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660" windowWidth="19440" windowHeight="7305" tabRatio="922" firstSheet="55" activeTab="57"/>
  </bookViews>
  <sheets>
    <sheet name="UP Factsheet" sheetId="74" r:id="rId1"/>
    <sheet name="AT-1" sheetId="1" r:id="rId2"/>
    <sheet name="AT-2-S1 BUDGET" sheetId="3" r:id="rId3"/>
    <sheet name="AT_2A_fundflow" sheetId="4" r:id="rId4"/>
    <sheet name="AT-3" sheetId="5" r:id="rId5"/>
    <sheet name="AT3A_Schools_PS" sheetId="6" r:id="rId6"/>
    <sheet name="AT3B_Schools_UPS" sheetId="8" r:id="rId7"/>
    <sheet name="AT3C_Schools_UPS" sheetId="10" r:id="rId8"/>
    <sheet name="AT4_enrolment vs availed_PY" sheetId="12" r:id="rId9"/>
    <sheet name="AT4A_enrolment vs availed_UPY" sheetId="13" r:id="rId10"/>
    <sheet name="AT-4B_Aadhaar_Enrollment" sheetId="18" r:id="rId11"/>
    <sheet name="T5_PLAN_vs_PRFM_PS" sheetId="19" r:id="rId12"/>
    <sheet name="T5A_PLAN_vs_PRFM_UPS" sheetId="20" r:id="rId13"/>
    <sheet name="T5B_PLAN_vs_PRFM_NCLP" sheetId="21" r:id="rId14"/>
    <sheet name="T6_FG_PS" sheetId="22" r:id="rId15"/>
    <sheet name="T6A_FG_UPS" sheetId="23" r:id="rId16"/>
    <sheet name="T6B_Pay_FG_FCI" sheetId="24" r:id="rId17"/>
    <sheet name="T7_CC_PS" sheetId="25" r:id="rId18"/>
    <sheet name="T7A_CC_UPS" sheetId="26" r:id="rId19"/>
    <sheet name="AT-8_Hon_CCH_Pry" sheetId="27" r:id="rId20"/>
    <sheet name="AT-8A_Hon_CCH_UPry" sheetId="28" r:id="rId21"/>
    <sheet name="AT9_TA" sheetId="29" r:id="rId22"/>
    <sheet name="AT-10_MME" sheetId="30" r:id="rId23"/>
    <sheet name="AT10A_Details_of_Meeting" sheetId="33" r:id="rId24"/>
    <sheet name="AT-10B_Social_Audit" sheetId="34" r:id="rId25"/>
    <sheet name="AT-10C_IEC_Activity" sheetId="35" r:id="rId26"/>
    <sheet name="AT-10D_Manpower" sheetId="36" r:id="rId27"/>
    <sheet name="AT-10E_Kitchen_Garden" sheetId="38" r:id="rId28"/>
    <sheet name="AT-10F_Training of Cooks" sheetId="79" r:id="rId29"/>
    <sheet name="AT11_KS Year wise" sheetId="40" r:id="rId30"/>
    <sheet name="AT11A_KS-District wise" sheetId="41" r:id="rId31"/>
    <sheet name="AT12_KD-New Yearwise" sheetId="42" r:id="rId32"/>
    <sheet name="AT12_KD-New-Districtwise" sheetId="43" r:id="rId33"/>
    <sheet name="AT12A_KD-Replace Yearwise" sheetId="44" r:id="rId34"/>
    <sheet name="AT12A_KD-Replace-Districtwise" sheetId="45" r:id="rId35"/>
    <sheet name="AT-13-Mode of cooking" sheetId="46" r:id="rId36"/>
    <sheet name="AT-14_Quality_Safety_Hygiene" sheetId="47" r:id="rId37"/>
    <sheet name="AT-14A_Testing_of_food" sheetId="48" r:id="rId38"/>
    <sheet name="AT-15_Tithi_Bhojan" sheetId="75" r:id="rId39"/>
    <sheet name="AT-16_MDM_Allowance_Paid" sheetId="49" r:id="rId40"/>
    <sheet name="AT-17_Coverage-RBSK " sheetId="50" r:id="rId41"/>
    <sheet name="AT18_Details_Community" sheetId="51" r:id="rId42"/>
    <sheet name="AT_19_Impl_Agency" sheetId="52" r:id="rId43"/>
    <sheet name="AT_20_CentralCookingagency " sheetId="53" r:id="rId44"/>
    <sheet name="AT-21_Cooks(CentralizedKitchen)" sheetId="54" r:id="rId45"/>
    <sheet name="AT-22_NGO_Information" sheetId="55" r:id="rId46"/>
    <sheet name="AT-23 MIS" sheetId="56" r:id="rId47"/>
    <sheet name="AT-23A_AMS" sheetId="57" r:id="rId48"/>
    <sheet name="AT-24" sheetId="58" r:id="rId49"/>
    <sheet name="AT-25_Grievance_Redressal" sheetId="59" r:id="rId50"/>
    <sheet name="AT26_NoWD_PS" sheetId="61" r:id="rId51"/>
    <sheet name="AT26A_NoWD_UPS" sheetId="62" r:id="rId52"/>
    <sheet name="AT27_Req_FG_Pry" sheetId="63" r:id="rId53"/>
    <sheet name="AT27A_Req_FG_UPry" sheetId="64" r:id="rId54"/>
    <sheet name="AT27B_Req_FG_NCLP" sheetId="65" r:id="rId55"/>
    <sheet name="AT_28_RqmtKitchen" sheetId="66" r:id="rId56"/>
    <sheet name="AT-28A_RqmtPlinthArea" sheetId="83" r:id="rId57"/>
    <sheet name="AT_28BRepairKitchen" sheetId="80" r:id="rId58"/>
    <sheet name="AT_29KD" sheetId="81" r:id="rId59"/>
    <sheet name="AT_29A_KD" sheetId="84" r:id="rId60"/>
    <sheet name="AT-30_Cook-cum-Helper" sheetId="68" r:id="rId61"/>
    <sheet name="AT_31_Budget_provision" sheetId="72" r:id="rId62"/>
    <sheet name="AWP Online" sheetId="76" r:id="rId63"/>
  </sheets>
  <externalReferences>
    <externalReference r:id="rId64"/>
    <externalReference r:id="rId65"/>
    <externalReference r:id="rId66"/>
    <externalReference r:id="rId67"/>
  </externalReferences>
  <definedNames>
    <definedName name="_xlnm.Print_Area" localSheetId="42">AT_19_Impl_Agency!$A$1:$L$93</definedName>
    <definedName name="_xlnm.Print_Area" localSheetId="55">AT_28_RqmtKitchen!$A$1:$R$91</definedName>
    <definedName name="_xlnm.Print_Area" localSheetId="57">AT_28BRepairKitchen!$A$1:$G$91</definedName>
    <definedName name="_xlnm.Print_Area" localSheetId="59">AT_29A_KD!$A$1:$V$92</definedName>
    <definedName name="_xlnm.Print_Area" localSheetId="58">AT_29KD!$A$1:$V$92</definedName>
    <definedName name="_xlnm.Print_Area" localSheetId="22">'AT-10_MME'!$A$1:$I$31</definedName>
    <definedName name="_xlnm.Print_Area" localSheetId="28">'AT-10F_Training of Cooks'!$A$1:$H$90</definedName>
    <definedName name="_xlnm.Print_Area" localSheetId="31">'AT12_KD-New Yearwise'!$A$1:$O$27</definedName>
    <definedName name="_xlnm.Print_Area" localSheetId="32">'AT12_KD-New-Districtwise'!$A$1:$O$92</definedName>
    <definedName name="_xlnm.Print_Area" localSheetId="33">'AT12A_KD-Replace Yearwise'!$A$1:$O$28</definedName>
    <definedName name="_xlnm.Print_Area" localSheetId="35">'AT-13-Mode of cooking'!$A$1:$I$91</definedName>
    <definedName name="_xlnm.Print_Area" localSheetId="38">'AT-15_Tithi_Bhojan'!$A$1:$L$25</definedName>
    <definedName name="_xlnm.Print_Area" localSheetId="40">'AT-17_Coverage-RBSK '!$A$1:$L$92</definedName>
    <definedName name="_xlnm.Print_Area" localSheetId="44">'AT-21_Cooks(CentralizedKitchen)'!$A$1:$N$91</definedName>
    <definedName name="_xlnm.Print_Area" localSheetId="45">'AT-22_NGO_Information'!$A$1:$O$91</definedName>
    <definedName name="_xlnm.Print_Area" localSheetId="48">'AT-24'!$A$1:$M$91</definedName>
    <definedName name="_xlnm.Print_Area" localSheetId="52">AT27_Req_FG_Pry!$A$1:$U$98</definedName>
    <definedName name="_xlnm.Print_Area" localSheetId="53">AT27A_Req_FG_UPry!$A$1:$U$98</definedName>
    <definedName name="_xlnm.Print_Area" localSheetId="54">AT27B_Req_FG_NCLP!$A$1:$P$92</definedName>
    <definedName name="_xlnm.Print_Area" localSheetId="56">'AT-28A_RqmtPlinthArea'!$A$1:$S$22</definedName>
    <definedName name="_xlnm.Print_Area" localSheetId="4">'AT-3'!$A$1:$I$91</definedName>
    <definedName name="_xlnm.Print_Area" localSheetId="60">'AT-30_Cook-cum-Helper'!$A$1:$O$92</definedName>
    <definedName name="_xlnm.Print_Area" localSheetId="10">'AT-4B_Aadhaar_Enrollment'!$A$1:$G$93</definedName>
    <definedName name="_xlnm.Print_Area" localSheetId="19">'AT-8_Hon_CCH_Pry'!$A$1:$V$91</definedName>
    <definedName name="_xlnm.Print_Area" localSheetId="21">AT9_TA!$A$1:$N$91</definedName>
    <definedName name="_xlnm.Print_Area" localSheetId="12">T5A_PLAN_vs_PRFM_UPS!$A$1:$K$91</definedName>
    <definedName name="_xlnm.Print_Area" localSheetId="14">T6_FG_PS!$A$1:$L$94</definedName>
    <definedName name="_xlnm.Print_Area" localSheetId="15">T6A_FG_UPS!$A$1:$L$94</definedName>
    <definedName name="_xlnm.Print_Area" localSheetId="16">T6B_Pay_FG_FCI!$A$1:$O$91</definedName>
    <definedName name="_xlnm.Print_Area" localSheetId="17">T7_CC_PS!$A$1:$Q$91</definedName>
    <definedName name="_xlnm.Print_Area" localSheetId="0">'UP Factsheet'!$A$1:$H$1683</definedName>
    <definedName name="_xlnm.Print_Titles" localSheetId="42">AT_19_Impl_Agency!$6:$8</definedName>
    <definedName name="_xlnm.Print_Titles" localSheetId="43">'AT_20_CentralCookingagency '!$6:$8</definedName>
    <definedName name="_xlnm.Print_Titles" localSheetId="55">AT_28_RqmtKitchen!$6:$8</definedName>
    <definedName name="_xlnm.Print_Titles" localSheetId="57">AT_28BRepairKitchen!$6:$8</definedName>
    <definedName name="_xlnm.Print_Titles" localSheetId="59">AT_29A_KD!$6:$9</definedName>
    <definedName name="_xlnm.Print_Titles" localSheetId="58">AT_29KD!$6:$9</definedName>
    <definedName name="_xlnm.Print_Titles" localSheetId="61">AT_31_Budget_provision!$6:$9</definedName>
    <definedName name="_xlnm.Print_Titles" localSheetId="22">'AT-10_MME'!$6:$7</definedName>
    <definedName name="_xlnm.Print_Titles" localSheetId="23">AT10A_Details_of_Meeting!$6:$8</definedName>
    <definedName name="_xlnm.Print_Titles" localSheetId="24">'AT-10B_Social_Audit'!$6:$10</definedName>
    <definedName name="_xlnm.Print_Titles" localSheetId="25">'AT-10C_IEC_Activity'!$6:$8</definedName>
    <definedName name="_xlnm.Print_Titles" localSheetId="26">'AT-10D_Manpower'!$6:$8</definedName>
    <definedName name="_xlnm.Print_Titles" localSheetId="27">'AT-10E_Kitchen_Garden'!$6:$7</definedName>
    <definedName name="_xlnm.Print_Titles" localSheetId="28">'AT-10F_Training of Cooks'!$6:$7</definedName>
    <definedName name="_xlnm.Print_Titles" localSheetId="29">'AT11_KS Year wise'!$6:$9</definedName>
    <definedName name="_xlnm.Print_Titles" localSheetId="30">'AT11A_KS-District wise'!$6:$9</definedName>
    <definedName name="_xlnm.Print_Titles" localSheetId="31">'AT12_KD-New Yearwise'!$6:$8</definedName>
    <definedName name="_xlnm.Print_Titles" localSheetId="32">'AT12_KD-New-Districtwise'!$6:$8</definedName>
    <definedName name="_xlnm.Print_Titles" localSheetId="33">'AT12A_KD-Replace Yearwise'!$6:$8</definedName>
    <definedName name="_xlnm.Print_Titles" localSheetId="34">'AT12A_KD-Replace-Districtwise'!$6:$8</definedName>
    <definedName name="_xlnm.Print_Titles" localSheetId="35">'AT-13-Mode of cooking'!$6:$8</definedName>
    <definedName name="_xlnm.Print_Titles" localSheetId="36">'AT-14_Quality_Safety_Hygiene'!$6:$8</definedName>
    <definedName name="_xlnm.Print_Titles" localSheetId="37">'AT-14A_Testing_of_food'!$6:$8</definedName>
    <definedName name="_xlnm.Print_Titles" localSheetId="39">'AT-16_MDM_Allowance_Paid'!$6:$8</definedName>
    <definedName name="_xlnm.Print_Titles" localSheetId="40">'AT-17_Coverage-RBSK '!$6:$8</definedName>
    <definedName name="_xlnm.Print_Titles" localSheetId="41">AT18_Details_Community!$6:$8</definedName>
    <definedName name="_xlnm.Print_Titles" localSheetId="44">'AT-21_Cooks(CentralizedKitchen)'!$6:$8</definedName>
    <definedName name="_xlnm.Print_Titles" localSheetId="45">'AT-22_NGO_Information'!$6:$8</definedName>
    <definedName name="_xlnm.Print_Titles" localSheetId="46">'AT-23 MIS'!$6:$8</definedName>
    <definedName name="_xlnm.Print_Titles" localSheetId="47">'AT-23A_AMS'!$6:$8</definedName>
    <definedName name="_xlnm.Print_Titles" localSheetId="48">'AT-24'!$6:$8</definedName>
    <definedName name="_xlnm.Print_Titles" localSheetId="50">AT26_NoWD_PS!$6:$9</definedName>
    <definedName name="_xlnm.Print_Titles" localSheetId="51">AT26A_NoWD_UPS!$6:$9</definedName>
    <definedName name="_xlnm.Print_Titles" localSheetId="52">AT27_Req_FG_Pry!$6:$8</definedName>
    <definedName name="_xlnm.Print_Titles" localSheetId="53">AT27A_Req_FG_UPry!$6:$8</definedName>
    <definedName name="_xlnm.Print_Titles" localSheetId="54">AT27B_Req_FG_NCLP!$6:$8</definedName>
    <definedName name="_xlnm.Print_Titles" localSheetId="4">'AT-3'!$6:$7</definedName>
    <definedName name="_xlnm.Print_Titles" localSheetId="60">'AT-30_Cook-cum-Helper'!$6:$9</definedName>
    <definedName name="_xlnm.Print_Titles" localSheetId="5">AT3A_Schools_PS!$6:$8</definedName>
    <definedName name="_xlnm.Print_Titles" localSheetId="6">AT3B_Schools_UPS!$6:$8</definedName>
    <definedName name="_xlnm.Print_Titles" localSheetId="7">AT3C_Schools_UPS!$6:$8</definedName>
    <definedName name="_xlnm.Print_Titles" localSheetId="8">'AT4_enrolment vs availed_PY'!$6:$8</definedName>
    <definedName name="_xlnm.Print_Titles" localSheetId="9">'AT4A_enrolment vs availed_UPY'!$6:$8</definedName>
    <definedName name="_xlnm.Print_Titles" localSheetId="10">'AT-4B_Aadhaar_Enrollment'!$6:$7</definedName>
    <definedName name="_xlnm.Print_Titles" localSheetId="19">'AT-8_Hon_CCH_Pry'!$6:$8</definedName>
    <definedName name="_xlnm.Print_Titles" localSheetId="20">'AT-8A_Hon_CCH_UPry'!$6:$8</definedName>
    <definedName name="_xlnm.Print_Titles" localSheetId="21">AT9_TA!$7:$8</definedName>
    <definedName name="_xlnm.Print_Titles" localSheetId="62">'AWP Online'!$A:$B,'AWP Online'!$1:$4</definedName>
    <definedName name="_xlnm.Print_Titles" localSheetId="11">T5_PLAN_vs_PRFM_PS!$6:$8</definedName>
    <definedName name="_xlnm.Print_Titles" localSheetId="12">T5A_PLAN_vs_PRFM_UPS!$6:$8</definedName>
    <definedName name="_xlnm.Print_Titles" localSheetId="13">T5B_PLAN_vs_PRFM_NCLP!$6:$8</definedName>
    <definedName name="_xlnm.Print_Titles" localSheetId="14">T6_FG_PS!$6:$8</definedName>
    <definedName name="_xlnm.Print_Titles" localSheetId="15">T6A_FG_UPS!$6:$8</definedName>
    <definedName name="_xlnm.Print_Titles" localSheetId="16">T6B_Pay_FG_FCI!$6:$9</definedName>
    <definedName name="_xlnm.Print_Titles" localSheetId="17">T7_CC_PS!$6:$8</definedName>
    <definedName name="_xlnm.Print_Titles" localSheetId="18">T7A_CC_UPS!$6:$8</definedName>
  </definedNames>
  <calcPr calcId="124519"/>
</workbook>
</file>

<file path=xl/calcChain.xml><?xml version="1.0" encoding="utf-8"?>
<calcChain xmlns="http://schemas.openxmlformats.org/spreadsheetml/2006/main">
  <c r="AU6" i="7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5"/>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V83" i="5"/>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V8" s="1"/>
  <c r="U8"/>
  <c r="T8"/>
  <c r="S8"/>
  <c r="R8"/>
  <c r="Q8"/>
  <c r="P8"/>
  <c r="O8"/>
  <c r="N8"/>
  <c r="M8"/>
  <c r="L8"/>
  <c r="K8"/>
  <c r="J8"/>
  <c r="I5"/>
  <c r="I55" i="52" l="1"/>
  <c r="I12"/>
  <c r="I35"/>
  <c r="I36"/>
  <c r="D72" i="46"/>
  <c r="H11" i="53"/>
  <c r="H12"/>
  <c r="H13"/>
  <c r="H14"/>
  <c r="H15"/>
  <c r="H16"/>
  <c r="H17"/>
  <c r="H18"/>
  <c r="H19"/>
  <c r="H20"/>
  <c r="H21"/>
  <c r="H22"/>
  <c r="H23"/>
  <c r="H24"/>
  <c r="H25"/>
  <c r="H26"/>
  <c r="H27"/>
  <c r="H28"/>
  <c r="H29"/>
  <c r="H30"/>
  <c r="H31"/>
  <c r="H32"/>
  <c r="H33"/>
  <c r="H34"/>
  <c r="H36"/>
  <c r="M36" i="52" s="1"/>
  <c r="H37" i="53"/>
  <c r="H38"/>
  <c r="H39"/>
  <c r="H40"/>
  <c r="H41"/>
  <c r="H42"/>
  <c r="H43"/>
  <c r="H44"/>
  <c r="H45"/>
  <c r="H46"/>
  <c r="H47"/>
  <c r="H48"/>
  <c r="H49"/>
  <c r="H50"/>
  <c r="H51"/>
  <c r="H52"/>
  <c r="H53"/>
  <c r="H54"/>
  <c r="H55"/>
  <c r="M55" i="52" s="1"/>
  <c r="H56" i="53"/>
  <c r="H57"/>
  <c r="H58"/>
  <c r="H59"/>
  <c r="H60"/>
  <c r="H61"/>
  <c r="H62"/>
  <c r="H63"/>
  <c r="H64"/>
  <c r="H65"/>
  <c r="H66"/>
  <c r="H67"/>
  <c r="H68"/>
  <c r="H69"/>
  <c r="H70"/>
  <c r="H71"/>
  <c r="H72"/>
  <c r="H73"/>
  <c r="H74"/>
  <c r="H75"/>
  <c r="H76"/>
  <c r="H77"/>
  <c r="H78"/>
  <c r="H79"/>
  <c r="H80"/>
  <c r="H81"/>
  <c r="H82"/>
  <c r="H83"/>
  <c r="H84"/>
  <c r="H10"/>
  <c r="M11" i="52"/>
  <c r="M12"/>
  <c r="M13"/>
  <c r="M14"/>
  <c r="M15"/>
  <c r="M16"/>
  <c r="M17"/>
  <c r="M18"/>
  <c r="M19"/>
  <c r="M20"/>
  <c r="M21"/>
  <c r="M22"/>
  <c r="M23"/>
  <c r="M24"/>
  <c r="M25"/>
  <c r="M26"/>
  <c r="M27"/>
  <c r="M28"/>
  <c r="M29"/>
  <c r="M30"/>
  <c r="M31"/>
  <c r="M32"/>
  <c r="M33"/>
  <c r="M34"/>
  <c r="M35"/>
  <c r="M37"/>
  <c r="M38"/>
  <c r="M39"/>
  <c r="M40"/>
  <c r="M41"/>
  <c r="M42"/>
  <c r="M43"/>
  <c r="M44"/>
  <c r="M45"/>
  <c r="M46"/>
  <c r="M47"/>
  <c r="M48"/>
  <c r="M49"/>
  <c r="M50"/>
  <c r="M51"/>
  <c r="M52"/>
  <c r="M53"/>
  <c r="M54"/>
  <c r="M56"/>
  <c r="M57"/>
  <c r="M58"/>
  <c r="M59"/>
  <c r="M60"/>
  <c r="M61"/>
  <c r="M62"/>
  <c r="M63"/>
  <c r="M64"/>
  <c r="M65"/>
  <c r="M66"/>
  <c r="M67"/>
  <c r="M68"/>
  <c r="M69"/>
  <c r="M70"/>
  <c r="M71"/>
  <c r="M72"/>
  <c r="M73"/>
  <c r="M74"/>
  <c r="M75"/>
  <c r="M76"/>
  <c r="M77"/>
  <c r="M78"/>
  <c r="M79"/>
  <c r="M80"/>
  <c r="M81"/>
  <c r="M82"/>
  <c r="M83"/>
  <c r="M84"/>
  <c r="M10"/>
  <c r="L10" i="27"/>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F24" i="30"/>
  <c r="O10" i="29"/>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J10" i="25"/>
  <c r="J84" i="26"/>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11" i="25"/>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G10"/>
  <c r="G84" i="26"/>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11" i="25"/>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Y9" i="27" l="1"/>
  <c r="S9" i="25"/>
  <c r="R9"/>
  <c r="O11" i="23" l="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O70"/>
  <c r="P70"/>
  <c r="O71"/>
  <c r="P71"/>
  <c r="O72"/>
  <c r="P72"/>
  <c r="O73"/>
  <c r="P73"/>
  <c r="O74"/>
  <c r="P74"/>
  <c r="O75"/>
  <c r="P75"/>
  <c r="O76"/>
  <c r="P76"/>
  <c r="O77"/>
  <c r="P77"/>
  <c r="O78"/>
  <c r="P78"/>
  <c r="O79"/>
  <c r="P79"/>
  <c r="O80"/>
  <c r="P80"/>
  <c r="O81"/>
  <c r="P81"/>
  <c r="O82"/>
  <c r="P82"/>
  <c r="O83"/>
  <c r="P83"/>
  <c r="O84"/>
  <c r="P84"/>
  <c r="P10"/>
  <c r="O10"/>
  <c r="O11" i="22"/>
  <c r="Q11" s="1"/>
  <c r="P11"/>
  <c r="R11" s="1"/>
  <c r="O12"/>
  <c r="Q12" s="1"/>
  <c r="P12"/>
  <c r="R12" s="1"/>
  <c r="O13"/>
  <c r="Q13" s="1"/>
  <c r="P13"/>
  <c r="R13" s="1"/>
  <c r="O14"/>
  <c r="Q14" s="1"/>
  <c r="P14"/>
  <c r="R14" s="1"/>
  <c r="O15"/>
  <c r="Q15" s="1"/>
  <c r="P15"/>
  <c r="R15" s="1"/>
  <c r="O16"/>
  <c r="Q16" s="1"/>
  <c r="P16"/>
  <c r="R16" s="1"/>
  <c r="O17"/>
  <c r="Q17" s="1"/>
  <c r="P17"/>
  <c r="R17" s="1"/>
  <c r="O18"/>
  <c r="Q18" s="1"/>
  <c r="P18"/>
  <c r="R18" s="1"/>
  <c r="O19"/>
  <c r="Q19" s="1"/>
  <c r="P19"/>
  <c r="R19" s="1"/>
  <c r="O20"/>
  <c r="Q20" s="1"/>
  <c r="P20"/>
  <c r="R20" s="1"/>
  <c r="O21"/>
  <c r="Q21" s="1"/>
  <c r="P21"/>
  <c r="R21" s="1"/>
  <c r="O22"/>
  <c r="Q22" s="1"/>
  <c r="P22"/>
  <c r="R22" s="1"/>
  <c r="O23"/>
  <c r="Q23" s="1"/>
  <c r="P23"/>
  <c r="R23" s="1"/>
  <c r="O24"/>
  <c r="Q24" s="1"/>
  <c r="P24"/>
  <c r="R24" s="1"/>
  <c r="O25"/>
  <c r="Q25" s="1"/>
  <c r="P25"/>
  <c r="R25" s="1"/>
  <c r="O26"/>
  <c r="Q26" s="1"/>
  <c r="P26"/>
  <c r="R26" s="1"/>
  <c r="O27"/>
  <c r="Q27" s="1"/>
  <c r="P27"/>
  <c r="R27" s="1"/>
  <c r="O28"/>
  <c r="Q28" s="1"/>
  <c r="P28"/>
  <c r="R28" s="1"/>
  <c r="O29"/>
  <c r="Q29" s="1"/>
  <c r="P29"/>
  <c r="R29" s="1"/>
  <c r="O30"/>
  <c r="Q30" s="1"/>
  <c r="P30"/>
  <c r="R30" s="1"/>
  <c r="O31"/>
  <c r="Q31" s="1"/>
  <c r="P31"/>
  <c r="R31" s="1"/>
  <c r="O32"/>
  <c r="Q32" s="1"/>
  <c r="P32"/>
  <c r="R32" s="1"/>
  <c r="O33"/>
  <c r="Q33" s="1"/>
  <c r="P33"/>
  <c r="R33" s="1"/>
  <c r="O34"/>
  <c r="Q34" s="1"/>
  <c r="P34"/>
  <c r="R34" s="1"/>
  <c r="O35"/>
  <c r="Q35" s="1"/>
  <c r="P35"/>
  <c r="R35" s="1"/>
  <c r="O36"/>
  <c r="Q36" s="1"/>
  <c r="P36"/>
  <c r="R36" s="1"/>
  <c r="O37"/>
  <c r="Q37" s="1"/>
  <c r="P37"/>
  <c r="R37" s="1"/>
  <c r="O38"/>
  <c r="Q38" s="1"/>
  <c r="P38"/>
  <c r="R38" s="1"/>
  <c r="O39"/>
  <c r="Q39" s="1"/>
  <c r="P39"/>
  <c r="R39" s="1"/>
  <c r="O40"/>
  <c r="Q40" s="1"/>
  <c r="P40"/>
  <c r="R40" s="1"/>
  <c r="O41"/>
  <c r="Q41" s="1"/>
  <c r="P41"/>
  <c r="R41" s="1"/>
  <c r="O42"/>
  <c r="Q42" s="1"/>
  <c r="P42"/>
  <c r="R42" s="1"/>
  <c r="O43"/>
  <c r="Q43" s="1"/>
  <c r="P43"/>
  <c r="R43" s="1"/>
  <c r="O44"/>
  <c r="Q44" s="1"/>
  <c r="P44"/>
  <c r="R44" s="1"/>
  <c r="O45"/>
  <c r="Q45" s="1"/>
  <c r="P45"/>
  <c r="R45" s="1"/>
  <c r="O46"/>
  <c r="Q46" s="1"/>
  <c r="P46"/>
  <c r="R46" s="1"/>
  <c r="O47"/>
  <c r="Q47" s="1"/>
  <c r="P47"/>
  <c r="R47" s="1"/>
  <c r="O48"/>
  <c r="Q48" s="1"/>
  <c r="P48"/>
  <c r="R48" s="1"/>
  <c r="O49"/>
  <c r="Q49" s="1"/>
  <c r="P49"/>
  <c r="R49" s="1"/>
  <c r="O50"/>
  <c r="Q50" s="1"/>
  <c r="P50"/>
  <c r="R50" s="1"/>
  <c r="O51"/>
  <c r="Q51" s="1"/>
  <c r="P51"/>
  <c r="R51" s="1"/>
  <c r="O52"/>
  <c r="Q52" s="1"/>
  <c r="P52"/>
  <c r="R52" s="1"/>
  <c r="O53"/>
  <c r="Q53" s="1"/>
  <c r="P53"/>
  <c r="R53" s="1"/>
  <c r="O54"/>
  <c r="Q54" s="1"/>
  <c r="P54"/>
  <c r="R54" s="1"/>
  <c r="O55"/>
  <c r="Q55" s="1"/>
  <c r="P55"/>
  <c r="R55" s="1"/>
  <c r="O56"/>
  <c r="Q56" s="1"/>
  <c r="P56"/>
  <c r="R56" s="1"/>
  <c r="O57"/>
  <c r="Q57" s="1"/>
  <c r="P57"/>
  <c r="R57" s="1"/>
  <c r="O58"/>
  <c r="Q58" s="1"/>
  <c r="P58"/>
  <c r="R58" s="1"/>
  <c r="O59"/>
  <c r="Q59" s="1"/>
  <c r="P59"/>
  <c r="R59" s="1"/>
  <c r="O60"/>
  <c r="Q60" s="1"/>
  <c r="P60"/>
  <c r="R60" s="1"/>
  <c r="O61"/>
  <c r="Q61" s="1"/>
  <c r="P61"/>
  <c r="R61" s="1"/>
  <c r="O62"/>
  <c r="Q62" s="1"/>
  <c r="P62"/>
  <c r="R62" s="1"/>
  <c r="O63"/>
  <c r="Q63" s="1"/>
  <c r="P63"/>
  <c r="R63" s="1"/>
  <c r="O64"/>
  <c r="Q64" s="1"/>
  <c r="P64"/>
  <c r="R64" s="1"/>
  <c r="O65"/>
  <c r="Q65" s="1"/>
  <c r="P65"/>
  <c r="R65" s="1"/>
  <c r="O66"/>
  <c r="Q66" s="1"/>
  <c r="P66"/>
  <c r="R66" s="1"/>
  <c r="O67"/>
  <c r="Q67" s="1"/>
  <c r="P67"/>
  <c r="R67" s="1"/>
  <c r="O68"/>
  <c r="Q68" s="1"/>
  <c r="P68"/>
  <c r="R68" s="1"/>
  <c r="O69"/>
  <c r="Q69" s="1"/>
  <c r="P69"/>
  <c r="R69" s="1"/>
  <c r="O70"/>
  <c r="Q70" s="1"/>
  <c r="P70"/>
  <c r="R70" s="1"/>
  <c r="O71"/>
  <c r="Q71" s="1"/>
  <c r="P71"/>
  <c r="R71" s="1"/>
  <c r="O72"/>
  <c r="Q72" s="1"/>
  <c r="P72"/>
  <c r="R72" s="1"/>
  <c r="O73"/>
  <c r="Q73" s="1"/>
  <c r="P73"/>
  <c r="R73" s="1"/>
  <c r="O74"/>
  <c r="Q74" s="1"/>
  <c r="P74"/>
  <c r="R74" s="1"/>
  <c r="O75"/>
  <c r="Q75" s="1"/>
  <c r="P75"/>
  <c r="R75" s="1"/>
  <c r="O76"/>
  <c r="Q76" s="1"/>
  <c r="P76"/>
  <c r="R76" s="1"/>
  <c r="O77"/>
  <c r="Q77" s="1"/>
  <c r="P77"/>
  <c r="R77" s="1"/>
  <c r="O78"/>
  <c r="Q78" s="1"/>
  <c r="P78"/>
  <c r="R78" s="1"/>
  <c r="O79"/>
  <c r="Q79" s="1"/>
  <c r="P79"/>
  <c r="R79" s="1"/>
  <c r="O80"/>
  <c r="Q80" s="1"/>
  <c r="P80"/>
  <c r="R80" s="1"/>
  <c r="O81"/>
  <c r="Q81" s="1"/>
  <c r="P81"/>
  <c r="R81" s="1"/>
  <c r="O82"/>
  <c r="Q82" s="1"/>
  <c r="P82"/>
  <c r="R82" s="1"/>
  <c r="O83"/>
  <c r="Q83" s="1"/>
  <c r="P83"/>
  <c r="R83" s="1"/>
  <c r="O84"/>
  <c r="Q84" s="1"/>
  <c r="P84"/>
  <c r="R84" s="1"/>
  <c r="P10"/>
  <c r="R10" s="1"/>
  <c r="O10"/>
  <c r="Q10" l="1"/>
  <c r="W11" i="27" l="1"/>
  <c r="X11"/>
  <c r="W12"/>
  <c r="X12"/>
  <c r="W13"/>
  <c r="X13"/>
  <c r="W14"/>
  <c r="X14"/>
  <c r="W15"/>
  <c r="X15"/>
  <c r="W16"/>
  <c r="X16"/>
  <c r="W17"/>
  <c r="X17"/>
  <c r="W18"/>
  <c r="X18"/>
  <c r="W19"/>
  <c r="X19"/>
  <c r="W20"/>
  <c r="X20"/>
  <c r="W21"/>
  <c r="X21"/>
  <c r="W22"/>
  <c r="X22"/>
  <c r="W23"/>
  <c r="X23"/>
  <c r="W24"/>
  <c r="X24"/>
  <c r="W25"/>
  <c r="X25"/>
  <c r="W26"/>
  <c r="X26"/>
  <c r="W27"/>
  <c r="X27"/>
  <c r="W28"/>
  <c r="X28"/>
  <c r="W29"/>
  <c r="X29"/>
  <c r="W30"/>
  <c r="X30"/>
  <c r="W31"/>
  <c r="X31"/>
  <c r="W32"/>
  <c r="X32"/>
  <c r="W33"/>
  <c r="X33"/>
  <c r="W34"/>
  <c r="X34"/>
  <c r="W35"/>
  <c r="X35"/>
  <c r="W36"/>
  <c r="X36"/>
  <c r="W37"/>
  <c r="X37"/>
  <c r="W38"/>
  <c r="X38"/>
  <c r="W39"/>
  <c r="X39"/>
  <c r="W40"/>
  <c r="X40"/>
  <c r="W41"/>
  <c r="X41"/>
  <c r="W42"/>
  <c r="X42"/>
  <c r="W43"/>
  <c r="X43"/>
  <c r="W44"/>
  <c r="X44"/>
  <c r="W45"/>
  <c r="X45"/>
  <c r="W46"/>
  <c r="X46"/>
  <c r="W47"/>
  <c r="X47"/>
  <c r="W48"/>
  <c r="X48"/>
  <c r="W49"/>
  <c r="X49"/>
  <c r="W50"/>
  <c r="X50"/>
  <c r="W51"/>
  <c r="X51"/>
  <c r="W52"/>
  <c r="X52"/>
  <c r="W53"/>
  <c r="X53"/>
  <c r="W54"/>
  <c r="X54"/>
  <c r="W55"/>
  <c r="X55"/>
  <c r="W56"/>
  <c r="X56"/>
  <c r="W57"/>
  <c r="X57"/>
  <c r="W58"/>
  <c r="X58"/>
  <c r="W59"/>
  <c r="X59"/>
  <c r="W60"/>
  <c r="X60"/>
  <c r="W61"/>
  <c r="X61"/>
  <c r="W62"/>
  <c r="X62"/>
  <c r="W63"/>
  <c r="X63"/>
  <c r="W64"/>
  <c r="X64"/>
  <c r="W65"/>
  <c r="X65"/>
  <c r="W66"/>
  <c r="X66"/>
  <c r="W67"/>
  <c r="X67"/>
  <c r="W68"/>
  <c r="X68"/>
  <c r="W69"/>
  <c r="X69"/>
  <c r="W70"/>
  <c r="X70"/>
  <c r="W71"/>
  <c r="X71"/>
  <c r="W72"/>
  <c r="X72"/>
  <c r="W73"/>
  <c r="X73"/>
  <c r="W74"/>
  <c r="X74"/>
  <c r="W75"/>
  <c r="X75"/>
  <c r="W76"/>
  <c r="X76"/>
  <c r="W77"/>
  <c r="X77"/>
  <c r="W78"/>
  <c r="X78"/>
  <c r="W79"/>
  <c r="X79"/>
  <c r="W80"/>
  <c r="X80"/>
  <c r="W81"/>
  <c r="X81"/>
  <c r="W82"/>
  <c r="X82"/>
  <c r="W83"/>
  <c r="X83"/>
  <c r="W84"/>
  <c r="X84"/>
  <c r="X10"/>
  <c r="W10"/>
  <c r="D9" i="25"/>
  <c r="F9"/>
  <c r="G9"/>
  <c r="I9"/>
  <c r="J9"/>
  <c r="L9"/>
  <c r="M9"/>
  <c r="C9"/>
  <c r="T9" l="1"/>
  <c r="D10" i="38" l="1"/>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9"/>
  <c r="I12" i="68" l="1"/>
  <c r="AC6" i="76" s="1"/>
  <c r="I13" i="68"/>
  <c r="AC7" i="76" s="1"/>
  <c r="I14" i="68"/>
  <c r="AC8" i="76" s="1"/>
  <c r="I15" i="68"/>
  <c r="AC9" i="76" s="1"/>
  <c r="I16" i="68"/>
  <c r="AC10" i="76" s="1"/>
  <c r="I17" i="68"/>
  <c r="AC11" i="76" s="1"/>
  <c r="I18" i="68"/>
  <c r="AC12" i="76" s="1"/>
  <c r="I19" i="68"/>
  <c r="AC13" i="76" s="1"/>
  <c r="I20" i="68"/>
  <c r="AC14" i="76" s="1"/>
  <c r="I21" i="68"/>
  <c r="AC15" i="76" s="1"/>
  <c r="I22" i="68"/>
  <c r="AC16" i="76" s="1"/>
  <c r="I23" i="68"/>
  <c r="AC17" i="76" s="1"/>
  <c r="I24" i="68"/>
  <c r="AC18" i="76" s="1"/>
  <c r="I25" i="68"/>
  <c r="AC19" i="76" s="1"/>
  <c r="I26" i="68"/>
  <c r="AC20" i="76" s="1"/>
  <c r="I27" i="68"/>
  <c r="AC21" i="76" s="1"/>
  <c r="I28" i="68"/>
  <c r="AC22" i="76" s="1"/>
  <c r="I29" i="68"/>
  <c r="AC23" i="76" s="1"/>
  <c r="I30" i="68"/>
  <c r="AC24" i="76" s="1"/>
  <c r="I31" i="68"/>
  <c r="AC25" i="76" s="1"/>
  <c r="I32" i="68"/>
  <c r="AC26" i="76" s="1"/>
  <c r="I33" i="68"/>
  <c r="AC27" i="76" s="1"/>
  <c r="I34" i="68"/>
  <c r="AC28" i="76" s="1"/>
  <c r="I35" i="68"/>
  <c r="AC29" i="76" s="1"/>
  <c r="I36" i="68"/>
  <c r="AC30" i="76" s="1"/>
  <c r="I37" i="68"/>
  <c r="AC31" i="76" s="1"/>
  <c r="I38" i="68"/>
  <c r="AC32" i="76" s="1"/>
  <c r="I39" i="68"/>
  <c r="AC33" i="76" s="1"/>
  <c r="I40" i="68"/>
  <c r="AC34" i="76" s="1"/>
  <c r="I41" i="68"/>
  <c r="AC35" i="76" s="1"/>
  <c r="I42" i="68"/>
  <c r="AC36" i="76" s="1"/>
  <c r="I43" i="68"/>
  <c r="AC37" i="76" s="1"/>
  <c r="I44" i="68"/>
  <c r="AC38" i="76" s="1"/>
  <c r="I45" i="68"/>
  <c r="AC39" i="76" s="1"/>
  <c r="I46" i="68"/>
  <c r="AC40" i="76" s="1"/>
  <c r="I47" i="68"/>
  <c r="AC41" i="76" s="1"/>
  <c r="I48" i="68"/>
  <c r="AC42" i="76" s="1"/>
  <c r="I49" i="68"/>
  <c r="AC43" i="76" s="1"/>
  <c r="I50" i="68"/>
  <c r="AC44" i="76" s="1"/>
  <c r="I51" i="68"/>
  <c r="AC45" i="76" s="1"/>
  <c r="I52" i="68"/>
  <c r="AC46" i="76" s="1"/>
  <c r="I53" i="68"/>
  <c r="AC47" i="76" s="1"/>
  <c r="I54" i="68"/>
  <c r="AC48" i="76" s="1"/>
  <c r="I55" i="68"/>
  <c r="AC49" i="76" s="1"/>
  <c r="I56" i="68"/>
  <c r="AC50" i="76" s="1"/>
  <c r="I57" i="68"/>
  <c r="AC51" i="76" s="1"/>
  <c r="I58" i="68"/>
  <c r="AC52" i="76" s="1"/>
  <c r="I59" i="68"/>
  <c r="AC53" i="76" s="1"/>
  <c r="I60" i="68"/>
  <c r="AC54" i="76" s="1"/>
  <c r="I61" i="68"/>
  <c r="AC55" i="76" s="1"/>
  <c r="I62" i="68"/>
  <c r="AC56" i="76" s="1"/>
  <c r="I63" i="68"/>
  <c r="AC57" i="76" s="1"/>
  <c r="I64" i="68"/>
  <c r="AC58" i="76" s="1"/>
  <c r="I65" i="68"/>
  <c r="AC59" i="76" s="1"/>
  <c r="I66" i="68"/>
  <c r="AC60" i="76" s="1"/>
  <c r="I67" i="68"/>
  <c r="AC61" i="76" s="1"/>
  <c r="I68" i="68"/>
  <c r="AC62" i="76" s="1"/>
  <c r="I69" i="68"/>
  <c r="AC63" i="76" s="1"/>
  <c r="I70" i="68"/>
  <c r="AC64" i="76" s="1"/>
  <c r="I71" i="68"/>
  <c r="AC65" i="76" s="1"/>
  <c r="I72" i="68"/>
  <c r="AC66" i="76" s="1"/>
  <c r="I73" i="68"/>
  <c r="AC67" i="76" s="1"/>
  <c r="I74" i="68"/>
  <c r="AC68" i="76" s="1"/>
  <c r="I75" i="68"/>
  <c r="AC69" i="76" s="1"/>
  <c r="I76" i="68"/>
  <c r="AC70" i="76" s="1"/>
  <c r="I77" i="68"/>
  <c r="AC71" i="76" s="1"/>
  <c r="I78" i="68"/>
  <c r="AC72" i="76" s="1"/>
  <c r="I79" i="68"/>
  <c r="AC73" i="76" s="1"/>
  <c r="I80" i="68"/>
  <c r="AC74" i="76" s="1"/>
  <c r="I81" i="68"/>
  <c r="AC75" i="76" s="1"/>
  <c r="I82" i="68"/>
  <c r="AC76" i="76" s="1"/>
  <c r="I83" i="68"/>
  <c r="AC77" i="76" s="1"/>
  <c r="I84" i="68"/>
  <c r="AC78" i="76" s="1"/>
  <c r="I85" i="68"/>
  <c r="AC79" i="76" s="1"/>
  <c r="E12" i="68"/>
  <c r="Z6" i="76" s="1"/>
  <c r="E13" i="68"/>
  <c r="Z7" i="76" s="1"/>
  <c r="E14" i="68"/>
  <c r="Z8" i="76" s="1"/>
  <c r="E15" i="68"/>
  <c r="Z9" i="76" s="1"/>
  <c r="E16" i="68"/>
  <c r="Z10" i="76" s="1"/>
  <c r="E17" i="68"/>
  <c r="Z11" i="76" s="1"/>
  <c r="E18" i="68"/>
  <c r="Z12" i="76" s="1"/>
  <c r="E19" i="68"/>
  <c r="Z13" i="76" s="1"/>
  <c r="E20" i="68"/>
  <c r="Z14" i="76" s="1"/>
  <c r="E21" i="68"/>
  <c r="Z15" i="76" s="1"/>
  <c r="E22" i="68"/>
  <c r="Z16" i="76" s="1"/>
  <c r="E23" i="68"/>
  <c r="Z17" i="76" s="1"/>
  <c r="E24" i="68"/>
  <c r="Z18" i="76" s="1"/>
  <c r="E25" i="68"/>
  <c r="Z19" i="76" s="1"/>
  <c r="E26" i="68"/>
  <c r="Z20" i="76" s="1"/>
  <c r="E27" i="68"/>
  <c r="Z21" i="76" s="1"/>
  <c r="E28" i="68"/>
  <c r="Z22" i="76" s="1"/>
  <c r="E29" i="68"/>
  <c r="Z23" i="76" s="1"/>
  <c r="E30" i="68"/>
  <c r="Z24" i="76" s="1"/>
  <c r="E31" i="68"/>
  <c r="Z25" i="76" s="1"/>
  <c r="E32" i="68"/>
  <c r="Z26" i="76" s="1"/>
  <c r="E33" i="68"/>
  <c r="Z27" i="76" s="1"/>
  <c r="E34" i="68"/>
  <c r="Z28" i="76" s="1"/>
  <c r="E35" i="68"/>
  <c r="Z29" i="76" s="1"/>
  <c r="E36" i="68"/>
  <c r="Z30" i="76" s="1"/>
  <c r="E37" i="68"/>
  <c r="Z31" i="76" s="1"/>
  <c r="E38" i="68"/>
  <c r="Z32" i="76" s="1"/>
  <c r="E39" i="68"/>
  <c r="Z33" i="76" s="1"/>
  <c r="E40" i="68"/>
  <c r="Z34" i="76" s="1"/>
  <c r="E41" i="68"/>
  <c r="Z35" i="76" s="1"/>
  <c r="E42" i="68"/>
  <c r="Z36" i="76" s="1"/>
  <c r="E43" i="68"/>
  <c r="Z37" i="76" s="1"/>
  <c r="E44" i="68"/>
  <c r="Z38" i="76" s="1"/>
  <c r="E45" i="68"/>
  <c r="Z39" i="76" s="1"/>
  <c r="E46" i="68"/>
  <c r="Z40" i="76" s="1"/>
  <c r="E47" i="68"/>
  <c r="Z41" i="76" s="1"/>
  <c r="E48" i="68"/>
  <c r="Z42" i="76" s="1"/>
  <c r="E49" i="68"/>
  <c r="Z43" i="76" s="1"/>
  <c r="E50" i="68"/>
  <c r="Z44" i="76" s="1"/>
  <c r="E51" i="68"/>
  <c r="Z45" i="76" s="1"/>
  <c r="E52" i="68"/>
  <c r="Z46" i="76" s="1"/>
  <c r="E53" i="68"/>
  <c r="Z47" i="76" s="1"/>
  <c r="E54" i="68"/>
  <c r="Z48" i="76" s="1"/>
  <c r="E55" i="68"/>
  <c r="Z49" i="76" s="1"/>
  <c r="E56" i="68"/>
  <c r="Z50" i="76" s="1"/>
  <c r="E57" i="68"/>
  <c r="Z51" i="76" s="1"/>
  <c r="E58" i="68"/>
  <c r="Z52" i="76" s="1"/>
  <c r="E59" i="68"/>
  <c r="Z53" i="76" s="1"/>
  <c r="E60" i="68"/>
  <c r="Z54" i="76" s="1"/>
  <c r="E61" i="68"/>
  <c r="Z55" i="76" s="1"/>
  <c r="E62" i="68"/>
  <c r="Z56" i="76" s="1"/>
  <c r="E63" i="68"/>
  <c r="Z57" i="76" s="1"/>
  <c r="E64" i="68"/>
  <c r="Z58" i="76" s="1"/>
  <c r="E65" i="68"/>
  <c r="Z59" i="76" s="1"/>
  <c r="E66" i="68"/>
  <c r="Z60" i="76" s="1"/>
  <c r="E67" i="68"/>
  <c r="Z61" i="76" s="1"/>
  <c r="E68" i="68"/>
  <c r="Z62" i="76" s="1"/>
  <c r="E69" i="68"/>
  <c r="Z63" i="76" s="1"/>
  <c r="E70" i="68"/>
  <c r="Z64" i="76" s="1"/>
  <c r="E71" i="68"/>
  <c r="Z65" i="76" s="1"/>
  <c r="E72" i="68"/>
  <c r="Z66" i="76" s="1"/>
  <c r="E73" i="68"/>
  <c r="Z67" i="76" s="1"/>
  <c r="E74" i="68"/>
  <c r="Z68" i="76" s="1"/>
  <c r="E75" i="68"/>
  <c r="Z69" i="76" s="1"/>
  <c r="E76" i="68"/>
  <c r="Z70" i="76" s="1"/>
  <c r="E77" i="68"/>
  <c r="Z71" i="76" s="1"/>
  <c r="E78" i="68"/>
  <c r="Z72" i="76" s="1"/>
  <c r="E79" i="68"/>
  <c r="Z73" i="76" s="1"/>
  <c r="E80" i="68"/>
  <c r="Z74" i="76" s="1"/>
  <c r="E81" i="68"/>
  <c r="Z75" i="76" s="1"/>
  <c r="E82" i="68"/>
  <c r="Z76" i="76" s="1"/>
  <c r="E83" i="68"/>
  <c r="Z77" i="76" s="1"/>
  <c r="E84" i="68"/>
  <c r="Z78" i="76" s="1"/>
  <c r="E85" i="68"/>
  <c r="Z79" i="76" s="1"/>
  <c r="T92" i="84"/>
  <c r="E92"/>
  <c r="U91"/>
  <c r="F91"/>
  <c r="U90"/>
  <c r="F90"/>
  <c r="S85"/>
  <c r="R85"/>
  <c r="P85" s="1"/>
  <c r="N85"/>
  <c r="J85"/>
  <c r="F85"/>
  <c r="D85" s="1"/>
  <c r="B85"/>
  <c r="A85"/>
  <c r="S84"/>
  <c r="R84"/>
  <c r="P84" s="1"/>
  <c r="N84"/>
  <c r="L84" s="1"/>
  <c r="J84"/>
  <c r="F84"/>
  <c r="B84"/>
  <c r="A84"/>
  <c r="S83"/>
  <c r="R83"/>
  <c r="P83" s="1"/>
  <c r="N83"/>
  <c r="L83" s="1"/>
  <c r="J83"/>
  <c r="H83" s="1"/>
  <c r="F83"/>
  <c r="B83"/>
  <c r="A83"/>
  <c r="S82"/>
  <c r="R82"/>
  <c r="P82" s="1"/>
  <c r="N82"/>
  <c r="L82" s="1"/>
  <c r="J82"/>
  <c r="H82" s="1"/>
  <c r="F82"/>
  <c r="D82" s="1"/>
  <c r="E82" s="1"/>
  <c r="B82"/>
  <c r="A82"/>
  <c r="S81"/>
  <c r="R81"/>
  <c r="P81" s="1"/>
  <c r="N81"/>
  <c r="J81"/>
  <c r="F81"/>
  <c r="D81" s="1"/>
  <c r="B81"/>
  <c r="A81"/>
  <c r="S80"/>
  <c r="R80"/>
  <c r="P80" s="1"/>
  <c r="N80"/>
  <c r="L80" s="1"/>
  <c r="M80" s="1"/>
  <c r="J80"/>
  <c r="F80"/>
  <c r="E80" s="1"/>
  <c r="D80"/>
  <c r="B80"/>
  <c r="A80"/>
  <c r="S79"/>
  <c r="R79"/>
  <c r="P79" s="1"/>
  <c r="N79"/>
  <c r="L79" s="1"/>
  <c r="M79" s="1"/>
  <c r="J79"/>
  <c r="H79" s="1"/>
  <c r="F79"/>
  <c r="D79" s="1"/>
  <c r="B79"/>
  <c r="A79"/>
  <c r="S78"/>
  <c r="R78"/>
  <c r="P78" s="1"/>
  <c r="N78"/>
  <c r="L78" s="1"/>
  <c r="M78" s="1"/>
  <c r="J78"/>
  <c r="H78" s="1"/>
  <c r="F78"/>
  <c r="D78" s="1"/>
  <c r="E78" s="1"/>
  <c r="B78"/>
  <c r="A78"/>
  <c r="S77"/>
  <c r="R77"/>
  <c r="P77" s="1"/>
  <c r="N77"/>
  <c r="L77" s="1"/>
  <c r="M77" s="1"/>
  <c r="J77"/>
  <c r="F77"/>
  <c r="D77"/>
  <c r="B77"/>
  <c r="A77"/>
  <c r="S76"/>
  <c r="R76"/>
  <c r="P76" s="1"/>
  <c r="N76"/>
  <c r="L76" s="1"/>
  <c r="J76"/>
  <c r="F76"/>
  <c r="D76" s="1"/>
  <c r="B76"/>
  <c r="A76"/>
  <c r="S75"/>
  <c r="R75"/>
  <c r="P75" s="1"/>
  <c r="N75"/>
  <c r="J75"/>
  <c r="H75" s="1"/>
  <c r="F75"/>
  <c r="D75" s="1"/>
  <c r="B75"/>
  <c r="A75"/>
  <c r="S74"/>
  <c r="R74"/>
  <c r="P74" s="1"/>
  <c r="N74"/>
  <c r="J74"/>
  <c r="H74" s="1"/>
  <c r="F74"/>
  <c r="D74"/>
  <c r="B74"/>
  <c r="A74"/>
  <c r="S73"/>
  <c r="R73"/>
  <c r="P73" s="1"/>
  <c r="N73"/>
  <c r="J73"/>
  <c r="F73"/>
  <c r="B73"/>
  <c r="A73"/>
  <c r="S72"/>
  <c r="R72"/>
  <c r="P72" s="1"/>
  <c r="N72"/>
  <c r="J72"/>
  <c r="F72"/>
  <c r="E72" s="1"/>
  <c r="D72"/>
  <c r="B72"/>
  <c r="A72"/>
  <c r="S71"/>
  <c r="R71"/>
  <c r="P71" s="1"/>
  <c r="N71"/>
  <c r="J71"/>
  <c r="H71" s="1"/>
  <c r="F71"/>
  <c r="B71"/>
  <c r="A71"/>
  <c r="S70"/>
  <c r="R70"/>
  <c r="P70" s="1"/>
  <c r="N70"/>
  <c r="J70"/>
  <c r="H70" s="1"/>
  <c r="F70"/>
  <c r="D70" s="1"/>
  <c r="B70"/>
  <c r="A70"/>
  <c r="S69"/>
  <c r="R69"/>
  <c r="P69" s="1"/>
  <c r="N69"/>
  <c r="J69"/>
  <c r="F69"/>
  <c r="B69"/>
  <c r="A69"/>
  <c r="S68"/>
  <c r="R68"/>
  <c r="P68" s="1"/>
  <c r="N68"/>
  <c r="L68" s="1"/>
  <c r="J68"/>
  <c r="F68"/>
  <c r="B68"/>
  <c r="A68"/>
  <c r="S67"/>
  <c r="R67"/>
  <c r="P67" s="1"/>
  <c r="N67"/>
  <c r="L67" s="1"/>
  <c r="J67"/>
  <c r="H67" s="1"/>
  <c r="F67"/>
  <c r="B67"/>
  <c r="A67"/>
  <c r="S66"/>
  <c r="R66"/>
  <c r="P66" s="1"/>
  <c r="N66"/>
  <c r="L66" s="1"/>
  <c r="J66"/>
  <c r="H66" s="1"/>
  <c r="F66"/>
  <c r="D66" s="1"/>
  <c r="B66"/>
  <c r="A66"/>
  <c r="S65"/>
  <c r="R65"/>
  <c r="P65" s="1"/>
  <c r="N65"/>
  <c r="J65"/>
  <c r="F65"/>
  <c r="D65" s="1"/>
  <c r="B65"/>
  <c r="A65"/>
  <c r="S64"/>
  <c r="R64"/>
  <c r="P64" s="1"/>
  <c r="N64"/>
  <c r="L64" s="1"/>
  <c r="J64"/>
  <c r="F64"/>
  <c r="D64" s="1"/>
  <c r="B64"/>
  <c r="A64"/>
  <c r="S63"/>
  <c r="R63"/>
  <c r="P63" s="1"/>
  <c r="N63"/>
  <c r="L63" s="1"/>
  <c r="J63"/>
  <c r="H63" s="1"/>
  <c r="F63"/>
  <c r="D63" s="1"/>
  <c r="B63"/>
  <c r="A63"/>
  <c r="S62"/>
  <c r="R62"/>
  <c r="P62" s="1"/>
  <c r="N62"/>
  <c r="L62"/>
  <c r="J62"/>
  <c r="F62"/>
  <c r="B62"/>
  <c r="A62"/>
  <c r="S61"/>
  <c r="R61"/>
  <c r="N61"/>
  <c r="L61"/>
  <c r="J61"/>
  <c r="H61" s="1"/>
  <c r="F61"/>
  <c r="D61" s="1"/>
  <c r="B61"/>
  <c r="A61"/>
  <c r="S60"/>
  <c r="R60"/>
  <c r="P60" s="1"/>
  <c r="N60"/>
  <c r="J60"/>
  <c r="F60"/>
  <c r="B60"/>
  <c r="A60"/>
  <c r="S59"/>
  <c r="R59"/>
  <c r="N59"/>
  <c r="J59"/>
  <c r="H59"/>
  <c r="F59"/>
  <c r="D59" s="1"/>
  <c r="B59"/>
  <c r="A59"/>
  <c r="S58"/>
  <c r="R58"/>
  <c r="P58" s="1"/>
  <c r="N58"/>
  <c r="J58"/>
  <c r="F58"/>
  <c r="B58"/>
  <c r="A58"/>
  <c r="S57"/>
  <c r="R57"/>
  <c r="P57" s="1"/>
  <c r="N57"/>
  <c r="L57" s="1"/>
  <c r="M57" s="1"/>
  <c r="J57"/>
  <c r="F57"/>
  <c r="D57" s="1"/>
  <c r="E57" s="1"/>
  <c r="B57"/>
  <c r="A57"/>
  <c r="S56"/>
  <c r="R56"/>
  <c r="P56" s="1"/>
  <c r="N56"/>
  <c r="L56" s="1"/>
  <c r="M56" s="1"/>
  <c r="J56"/>
  <c r="H56" s="1"/>
  <c r="F56"/>
  <c r="B56"/>
  <c r="A56"/>
  <c r="S55"/>
  <c r="R55"/>
  <c r="P55" s="1"/>
  <c r="N55"/>
  <c r="L55" s="1"/>
  <c r="M55" s="1"/>
  <c r="J55"/>
  <c r="H55" s="1"/>
  <c r="F55"/>
  <c r="B55"/>
  <c r="A55"/>
  <c r="S54"/>
  <c r="R54"/>
  <c r="P54" s="1"/>
  <c r="N54"/>
  <c r="L54" s="1"/>
  <c r="J54"/>
  <c r="F54"/>
  <c r="D54" s="1"/>
  <c r="B54"/>
  <c r="A54"/>
  <c r="S53"/>
  <c r="R53"/>
  <c r="P53" s="1"/>
  <c r="N53"/>
  <c r="L53" s="1"/>
  <c r="M53" s="1"/>
  <c r="J53"/>
  <c r="F53"/>
  <c r="B53"/>
  <c r="A53"/>
  <c r="S52"/>
  <c r="R52"/>
  <c r="P52" s="1"/>
  <c r="N52"/>
  <c r="L52"/>
  <c r="J52"/>
  <c r="H52"/>
  <c r="F52"/>
  <c r="B52"/>
  <c r="A52"/>
  <c r="S51"/>
  <c r="R51"/>
  <c r="P51" s="1"/>
  <c r="N51"/>
  <c r="L51" s="1"/>
  <c r="M51" s="1"/>
  <c r="J51"/>
  <c r="H51" s="1"/>
  <c r="F51"/>
  <c r="D51" s="1"/>
  <c r="E51" s="1"/>
  <c r="B51"/>
  <c r="A51"/>
  <c r="S50"/>
  <c r="R50"/>
  <c r="P50" s="1"/>
  <c r="N50"/>
  <c r="L50" s="1"/>
  <c r="J50"/>
  <c r="F50"/>
  <c r="D50" s="1"/>
  <c r="B50"/>
  <c r="A50"/>
  <c r="S49"/>
  <c r="R49"/>
  <c r="P49" s="1"/>
  <c r="N49"/>
  <c r="L49" s="1"/>
  <c r="J49"/>
  <c r="F49"/>
  <c r="D49" s="1"/>
  <c r="E49" s="1"/>
  <c r="B49"/>
  <c r="A49"/>
  <c r="S48"/>
  <c r="R48"/>
  <c r="P48" s="1"/>
  <c r="N48"/>
  <c r="L48"/>
  <c r="J48"/>
  <c r="H48" s="1"/>
  <c r="F48"/>
  <c r="D48" s="1"/>
  <c r="B48"/>
  <c r="A48"/>
  <c r="S47"/>
  <c r="R47"/>
  <c r="P47" s="1"/>
  <c r="N47"/>
  <c r="L47" s="1"/>
  <c r="J47"/>
  <c r="F47"/>
  <c r="D47"/>
  <c r="B47"/>
  <c r="A47"/>
  <c r="S46"/>
  <c r="R46"/>
  <c r="N46"/>
  <c r="L46" s="1"/>
  <c r="J46"/>
  <c r="H46" s="1"/>
  <c r="F46"/>
  <c r="B46"/>
  <c r="A46"/>
  <c r="S45"/>
  <c r="R45"/>
  <c r="P45" s="1"/>
  <c r="N45"/>
  <c r="L45" s="1"/>
  <c r="J45"/>
  <c r="F45"/>
  <c r="D45" s="1"/>
  <c r="B45"/>
  <c r="A45"/>
  <c r="S44"/>
  <c r="R44"/>
  <c r="N44"/>
  <c r="L44" s="1"/>
  <c r="J44"/>
  <c r="H44" s="1"/>
  <c r="F44"/>
  <c r="D44" s="1"/>
  <c r="B44"/>
  <c r="A44"/>
  <c r="S43"/>
  <c r="R43"/>
  <c r="P43" s="1"/>
  <c r="N43"/>
  <c r="L43" s="1"/>
  <c r="J43"/>
  <c r="F43"/>
  <c r="B43"/>
  <c r="A43"/>
  <c r="S42"/>
  <c r="R42"/>
  <c r="N42"/>
  <c r="J42"/>
  <c r="F42"/>
  <c r="D42" s="1"/>
  <c r="B42"/>
  <c r="A42"/>
  <c r="S41"/>
  <c r="R41"/>
  <c r="P41" s="1"/>
  <c r="N41"/>
  <c r="L41" s="1"/>
  <c r="J41"/>
  <c r="F41"/>
  <c r="B41"/>
  <c r="A41"/>
  <c r="S40"/>
  <c r="R40"/>
  <c r="N40"/>
  <c r="J40"/>
  <c r="H40" s="1"/>
  <c r="F40"/>
  <c r="D40" s="1"/>
  <c r="B40"/>
  <c r="A40"/>
  <c r="S39"/>
  <c r="R39"/>
  <c r="N39"/>
  <c r="J39"/>
  <c r="F39"/>
  <c r="B39"/>
  <c r="A39"/>
  <c r="S38"/>
  <c r="R38"/>
  <c r="P38" s="1"/>
  <c r="N38"/>
  <c r="J38"/>
  <c r="H38" s="1"/>
  <c r="F38"/>
  <c r="D38" s="1"/>
  <c r="B38"/>
  <c r="A38"/>
  <c r="S37"/>
  <c r="R37"/>
  <c r="N37"/>
  <c r="L37"/>
  <c r="J37"/>
  <c r="F37"/>
  <c r="B37"/>
  <c r="A37"/>
  <c r="S36"/>
  <c r="R36"/>
  <c r="N36"/>
  <c r="J36"/>
  <c r="F36"/>
  <c r="D36" s="1"/>
  <c r="B36"/>
  <c r="A36"/>
  <c r="S35"/>
  <c r="R35"/>
  <c r="P35" s="1"/>
  <c r="N35"/>
  <c r="J35"/>
  <c r="H35" s="1"/>
  <c r="F35"/>
  <c r="B35"/>
  <c r="A35"/>
  <c r="S34"/>
  <c r="R34"/>
  <c r="P34" s="1"/>
  <c r="Q34" s="1"/>
  <c r="N34"/>
  <c r="J34"/>
  <c r="F34"/>
  <c r="D34" s="1"/>
  <c r="B34"/>
  <c r="A34"/>
  <c r="S33"/>
  <c r="R33"/>
  <c r="P33" s="1"/>
  <c r="N33"/>
  <c r="L33" s="1"/>
  <c r="J33"/>
  <c r="F33"/>
  <c r="B33"/>
  <c r="A33"/>
  <c r="S32"/>
  <c r="R32"/>
  <c r="N32"/>
  <c r="J32"/>
  <c r="H32" s="1"/>
  <c r="F32"/>
  <c r="D32" s="1"/>
  <c r="B32"/>
  <c r="A32"/>
  <c r="S31"/>
  <c r="R31"/>
  <c r="P31" s="1"/>
  <c r="N31"/>
  <c r="J31"/>
  <c r="F31"/>
  <c r="B31"/>
  <c r="A31"/>
  <c r="S30"/>
  <c r="R30"/>
  <c r="P30" s="1"/>
  <c r="N30"/>
  <c r="J30"/>
  <c r="H30" s="1"/>
  <c r="F30"/>
  <c r="D30" s="1"/>
  <c r="B30"/>
  <c r="A30"/>
  <c r="S29"/>
  <c r="R29"/>
  <c r="N29"/>
  <c r="L29" s="1"/>
  <c r="J29"/>
  <c r="F29"/>
  <c r="B29"/>
  <c r="A29"/>
  <c r="S28"/>
  <c r="R28"/>
  <c r="P28" s="1"/>
  <c r="N28"/>
  <c r="J28"/>
  <c r="F28"/>
  <c r="D28" s="1"/>
  <c r="B28"/>
  <c r="A28"/>
  <c r="S27"/>
  <c r="R27"/>
  <c r="N27"/>
  <c r="J27"/>
  <c r="H27" s="1"/>
  <c r="I27" s="1"/>
  <c r="F27"/>
  <c r="B27"/>
  <c r="A27"/>
  <c r="S26"/>
  <c r="R26"/>
  <c r="P26" s="1"/>
  <c r="N26"/>
  <c r="J26"/>
  <c r="F26"/>
  <c r="D26" s="1"/>
  <c r="B26"/>
  <c r="A26"/>
  <c r="S25"/>
  <c r="R25"/>
  <c r="N25"/>
  <c r="L25" s="1"/>
  <c r="J25"/>
  <c r="F25"/>
  <c r="B25"/>
  <c r="A25"/>
  <c r="S24"/>
  <c r="R24"/>
  <c r="P24" s="1"/>
  <c r="N24"/>
  <c r="J24"/>
  <c r="H24" s="1"/>
  <c r="F24"/>
  <c r="D24" s="1"/>
  <c r="B24"/>
  <c r="A24"/>
  <c r="S23"/>
  <c r="R23"/>
  <c r="P23" s="1"/>
  <c r="N23"/>
  <c r="J23"/>
  <c r="F23"/>
  <c r="B23"/>
  <c r="A23"/>
  <c r="S22"/>
  <c r="R22"/>
  <c r="N22"/>
  <c r="J22"/>
  <c r="H22" s="1"/>
  <c r="F22"/>
  <c r="D22" s="1"/>
  <c r="B22"/>
  <c r="A22"/>
  <c r="S21"/>
  <c r="R21"/>
  <c r="P21" s="1"/>
  <c r="N21"/>
  <c r="L21" s="1"/>
  <c r="J21"/>
  <c r="F21"/>
  <c r="B21"/>
  <c r="A21"/>
  <c r="S20"/>
  <c r="R20"/>
  <c r="P20" s="1"/>
  <c r="N20"/>
  <c r="J20"/>
  <c r="F20"/>
  <c r="D20" s="1"/>
  <c r="B20"/>
  <c r="A20"/>
  <c r="S19"/>
  <c r="R19"/>
  <c r="N19"/>
  <c r="J19"/>
  <c r="H19" s="1"/>
  <c r="I19" s="1"/>
  <c r="F19"/>
  <c r="B19"/>
  <c r="A19"/>
  <c r="S18"/>
  <c r="R18"/>
  <c r="P18"/>
  <c r="N18"/>
  <c r="J18"/>
  <c r="F18"/>
  <c r="D18" s="1"/>
  <c r="B18"/>
  <c r="A18"/>
  <c r="S17"/>
  <c r="R17"/>
  <c r="P17" s="1"/>
  <c r="Q17" s="1"/>
  <c r="N17"/>
  <c r="L17" s="1"/>
  <c r="J17"/>
  <c r="F17"/>
  <c r="B17"/>
  <c r="A17"/>
  <c r="S16"/>
  <c r="R16"/>
  <c r="N16"/>
  <c r="J16"/>
  <c r="H16" s="1"/>
  <c r="F16"/>
  <c r="D16" s="1"/>
  <c r="B16"/>
  <c r="A16"/>
  <c r="S15"/>
  <c r="R15"/>
  <c r="P15"/>
  <c r="N15"/>
  <c r="J15"/>
  <c r="F15"/>
  <c r="B15"/>
  <c r="A15"/>
  <c r="S14"/>
  <c r="R14"/>
  <c r="P14"/>
  <c r="N14"/>
  <c r="J14"/>
  <c r="H14" s="1"/>
  <c r="F14"/>
  <c r="D14" s="1"/>
  <c r="B14"/>
  <c r="A14"/>
  <c r="S13"/>
  <c r="R13"/>
  <c r="N13"/>
  <c r="L13" s="1"/>
  <c r="J13"/>
  <c r="F13"/>
  <c r="B13"/>
  <c r="A13"/>
  <c r="S12"/>
  <c r="R12"/>
  <c r="P12" s="1"/>
  <c r="N12"/>
  <c r="J12"/>
  <c r="F12"/>
  <c r="D12" s="1"/>
  <c r="B12"/>
  <c r="A12"/>
  <c r="S11"/>
  <c r="R11"/>
  <c r="N11"/>
  <c r="J11"/>
  <c r="H11" s="1"/>
  <c r="I11" s="1"/>
  <c r="F11"/>
  <c r="B11"/>
  <c r="A11"/>
  <c r="O10"/>
  <c r="K10"/>
  <c r="G10"/>
  <c r="C10"/>
  <c r="V5"/>
  <c r="S12" i="81"/>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11"/>
  <c r="R12"/>
  <c r="P12" s="1"/>
  <c r="R13"/>
  <c r="P13" s="1"/>
  <c r="Q13" s="1"/>
  <c r="R14"/>
  <c r="P14" s="1"/>
  <c r="R15"/>
  <c r="P15" s="1"/>
  <c r="Q15" s="1"/>
  <c r="R16"/>
  <c r="P16" s="1"/>
  <c r="R17"/>
  <c r="R18"/>
  <c r="P18" s="1"/>
  <c r="Q18" s="1"/>
  <c r="R19"/>
  <c r="R20"/>
  <c r="P20" s="1"/>
  <c r="Q20" s="1"/>
  <c r="R21"/>
  <c r="R22"/>
  <c r="P22" s="1"/>
  <c r="Q22" s="1"/>
  <c r="R23"/>
  <c r="R24"/>
  <c r="P24" s="1"/>
  <c r="Q24" s="1"/>
  <c r="R25"/>
  <c r="R26"/>
  <c r="P26" s="1"/>
  <c r="Q26" s="1"/>
  <c r="R27"/>
  <c r="R28"/>
  <c r="P28" s="1"/>
  <c r="Q28" s="1"/>
  <c r="R29"/>
  <c r="R30"/>
  <c r="P30" s="1"/>
  <c r="Q30" s="1"/>
  <c r="R31"/>
  <c r="R32"/>
  <c r="P32" s="1"/>
  <c r="Q32" s="1"/>
  <c r="R33"/>
  <c r="R34"/>
  <c r="P34" s="1"/>
  <c r="Q34" s="1"/>
  <c r="R35"/>
  <c r="R36"/>
  <c r="P36" s="1"/>
  <c r="Q36" s="1"/>
  <c r="R37"/>
  <c r="R38"/>
  <c r="P38" s="1"/>
  <c r="Q38" s="1"/>
  <c r="R39"/>
  <c r="R40"/>
  <c r="P40" s="1"/>
  <c r="Q40" s="1"/>
  <c r="R41"/>
  <c r="R42"/>
  <c r="P42" s="1"/>
  <c r="Q42" s="1"/>
  <c r="R43"/>
  <c r="R44"/>
  <c r="P44" s="1"/>
  <c r="Q44" s="1"/>
  <c r="R45"/>
  <c r="R46"/>
  <c r="P46" s="1"/>
  <c r="Q46" s="1"/>
  <c r="R47"/>
  <c r="R48"/>
  <c r="P48" s="1"/>
  <c r="Q48" s="1"/>
  <c r="R49"/>
  <c r="R50"/>
  <c r="P50" s="1"/>
  <c r="Q50" s="1"/>
  <c r="R51"/>
  <c r="R52"/>
  <c r="P52" s="1"/>
  <c r="Q52" s="1"/>
  <c r="R53"/>
  <c r="R54"/>
  <c r="P54" s="1"/>
  <c r="Q54" s="1"/>
  <c r="R55"/>
  <c r="R56"/>
  <c r="P56" s="1"/>
  <c r="Q56" s="1"/>
  <c r="R57"/>
  <c r="R58"/>
  <c r="P58" s="1"/>
  <c r="Q58" s="1"/>
  <c r="R59"/>
  <c r="R60"/>
  <c r="P60" s="1"/>
  <c r="Q60" s="1"/>
  <c r="R61"/>
  <c r="R62"/>
  <c r="P62" s="1"/>
  <c r="Q62" s="1"/>
  <c r="R63"/>
  <c r="R64"/>
  <c r="P64" s="1"/>
  <c r="Q64" s="1"/>
  <c r="R65"/>
  <c r="R66"/>
  <c r="P66" s="1"/>
  <c r="Q66" s="1"/>
  <c r="R67"/>
  <c r="R68"/>
  <c r="P68" s="1"/>
  <c r="Q68" s="1"/>
  <c r="R69"/>
  <c r="R70"/>
  <c r="P70" s="1"/>
  <c r="Q70" s="1"/>
  <c r="R71"/>
  <c r="R72"/>
  <c r="P72" s="1"/>
  <c r="Q72" s="1"/>
  <c r="R73"/>
  <c r="R74"/>
  <c r="P74" s="1"/>
  <c r="Q74" s="1"/>
  <c r="R75"/>
  <c r="R76"/>
  <c r="P76" s="1"/>
  <c r="Q76" s="1"/>
  <c r="R77"/>
  <c r="R78"/>
  <c r="P78" s="1"/>
  <c r="Q78" s="1"/>
  <c r="R79"/>
  <c r="R80"/>
  <c r="P80" s="1"/>
  <c r="Q80" s="1"/>
  <c r="R81"/>
  <c r="R82"/>
  <c r="P82" s="1"/>
  <c r="Q82" s="1"/>
  <c r="R83"/>
  <c r="R84"/>
  <c r="P84" s="1"/>
  <c r="Q84" s="1"/>
  <c r="R85"/>
  <c r="N12"/>
  <c r="L12" s="1"/>
  <c r="N13"/>
  <c r="L13" s="1"/>
  <c r="M13" s="1"/>
  <c r="N14"/>
  <c r="L14" s="1"/>
  <c r="N15"/>
  <c r="L15" s="1"/>
  <c r="M15" s="1"/>
  <c r="N16"/>
  <c r="L16" s="1"/>
  <c r="N17"/>
  <c r="N18"/>
  <c r="L18" s="1"/>
  <c r="M18" s="1"/>
  <c r="N19"/>
  <c r="N20"/>
  <c r="L20" s="1"/>
  <c r="M20" s="1"/>
  <c r="N21"/>
  <c r="N22"/>
  <c r="L22" s="1"/>
  <c r="M22" s="1"/>
  <c r="N23"/>
  <c r="N24"/>
  <c r="L24" s="1"/>
  <c r="M24" s="1"/>
  <c r="N25"/>
  <c r="N26"/>
  <c r="L26" s="1"/>
  <c r="M26" s="1"/>
  <c r="N27"/>
  <c r="N28"/>
  <c r="L28" s="1"/>
  <c r="M28" s="1"/>
  <c r="N29"/>
  <c r="N30"/>
  <c r="L30" s="1"/>
  <c r="M30" s="1"/>
  <c r="N31"/>
  <c r="N32"/>
  <c r="L32" s="1"/>
  <c r="M32" s="1"/>
  <c r="N33"/>
  <c r="N34"/>
  <c r="L34" s="1"/>
  <c r="M34" s="1"/>
  <c r="N35"/>
  <c r="N36"/>
  <c r="L36" s="1"/>
  <c r="M36" s="1"/>
  <c r="N37"/>
  <c r="N38"/>
  <c r="L38" s="1"/>
  <c r="M38" s="1"/>
  <c r="N39"/>
  <c r="N40"/>
  <c r="L40" s="1"/>
  <c r="M40" s="1"/>
  <c r="N41"/>
  <c r="N42"/>
  <c r="L42" s="1"/>
  <c r="M42" s="1"/>
  <c r="N43"/>
  <c r="N44"/>
  <c r="L44" s="1"/>
  <c r="M44" s="1"/>
  <c r="N45"/>
  <c r="N46"/>
  <c r="L46" s="1"/>
  <c r="M46" s="1"/>
  <c r="N47"/>
  <c r="N48"/>
  <c r="L48" s="1"/>
  <c r="M48" s="1"/>
  <c r="N49"/>
  <c r="N50"/>
  <c r="L50" s="1"/>
  <c r="M50" s="1"/>
  <c r="N51"/>
  <c r="N52"/>
  <c r="L52" s="1"/>
  <c r="M52" s="1"/>
  <c r="N53"/>
  <c r="N54"/>
  <c r="L54" s="1"/>
  <c r="M54" s="1"/>
  <c r="N55"/>
  <c r="N56"/>
  <c r="L56" s="1"/>
  <c r="M56" s="1"/>
  <c r="N57"/>
  <c r="N58"/>
  <c r="L58" s="1"/>
  <c r="M58" s="1"/>
  <c r="N59"/>
  <c r="N60"/>
  <c r="L60" s="1"/>
  <c r="M60" s="1"/>
  <c r="N61"/>
  <c r="N62"/>
  <c r="L62" s="1"/>
  <c r="M62" s="1"/>
  <c r="N63"/>
  <c r="N64"/>
  <c r="L64" s="1"/>
  <c r="M64" s="1"/>
  <c r="N65"/>
  <c r="N66"/>
  <c r="L66" s="1"/>
  <c r="M66" s="1"/>
  <c r="N67"/>
  <c r="N68"/>
  <c r="L68" s="1"/>
  <c r="M68" s="1"/>
  <c r="N69"/>
  <c r="N70"/>
  <c r="L70" s="1"/>
  <c r="M70" s="1"/>
  <c r="N71"/>
  <c r="N72"/>
  <c r="L72" s="1"/>
  <c r="M72" s="1"/>
  <c r="N73"/>
  <c r="N74"/>
  <c r="L74" s="1"/>
  <c r="M74" s="1"/>
  <c r="N75"/>
  <c r="N76"/>
  <c r="L76" s="1"/>
  <c r="M76" s="1"/>
  <c r="N77"/>
  <c r="N78"/>
  <c r="L78" s="1"/>
  <c r="M78" s="1"/>
  <c r="N79"/>
  <c r="N80"/>
  <c r="L80" s="1"/>
  <c r="M80" s="1"/>
  <c r="N81"/>
  <c r="N82"/>
  <c r="L82" s="1"/>
  <c r="M82" s="1"/>
  <c r="N83"/>
  <c r="N84"/>
  <c r="L84" s="1"/>
  <c r="M84" s="1"/>
  <c r="N85"/>
  <c r="J12"/>
  <c r="H12" s="1"/>
  <c r="J13"/>
  <c r="H13" s="1"/>
  <c r="I13" s="1"/>
  <c r="J14"/>
  <c r="H14" s="1"/>
  <c r="J15"/>
  <c r="H15" s="1"/>
  <c r="I15" s="1"/>
  <c r="J16"/>
  <c r="H16" s="1"/>
  <c r="J17"/>
  <c r="J18"/>
  <c r="H18" s="1"/>
  <c r="J19"/>
  <c r="H19" s="1"/>
  <c r="I19" s="1"/>
  <c r="J20"/>
  <c r="H20" s="1"/>
  <c r="J21"/>
  <c r="H21" s="1"/>
  <c r="I21" s="1"/>
  <c r="J22"/>
  <c r="H22" s="1"/>
  <c r="J23"/>
  <c r="H23" s="1"/>
  <c r="I23" s="1"/>
  <c r="J24"/>
  <c r="H24" s="1"/>
  <c r="J25"/>
  <c r="H25" s="1"/>
  <c r="I25" s="1"/>
  <c r="J26"/>
  <c r="H26" s="1"/>
  <c r="J27"/>
  <c r="H27" s="1"/>
  <c r="I27" s="1"/>
  <c r="J28"/>
  <c r="H28" s="1"/>
  <c r="J29"/>
  <c r="H29" s="1"/>
  <c r="I29" s="1"/>
  <c r="J30"/>
  <c r="H30" s="1"/>
  <c r="J31"/>
  <c r="H31" s="1"/>
  <c r="I31" s="1"/>
  <c r="J32"/>
  <c r="H32" s="1"/>
  <c r="J33"/>
  <c r="H33" s="1"/>
  <c r="I33" s="1"/>
  <c r="J34"/>
  <c r="H34" s="1"/>
  <c r="J35"/>
  <c r="H35" s="1"/>
  <c r="I35" s="1"/>
  <c r="J36"/>
  <c r="H36" s="1"/>
  <c r="J37"/>
  <c r="H37" s="1"/>
  <c r="I37" s="1"/>
  <c r="J38"/>
  <c r="H38" s="1"/>
  <c r="J39"/>
  <c r="H39" s="1"/>
  <c r="I39" s="1"/>
  <c r="J40"/>
  <c r="H40" s="1"/>
  <c r="J41"/>
  <c r="H41" s="1"/>
  <c r="I41" s="1"/>
  <c r="J42"/>
  <c r="H42" s="1"/>
  <c r="J43"/>
  <c r="H43" s="1"/>
  <c r="I43" s="1"/>
  <c r="J44"/>
  <c r="H44" s="1"/>
  <c r="J45"/>
  <c r="H45" s="1"/>
  <c r="I45" s="1"/>
  <c r="J46"/>
  <c r="H46" s="1"/>
  <c r="J47"/>
  <c r="H47" s="1"/>
  <c r="I47" s="1"/>
  <c r="J48"/>
  <c r="H48" s="1"/>
  <c r="J49"/>
  <c r="H49" s="1"/>
  <c r="I49" s="1"/>
  <c r="J50"/>
  <c r="H50" s="1"/>
  <c r="J51"/>
  <c r="H51" s="1"/>
  <c r="I51" s="1"/>
  <c r="J52"/>
  <c r="H52" s="1"/>
  <c r="J53"/>
  <c r="H53" s="1"/>
  <c r="I53" s="1"/>
  <c r="J54"/>
  <c r="H54" s="1"/>
  <c r="J55"/>
  <c r="H55" s="1"/>
  <c r="I55" s="1"/>
  <c r="J56"/>
  <c r="H56" s="1"/>
  <c r="J57"/>
  <c r="H57" s="1"/>
  <c r="I57" s="1"/>
  <c r="J58"/>
  <c r="H58" s="1"/>
  <c r="J59"/>
  <c r="H59" s="1"/>
  <c r="I59" s="1"/>
  <c r="J60"/>
  <c r="H60" s="1"/>
  <c r="J61"/>
  <c r="H61" s="1"/>
  <c r="I61" s="1"/>
  <c r="J62"/>
  <c r="H62" s="1"/>
  <c r="J63"/>
  <c r="H63" s="1"/>
  <c r="I63" s="1"/>
  <c r="J64"/>
  <c r="H64" s="1"/>
  <c r="J65"/>
  <c r="H65" s="1"/>
  <c r="I65" s="1"/>
  <c r="J66"/>
  <c r="H66" s="1"/>
  <c r="J67"/>
  <c r="H67" s="1"/>
  <c r="I67" s="1"/>
  <c r="J68"/>
  <c r="H68" s="1"/>
  <c r="J69"/>
  <c r="H69" s="1"/>
  <c r="I69" s="1"/>
  <c r="J70"/>
  <c r="H70" s="1"/>
  <c r="J71"/>
  <c r="H71" s="1"/>
  <c r="I71" s="1"/>
  <c r="J72"/>
  <c r="H72" s="1"/>
  <c r="J73"/>
  <c r="H73" s="1"/>
  <c r="I73" s="1"/>
  <c r="J74"/>
  <c r="H74" s="1"/>
  <c r="J75"/>
  <c r="H75" s="1"/>
  <c r="I75" s="1"/>
  <c r="J76"/>
  <c r="H76" s="1"/>
  <c r="J77"/>
  <c r="H77" s="1"/>
  <c r="I77" s="1"/>
  <c r="J78"/>
  <c r="H78" s="1"/>
  <c r="J79"/>
  <c r="H79" s="1"/>
  <c r="I79" s="1"/>
  <c r="J80"/>
  <c r="H80" s="1"/>
  <c r="J81"/>
  <c r="H81" s="1"/>
  <c r="I81" s="1"/>
  <c r="J82"/>
  <c r="H82" s="1"/>
  <c r="J83"/>
  <c r="H83" s="1"/>
  <c r="I83" s="1"/>
  <c r="J84"/>
  <c r="H84" s="1"/>
  <c r="J85"/>
  <c r="H85" s="1"/>
  <c r="I85" s="1"/>
  <c r="R11"/>
  <c r="N11"/>
  <c r="L11" s="1"/>
  <c r="M11" s="1"/>
  <c r="J11"/>
  <c r="H11" s="1"/>
  <c r="F12"/>
  <c r="D12" s="1"/>
  <c r="T12" s="1"/>
  <c r="F13"/>
  <c r="D13" s="1"/>
  <c r="E13" s="1"/>
  <c r="U13" s="1"/>
  <c r="F14"/>
  <c r="D14" s="1"/>
  <c r="T14" s="1"/>
  <c r="F15"/>
  <c r="D15" s="1"/>
  <c r="E15" s="1"/>
  <c r="U15" s="1"/>
  <c r="F16"/>
  <c r="D16" s="1"/>
  <c r="T16" s="1"/>
  <c r="F17"/>
  <c r="F18"/>
  <c r="D18" s="1"/>
  <c r="E18" s="1"/>
  <c r="F19"/>
  <c r="F20"/>
  <c r="D20" s="1"/>
  <c r="E20" s="1"/>
  <c r="F21"/>
  <c r="F22"/>
  <c r="D22" s="1"/>
  <c r="E22" s="1"/>
  <c r="F23"/>
  <c r="F24"/>
  <c r="D24" s="1"/>
  <c r="E24" s="1"/>
  <c r="F25"/>
  <c r="F26"/>
  <c r="D26" s="1"/>
  <c r="E26" s="1"/>
  <c r="F27"/>
  <c r="F28"/>
  <c r="D28" s="1"/>
  <c r="E28" s="1"/>
  <c r="F29"/>
  <c r="F30"/>
  <c r="D30" s="1"/>
  <c r="E30" s="1"/>
  <c r="F31"/>
  <c r="F32"/>
  <c r="D32" s="1"/>
  <c r="E32" s="1"/>
  <c r="F33"/>
  <c r="F34"/>
  <c r="D34" s="1"/>
  <c r="E34" s="1"/>
  <c r="F35"/>
  <c r="F36"/>
  <c r="D36" s="1"/>
  <c r="E36" s="1"/>
  <c r="F37"/>
  <c r="F38"/>
  <c r="D38" s="1"/>
  <c r="E38" s="1"/>
  <c r="F39"/>
  <c r="F40"/>
  <c r="D40" s="1"/>
  <c r="E40" s="1"/>
  <c r="F41"/>
  <c r="F42"/>
  <c r="D42" s="1"/>
  <c r="E42" s="1"/>
  <c r="F43"/>
  <c r="F44"/>
  <c r="D44" s="1"/>
  <c r="E44" s="1"/>
  <c r="F45"/>
  <c r="F46"/>
  <c r="D46" s="1"/>
  <c r="E46" s="1"/>
  <c r="F47"/>
  <c r="F48"/>
  <c r="D48" s="1"/>
  <c r="E48" s="1"/>
  <c r="F49"/>
  <c r="F50"/>
  <c r="D50" s="1"/>
  <c r="E50" s="1"/>
  <c r="F51"/>
  <c r="F52"/>
  <c r="D52" s="1"/>
  <c r="E52" s="1"/>
  <c r="F53"/>
  <c r="F54"/>
  <c r="D54" s="1"/>
  <c r="E54" s="1"/>
  <c r="F55"/>
  <c r="F56"/>
  <c r="D56" s="1"/>
  <c r="E56" s="1"/>
  <c r="F57"/>
  <c r="F58"/>
  <c r="D58" s="1"/>
  <c r="E58" s="1"/>
  <c r="F59"/>
  <c r="F60"/>
  <c r="D60" s="1"/>
  <c r="E60" s="1"/>
  <c r="F61"/>
  <c r="F62"/>
  <c r="D62" s="1"/>
  <c r="E62" s="1"/>
  <c r="F63"/>
  <c r="F64"/>
  <c r="D64" s="1"/>
  <c r="E64" s="1"/>
  <c r="F65"/>
  <c r="F66"/>
  <c r="D66" s="1"/>
  <c r="E66" s="1"/>
  <c r="F67"/>
  <c r="F68"/>
  <c r="D68" s="1"/>
  <c r="E68" s="1"/>
  <c r="F69"/>
  <c r="F70"/>
  <c r="D70" s="1"/>
  <c r="E70" s="1"/>
  <c r="F71"/>
  <c r="F72"/>
  <c r="D72" s="1"/>
  <c r="E72" s="1"/>
  <c r="F73"/>
  <c r="F74"/>
  <c r="D74" s="1"/>
  <c r="E74" s="1"/>
  <c r="F75"/>
  <c r="F76"/>
  <c r="D76" s="1"/>
  <c r="E76" s="1"/>
  <c r="F77"/>
  <c r="F78"/>
  <c r="D78" s="1"/>
  <c r="E78" s="1"/>
  <c r="F79"/>
  <c r="F80"/>
  <c r="D80" s="1"/>
  <c r="E80" s="1"/>
  <c r="F81"/>
  <c r="F82"/>
  <c r="D82" s="1"/>
  <c r="E82" s="1"/>
  <c r="F83"/>
  <c r="F84"/>
  <c r="D84" s="1"/>
  <c r="E84" s="1"/>
  <c r="F85"/>
  <c r="F11"/>
  <c r="D11" s="1"/>
  <c r="G11" i="80"/>
  <c r="E11" s="1"/>
  <c r="G12"/>
  <c r="E12" s="1"/>
  <c r="F12" s="1"/>
  <c r="G13"/>
  <c r="E13" s="1"/>
  <c r="G14"/>
  <c r="E14" s="1"/>
  <c r="F14" s="1"/>
  <c r="G15"/>
  <c r="E15" s="1"/>
  <c r="G16"/>
  <c r="E16" s="1"/>
  <c r="F16" s="1"/>
  <c r="G17"/>
  <c r="E17" s="1"/>
  <c r="G18"/>
  <c r="E18" s="1"/>
  <c r="F18" s="1"/>
  <c r="G19"/>
  <c r="E19" s="1"/>
  <c r="G20"/>
  <c r="E20" s="1"/>
  <c r="F20" s="1"/>
  <c r="G21"/>
  <c r="E21" s="1"/>
  <c r="G22"/>
  <c r="E22" s="1"/>
  <c r="F22" s="1"/>
  <c r="G23"/>
  <c r="E23" s="1"/>
  <c r="G24"/>
  <c r="E24" s="1"/>
  <c r="F24" s="1"/>
  <c r="G25"/>
  <c r="E25" s="1"/>
  <c r="G26"/>
  <c r="E26" s="1"/>
  <c r="F26" s="1"/>
  <c r="G27"/>
  <c r="E27" s="1"/>
  <c r="G28"/>
  <c r="E28" s="1"/>
  <c r="F28" s="1"/>
  <c r="G29"/>
  <c r="E29" s="1"/>
  <c r="G30"/>
  <c r="E30" s="1"/>
  <c r="F30" s="1"/>
  <c r="G31"/>
  <c r="E31" s="1"/>
  <c r="G32"/>
  <c r="E32" s="1"/>
  <c r="F32" s="1"/>
  <c r="G33"/>
  <c r="E33" s="1"/>
  <c r="G34"/>
  <c r="E34" s="1"/>
  <c r="F34" s="1"/>
  <c r="G35"/>
  <c r="E35" s="1"/>
  <c r="G36"/>
  <c r="E36" s="1"/>
  <c r="F36" s="1"/>
  <c r="G37"/>
  <c r="E37" s="1"/>
  <c r="G38"/>
  <c r="E38" s="1"/>
  <c r="F38" s="1"/>
  <c r="G39"/>
  <c r="E39" s="1"/>
  <c r="G40"/>
  <c r="E40" s="1"/>
  <c r="F40" s="1"/>
  <c r="G41"/>
  <c r="E41" s="1"/>
  <c r="G42"/>
  <c r="E42" s="1"/>
  <c r="F42" s="1"/>
  <c r="G43"/>
  <c r="E43" s="1"/>
  <c r="G44"/>
  <c r="E44" s="1"/>
  <c r="F44" s="1"/>
  <c r="G45"/>
  <c r="E45" s="1"/>
  <c r="G46"/>
  <c r="E46" s="1"/>
  <c r="F46" s="1"/>
  <c r="G47"/>
  <c r="E47" s="1"/>
  <c r="G48"/>
  <c r="E48" s="1"/>
  <c r="F48" s="1"/>
  <c r="G49"/>
  <c r="E49" s="1"/>
  <c r="G50"/>
  <c r="E50" s="1"/>
  <c r="F50" s="1"/>
  <c r="G51"/>
  <c r="E51" s="1"/>
  <c r="G52"/>
  <c r="E52" s="1"/>
  <c r="F52" s="1"/>
  <c r="G53"/>
  <c r="E53" s="1"/>
  <c r="G54"/>
  <c r="E54" s="1"/>
  <c r="F54" s="1"/>
  <c r="G55"/>
  <c r="E55" s="1"/>
  <c r="G56"/>
  <c r="E56" s="1"/>
  <c r="F56" s="1"/>
  <c r="G57"/>
  <c r="E57" s="1"/>
  <c r="G58"/>
  <c r="E58" s="1"/>
  <c r="F58" s="1"/>
  <c r="G59"/>
  <c r="E59" s="1"/>
  <c r="G60"/>
  <c r="E60" s="1"/>
  <c r="F60" s="1"/>
  <c r="G61"/>
  <c r="E61" s="1"/>
  <c r="G62"/>
  <c r="E62" s="1"/>
  <c r="F62" s="1"/>
  <c r="G63"/>
  <c r="E63" s="1"/>
  <c r="G64"/>
  <c r="E64" s="1"/>
  <c r="F64" s="1"/>
  <c r="G65"/>
  <c r="E65" s="1"/>
  <c r="G66"/>
  <c r="E66" s="1"/>
  <c r="F66" s="1"/>
  <c r="G67"/>
  <c r="E67" s="1"/>
  <c r="G68"/>
  <c r="E68" s="1"/>
  <c r="F68" s="1"/>
  <c r="G69"/>
  <c r="E69" s="1"/>
  <c r="G70"/>
  <c r="E70" s="1"/>
  <c r="F70" s="1"/>
  <c r="G71"/>
  <c r="E71" s="1"/>
  <c r="G72"/>
  <c r="E72" s="1"/>
  <c r="F72" s="1"/>
  <c r="G73"/>
  <c r="E73" s="1"/>
  <c r="G74"/>
  <c r="E74" s="1"/>
  <c r="F74" s="1"/>
  <c r="G75"/>
  <c r="E75" s="1"/>
  <c r="G76"/>
  <c r="E76" s="1"/>
  <c r="F76" s="1"/>
  <c r="G77"/>
  <c r="E77" s="1"/>
  <c r="G78"/>
  <c r="E78" s="1"/>
  <c r="F78" s="1"/>
  <c r="G79"/>
  <c r="E79" s="1"/>
  <c r="G80"/>
  <c r="E80" s="1"/>
  <c r="F80" s="1"/>
  <c r="G81"/>
  <c r="E81" s="1"/>
  <c r="G82"/>
  <c r="E82" s="1"/>
  <c r="F82" s="1"/>
  <c r="G83"/>
  <c r="E83" s="1"/>
  <c r="G84"/>
  <c r="E84" s="1"/>
  <c r="F84" s="1"/>
  <c r="G10"/>
  <c r="E10" s="1"/>
  <c r="O22" i="83"/>
  <c r="P21"/>
  <c r="P20"/>
  <c r="O89" i="66"/>
  <c r="E11" i="81" l="1"/>
  <c r="R10" i="84"/>
  <c r="P25"/>
  <c r="Q25" s="1"/>
  <c r="M52"/>
  <c r="Q15"/>
  <c r="Q31"/>
  <c r="P42"/>
  <c r="Q42" s="1"/>
  <c r="I22"/>
  <c r="P36"/>
  <c r="Q36" s="1"/>
  <c r="I38"/>
  <c r="D53"/>
  <c r="E53" s="1"/>
  <c r="D55"/>
  <c r="E55" s="1"/>
  <c r="L65"/>
  <c r="M65" s="1"/>
  <c r="D68"/>
  <c r="E68" s="1"/>
  <c r="L73"/>
  <c r="M73" s="1"/>
  <c r="Q18"/>
  <c r="L69"/>
  <c r="M69" s="1"/>
  <c r="E74"/>
  <c r="D84"/>
  <c r="E84" s="1"/>
  <c r="I14"/>
  <c r="Q26"/>
  <c r="I30"/>
  <c r="P39"/>
  <c r="Q39" s="1"/>
  <c r="M44"/>
  <c r="M46"/>
  <c r="M48"/>
  <c r="M83"/>
  <c r="Q33"/>
  <c r="Q41"/>
  <c r="Q12"/>
  <c r="P13"/>
  <c r="Q13" s="1"/>
  <c r="P16"/>
  <c r="Q16" s="1"/>
  <c r="Q20"/>
  <c r="Q23"/>
  <c r="Q28"/>
  <c r="P29"/>
  <c r="Q29" s="1"/>
  <c r="P32"/>
  <c r="Q32" s="1"/>
  <c r="P37"/>
  <c r="Q37" s="1"/>
  <c r="P40"/>
  <c r="Q40" s="1"/>
  <c r="P11"/>
  <c r="Q11" s="1"/>
  <c r="Q14"/>
  <c r="P19"/>
  <c r="Q19" s="1"/>
  <c r="P22"/>
  <c r="Q22" s="1"/>
  <c r="P27"/>
  <c r="Q27" s="1"/>
  <c r="Q30"/>
  <c r="Q35"/>
  <c r="Q38"/>
  <c r="Q21"/>
  <c r="Q24"/>
  <c r="M43"/>
  <c r="M45"/>
  <c r="M47"/>
  <c r="M49"/>
  <c r="M54"/>
  <c r="L59"/>
  <c r="M59" s="1"/>
  <c r="L60"/>
  <c r="M60" s="1"/>
  <c r="M63"/>
  <c r="M64"/>
  <c r="M66"/>
  <c r="M67"/>
  <c r="L70"/>
  <c r="M70" s="1"/>
  <c r="L72"/>
  <c r="M72" s="1"/>
  <c r="L74"/>
  <c r="M74" s="1"/>
  <c r="L75"/>
  <c r="M75" s="1"/>
  <c r="M82"/>
  <c r="M84"/>
  <c r="L85"/>
  <c r="M85" s="1"/>
  <c r="M50"/>
  <c r="L58"/>
  <c r="M58" s="1"/>
  <c r="M61"/>
  <c r="M62"/>
  <c r="M68"/>
  <c r="L71"/>
  <c r="M71" s="1"/>
  <c r="M76"/>
  <c r="L81"/>
  <c r="M81" s="1"/>
  <c r="H15"/>
  <c r="I15" s="1"/>
  <c r="H18"/>
  <c r="I18" s="1"/>
  <c r="H23"/>
  <c r="I23" s="1"/>
  <c r="H26"/>
  <c r="I26" s="1"/>
  <c r="H31"/>
  <c r="I31" s="1"/>
  <c r="H34"/>
  <c r="I34" s="1"/>
  <c r="I35"/>
  <c r="H39"/>
  <c r="I39" s="1"/>
  <c r="H42"/>
  <c r="I42" s="1"/>
  <c r="H13"/>
  <c r="I13" s="1"/>
  <c r="H21"/>
  <c r="I21" s="1"/>
  <c r="H29"/>
  <c r="I29" s="1"/>
  <c r="H37"/>
  <c r="I37" s="1"/>
  <c r="H12"/>
  <c r="I16"/>
  <c r="H17"/>
  <c r="I17" s="1"/>
  <c r="H20"/>
  <c r="I20" s="1"/>
  <c r="I24"/>
  <c r="H25"/>
  <c r="I25" s="1"/>
  <c r="H28"/>
  <c r="I28" s="1"/>
  <c r="I32"/>
  <c r="H33"/>
  <c r="I33" s="1"/>
  <c r="H36"/>
  <c r="I36" s="1"/>
  <c r="I40"/>
  <c r="H41"/>
  <c r="I41" s="1"/>
  <c r="E45"/>
  <c r="E66"/>
  <c r="E76"/>
  <c r="E64"/>
  <c r="D69"/>
  <c r="E69" s="1"/>
  <c r="E70"/>
  <c r="D73"/>
  <c r="E73" s="1"/>
  <c r="D46"/>
  <c r="E46" s="1"/>
  <c r="E47"/>
  <c r="D52"/>
  <c r="E52" s="1"/>
  <c r="D56"/>
  <c r="E56" s="1"/>
  <c r="D58"/>
  <c r="E58" s="1"/>
  <c r="D60"/>
  <c r="E60" s="1"/>
  <c r="D62"/>
  <c r="E62" s="1"/>
  <c r="E65"/>
  <c r="D67"/>
  <c r="E67" s="1"/>
  <c r="D71"/>
  <c r="E71" s="1"/>
  <c r="E77"/>
  <c r="E79"/>
  <c r="D83"/>
  <c r="E83" s="1"/>
  <c r="E44"/>
  <c r="E48"/>
  <c r="E50"/>
  <c r="E54"/>
  <c r="E59"/>
  <c r="E61"/>
  <c r="E63"/>
  <c r="T70"/>
  <c r="E75"/>
  <c r="E81"/>
  <c r="E85"/>
  <c r="F10" i="80"/>
  <c r="Q48" i="84"/>
  <c r="Q49"/>
  <c r="Q50"/>
  <c r="T55"/>
  <c r="Q55"/>
  <c r="Q56"/>
  <c r="Q57"/>
  <c r="Q64"/>
  <c r="T66"/>
  <c r="Q67"/>
  <c r="Q69"/>
  <c r="Q70"/>
  <c r="Q72"/>
  <c r="T74"/>
  <c r="Q75"/>
  <c r="T78"/>
  <c r="Q79"/>
  <c r="Q80"/>
  <c r="Q81"/>
  <c r="T51"/>
  <c r="Q51"/>
  <c r="Q52"/>
  <c r="Q53"/>
  <c r="Q54"/>
  <c r="Q63"/>
  <c r="Q65"/>
  <c r="Q66"/>
  <c r="Q68"/>
  <c r="Q71"/>
  <c r="Q73"/>
  <c r="Q74"/>
  <c r="Q76"/>
  <c r="Q77"/>
  <c r="Q78"/>
  <c r="Q82"/>
  <c r="T83"/>
  <c r="Q83"/>
  <c r="Q84"/>
  <c r="Q85"/>
  <c r="S10"/>
  <c r="L11"/>
  <c r="L12"/>
  <c r="M12" s="1"/>
  <c r="M13"/>
  <c r="L14"/>
  <c r="M14" s="1"/>
  <c r="L15"/>
  <c r="M15" s="1"/>
  <c r="L16"/>
  <c r="M16" s="1"/>
  <c r="M17"/>
  <c r="L18"/>
  <c r="M18" s="1"/>
  <c r="L19"/>
  <c r="M19" s="1"/>
  <c r="L20"/>
  <c r="M20" s="1"/>
  <c r="M21"/>
  <c r="L22"/>
  <c r="M22" s="1"/>
  <c r="L23"/>
  <c r="M23" s="1"/>
  <c r="L24"/>
  <c r="M24" s="1"/>
  <c r="M25"/>
  <c r="L26"/>
  <c r="M26" s="1"/>
  <c r="L27"/>
  <c r="M27" s="1"/>
  <c r="L28"/>
  <c r="M28" s="1"/>
  <c r="M29"/>
  <c r="L30"/>
  <c r="M30" s="1"/>
  <c r="L31"/>
  <c r="M31" s="1"/>
  <c r="L32"/>
  <c r="M32" s="1"/>
  <c r="M33"/>
  <c r="L34"/>
  <c r="M34" s="1"/>
  <c r="L35"/>
  <c r="M35" s="1"/>
  <c r="T36"/>
  <c r="L36"/>
  <c r="M36" s="1"/>
  <c r="M37"/>
  <c r="L38"/>
  <c r="M38" s="1"/>
  <c r="L39"/>
  <c r="M39" s="1"/>
  <c r="L40"/>
  <c r="M40" s="1"/>
  <c r="M41"/>
  <c r="L42"/>
  <c r="M42" s="1"/>
  <c r="J10"/>
  <c r="I48"/>
  <c r="H49"/>
  <c r="T49" s="1"/>
  <c r="H50"/>
  <c r="I50" s="1"/>
  <c r="I51"/>
  <c r="I52"/>
  <c r="H53"/>
  <c r="T53" s="1"/>
  <c r="H54"/>
  <c r="I54" s="1"/>
  <c r="U54" s="1"/>
  <c r="I55"/>
  <c r="I56"/>
  <c r="H57"/>
  <c r="T57" s="1"/>
  <c r="I63"/>
  <c r="H64"/>
  <c r="T64" s="1"/>
  <c r="H65"/>
  <c r="I65" s="1"/>
  <c r="I66"/>
  <c r="I67"/>
  <c r="H68"/>
  <c r="T68" s="1"/>
  <c r="H69"/>
  <c r="I69" s="1"/>
  <c r="I70"/>
  <c r="I71"/>
  <c r="H72"/>
  <c r="T72" s="1"/>
  <c r="H73"/>
  <c r="I73" s="1"/>
  <c r="I74"/>
  <c r="I75"/>
  <c r="H76"/>
  <c r="T76" s="1"/>
  <c r="H77"/>
  <c r="I77" s="1"/>
  <c r="I78"/>
  <c r="I79"/>
  <c r="H80"/>
  <c r="T80" s="1"/>
  <c r="H81"/>
  <c r="I81" s="1"/>
  <c r="T82"/>
  <c r="I82"/>
  <c r="I83"/>
  <c r="H84"/>
  <c r="T84" s="1"/>
  <c r="H85"/>
  <c r="I85" s="1"/>
  <c r="D11"/>
  <c r="T11" s="1"/>
  <c r="E12"/>
  <c r="D13"/>
  <c r="T13" s="1"/>
  <c r="E14"/>
  <c r="D15"/>
  <c r="T15" s="1"/>
  <c r="E16"/>
  <c r="D17"/>
  <c r="T17" s="1"/>
  <c r="E18"/>
  <c r="D19"/>
  <c r="T19" s="1"/>
  <c r="E20"/>
  <c r="D21"/>
  <c r="T21" s="1"/>
  <c r="E22"/>
  <c r="D23"/>
  <c r="E24"/>
  <c r="D25"/>
  <c r="T25" s="1"/>
  <c r="E26"/>
  <c r="D27"/>
  <c r="E28"/>
  <c r="D29"/>
  <c r="T29" s="1"/>
  <c r="E30"/>
  <c r="D31"/>
  <c r="E32"/>
  <c r="D33"/>
  <c r="T33" s="1"/>
  <c r="E34"/>
  <c r="D35"/>
  <c r="E36"/>
  <c r="D37"/>
  <c r="T37" s="1"/>
  <c r="E38"/>
  <c r="D39"/>
  <c r="T39" s="1"/>
  <c r="E40"/>
  <c r="D41"/>
  <c r="T41" s="1"/>
  <c r="E42"/>
  <c r="D43"/>
  <c r="E43" s="1"/>
  <c r="T48"/>
  <c r="T50"/>
  <c r="T52"/>
  <c r="T54"/>
  <c r="T56"/>
  <c r="T63"/>
  <c r="T65"/>
  <c r="T67"/>
  <c r="T69"/>
  <c r="T71"/>
  <c r="T73"/>
  <c r="T75"/>
  <c r="T77"/>
  <c r="T79"/>
  <c r="T81"/>
  <c r="D10"/>
  <c r="F10"/>
  <c r="N10"/>
  <c r="H43"/>
  <c r="Q43"/>
  <c r="I44"/>
  <c r="P44"/>
  <c r="H45"/>
  <c r="T45" s="1"/>
  <c r="Q45"/>
  <c r="I46"/>
  <c r="P46"/>
  <c r="T46" s="1"/>
  <c r="H47"/>
  <c r="T47" s="1"/>
  <c r="Q47"/>
  <c r="H58"/>
  <c r="T58" s="1"/>
  <c r="Q58"/>
  <c r="I59"/>
  <c r="P59"/>
  <c r="H60"/>
  <c r="T60" s="1"/>
  <c r="Q60"/>
  <c r="I61"/>
  <c r="P61"/>
  <c r="Q61" s="1"/>
  <c r="H62"/>
  <c r="T62" s="1"/>
  <c r="Q62"/>
  <c r="U78"/>
  <c r="V78" s="1"/>
  <c r="U82"/>
  <c r="P11" i="81"/>
  <c r="T11" s="1"/>
  <c r="I11"/>
  <c r="T84"/>
  <c r="T78"/>
  <c r="T70"/>
  <c r="T66"/>
  <c r="T56"/>
  <c r="T52"/>
  <c r="T48"/>
  <c r="T44"/>
  <c r="T40"/>
  <c r="T36"/>
  <c r="T32"/>
  <c r="T28"/>
  <c r="T22"/>
  <c r="T15"/>
  <c r="V15" s="1"/>
  <c r="T13"/>
  <c r="V13" s="1"/>
  <c r="T82"/>
  <c r="T76"/>
  <c r="T72"/>
  <c r="T68"/>
  <c r="T64"/>
  <c r="T60"/>
  <c r="T58"/>
  <c r="T54"/>
  <c r="T50"/>
  <c r="T46"/>
  <c r="T42"/>
  <c r="T38"/>
  <c r="T34"/>
  <c r="T30"/>
  <c r="T26"/>
  <c r="T24"/>
  <c r="T20"/>
  <c r="T18"/>
  <c r="T74"/>
  <c r="T80"/>
  <c r="T62"/>
  <c r="P85"/>
  <c r="Q85" s="1"/>
  <c r="P83"/>
  <c r="Q83" s="1"/>
  <c r="P81"/>
  <c r="Q81" s="1"/>
  <c r="P79"/>
  <c r="Q79" s="1"/>
  <c r="P77"/>
  <c r="Q77" s="1"/>
  <c r="P75"/>
  <c r="Q75" s="1"/>
  <c r="P73"/>
  <c r="Q73" s="1"/>
  <c r="P71"/>
  <c r="Q71" s="1"/>
  <c r="P69"/>
  <c r="Q69" s="1"/>
  <c r="P67"/>
  <c r="Q67" s="1"/>
  <c r="P65"/>
  <c r="Q65" s="1"/>
  <c r="P63"/>
  <c r="Q63" s="1"/>
  <c r="P61"/>
  <c r="Q61" s="1"/>
  <c r="P59"/>
  <c r="Q59" s="1"/>
  <c r="P57"/>
  <c r="Q57" s="1"/>
  <c r="P55"/>
  <c r="Q55" s="1"/>
  <c r="P53"/>
  <c r="Q53" s="1"/>
  <c r="P51"/>
  <c r="Q51" s="1"/>
  <c r="P49"/>
  <c r="Q49" s="1"/>
  <c r="P47"/>
  <c r="Q47" s="1"/>
  <c r="P45"/>
  <c r="Q45" s="1"/>
  <c r="P43"/>
  <c r="Q43" s="1"/>
  <c r="P41"/>
  <c r="Q41" s="1"/>
  <c r="P39"/>
  <c r="Q39" s="1"/>
  <c r="P37"/>
  <c r="Q37" s="1"/>
  <c r="P35"/>
  <c r="Q35" s="1"/>
  <c r="P33"/>
  <c r="Q33" s="1"/>
  <c r="P31"/>
  <c r="Q31" s="1"/>
  <c r="P29"/>
  <c r="Q29" s="1"/>
  <c r="P27"/>
  <c r="Q27" s="1"/>
  <c r="P25"/>
  <c r="Q25" s="1"/>
  <c r="P23"/>
  <c r="Q23" s="1"/>
  <c r="P21"/>
  <c r="Q21" s="1"/>
  <c r="P19"/>
  <c r="Q19" s="1"/>
  <c r="P17"/>
  <c r="Q17" s="1"/>
  <c r="Q16"/>
  <c r="Q14"/>
  <c r="Q12"/>
  <c r="L85"/>
  <c r="M85" s="1"/>
  <c r="L83"/>
  <c r="M83" s="1"/>
  <c r="L81"/>
  <c r="M81" s="1"/>
  <c r="L79"/>
  <c r="M79" s="1"/>
  <c r="L77"/>
  <c r="M77" s="1"/>
  <c r="L75"/>
  <c r="M75" s="1"/>
  <c r="L73"/>
  <c r="M73" s="1"/>
  <c r="L71"/>
  <c r="M71" s="1"/>
  <c r="L69"/>
  <c r="M69" s="1"/>
  <c r="L67"/>
  <c r="M67" s="1"/>
  <c r="L65"/>
  <c r="M65" s="1"/>
  <c r="L63"/>
  <c r="M63" s="1"/>
  <c r="L61"/>
  <c r="M61" s="1"/>
  <c r="L59"/>
  <c r="M59" s="1"/>
  <c r="L57"/>
  <c r="M57" s="1"/>
  <c r="L55"/>
  <c r="M55" s="1"/>
  <c r="L53"/>
  <c r="M53" s="1"/>
  <c r="L51"/>
  <c r="M51" s="1"/>
  <c r="L49"/>
  <c r="M49" s="1"/>
  <c r="L47"/>
  <c r="M47" s="1"/>
  <c r="L45"/>
  <c r="M45" s="1"/>
  <c r="L43"/>
  <c r="M43" s="1"/>
  <c r="L41"/>
  <c r="M41" s="1"/>
  <c r="L39"/>
  <c r="M39" s="1"/>
  <c r="L37"/>
  <c r="M37" s="1"/>
  <c r="L35"/>
  <c r="M35" s="1"/>
  <c r="L33"/>
  <c r="M33" s="1"/>
  <c r="L31"/>
  <c r="M31" s="1"/>
  <c r="L29"/>
  <c r="M29" s="1"/>
  <c r="L27"/>
  <c r="M27" s="1"/>
  <c r="L25"/>
  <c r="M25" s="1"/>
  <c r="L23"/>
  <c r="M23" s="1"/>
  <c r="L21"/>
  <c r="M21" s="1"/>
  <c r="L19"/>
  <c r="M19" s="1"/>
  <c r="L17"/>
  <c r="M17" s="1"/>
  <c r="M16"/>
  <c r="M14"/>
  <c r="M12"/>
  <c r="I84"/>
  <c r="U84" s="1"/>
  <c r="I82"/>
  <c r="U82" s="1"/>
  <c r="I80"/>
  <c r="U80" s="1"/>
  <c r="I78"/>
  <c r="U78" s="1"/>
  <c r="I76"/>
  <c r="U76" s="1"/>
  <c r="I74"/>
  <c r="U74" s="1"/>
  <c r="I72"/>
  <c r="U72" s="1"/>
  <c r="I70"/>
  <c r="U70" s="1"/>
  <c r="I68"/>
  <c r="U68" s="1"/>
  <c r="I66"/>
  <c r="U66" s="1"/>
  <c r="I64"/>
  <c r="U64" s="1"/>
  <c r="I62"/>
  <c r="U62" s="1"/>
  <c r="I60"/>
  <c r="U60" s="1"/>
  <c r="I58"/>
  <c r="U58" s="1"/>
  <c r="I56"/>
  <c r="U56" s="1"/>
  <c r="I54"/>
  <c r="U54" s="1"/>
  <c r="I52"/>
  <c r="U52" s="1"/>
  <c r="I50"/>
  <c r="U50" s="1"/>
  <c r="I48"/>
  <c r="U48" s="1"/>
  <c r="I46"/>
  <c r="U46" s="1"/>
  <c r="I44"/>
  <c r="U44" s="1"/>
  <c r="I42"/>
  <c r="U42" s="1"/>
  <c r="I40"/>
  <c r="U40" s="1"/>
  <c r="I38"/>
  <c r="U38" s="1"/>
  <c r="I36"/>
  <c r="U36" s="1"/>
  <c r="I34"/>
  <c r="U34" s="1"/>
  <c r="I32"/>
  <c r="U32" s="1"/>
  <c r="I30"/>
  <c r="U30" s="1"/>
  <c r="I28"/>
  <c r="U28" s="1"/>
  <c r="I26"/>
  <c r="U26" s="1"/>
  <c r="I24"/>
  <c r="U24" s="1"/>
  <c r="I22"/>
  <c r="U22" s="1"/>
  <c r="I20"/>
  <c r="U20" s="1"/>
  <c r="I18"/>
  <c r="U18" s="1"/>
  <c r="H17"/>
  <c r="I17" s="1"/>
  <c r="I16"/>
  <c r="I14"/>
  <c r="I12"/>
  <c r="D85"/>
  <c r="D83"/>
  <c r="D81"/>
  <c r="D79"/>
  <c r="D77"/>
  <c r="D75"/>
  <c r="D73"/>
  <c r="D71"/>
  <c r="D69"/>
  <c r="D67"/>
  <c r="D65"/>
  <c r="D63"/>
  <c r="D61"/>
  <c r="D59"/>
  <c r="D57"/>
  <c r="D55"/>
  <c r="D53"/>
  <c r="D51"/>
  <c r="D49"/>
  <c r="D47"/>
  <c r="D45"/>
  <c r="D43"/>
  <c r="D41"/>
  <c r="D39"/>
  <c r="D37"/>
  <c r="D35"/>
  <c r="D33"/>
  <c r="D31"/>
  <c r="D29"/>
  <c r="D27"/>
  <c r="D25"/>
  <c r="D23"/>
  <c r="D21"/>
  <c r="D19"/>
  <c r="D17"/>
  <c r="E16"/>
  <c r="U16" s="1"/>
  <c r="V16" s="1"/>
  <c r="E14"/>
  <c r="U14" s="1"/>
  <c r="V14" s="1"/>
  <c r="E12"/>
  <c r="U12" s="1"/>
  <c r="V12" s="1"/>
  <c r="F83" i="80"/>
  <c r="F81"/>
  <c r="F79"/>
  <c r="F77"/>
  <c r="F75"/>
  <c r="F73"/>
  <c r="F71"/>
  <c r="F69"/>
  <c r="F67"/>
  <c r="F65"/>
  <c r="F63"/>
  <c r="F61"/>
  <c r="F59"/>
  <c r="F57"/>
  <c r="F55"/>
  <c r="F53"/>
  <c r="F51"/>
  <c r="F49"/>
  <c r="F47"/>
  <c r="F45"/>
  <c r="F43"/>
  <c r="F41"/>
  <c r="F39"/>
  <c r="F37"/>
  <c r="F35"/>
  <c r="F33"/>
  <c r="F31"/>
  <c r="F29"/>
  <c r="F27"/>
  <c r="F25"/>
  <c r="F23"/>
  <c r="F21"/>
  <c r="F19"/>
  <c r="F17"/>
  <c r="F15"/>
  <c r="F13"/>
  <c r="F11"/>
  <c r="X11" i="66"/>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10"/>
  <c r="U55" i="84" l="1"/>
  <c r="V55" s="1"/>
  <c r="U11" i="81"/>
  <c r="Q11"/>
  <c r="U65" i="84"/>
  <c r="U51"/>
  <c r="V51" s="1"/>
  <c r="U79"/>
  <c r="T20"/>
  <c r="U70"/>
  <c r="V70" s="1"/>
  <c r="U61"/>
  <c r="U77"/>
  <c r="U48"/>
  <c r="U74"/>
  <c r="V74" s="1"/>
  <c r="U66"/>
  <c r="V66" s="1"/>
  <c r="U63"/>
  <c r="V63" s="1"/>
  <c r="U50"/>
  <c r="T35"/>
  <c r="T31"/>
  <c r="T27"/>
  <c r="T23"/>
  <c r="U75"/>
  <c r="V82"/>
  <c r="U85"/>
  <c r="T59"/>
  <c r="V79"/>
  <c r="U81"/>
  <c r="T12"/>
  <c r="T28"/>
  <c r="U83"/>
  <c r="V83" s="1"/>
  <c r="U71"/>
  <c r="V71" s="1"/>
  <c r="I12"/>
  <c r="U52"/>
  <c r="V52" s="1"/>
  <c r="U67"/>
  <c r="U56"/>
  <c r="V56" s="1"/>
  <c r="U69"/>
  <c r="U73"/>
  <c r="V73" s="1"/>
  <c r="V77"/>
  <c r="V75"/>
  <c r="V54"/>
  <c r="T40"/>
  <c r="T32"/>
  <c r="T24"/>
  <c r="T16"/>
  <c r="L10"/>
  <c r="T42"/>
  <c r="T38"/>
  <c r="T34"/>
  <c r="T30"/>
  <c r="T26"/>
  <c r="T22"/>
  <c r="T18"/>
  <c r="T14"/>
  <c r="U42"/>
  <c r="U40"/>
  <c r="U38"/>
  <c r="U36"/>
  <c r="V36" s="1"/>
  <c r="U34"/>
  <c r="U32"/>
  <c r="U30"/>
  <c r="U28"/>
  <c r="V28" s="1"/>
  <c r="U26"/>
  <c r="U24"/>
  <c r="U22"/>
  <c r="U20"/>
  <c r="V20" s="1"/>
  <c r="U18"/>
  <c r="U16"/>
  <c r="U14"/>
  <c r="U12"/>
  <c r="V12" s="1"/>
  <c r="V81"/>
  <c r="V69"/>
  <c r="V67"/>
  <c r="V65"/>
  <c r="V50"/>
  <c r="V48"/>
  <c r="M11"/>
  <c r="M10" s="1"/>
  <c r="T85"/>
  <c r="V85" s="1"/>
  <c r="I84"/>
  <c r="U84" s="1"/>
  <c r="V84" s="1"/>
  <c r="I80"/>
  <c r="U80" s="1"/>
  <c r="V80" s="1"/>
  <c r="I72"/>
  <c r="U72" s="1"/>
  <c r="V72" s="1"/>
  <c r="I64"/>
  <c r="U64" s="1"/>
  <c r="V64" s="1"/>
  <c r="I53"/>
  <c r="U53" s="1"/>
  <c r="V53" s="1"/>
  <c r="I76"/>
  <c r="U76" s="1"/>
  <c r="V76" s="1"/>
  <c r="I68"/>
  <c r="U68" s="1"/>
  <c r="V68" s="1"/>
  <c r="I57"/>
  <c r="U57" s="1"/>
  <c r="V57" s="1"/>
  <c r="I49"/>
  <c r="U49" s="1"/>
  <c r="V49" s="1"/>
  <c r="E41"/>
  <c r="U41" s="1"/>
  <c r="V41" s="1"/>
  <c r="E37"/>
  <c r="U37" s="1"/>
  <c r="V37" s="1"/>
  <c r="E33"/>
  <c r="U33" s="1"/>
  <c r="V33" s="1"/>
  <c r="E29"/>
  <c r="U29" s="1"/>
  <c r="V29" s="1"/>
  <c r="E25"/>
  <c r="U25" s="1"/>
  <c r="V25" s="1"/>
  <c r="E21"/>
  <c r="U21" s="1"/>
  <c r="V21" s="1"/>
  <c r="E17"/>
  <c r="U17" s="1"/>
  <c r="V17" s="1"/>
  <c r="E13"/>
  <c r="U13" s="1"/>
  <c r="V13" s="1"/>
  <c r="E39"/>
  <c r="U39" s="1"/>
  <c r="V39" s="1"/>
  <c r="E35"/>
  <c r="U35" s="1"/>
  <c r="V35" s="1"/>
  <c r="E31"/>
  <c r="U31" s="1"/>
  <c r="V31" s="1"/>
  <c r="E27"/>
  <c r="U27" s="1"/>
  <c r="V27" s="1"/>
  <c r="E23"/>
  <c r="U23" s="1"/>
  <c r="V23" s="1"/>
  <c r="E19"/>
  <c r="U19" s="1"/>
  <c r="V19" s="1"/>
  <c r="E15"/>
  <c r="U15" s="1"/>
  <c r="V15" s="1"/>
  <c r="E11"/>
  <c r="I62"/>
  <c r="U62" s="1"/>
  <c r="V62" s="1"/>
  <c r="Q59"/>
  <c r="U59" s="1"/>
  <c r="V59" s="1"/>
  <c r="I58"/>
  <c r="U58" s="1"/>
  <c r="V58" s="1"/>
  <c r="H10"/>
  <c r="T61"/>
  <c r="V61" s="1"/>
  <c r="Q46"/>
  <c r="U46" s="1"/>
  <c r="V46" s="1"/>
  <c r="I45"/>
  <c r="U45" s="1"/>
  <c r="V45" s="1"/>
  <c r="T43"/>
  <c r="I60"/>
  <c r="U60" s="1"/>
  <c r="V60" s="1"/>
  <c r="P10"/>
  <c r="I47"/>
  <c r="U47" s="1"/>
  <c r="V47" s="1"/>
  <c r="Q44"/>
  <c r="U44" s="1"/>
  <c r="I43"/>
  <c r="T44"/>
  <c r="V11" i="81"/>
  <c r="V20"/>
  <c r="V26"/>
  <c r="V34"/>
  <c r="V42"/>
  <c r="V50"/>
  <c r="V58"/>
  <c r="V64"/>
  <c r="V72"/>
  <c r="V82"/>
  <c r="V28"/>
  <c r="V36"/>
  <c r="V44"/>
  <c r="V52"/>
  <c r="V66"/>
  <c r="V78"/>
  <c r="V80"/>
  <c r="V18"/>
  <c r="V24"/>
  <c r="V30"/>
  <c r="V38"/>
  <c r="V46"/>
  <c r="V54"/>
  <c r="V60"/>
  <c r="V68"/>
  <c r="V76"/>
  <c r="V22"/>
  <c r="V32"/>
  <c r="V40"/>
  <c r="V48"/>
  <c r="V56"/>
  <c r="V70"/>
  <c r="V84"/>
  <c r="E21"/>
  <c r="U21" s="1"/>
  <c r="T21"/>
  <c r="E29"/>
  <c r="U29" s="1"/>
  <c r="T29"/>
  <c r="E33"/>
  <c r="U33" s="1"/>
  <c r="T33"/>
  <c r="E37"/>
  <c r="U37" s="1"/>
  <c r="T37"/>
  <c r="E41"/>
  <c r="U41" s="1"/>
  <c r="T41"/>
  <c r="E45"/>
  <c r="U45" s="1"/>
  <c r="T45"/>
  <c r="E49"/>
  <c r="U49" s="1"/>
  <c r="T49"/>
  <c r="E53"/>
  <c r="U53" s="1"/>
  <c r="T53"/>
  <c r="E57"/>
  <c r="U57" s="1"/>
  <c r="T57"/>
  <c r="E61"/>
  <c r="U61" s="1"/>
  <c r="T61"/>
  <c r="E65"/>
  <c r="U65" s="1"/>
  <c r="T65"/>
  <c r="E69"/>
  <c r="U69" s="1"/>
  <c r="T69"/>
  <c r="E73"/>
  <c r="U73" s="1"/>
  <c r="T73"/>
  <c r="E77"/>
  <c r="U77" s="1"/>
  <c r="T77"/>
  <c r="E85"/>
  <c r="U85" s="1"/>
  <c r="T85"/>
  <c r="E19"/>
  <c r="U19" s="1"/>
  <c r="T19"/>
  <c r="E23"/>
  <c r="U23" s="1"/>
  <c r="T23"/>
  <c r="E27"/>
  <c r="U27" s="1"/>
  <c r="T27"/>
  <c r="E31"/>
  <c r="U31" s="1"/>
  <c r="T31"/>
  <c r="E35"/>
  <c r="U35" s="1"/>
  <c r="T35"/>
  <c r="E39"/>
  <c r="U39" s="1"/>
  <c r="T39"/>
  <c r="E43"/>
  <c r="U43" s="1"/>
  <c r="T43"/>
  <c r="E47"/>
  <c r="U47" s="1"/>
  <c r="T47"/>
  <c r="E51"/>
  <c r="U51" s="1"/>
  <c r="T51"/>
  <c r="E55"/>
  <c r="U55" s="1"/>
  <c r="T55"/>
  <c r="E63"/>
  <c r="U63" s="1"/>
  <c r="T63"/>
  <c r="E67"/>
  <c r="U67" s="1"/>
  <c r="T67"/>
  <c r="E71"/>
  <c r="U71" s="1"/>
  <c r="T71"/>
  <c r="E75"/>
  <c r="U75" s="1"/>
  <c r="T75"/>
  <c r="E79"/>
  <c r="U79" s="1"/>
  <c r="T79"/>
  <c r="E83"/>
  <c r="U83" s="1"/>
  <c r="T83"/>
  <c r="E25"/>
  <c r="U25" s="1"/>
  <c r="T25"/>
  <c r="E17"/>
  <c r="U17" s="1"/>
  <c r="T17"/>
  <c r="V62"/>
  <c r="V74"/>
  <c r="E81"/>
  <c r="U81" s="1"/>
  <c r="T81"/>
  <c r="E59"/>
  <c r="U59" s="1"/>
  <c r="T59"/>
  <c r="A20" i="83" l="1"/>
  <c r="A21"/>
  <c r="V14" i="84"/>
  <c r="V22"/>
  <c r="V30"/>
  <c r="V38"/>
  <c r="V24"/>
  <c r="V40"/>
  <c r="V18"/>
  <c r="V26"/>
  <c r="V34"/>
  <c r="V42"/>
  <c r="V16"/>
  <c r="V32"/>
  <c r="E10"/>
  <c r="U11"/>
  <c r="V11" s="1"/>
  <c r="V44"/>
  <c r="I10"/>
  <c r="U43"/>
  <c r="T10"/>
  <c r="Q10"/>
  <c r="V49" i="81"/>
  <c r="V41"/>
  <c r="V33"/>
  <c r="V29"/>
  <c r="V21"/>
  <c r="V19"/>
  <c r="V83"/>
  <c r="V79"/>
  <c r="V75"/>
  <c r="V71"/>
  <c r="V67"/>
  <c r="V63"/>
  <c r="V55"/>
  <c r="V51"/>
  <c r="V47"/>
  <c r="V43"/>
  <c r="V39"/>
  <c r="V35"/>
  <c r="V31"/>
  <c r="V27"/>
  <c r="V23"/>
  <c r="V85"/>
  <c r="V77"/>
  <c r="V73"/>
  <c r="V69"/>
  <c r="V65"/>
  <c r="V61"/>
  <c r="V57"/>
  <c r="V53"/>
  <c r="V45"/>
  <c r="V37"/>
  <c r="V25"/>
  <c r="V17"/>
  <c r="V81"/>
  <c r="V59"/>
  <c r="E9" i="57"/>
  <c r="F9"/>
  <c r="G9"/>
  <c r="H9"/>
  <c r="I9"/>
  <c r="J9"/>
  <c r="K9"/>
  <c r="L9"/>
  <c r="M9"/>
  <c r="N9"/>
  <c r="O9"/>
  <c r="P9"/>
  <c r="E11" i="54"/>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U10" i="84" l="1"/>
  <c r="V43"/>
  <c r="V10" s="1"/>
  <c r="H11" i="5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H10"/>
  <c r="F10"/>
  <c r="D10"/>
  <c r="M12" i="44"/>
  <c r="M13"/>
  <c r="M14"/>
  <c r="M15"/>
  <c r="M16"/>
  <c r="M17"/>
  <c r="M18"/>
  <c r="M19"/>
  <c r="M20"/>
  <c r="M21"/>
  <c r="D12" i="42" l="1"/>
  <c r="D13"/>
  <c r="D14"/>
  <c r="D15"/>
  <c r="D16"/>
  <c r="D17"/>
  <c r="D18"/>
  <c r="D19"/>
  <c r="D20"/>
  <c r="D21"/>
  <c r="D11"/>
  <c r="H12"/>
  <c r="H13"/>
  <c r="H14"/>
  <c r="H15"/>
  <c r="H16"/>
  <c r="H17"/>
  <c r="H18"/>
  <c r="H19"/>
  <c r="H20"/>
  <c r="H21"/>
  <c r="H11"/>
  <c r="N22" i="40"/>
  <c r="N21"/>
  <c r="N20"/>
  <c r="N19"/>
  <c r="N18"/>
  <c r="N17"/>
  <c r="N16"/>
  <c r="N15"/>
  <c r="N14"/>
  <c r="I16"/>
  <c r="J20" i="30" l="1"/>
  <c r="H22"/>
  <c r="J15"/>
  <c r="J9"/>
  <c r="J23"/>
  <c r="J12"/>
  <c r="J24" l="1"/>
  <c r="H13"/>
  <c r="H24" s="1"/>
  <c r="I8" s="1"/>
  <c r="K11" i="61" l="1"/>
  <c r="K12"/>
  <c r="K10"/>
  <c r="K16"/>
  <c r="K14"/>
  <c r="K13"/>
  <c r="K15"/>
  <c r="K17"/>
  <c r="K18"/>
  <c r="K19"/>
  <c r="K20"/>
  <c r="K21"/>
  <c r="G10" i="38" l="1"/>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9"/>
  <c r="D8"/>
  <c r="D88"/>
  <c r="D89"/>
  <c r="U91" i="81" l="1"/>
  <c r="T92"/>
  <c r="U90"/>
  <c r="F89" i="80"/>
  <c r="S10" i="81"/>
  <c r="R10"/>
  <c r="Q10"/>
  <c r="P10"/>
  <c r="O10"/>
  <c r="N10"/>
  <c r="M10"/>
  <c r="L10"/>
  <c r="K10"/>
  <c r="J10"/>
  <c r="I10"/>
  <c r="H10"/>
  <c r="G10"/>
  <c r="T10"/>
  <c r="E92"/>
  <c r="F91"/>
  <c r="F90"/>
  <c r="B85"/>
  <c r="A85"/>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F10"/>
  <c r="B11"/>
  <c r="A11"/>
  <c r="E10"/>
  <c r="D10"/>
  <c r="C10"/>
  <c r="V5"/>
  <c r="D9" i="80"/>
  <c r="G9"/>
  <c r="E91"/>
  <c r="F90"/>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G5"/>
  <c r="C10" i="79"/>
  <c r="D10" s="1"/>
  <c r="C11"/>
  <c r="D11" s="1"/>
  <c r="C12"/>
  <c r="D12" s="1"/>
  <c r="C13"/>
  <c r="D13" s="1"/>
  <c r="C14"/>
  <c r="D14" s="1"/>
  <c r="C15"/>
  <c r="D15" s="1"/>
  <c r="C16"/>
  <c r="D16" s="1"/>
  <c r="C17"/>
  <c r="D17" s="1"/>
  <c r="C18"/>
  <c r="D18" s="1"/>
  <c r="C19"/>
  <c r="D19" s="1"/>
  <c r="C20"/>
  <c r="D20" s="1"/>
  <c r="C21"/>
  <c r="D21" s="1"/>
  <c r="C22"/>
  <c r="D22" s="1"/>
  <c r="C23"/>
  <c r="D23" s="1"/>
  <c r="C24"/>
  <c r="D24" s="1"/>
  <c r="C25"/>
  <c r="D25" s="1"/>
  <c r="C26"/>
  <c r="D26" s="1"/>
  <c r="C27"/>
  <c r="D27" s="1"/>
  <c r="C28"/>
  <c r="D28" s="1"/>
  <c r="C29"/>
  <c r="D29" s="1"/>
  <c r="C30"/>
  <c r="D30" s="1"/>
  <c r="C31"/>
  <c r="D31" s="1"/>
  <c r="C32"/>
  <c r="D32" s="1"/>
  <c r="C33"/>
  <c r="D33" s="1"/>
  <c r="C34"/>
  <c r="D34" s="1"/>
  <c r="C35"/>
  <c r="D35" s="1"/>
  <c r="C36"/>
  <c r="D36" s="1"/>
  <c r="C37"/>
  <c r="D37" s="1"/>
  <c r="C38"/>
  <c r="D38" s="1"/>
  <c r="C39"/>
  <c r="D39" s="1"/>
  <c r="C40"/>
  <c r="D40" s="1"/>
  <c r="C41"/>
  <c r="D41" s="1"/>
  <c r="C42"/>
  <c r="D42" s="1"/>
  <c r="C43"/>
  <c r="D43" s="1"/>
  <c r="C44"/>
  <c r="D44" s="1"/>
  <c r="C45"/>
  <c r="D45" s="1"/>
  <c r="C46"/>
  <c r="D46" s="1"/>
  <c r="C47"/>
  <c r="D47" s="1"/>
  <c r="C48"/>
  <c r="D48" s="1"/>
  <c r="C49"/>
  <c r="D49" s="1"/>
  <c r="C50"/>
  <c r="D50" s="1"/>
  <c r="C51"/>
  <c r="D51" s="1"/>
  <c r="C52"/>
  <c r="D52" s="1"/>
  <c r="C53"/>
  <c r="D53" s="1"/>
  <c r="C54"/>
  <c r="D54" s="1"/>
  <c r="C55"/>
  <c r="D55" s="1"/>
  <c r="C56"/>
  <c r="D56" s="1"/>
  <c r="C57"/>
  <c r="D57" s="1"/>
  <c r="C58"/>
  <c r="D58" s="1"/>
  <c r="C59"/>
  <c r="D59" s="1"/>
  <c r="C60"/>
  <c r="D60" s="1"/>
  <c r="C61"/>
  <c r="D61" s="1"/>
  <c r="C62"/>
  <c r="D62" s="1"/>
  <c r="C63"/>
  <c r="D63" s="1"/>
  <c r="C64"/>
  <c r="D64" s="1"/>
  <c r="C65"/>
  <c r="D65" s="1"/>
  <c r="C66"/>
  <c r="D66" s="1"/>
  <c r="C67"/>
  <c r="D67" s="1"/>
  <c r="C68"/>
  <c r="D68" s="1"/>
  <c r="C69"/>
  <c r="D69" s="1"/>
  <c r="C70"/>
  <c r="D70" s="1"/>
  <c r="C71"/>
  <c r="D71" s="1"/>
  <c r="C72"/>
  <c r="D72" s="1"/>
  <c r="C73"/>
  <c r="D73" s="1"/>
  <c r="C74"/>
  <c r="D74" s="1"/>
  <c r="C75"/>
  <c r="D75" s="1"/>
  <c r="C76"/>
  <c r="D76" s="1"/>
  <c r="C77"/>
  <c r="D77" s="1"/>
  <c r="C78"/>
  <c r="D78" s="1"/>
  <c r="C79"/>
  <c r="D79" s="1"/>
  <c r="C80"/>
  <c r="D80" s="1"/>
  <c r="C81"/>
  <c r="D81" s="1"/>
  <c r="C82"/>
  <c r="D82" s="1"/>
  <c r="C83"/>
  <c r="D83" s="1"/>
  <c r="C9"/>
  <c r="E8"/>
  <c r="F8"/>
  <c r="G8"/>
  <c r="C90"/>
  <c r="D89"/>
  <c r="D88"/>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B9"/>
  <c r="A9"/>
  <c r="H5"/>
  <c r="E8" i="38"/>
  <c r="F8"/>
  <c r="G8"/>
  <c r="L65" i="24"/>
  <c r="M65" s="1"/>
  <c r="C8" i="79" l="1"/>
  <c r="D9"/>
  <c r="D8" s="1"/>
  <c r="F9" i="80"/>
  <c r="E9"/>
  <c r="C9"/>
  <c r="O11" i="3" l="1"/>
  <c r="P11"/>
  <c r="Q11"/>
  <c r="P10"/>
  <c r="Q10"/>
  <c r="C9"/>
  <c r="C22" i="4"/>
  <c r="A2" i="75"/>
  <c r="AP6" i="76" l="1"/>
  <c r="AQ6"/>
  <c r="AR6"/>
  <c r="AP7"/>
  <c r="AQ7"/>
  <c r="AR7"/>
  <c r="AP8"/>
  <c r="AQ8"/>
  <c r="AR8"/>
  <c r="AP9"/>
  <c r="AQ9"/>
  <c r="AR9"/>
  <c r="AP10"/>
  <c r="AQ10"/>
  <c r="AR10"/>
  <c r="AP11"/>
  <c r="AQ11"/>
  <c r="AR11"/>
  <c r="AP12"/>
  <c r="AQ12"/>
  <c r="AR12"/>
  <c r="AP13"/>
  <c r="AQ13"/>
  <c r="AR13"/>
  <c r="AP14"/>
  <c r="AQ14"/>
  <c r="AR14"/>
  <c r="AP15"/>
  <c r="AQ15"/>
  <c r="AR15"/>
  <c r="AP16"/>
  <c r="AQ16"/>
  <c r="AR16"/>
  <c r="AP17"/>
  <c r="AQ17"/>
  <c r="AR17"/>
  <c r="AP18"/>
  <c r="AQ18"/>
  <c r="AR18"/>
  <c r="AP19"/>
  <c r="AQ19"/>
  <c r="AR19"/>
  <c r="AP20"/>
  <c r="AQ20"/>
  <c r="AR20"/>
  <c r="AP21"/>
  <c r="AQ21"/>
  <c r="AR21"/>
  <c r="AP22"/>
  <c r="AQ22"/>
  <c r="AR22"/>
  <c r="AP23"/>
  <c r="AQ23"/>
  <c r="AR23"/>
  <c r="AP24"/>
  <c r="AQ24"/>
  <c r="AR24"/>
  <c r="AP25"/>
  <c r="AQ25"/>
  <c r="AR25"/>
  <c r="AP26"/>
  <c r="AQ26"/>
  <c r="AR26"/>
  <c r="AP27"/>
  <c r="AQ27"/>
  <c r="AR27"/>
  <c r="AP28"/>
  <c r="AQ28"/>
  <c r="AR28"/>
  <c r="AP29"/>
  <c r="AQ29"/>
  <c r="AR29"/>
  <c r="AP30"/>
  <c r="AQ30"/>
  <c r="AR30"/>
  <c r="AP31"/>
  <c r="AQ31"/>
  <c r="AR31"/>
  <c r="AP32"/>
  <c r="AQ32"/>
  <c r="AR32"/>
  <c r="AP33"/>
  <c r="AQ33"/>
  <c r="AR33"/>
  <c r="AP34"/>
  <c r="AQ34"/>
  <c r="AR34"/>
  <c r="AP35"/>
  <c r="AQ35"/>
  <c r="AR35"/>
  <c r="AP36"/>
  <c r="AQ36"/>
  <c r="AR36"/>
  <c r="AP37"/>
  <c r="AQ37"/>
  <c r="AR37"/>
  <c r="AP38"/>
  <c r="AQ38"/>
  <c r="AR38"/>
  <c r="AP39"/>
  <c r="AQ39"/>
  <c r="AR39"/>
  <c r="AP40"/>
  <c r="AQ40"/>
  <c r="AR40"/>
  <c r="AP41"/>
  <c r="AQ41"/>
  <c r="AR41"/>
  <c r="AP42"/>
  <c r="AQ42"/>
  <c r="AR42"/>
  <c r="AP43"/>
  <c r="AQ43"/>
  <c r="AR43"/>
  <c r="AP44"/>
  <c r="AQ44"/>
  <c r="AR44"/>
  <c r="AP45"/>
  <c r="AQ45"/>
  <c r="AR45"/>
  <c r="AP46"/>
  <c r="AQ46"/>
  <c r="AR46"/>
  <c r="AP47"/>
  <c r="AQ47"/>
  <c r="AR47"/>
  <c r="AP48"/>
  <c r="AQ48"/>
  <c r="AR48"/>
  <c r="AP49"/>
  <c r="AQ49"/>
  <c r="AR49"/>
  <c r="AP50"/>
  <c r="AQ50"/>
  <c r="AR50"/>
  <c r="AP51"/>
  <c r="AQ51"/>
  <c r="AR51"/>
  <c r="AP52"/>
  <c r="AQ52"/>
  <c r="AR52"/>
  <c r="AP53"/>
  <c r="AQ53"/>
  <c r="AR53"/>
  <c r="AP54"/>
  <c r="AQ54"/>
  <c r="AR54"/>
  <c r="AP55"/>
  <c r="AQ55"/>
  <c r="AR55"/>
  <c r="AP56"/>
  <c r="AQ56"/>
  <c r="AR56"/>
  <c r="AP57"/>
  <c r="AQ57"/>
  <c r="AR57"/>
  <c r="AP58"/>
  <c r="AQ58"/>
  <c r="AR58"/>
  <c r="AP59"/>
  <c r="AQ59"/>
  <c r="AR59"/>
  <c r="AP60"/>
  <c r="AQ60"/>
  <c r="AR60"/>
  <c r="AP61"/>
  <c r="AQ61"/>
  <c r="AR61"/>
  <c r="AP62"/>
  <c r="AQ62"/>
  <c r="AR62"/>
  <c r="AP63"/>
  <c r="AQ63"/>
  <c r="AR63"/>
  <c r="AP64"/>
  <c r="AQ64"/>
  <c r="AR64"/>
  <c r="AP65"/>
  <c r="AQ65"/>
  <c r="AR65"/>
  <c r="AP66"/>
  <c r="AQ66"/>
  <c r="AR66"/>
  <c r="AP67"/>
  <c r="AQ67"/>
  <c r="AR67"/>
  <c r="AP68"/>
  <c r="AQ68"/>
  <c r="AR68"/>
  <c r="AP69"/>
  <c r="AQ69"/>
  <c r="AR69"/>
  <c r="AP70"/>
  <c r="AQ70"/>
  <c r="AR70"/>
  <c r="AP71"/>
  <c r="AQ71"/>
  <c r="AR71"/>
  <c r="AP72"/>
  <c r="AQ72"/>
  <c r="AR72"/>
  <c r="AP73"/>
  <c r="AQ73"/>
  <c r="AR73"/>
  <c r="AP74"/>
  <c r="AQ74"/>
  <c r="AR74"/>
  <c r="AP75"/>
  <c r="AQ75"/>
  <c r="AR75"/>
  <c r="AP76"/>
  <c r="AQ76"/>
  <c r="AR76"/>
  <c r="AP77"/>
  <c r="AQ77"/>
  <c r="AR77"/>
  <c r="AP78"/>
  <c r="AQ78"/>
  <c r="AR78"/>
  <c r="AP79"/>
  <c r="AQ79"/>
  <c r="AR79"/>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D6"/>
  <c r="H6"/>
  <c r="K6"/>
  <c r="L6"/>
  <c r="N6"/>
  <c r="O6"/>
  <c r="P6"/>
  <c r="R6"/>
  <c r="S6"/>
  <c r="U6"/>
  <c r="V6"/>
  <c r="X6"/>
  <c r="Y6"/>
  <c r="D7"/>
  <c r="H7"/>
  <c r="K7"/>
  <c r="N7" s="1"/>
  <c r="L7"/>
  <c r="O7"/>
  <c r="P7"/>
  <c r="R7"/>
  <c r="S7"/>
  <c r="U7"/>
  <c r="V7"/>
  <c r="X7"/>
  <c r="Y7"/>
  <c r="D8"/>
  <c r="H8"/>
  <c r="K8"/>
  <c r="N8" s="1"/>
  <c r="L8"/>
  <c r="O8"/>
  <c r="P8"/>
  <c r="R8"/>
  <c r="S8"/>
  <c r="U8"/>
  <c r="V8"/>
  <c r="X8"/>
  <c r="Y8"/>
  <c r="D9"/>
  <c r="H9"/>
  <c r="K9"/>
  <c r="N9" s="1"/>
  <c r="L9"/>
  <c r="O9"/>
  <c r="P9"/>
  <c r="R9"/>
  <c r="S9"/>
  <c r="U9"/>
  <c r="V9"/>
  <c r="X9"/>
  <c r="Y9"/>
  <c r="D10"/>
  <c r="H10"/>
  <c r="K10"/>
  <c r="L10"/>
  <c r="N10"/>
  <c r="O10"/>
  <c r="P10"/>
  <c r="R10"/>
  <c r="S10"/>
  <c r="U10"/>
  <c r="V10"/>
  <c r="X10"/>
  <c r="Y10"/>
  <c r="D11"/>
  <c r="H11"/>
  <c r="K11"/>
  <c r="N11" s="1"/>
  <c r="L11"/>
  <c r="O11"/>
  <c r="P11"/>
  <c r="R11"/>
  <c r="S11"/>
  <c r="U11"/>
  <c r="V11"/>
  <c r="X11"/>
  <c r="Y11"/>
  <c r="D12"/>
  <c r="H12"/>
  <c r="K12"/>
  <c r="L12"/>
  <c r="N12"/>
  <c r="O12"/>
  <c r="P12"/>
  <c r="R12"/>
  <c r="S12"/>
  <c r="U12"/>
  <c r="V12"/>
  <c r="X12"/>
  <c r="Y12"/>
  <c r="D13"/>
  <c r="H13"/>
  <c r="K13"/>
  <c r="N13" s="1"/>
  <c r="L13"/>
  <c r="O13"/>
  <c r="P13"/>
  <c r="R13"/>
  <c r="S13"/>
  <c r="U13"/>
  <c r="V13"/>
  <c r="X13"/>
  <c r="Y13"/>
  <c r="D14"/>
  <c r="H14"/>
  <c r="K14"/>
  <c r="L14"/>
  <c r="N14"/>
  <c r="O14"/>
  <c r="P14"/>
  <c r="R14"/>
  <c r="S14"/>
  <c r="U14"/>
  <c r="V14"/>
  <c r="X14"/>
  <c r="Y14"/>
  <c r="D15"/>
  <c r="H15"/>
  <c r="K15"/>
  <c r="N15" s="1"/>
  <c r="L15"/>
  <c r="O15"/>
  <c r="P15"/>
  <c r="R15"/>
  <c r="S15"/>
  <c r="U15"/>
  <c r="V15"/>
  <c r="X15"/>
  <c r="Y15"/>
  <c r="D16"/>
  <c r="H16"/>
  <c r="K16"/>
  <c r="L16"/>
  <c r="N16"/>
  <c r="O16"/>
  <c r="P16"/>
  <c r="R16"/>
  <c r="S16"/>
  <c r="U16"/>
  <c r="V16"/>
  <c r="X16"/>
  <c r="Y16"/>
  <c r="D17"/>
  <c r="H17"/>
  <c r="K17"/>
  <c r="N17" s="1"/>
  <c r="L17"/>
  <c r="O17"/>
  <c r="P17"/>
  <c r="R17"/>
  <c r="S17"/>
  <c r="U17"/>
  <c r="V17"/>
  <c r="X17"/>
  <c r="Y17"/>
  <c r="D18"/>
  <c r="H18"/>
  <c r="K18"/>
  <c r="L18"/>
  <c r="N18"/>
  <c r="O18"/>
  <c r="P18"/>
  <c r="R18"/>
  <c r="S18"/>
  <c r="U18"/>
  <c r="V18"/>
  <c r="X18"/>
  <c r="Y18"/>
  <c r="D19"/>
  <c r="H19"/>
  <c r="K19"/>
  <c r="N19" s="1"/>
  <c r="L19"/>
  <c r="O19"/>
  <c r="P19"/>
  <c r="R19"/>
  <c r="S19"/>
  <c r="U19"/>
  <c r="V19"/>
  <c r="X19"/>
  <c r="Y19"/>
  <c r="D20"/>
  <c r="H20"/>
  <c r="K20"/>
  <c r="N20" s="1"/>
  <c r="L20"/>
  <c r="O20"/>
  <c r="P20"/>
  <c r="R20"/>
  <c r="S20"/>
  <c r="U20"/>
  <c r="V20"/>
  <c r="X20"/>
  <c r="Y20"/>
  <c r="D21"/>
  <c r="H21"/>
  <c r="K21"/>
  <c r="N21" s="1"/>
  <c r="L21"/>
  <c r="O21"/>
  <c r="P21"/>
  <c r="R21"/>
  <c r="S21"/>
  <c r="U21"/>
  <c r="V21"/>
  <c r="X21"/>
  <c r="Y21"/>
  <c r="D22"/>
  <c r="H22"/>
  <c r="K22"/>
  <c r="L22"/>
  <c r="N22"/>
  <c r="O22"/>
  <c r="P22"/>
  <c r="R22"/>
  <c r="S22"/>
  <c r="U22"/>
  <c r="V22"/>
  <c r="X22"/>
  <c r="Y22"/>
  <c r="D23"/>
  <c r="H23"/>
  <c r="K23"/>
  <c r="N23" s="1"/>
  <c r="L23"/>
  <c r="O23"/>
  <c r="P23"/>
  <c r="R23"/>
  <c r="S23"/>
  <c r="U23"/>
  <c r="V23"/>
  <c r="X23"/>
  <c r="Y23"/>
  <c r="D24"/>
  <c r="H24"/>
  <c r="K24"/>
  <c r="N24" s="1"/>
  <c r="L24"/>
  <c r="O24"/>
  <c r="P24"/>
  <c r="R24"/>
  <c r="S24"/>
  <c r="U24"/>
  <c r="V24"/>
  <c r="X24"/>
  <c r="Y24"/>
  <c r="D25"/>
  <c r="H25"/>
  <c r="K25"/>
  <c r="N25" s="1"/>
  <c r="L25"/>
  <c r="O25"/>
  <c r="P25"/>
  <c r="R25"/>
  <c r="S25"/>
  <c r="U25"/>
  <c r="V25"/>
  <c r="X25"/>
  <c r="Y25"/>
  <c r="D26"/>
  <c r="H26"/>
  <c r="K26"/>
  <c r="L26"/>
  <c r="N26"/>
  <c r="O26"/>
  <c r="P26"/>
  <c r="R26"/>
  <c r="S26"/>
  <c r="U26"/>
  <c r="V26"/>
  <c r="X26"/>
  <c r="Y26"/>
  <c r="D27"/>
  <c r="H27"/>
  <c r="K27"/>
  <c r="N27" s="1"/>
  <c r="L27"/>
  <c r="O27"/>
  <c r="P27"/>
  <c r="R27"/>
  <c r="S27"/>
  <c r="U27"/>
  <c r="V27"/>
  <c r="X27"/>
  <c r="Y27"/>
  <c r="D28"/>
  <c r="H28"/>
  <c r="K28"/>
  <c r="N28" s="1"/>
  <c r="L28"/>
  <c r="O28"/>
  <c r="P28"/>
  <c r="R28"/>
  <c r="S28"/>
  <c r="U28"/>
  <c r="V28"/>
  <c r="X28"/>
  <c r="Y28"/>
  <c r="D29"/>
  <c r="H29"/>
  <c r="K29"/>
  <c r="N29" s="1"/>
  <c r="L29"/>
  <c r="O29"/>
  <c r="P29"/>
  <c r="R29"/>
  <c r="S29"/>
  <c r="U29"/>
  <c r="V29"/>
  <c r="X29"/>
  <c r="Y29"/>
  <c r="D30"/>
  <c r="H30"/>
  <c r="K30"/>
  <c r="L30"/>
  <c r="N30"/>
  <c r="O30"/>
  <c r="P30"/>
  <c r="R30"/>
  <c r="S30"/>
  <c r="U30"/>
  <c r="V30"/>
  <c r="X30"/>
  <c r="Y30"/>
  <c r="D31"/>
  <c r="H31"/>
  <c r="K31"/>
  <c r="N31" s="1"/>
  <c r="L31"/>
  <c r="O31"/>
  <c r="P31"/>
  <c r="R31"/>
  <c r="S31"/>
  <c r="U31"/>
  <c r="V31"/>
  <c r="X31"/>
  <c r="Y31"/>
  <c r="D32"/>
  <c r="H32"/>
  <c r="K32"/>
  <c r="N32" s="1"/>
  <c r="L32"/>
  <c r="O32"/>
  <c r="P32"/>
  <c r="R32"/>
  <c r="S32"/>
  <c r="U32"/>
  <c r="V32"/>
  <c r="X32"/>
  <c r="Y32"/>
  <c r="D33"/>
  <c r="H33"/>
  <c r="K33"/>
  <c r="N33" s="1"/>
  <c r="L33"/>
  <c r="O33"/>
  <c r="P33"/>
  <c r="R33"/>
  <c r="S33"/>
  <c r="U33"/>
  <c r="V33"/>
  <c r="X33"/>
  <c r="Y33"/>
  <c r="D34"/>
  <c r="H34"/>
  <c r="K34"/>
  <c r="L34"/>
  <c r="N34"/>
  <c r="O34"/>
  <c r="P34"/>
  <c r="R34"/>
  <c r="S34"/>
  <c r="U34"/>
  <c r="V34"/>
  <c r="X34"/>
  <c r="Y34"/>
  <c r="D35"/>
  <c r="H35"/>
  <c r="K35"/>
  <c r="N35" s="1"/>
  <c r="L35"/>
  <c r="O35"/>
  <c r="P35"/>
  <c r="R35"/>
  <c r="S35"/>
  <c r="U35"/>
  <c r="V35"/>
  <c r="X35"/>
  <c r="Y35"/>
  <c r="D36"/>
  <c r="H36"/>
  <c r="K36"/>
  <c r="N36" s="1"/>
  <c r="L36"/>
  <c r="O36"/>
  <c r="P36"/>
  <c r="R36"/>
  <c r="S36"/>
  <c r="U36"/>
  <c r="V36"/>
  <c r="X36"/>
  <c r="Y36"/>
  <c r="D37"/>
  <c r="H37"/>
  <c r="K37"/>
  <c r="N37" s="1"/>
  <c r="L37"/>
  <c r="O37"/>
  <c r="P37"/>
  <c r="R37"/>
  <c r="S37"/>
  <c r="U37"/>
  <c r="V37"/>
  <c r="X37"/>
  <c r="Y37"/>
  <c r="D38"/>
  <c r="H38"/>
  <c r="K38"/>
  <c r="L38"/>
  <c r="N38"/>
  <c r="O38"/>
  <c r="P38"/>
  <c r="R38"/>
  <c r="S38"/>
  <c r="U38"/>
  <c r="V38"/>
  <c r="X38"/>
  <c r="Y38"/>
  <c r="D39"/>
  <c r="H39"/>
  <c r="K39"/>
  <c r="N39" s="1"/>
  <c r="L39"/>
  <c r="O39"/>
  <c r="P39"/>
  <c r="R39"/>
  <c r="S39"/>
  <c r="U39"/>
  <c r="V39"/>
  <c r="X39"/>
  <c r="Y39"/>
  <c r="D40"/>
  <c r="H40"/>
  <c r="K40"/>
  <c r="N40" s="1"/>
  <c r="L40"/>
  <c r="O40"/>
  <c r="P40"/>
  <c r="R40"/>
  <c r="S40"/>
  <c r="U40"/>
  <c r="V40"/>
  <c r="X40"/>
  <c r="Y40"/>
  <c r="D41"/>
  <c r="H41"/>
  <c r="K41"/>
  <c r="N41" s="1"/>
  <c r="L41"/>
  <c r="O41"/>
  <c r="P41"/>
  <c r="R41"/>
  <c r="S41"/>
  <c r="U41"/>
  <c r="V41"/>
  <c r="X41"/>
  <c r="Y41"/>
  <c r="D42"/>
  <c r="H42"/>
  <c r="K42"/>
  <c r="L42"/>
  <c r="N42"/>
  <c r="O42"/>
  <c r="P42"/>
  <c r="R42"/>
  <c r="S42"/>
  <c r="U42"/>
  <c r="V42"/>
  <c r="X42"/>
  <c r="Y42"/>
  <c r="D43"/>
  <c r="H43"/>
  <c r="K43"/>
  <c r="N43" s="1"/>
  <c r="L43"/>
  <c r="O43"/>
  <c r="P43"/>
  <c r="R43"/>
  <c r="S43"/>
  <c r="U43"/>
  <c r="V43"/>
  <c r="X43"/>
  <c r="Y43"/>
  <c r="D44"/>
  <c r="H44"/>
  <c r="K44"/>
  <c r="N44" s="1"/>
  <c r="L44"/>
  <c r="O44"/>
  <c r="P44"/>
  <c r="R44"/>
  <c r="S44"/>
  <c r="U44"/>
  <c r="V44"/>
  <c r="X44"/>
  <c r="Y44"/>
  <c r="D45"/>
  <c r="H45"/>
  <c r="K45"/>
  <c r="N45" s="1"/>
  <c r="L45"/>
  <c r="O45"/>
  <c r="P45"/>
  <c r="R45"/>
  <c r="S45"/>
  <c r="U45"/>
  <c r="V45"/>
  <c r="X45"/>
  <c r="Y45"/>
  <c r="D46"/>
  <c r="H46"/>
  <c r="K46"/>
  <c r="L46"/>
  <c r="N46"/>
  <c r="O46"/>
  <c r="P46"/>
  <c r="R46"/>
  <c r="S46"/>
  <c r="U46"/>
  <c r="V46"/>
  <c r="X46"/>
  <c r="Y46"/>
  <c r="D47"/>
  <c r="H47"/>
  <c r="K47"/>
  <c r="N47" s="1"/>
  <c r="L47"/>
  <c r="O47"/>
  <c r="P47"/>
  <c r="R47"/>
  <c r="S47"/>
  <c r="U47"/>
  <c r="V47"/>
  <c r="X47"/>
  <c r="Y47"/>
  <c r="D48"/>
  <c r="H48"/>
  <c r="K48"/>
  <c r="N48" s="1"/>
  <c r="L48"/>
  <c r="O48"/>
  <c r="P48"/>
  <c r="R48"/>
  <c r="S48"/>
  <c r="U48"/>
  <c r="V48"/>
  <c r="X48"/>
  <c r="Y48"/>
  <c r="D49"/>
  <c r="H49"/>
  <c r="K49"/>
  <c r="N49" s="1"/>
  <c r="L49"/>
  <c r="O49"/>
  <c r="P49"/>
  <c r="R49"/>
  <c r="S49"/>
  <c r="U49"/>
  <c r="V49"/>
  <c r="X49"/>
  <c r="Y49"/>
  <c r="D50"/>
  <c r="H50"/>
  <c r="K50"/>
  <c r="L50"/>
  <c r="N50"/>
  <c r="O50"/>
  <c r="P50"/>
  <c r="R50"/>
  <c r="S50"/>
  <c r="U50"/>
  <c r="V50"/>
  <c r="X50"/>
  <c r="Y50"/>
  <c r="D51"/>
  <c r="H51"/>
  <c r="K51"/>
  <c r="N51" s="1"/>
  <c r="L51"/>
  <c r="O51"/>
  <c r="P51"/>
  <c r="R51"/>
  <c r="S51"/>
  <c r="U51"/>
  <c r="V51"/>
  <c r="X51"/>
  <c r="Y51"/>
  <c r="D52"/>
  <c r="H52"/>
  <c r="K52"/>
  <c r="N52" s="1"/>
  <c r="L52"/>
  <c r="O52"/>
  <c r="P52"/>
  <c r="R52"/>
  <c r="S52"/>
  <c r="U52"/>
  <c r="V52"/>
  <c r="X52"/>
  <c r="Y52"/>
  <c r="D53"/>
  <c r="H53"/>
  <c r="K53"/>
  <c r="N53" s="1"/>
  <c r="L53"/>
  <c r="O53"/>
  <c r="P53"/>
  <c r="R53"/>
  <c r="S53"/>
  <c r="U53"/>
  <c r="V53"/>
  <c r="X53"/>
  <c r="Y53"/>
  <c r="D54"/>
  <c r="H54"/>
  <c r="K54"/>
  <c r="L54"/>
  <c r="N54"/>
  <c r="O54"/>
  <c r="P54"/>
  <c r="R54"/>
  <c r="S54"/>
  <c r="U54"/>
  <c r="V54"/>
  <c r="X54"/>
  <c r="Y54"/>
  <c r="D55"/>
  <c r="H55"/>
  <c r="K55"/>
  <c r="N55" s="1"/>
  <c r="L55"/>
  <c r="O55"/>
  <c r="P55"/>
  <c r="R55"/>
  <c r="S55"/>
  <c r="U55"/>
  <c r="V55"/>
  <c r="X55"/>
  <c r="Y55"/>
  <c r="D56"/>
  <c r="H56"/>
  <c r="K56"/>
  <c r="L56"/>
  <c r="N56"/>
  <c r="O56"/>
  <c r="P56"/>
  <c r="R56"/>
  <c r="S56"/>
  <c r="U56"/>
  <c r="V56"/>
  <c r="X56"/>
  <c r="Y56"/>
  <c r="D57"/>
  <c r="H57"/>
  <c r="K57"/>
  <c r="N57" s="1"/>
  <c r="L57"/>
  <c r="O57"/>
  <c r="P57"/>
  <c r="R57"/>
  <c r="S57"/>
  <c r="U57"/>
  <c r="V57"/>
  <c r="X57"/>
  <c r="Y57"/>
  <c r="D58"/>
  <c r="H58"/>
  <c r="K58"/>
  <c r="N58" s="1"/>
  <c r="L58"/>
  <c r="O58"/>
  <c r="P58"/>
  <c r="R58"/>
  <c r="S58"/>
  <c r="U58"/>
  <c r="V58"/>
  <c r="X58"/>
  <c r="Y58"/>
  <c r="D59"/>
  <c r="H59"/>
  <c r="K59"/>
  <c r="N59" s="1"/>
  <c r="L59"/>
  <c r="O59"/>
  <c r="P59"/>
  <c r="R59"/>
  <c r="S59"/>
  <c r="U59"/>
  <c r="V59"/>
  <c r="X59"/>
  <c r="Y59"/>
  <c r="D60"/>
  <c r="H60"/>
  <c r="K60"/>
  <c r="L60"/>
  <c r="N60"/>
  <c r="O60"/>
  <c r="P60"/>
  <c r="R60"/>
  <c r="S60"/>
  <c r="U60"/>
  <c r="V60"/>
  <c r="X60"/>
  <c r="Y60"/>
  <c r="D61"/>
  <c r="H61"/>
  <c r="K61"/>
  <c r="N61" s="1"/>
  <c r="L61"/>
  <c r="O61"/>
  <c r="P61"/>
  <c r="R61"/>
  <c r="S61"/>
  <c r="U61"/>
  <c r="V61"/>
  <c r="X61"/>
  <c r="Y61"/>
  <c r="D62"/>
  <c r="H62"/>
  <c r="K62"/>
  <c r="N62" s="1"/>
  <c r="L62"/>
  <c r="O62"/>
  <c r="P62"/>
  <c r="R62"/>
  <c r="S62"/>
  <c r="U62"/>
  <c r="V62"/>
  <c r="X62"/>
  <c r="Y62"/>
  <c r="D63"/>
  <c r="H63"/>
  <c r="K63"/>
  <c r="L63"/>
  <c r="N63"/>
  <c r="O63"/>
  <c r="P63"/>
  <c r="R63"/>
  <c r="S63"/>
  <c r="U63"/>
  <c r="V63"/>
  <c r="X63"/>
  <c r="Y63"/>
  <c r="D64"/>
  <c r="H64"/>
  <c r="K64"/>
  <c r="N64" s="1"/>
  <c r="L64"/>
  <c r="O64"/>
  <c r="P64"/>
  <c r="R64"/>
  <c r="S64"/>
  <c r="U64"/>
  <c r="V64"/>
  <c r="X64"/>
  <c r="Y64"/>
  <c r="D65"/>
  <c r="H65"/>
  <c r="K65"/>
  <c r="N65" s="1"/>
  <c r="L65"/>
  <c r="O65"/>
  <c r="P65"/>
  <c r="R65"/>
  <c r="S65"/>
  <c r="U65"/>
  <c r="V65"/>
  <c r="X65"/>
  <c r="Y65"/>
  <c r="D66"/>
  <c r="H66"/>
  <c r="K66"/>
  <c r="L66"/>
  <c r="N66"/>
  <c r="O66"/>
  <c r="P66"/>
  <c r="R66"/>
  <c r="S66"/>
  <c r="U66"/>
  <c r="V66"/>
  <c r="X66"/>
  <c r="Y66"/>
  <c r="D67"/>
  <c r="H67"/>
  <c r="K67"/>
  <c r="N67" s="1"/>
  <c r="L67"/>
  <c r="O67"/>
  <c r="P67"/>
  <c r="R67"/>
  <c r="S67"/>
  <c r="U67"/>
  <c r="V67"/>
  <c r="X67"/>
  <c r="Y67"/>
  <c r="D68"/>
  <c r="H68"/>
  <c r="K68"/>
  <c r="N68" s="1"/>
  <c r="L68"/>
  <c r="O68"/>
  <c r="P68"/>
  <c r="R68"/>
  <c r="S68"/>
  <c r="U68"/>
  <c r="V68"/>
  <c r="X68"/>
  <c r="Y68"/>
  <c r="D69"/>
  <c r="H69"/>
  <c r="K69"/>
  <c r="N69" s="1"/>
  <c r="L69"/>
  <c r="O69"/>
  <c r="P69"/>
  <c r="R69"/>
  <c r="S69"/>
  <c r="U69"/>
  <c r="V69"/>
  <c r="X69"/>
  <c r="Y69"/>
  <c r="D70"/>
  <c r="H70"/>
  <c r="K70"/>
  <c r="N70" s="1"/>
  <c r="L70"/>
  <c r="O70"/>
  <c r="P70"/>
  <c r="R70"/>
  <c r="S70"/>
  <c r="U70"/>
  <c r="V70"/>
  <c r="X70"/>
  <c r="Y70"/>
  <c r="D71"/>
  <c r="H71"/>
  <c r="K71"/>
  <c r="N71" s="1"/>
  <c r="L71"/>
  <c r="O71"/>
  <c r="P71"/>
  <c r="R71"/>
  <c r="S71"/>
  <c r="U71"/>
  <c r="V71"/>
  <c r="X71"/>
  <c r="Y71"/>
  <c r="D72"/>
  <c r="H72"/>
  <c r="K72"/>
  <c r="L72"/>
  <c r="N72"/>
  <c r="O72"/>
  <c r="P72"/>
  <c r="R72"/>
  <c r="S72"/>
  <c r="U72"/>
  <c r="V72"/>
  <c r="X72"/>
  <c r="Y72"/>
  <c r="D73"/>
  <c r="H73"/>
  <c r="K73"/>
  <c r="L73"/>
  <c r="N73"/>
  <c r="O73"/>
  <c r="P73"/>
  <c r="R73"/>
  <c r="S73"/>
  <c r="U73"/>
  <c r="V73"/>
  <c r="X73"/>
  <c r="Y73"/>
  <c r="D74"/>
  <c r="H74"/>
  <c r="K74"/>
  <c r="N74" s="1"/>
  <c r="L74"/>
  <c r="O74"/>
  <c r="P74"/>
  <c r="R74"/>
  <c r="S74"/>
  <c r="U74"/>
  <c r="V74"/>
  <c r="X74"/>
  <c r="Y74"/>
  <c r="D75"/>
  <c r="H75"/>
  <c r="K75"/>
  <c r="N75" s="1"/>
  <c r="L75"/>
  <c r="O75"/>
  <c r="P75"/>
  <c r="R75"/>
  <c r="S75"/>
  <c r="U75"/>
  <c r="V75"/>
  <c r="X75"/>
  <c r="Y75"/>
  <c r="D76"/>
  <c r="H76"/>
  <c r="K76"/>
  <c r="L76"/>
  <c r="N76"/>
  <c r="O76"/>
  <c r="P76"/>
  <c r="R76"/>
  <c r="S76"/>
  <c r="U76"/>
  <c r="V76"/>
  <c r="X76"/>
  <c r="Y76"/>
  <c r="D77"/>
  <c r="H77"/>
  <c r="K77"/>
  <c r="L77"/>
  <c r="N77"/>
  <c r="O77"/>
  <c r="P77"/>
  <c r="R77"/>
  <c r="S77"/>
  <c r="U77"/>
  <c r="V77"/>
  <c r="X77"/>
  <c r="Y77"/>
  <c r="D78"/>
  <c r="H78"/>
  <c r="K78"/>
  <c r="N78" s="1"/>
  <c r="L78"/>
  <c r="O78"/>
  <c r="P78"/>
  <c r="R78"/>
  <c r="S78"/>
  <c r="U78"/>
  <c r="V78"/>
  <c r="X78"/>
  <c r="Y78"/>
  <c r="D79"/>
  <c r="H79"/>
  <c r="K79"/>
  <c r="N79" s="1"/>
  <c r="L79"/>
  <c r="O79"/>
  <c r="P79"/>
  <c r="R79"/>
  <c r="S79"/>
  <c r="U79"/>
  <c r="V79"/>
  <c r="X79"/>
  <c r="Y79"/>
  <c r="AR5"/>
  <c r="AR4" s="1"/>
  <c r="AQ5"/>
  <c r="AQ4" s="1"/>
  <c r="AP5"/>
  <c r="AP4" s="1"/>
  <c r="AJ6"/>
  <c r="AK6"/>
  <c r="AL6"/>
  <c r="AJ7"/>
  <c r="AK7"/>
  <c r="AL7"/>
  <c r="AJ8"/>
  <c r="AK8"/>
  <c r="AL8"/>
  <c r="AJ9"/>
  <c r="AK9"/>
  <c r="AL9"/>
  <c r="AJ10"/>
  <c r="AK10"/>
  <c r="AL10"/>
  <c r="AJ11"/>
  <c r="AK11"/>
  <c r="AL11"/>
  <c r="AJ12"/>
  <c r="AK12"/>
  <c r="AL12"/>
  <c r="AJ13"/>
  <c r="AK13"/>
  <c r="AL13"/>
  <c r="AJ14"/>
  <c r="AK14"/>
  <c r="AL14"/>
  <c r="AJ15"/>
  <c r="AK15"/>
  <c r="AL15"/>
  <c r="AJ16"/>
  <c r="AK16"/>
  <c r="AL16"/>
  <c r="AJ17"/>
  <c r="AK17"/>
  <c r="AL17"/>
  <c r="AJ18"/>
  <c r="AK18"/>
  <c r="AL18"/>
  <c r="AJ19"/>
  <c r="AK19"/>
  <c r="AL19"/>
  <c r="AJ20"/>
  <c r="AK20"/>
  <c r="AL20"/>
  <c r="AJ21"/>
  <c r="AK21"/>
  <c r="AL21"/>
  <c r="AJ22"/>
  <c r="AK22"/>
  <c r="AL22"/>
  <c r="AJ23"/>
  <c r="AK23"/>
  <c r="AL23"/>
  <c r="AJ24"/>
  <c r="AK24"/>
  <c r="AL24"/>
  <c r="AJ25"/>
  <c r="AK25"/>
  <c r="AL25"/>
  <c r="AJ26"/>
  <c r="AK26"/>
  <c r="AL26"/>
  <c r="AJ27"/>
  <c r="AK27"/>
  <c r="AL27"/>
  <c r="AJ28"/>
  <c r="AK28"/>
  <c r="AL28"/>
  <c r="AJ29"/>
  <c r="AK29"/>
  <c r="AL29"/>
  <c r="AJ30"/>
  <c r="AK30"/>
  <c r="AL30"/>
  <c r="AJ31"/>
  <c r="AK31"/>
  <c r="AL31"/>
  <c r="AJ32"/>
  <c r="AK32"/>
  <c r="AL32"/>
  <c r="AJ33"/>
  <c r="AK33"/>
  <c r="AL33"/>
  <c r="AJ34"/>
  <c r="AK34"/>
  <c r="AL34"/>
  <c r="AJ35"/>
  <c r="AK35"/>
  <c r="AL35"/>
  <c r="AJ36"/>
  <c r="AK36"/>
  <c r="AL36"/>
  <c r="AJ37"/>
  <c r="AK37"/>
  <c r="AL37"/>
  <c r="AJ38"/>
  <c r="AK38"/>
  <c r="AL38"/>
  <c r="AJ39"/>
  <c r="AK39"/>
  <c r="AL39"/>
  <c r="AJ40"/>
  <c r="AK40"/>
  <c r="AL40"/>
  <c r="AJ41"/>
  <c r="AK41"/>
  <c r="AL41"/>
  <c r="AJ42"/>
  <c r="AK42"/>
  <c r="AL42"/>
  <c r="AJ43"/>
  <c r="AK43"/>
  <c r="AL43"/>
  <c r="AJ44"/>
  <c r="AK44"/>
  <c r="AL44"/>
  <c r="AJ45"/>
  <c r="AK45"/>
  <c r="AL45"/>
  <c r="AJ46"/>
  <c r="AK46"/>
  <c r="AL46"/>
  <c r="AJ47"/>
  <c r="AK47"/>
  <c r="AL47"/>
  <c r="AJ48"/>
  <c r="AK48"/>
  <c r="AL48"/>
  <c r="AJ49"/>
  <c r="AK49"/>
  <c r="AL49"/>
  <c r="AJ50"/>
  <c r="AK50"/>
  <c r="AL50"/>
  <c r="AJ51"/>
  <c r="AK51"/>
  <c r="AL51"/>
  <c r="AJ52"/>
  <c r="AK52"/>
  <c r="AL52"/>
  <c r="AJ53"/>
  <c r="AK53"/>
  <c r="AL53"/>
  <c r="AJ54"/>
  <c r="AK54"/>
  <c r="AL54"/>
  <c r="AJ55"/>
  <c r="AK55"/>
  <c r="AL55"/>
  <c r="AJ56"/>
  <c r="AK56"/>
  <c r="AL56"/>
  <c r="AJ57"/>
  <c r="AK57"/>
  <c r="AL57"/>
  <c r="AJ58"/>
  <c r="AK58"/>
  <c r="AL58"/>
  <c r="AJ59"/>
  <c r="AK59"/>
  <c r="AL59"/>
  <c r="AJ60"/>
  <c r="AK60"/>
  <c r="AL60"/>
  <c r="AJ61"/>
  <c r="AK61"/>
  <c r="AL61"/>
  <c r="AJ62"/>
  <c r="AK62"/>
  <c r="AL62"/>
  <c r="AJ63"/>
  <c r="AK63"/>
  <c r="AL63"/>
  <c r="AJ64"/>
  <c r="AK64"/>
  <c r="AL64"/>
  <c r="AJ65"/>
  <c r="AK65"/>
  <c r="AL65"/>
  <c r="AJ66"/>
  <c r="AK66"/>
  <c r="AL66"/>
  <c r="AJ67"/>
  <c r="AK67"/>
  <c r="AL67"/>
  <c r="AJ68"/>
  <c r="AK68"/>
  <c r="AL68"/>
  <c r="AJ69"/>
  <c r="AK69"/>
  <c r="AL69"/>
  <c r="AJ70"/>
  <c r="AK70"/>
  <c r="AL70"/>
  <c r="AJ71"/>
  <c r="AK71"/>
  <c r="AL71"/>
  <c r="AJ72"/>
  <c r="AK72"/>
  <c r="AL72"/>
  <c r="AJ73"/>
  <c r="AK73"/>
  <c r="AL73"/>
  <c r="AJ74"/>
  <c r="AK74"/>
  <c r="AL74"/>
  <c r="AJ75"/>
  <c r="AK75"/>
  <c r="AL75"/>
  <c r="AJ76"/>
  <c r="AK76"/>
  <c r="AL76"/>
  <c r="AJ77"/>
  <c r="AK77"/>
  <c r="AL77"/>
  <c r="AJ78"/>
  <c r="AK78"/>
  <c r="AL78"/>
  <c r="AJ79"/>
  <c r="AK79"/>
  <c r="AL79"/>
  <c r="AL5"/>
  <c r="AK5"/>
  <c r="AJ5"/>
  <c r="AG11"/>
  <c r="AG24"/>
  <c r="AG49"/>
  <c r="AG51"/>
  <c r="AD6"/>
  <c r="AE6"/>
  <c r="AF6"/>
  <c r="AH6"/>
  <c r="AI6" s="1"/>
  <c r="AD7"/>
  <c r="AE7"/>
  <c r="AF7"/>
  <c r="AH7"/>
  <c r="AI7" s="1"/>
  <c r="AD8"/>
  <c r="AE8"/>
  <c r="AF8"/>
  <c r="AH8"/>
  <c r="AI8" s="1"/>
  <c r="AD9"/>
  <c r="AE9"/>
  <c r="AF9"/>
  <c r="AH9"/>
  <c r="AI9" s="1"/>
  <c r="AD10"/>
  <c r="AE10"/>
  <c r="AF10"/>
  <c r="AH10"/>
  <c r="AI10" s="1"/>
  <c r="AD11"/>
  <c r="AE11"/>
  <c r="AF11"/>
  <c r="AH11"/>
  <c r="AI11" s="1"/>
  <c r="AD12"/>
  <c r="AE12"/>
  <c r="AF12"/>
  <c r="AH12"/>
  <c r="AI12" s="1"/>
  <c r="AD13"/>
  <c r="AE13"/>
  <c r="AF13"/>
  <c r="AH13"/>
  <c r="AI13" s="1"/>
  <c r="AD14"/>
  <c r="AE14"/>
  <c r="AF14"/>
  <c r="AH14"/>
  <c r="AI14" s="1"/>
  <c r="AD15"/>
  <c r="AE15"/>
  <c r="AF15"/>
  <c r="AH15"/>
  <c r="AI15" s="1"/>
  <c r="AD16"/>
  <c r="AE16"/>
  <c r="AF16"/>
  <c r="AH16"/>
  <c r="AI16" s="1"/>
  <c r="AD17"/>
  <c r="AE17"/>
  <c r="AF17"/>
  <c r="AH17"/>
  <c r="AI17" s="1"/>
  <c r="AD18"/>
  <c r="AE18"/>
  <c r="AF18"/>
  <c r="AH18"/>
  <c r="AI18" s="1"/>
  <c r="AD19"/>
  <c r="AE19"/>
  <c r="AF19"/>
  <c r="AH19"/>
  <c r="AI19" s="1"/>
  <c r="AD20"/>
  <c r="AE20"/>
  <c r="AF20"/>
  <c r="AH20"/>
  <c r="AI20" s="1"/>
  <c r="AD21"/>
  <c r="AE21"/>
  <c r="AF21"/>
  <c r="AH21"/>
  <c r="AI21" s="1"/>
  <c r="AD22"/>
  <c r="AE22"/>
  <c r="AF22"/>
  <c r="AH22"/>
  <c r="AI22" s="1"/>
  <c r="AD23"/>
  <c r="AE23"/>
  <c r="AF23"/>
  <c r="AH23"/>
  <c r="AI23" s="1"/>
  <c r="AD24"/>
  <c r="AE24"/>
  <c r="AF24"/>
  <c r="AH24"/>
  <c r="AI24" s="1"/>
  <c r="AD25"/>
  <c r="AE25"/>
  <c r="AF25"/>
  <c r="AH25"/>
  <c r="AI25" s="1"/>
  <c r="AD26"/>
  <c r="AE26"/>
  <c r="AF26"/>
  <c r="AH26"/>
  <c r="AI26" s="1"/>
  <c r="AD27"/>
  <c r="AE27"/>
  <c r="AF27"/>
  <c r="AH27"/>
  <c r="AI27" s="1"/>
  <c r="AD28"/>
  <c r="AE28"/>
  <c r="AF28"/>
  <c r="AH28"/>
  <c r="AI28" s="1"/>
  <c r="AD29"/>
  <c r="AE29"/>
  <c r="AF29"/>
  <c r="AH29"/>
  <c r="AI29" s="1"/>
  <c r="AD30"/>
  <c r="AE30"/>
  <c r="AF30"/>
  <c r="AH30"/>
  <c r="AI30" s="1"/>
  <c r="AD31"/>
  <c r="AE31"/>
  <c r="AF31"/>
  <c r="AH31"/>
  <c r="AI31" s="1"/>
  <c r="AD32"/>
  <c r="AE32"/>
  <c r="AF32"/>
  <c r="AH32"/>
  <c r="AI32" s="1"/>
  <c r="AD33"/>
  <c r="AE33"/>
  <c r="AF33"/>
  <c r="AH33"/>
  <c r="AI33" s="1"/>
  <c r="AD34"/>
  <c r="AE34"/>
  <c r="AF34"/>
  <c r="AH34"/>
  <c r="AI34" s="1"/>
  <c r="AD35"/>
  <c r="AE35"/>
  <c r="AF35"/>
  <c r="AH35"/>
  <c r="AI35" s="1"/>
  <c r="AD36"/>
  <c r="AE36"/>
  <c r="AF36"/>
  <c r="AH36"/>
  <c r="AI36" s="1"/>
  <c r="AD37"/>
  <c r="AE37"/>
  <c r="AF37"/>
  <c r="AH37"/>
  <c r="AI37" s="1"/>
  <c r="AD38"/>
  <c r="AE38"/>
  <c r="AF38"/>
  <c r="AH38"/>
  <c r="AI38" s="1"/>
  <c r="AD39"/>
  <c r="AE39"/>
  <c r="AF39"/>
  <c r="AH39"/>
  <c r="AI39" s="1"/>
  <c r="AD40"/>
  <c r="AE40"/>
  <c r="AF40"/>
  <c r="AH40"/>
  <c r="AI40" s="1"/>
  <c r="AD41"/>
  <c r="AE41"/>
  <c r="AF41"/>
  <c r="AH41"/>
  <c r="AI41" s="1"/>
  <c r="AD42"/>
  <c r="AE42"/>
  <c r="AF42"/>
  <c r="AH42"/>
  <c r="AI42" s="1"/>
  <c r="AD43"/>
  <c r="AE43"/>
  <c r="AF43"/>
  <c r="AH43"/>
  <c r="AI43" s="1"/>
  <c r="AD44"/>
  <c r="AE44"/>
  <c r="AF44"/>
  <c r="AH44"/>
  <c r="AI44" s="1"/>
  <c r="AD45"/>
  <c r="AE45"/>
  <c r="AF45"/>
  <c r="AH45"/>
  <c r="AI45" s="1"/>
  <c r="AD46"/>
  <c r="AE46"/>
  <c r="AF46"/>
  <c r="AH46"/>
  <c r="AI46" s="1"/>
  <c r="AD47"/>
  <c r="AE47"/>
  <c r="AF47"/>
  <c r="AH47"/>
  <c r="AI47" s="1"/>
  <c r="AD48"/>
  <c r="AE48"/>
  <c r="AF48"/>
  <c r="AH48"/>
  <c r="AI48" s="1"/>
  <c r="AD49"/>
  <c r="AE49"/>
  <c r="AF49"/>
  <c r="AH49"/>
  <c r="AI49" s="1"/>
  <c r="AD50"/>
  <c r="AE50"/>
  <c r="AF50"/>
  <c r="AH50"/>
  <c r="AI50" s="1"/>
  <c r="AD51"/>
  <c r="AE51"/>
  <c r="AF51"/>
  <c r="AH51"/>
  <c r="AI51" s="1"/>
  <c r="AD52"/>
  <c r="AE52"/>
  <c r="AF52"/>
  <c r="AH52"/>
  <c r="AI52" s="1"/>
  <c r="AD53"/>
  <c r="AE53"/>
  <c r="AF53"/>
  <c r="AH53"/>
  <c r="AI53" s="1"/>
  <c r="AD54"/>
  <c r="AE54"/>
  <c r="AF54"/>
  <c r="AH54"/>
  <c r="AI54" s="1"/>
  <c r="AD55"/>
  <c r="AE55"/>
  <c r="AF55"/>
  <c r="AH55"/>
  <c r="AI55" s="1"/>
  <c r="AD56"/>
  <c r="AE56"/>
  <c r="AF56"/>
  <c r="AH56"/>
  <c r="AI56" s="1"/>
  <c r="AD57"/>
  <c r="AE57"/>
  <c r="AF57"/>
  <c r="AH57"/>
  <c r="AI57" s="1"/>
  <c r="AD58"/>
  <c r="AE58"/>
  <c r="AF58"/>
  <c r="AH58"/>
  <c r="AI58" s="1"/>
  <c r="AD59"/>
  <c r="AE59"/>
  <c r="AF59"/>
  <c r="AH59"/>
  <c r="AI59" s="1"/>
  <c r="AD60"/>
  <c r="AE60"/>
  <c r="AF60"/>
  <c r="AH60"/>
  <c r="AI60" s="1"/>
  <c r="AD61"/>
  <c r="AE61"/>
  <c r="AF61"/>
  <c r="AH61"/>
  <c r="AI61" s="1"/>
  <c r="AD62"/>
  <c r="AE62"/>
  <c r="AF62"/>
  <c r="AH62"/>
  <c r="AI62" s="1"/>
  <c r="AD63"/>
  <c r="AE63"/>
  <c r="AF63"/>
  <c r="AH63"/>
  <c r="AI63" s="1"/>
  <c r="AD64"/>
  <c r="AE64"/>
  <c r="AF64"/>
  <c r="AH64"/>
  <c r="AI64" s="1"/>
  <c r="AD65"/>
  <c r="AE65"/>
  <c r="AF65"/>
  <c r="AH65"/>
  <c r="AI65" s="1"/>
  <c r="AD66"/>
  <c r="AE66"/>
  <c r="AF66"/>
  <c r="AH66"/>
  <c r="AI66" s="1"/>
  <c r="AD67"/>
  <c r="AE67"/>
  <c r="AF67"/>
  <c r="AH67"/>
  <c r="AI67" s="1"/>
  <c r="AD68"/>
  <c r="AE68"/>
  <c r="AF68"/>
  <c r="AH68"/>
  <c r="AI68" s="1"/>
  <c r="AD69"/>
  <c r="AE69"/>
  <c r="AF69"/>
  <c r="AH69"/>
  <c r="AI69" s="1"/>
  <c r="AD70"/>
  <c r="AE70"/>
  <c r="AF70"/>
  <c r="AH70"/>
  <c r="AI70" s="1"/>
  <c r="AD71"/>
  <c r="AE71"/>
  <c r="AF71"/>
  <c r="AH71"/>
  <c r="AI71" s="1"/>
  <c r="AD72"/>
  <c r="AE72"/>
  <c r="AF72"/>
  <c r="AH72"/>
  <c r="AI72" s="1"/>
  <c r="AD73"/>
  <c r="AE73"/>
  <c r="AF73"/>
  <c r="AH73"/>
  <c r="AI73" s="1"/>
  <c r="AD74"/>
  <c r="AE74"/>
  <c r="AF74"/>
  <c r="AH74"/>
  <c r="AI74" s="1"/>
  <c r="AD75"/>
  <c r="AE75"/>
  <c r="AF75"/>
  <c r="AH75"/>
  <c r="AI75" s="1"/>
  <c r="AD76"/>
  <c r="AE76"/>
  <c r="AF76"/>
  <c r="AH76"/>
  <c r="AI76" s="1"/>
  <c r="AD77"/>
  <c r="AE77"/>
  <c r="AF77"/>
  <c r="AH77"/>
  <c r="AI77" s="1"/>
  <c r="AD78"/>
  <c r="AE78"/>
  <c r="AF78"/>
  <c r="AH78"/>
  <c r="AI78" s="1"/>
  <c r="AD79"/>
  <c r="AE79"/>
  <c r="AF79"/>
  <c r="AH79"/>
  <c r="AI79" s="1"/>
  <c r="AH5"/>
  <c r="AI5" s="1"/>
  <c r="AF5"/>
  <c r="AE5"/>
  <c r="AD5"/>
  <c r="AB5"/>
  <c r="AA5"/>
  <c r="Y5"/>
  <c r="X5"/>
  <c r="V5"/>
  <c r="U5"/>
  <c r="S5"/>
  <c r="R5"/>
  <c r="P5"/>
  <c r="O5"/>
  <c r="L5"/>
  <c r="K5"/>
  <c r="N5" s="1"/>
  <c r="AO4" l="1"/>
  <c r="AN4"/>
  <c r="AJ4" l="1"/>
  <c r="AI4"/>
  <c r="AK4"/>
  <c r="AL4"/>
  <c r="AT4"/>
  <c r="AU4"/>
  <c r="AD4"/>
  <c r="AE4"/>
  <c r="AF4"/>
  <c r="AH4"/>
  <c r="AB4"/>
  <c r="AA4"/>
  <c r="Y4"/>
  <c r="X4"/>
  <c r="K4"/>
  <c r="L4"/>
  <c r="N4"/>
  <c r="C11" i="65"/>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10"/>
  <c r="H5" i="76" l="1"/>
  <c r="H4" s="1"/>
  <c r="D5"/>
  <c r="D4" s="1"/>
  <c r="A6"/>
  <c r="B6"/>
  <c r="A7"/>
  <c r="B7"/>
  <c r="A8"/>
  <c r="B8"/>
  <c r="A9"/>
  <c r="B9"/>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B5"/>
  <c r="A5"/>
  <c r="A11" i="68"/>
  <c r="H92" i="45" l="1"/>
  <c r="H28" i="44"/>
  <c r="H92" i="43"/>
  <c r="H27" i="42"/>
  <c r="I93" i="41"/>
  <c r="N29" i="40"/>
  <c r="J25" i="75" l="1"/>
  <c r="K24"/>
  <c r="A24"/>
  <c r="K23"/>
  <c r="A23"/>
  <c r="L5"/>
  <c r="A5"/>
  <c r="A3"/>
  <c r="L10" i="68"/>
  <c r="T11" i="13"/>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10"/>
  <c r="H11"/>
  <c r="G6" i="76" s="1"/>
  <c r="H12" i="13"/>
  <c r="G7" i="76" s="1"/>
  <c r="H13" i="13"/>
  <c r="G8" i="76" s="1"/>
  <c r="H14" i="13"/>
  <c r="G9" i="76" s="1"/>
  <c r="H15" i="13"/>
  <c r="G10" i="76" s="1"/>
  <c r="H16" i="13"/>
  <c r="G11" i="76" s="1"/>
  <c r="H17" i="13"/>
  <c r="G12" i="76" s="1"/>
  <c r="H18" i="13"/>
  <c r="G13" i="76" s="1"/>
  <c r="H19" i="13"/>
  <c r="G14" i="76" s="1"/>
  <c r="H20" i="13"/>
  <c r="G15" i="76" s="1"/>
  <c r="H21" i="13"/>
  <c r="G16" i="76" s="1"/>
  <c r="H22" i="13"/>
  <c r="G17" i="76" s="1"/>
  <c r="H23" i="13"/>
  <c r="G18" i="76" s="1"/>
  <c r="H24" i="13"/>
  <c r="G19" i="76" s="1"/>
  <c r="H25" i="13"/>
  <c r="G20" i="76" s="1"/>
  <c r="H26" i="13"/>
  <c r="G21" i="76" s="1"/>
  <c r="H27" i="13"/>
  <c r="G22" i="76" s="1"/>
  <c r="H28" i="13"/>
  <c r="G23" i="76" s="1"/>
  <c r="H29" i="13"/>
  <c r="G24" i="76" s="1"/>
  <c r="H30" i="13"/>
  <c r="G25" i="76" s="1"/>
  <c r="H31" i="13"/>
  <c r="G26" i="76" s="1"/>
  <c r="H32" i="13"/>
  <c r="G27" i="76" s="1"/>
  <c r="H33" i="13"/>
  <c r="G28" i="76" s="1"/>
  <c r="H34" i="13"/>
  <c r="G29" i="76" s="1"/>
  <c r="H35" i="13"/>
  <c r="G30" i="76" s="1"/>
  <c r="H36" i="13"/>
  <c r="G31" i="76" s="1"/>
  <c r="H37" i="13"/>
  <c r="G32" i="76" s="1"/>
  <c r="H38" i="13"/>
  <c r="G33" i="76" s="1"/>
  <c r="H39" i="13"/>
  <c r="G34" i="76" s="1"/>
  <c r="H40" i="13"/>
  <c r="G35" i="76" s="1"/>
  <c r="H41" i="13"/>
  <c r="G36" i="76" s="1"/>
  <c r="H42" i="13"/>
  <c r="G37" i="76" s="1"/>
  <c r="H43" i="13"/>
  <c r="G38" i="76" s="1"/>
  <c r="H44" i="13"/>
  <c r="G39" i="76" s="1"/>
  <c r="H45" i="13"/>
  <c r="G40" i="76" s="1"/>
  <c r="H46" i="13"/>
  <c r="G41" i="76" s="1"/>
  <c r="H47" i="13"/>
  <c r="G42" i="76" s="1"/>
  <c r="H48" i="13"/>
  <c r="G43" i="76" s="1"/>
  <c r="H49" i="13"/>
  <c r="G44" i="76" s="1"/>
  <c r="H50" i="13"/>
  <c r="G45" i="76" s="1"/>
  <c r="H51" i="13"/>
  <c r="G46" i="76" s="1"/>
  <c r="H52" i="13"/>
  <c r="G47" i="76" s="1"/>
  <c r="H53" i="13"/>
  <c r="G48" i="76" s="1"/>
  <c r="H54" i="13"/>
  <c r="G49" i="76" s="1"/>
  <c r="H55" i="13"/>
  <c r="G50" i="76" s="1"/>
  <c r="H56" i="13"/>
  <c r="G51" i="76" s="1"/>
  <c r="H57" i="13"/>
  <c r="G52" i="76" s="1"/>
  <c r="H58" i="13"/>
  <c r="G53" i="76" s="1"/>
  <c r="H59" i="13"/>
  <c r="G54" i="76" s="1"/>
  <c r="H60" i="13"/>
  <c r="G55" i="76" s="1"/>
  <c r="H61" i="13"/>
  <c r="G56" i="76" s="1"/>
  <c r="H62" i="13"/>
  <c r="G57" i="76" s="1"/>
  <c r="H63" i="13"/>
  <c r="G58" i="76" s="1"/>
  <c r="H64" i="13"/>
  <c r="G59" i="76" s="1"/>
  <c r="H65" i="13"/>
  <c r="G60" i="76" s="1"/>
  <c r="H66" i="13"/>
  <c r="G61" i="76" s="1"/>
  <c r="H67" i="13"/>
  <c r="G62" i="76" s="1"/>
  <c r="H68" i="13"/>
  <c r="G63" i="76" s="1"/>
  <c r="H69" i="13"/>
  <c r="G64" i="76" s="1"/>
  <c r="H70" i="13"/>
  <c r="G65" i="76" s="1"/>
  <c r="H71" i="13"/>
  <c r="G66" i="76" s="1"/>
  <c r="H72" i="13"/>
  <c r="G67" i="76" s="1"/>
  <c r="H73" i="13"/>
  <c r="G68" i="76" s="1"/>
  <c r="H74" i="13"/>
  <c r="G69" i="76" s="1"/>
  <c r="H75" i="13"/>
  <c r="G70" i="76" s="1"/>
  <c r="H76" i="13"/>
  <c r="G71" i="76" s="1"/>
  <c r="H77" i="13"/>
  <c r="G72" i="76" s="1"/>
  <c r="H78" i="13"/>
  <c r="G73" i="76" s="1"/>
  <c r="H79" i="13"/>
  <c r="G74" i="76" s="1"/>
  <c r="H80" i="13"/>
  <c r="G75" i="76" s="1"/>
  <c r="H81" i="13"/>
  <c r="G76" i="76" s="1"/>
  <c r="H82" i="13"/>
  <c r="G77" i="76" s="1"/>
  <c r="H83" i="13"/>
  <c r="G78" i="76" s="1"/>
  <c r="H84" i="13"/>
  <c r="G79" i="76" s="1"/>
  <c r="H10" i="13"/>
  <c r="G5" i="76" s="1"/>
  <c r="G4" s="1"/>
  <c r="D9" i="10" l="1"/>
  <c r="E9"/>
  <c r="F9"/>
  <c r="G9"/>
  <c r="I9"/>
  <c r="J9"/>
  <c r="K9"/>
  <c r="L9"/>
  <c r="M9"/>
  <c r="R27" i="72"/>
  <c r="T26"/>
  <c r="T25"/>
  <c r="K90" i="68"/>
  <c r="J92"/>
  <c r="K91"/>
  <c r="AN11" i="66"/>
  <c r="AO11" s="1"/>
  <c r="AN12"/>
  <c r="AO12" s="1"/>
  <c r="AN13"/>
  <c r="AO13" s="1"/>
  <c r="AN14"/>
  <c r="AO14" s="1"/>
  <c r="AN15"/>
  <c r="AO15" s="1"/>
  <c r="AN16"/>
  <c r="AO16" s="1"/>
  <c r="AN17"/>
  <c r="AO17" s="1"/>
  <c r="AN18"/>
  <c r="AO18" s="1"/>
  <c r="AN19"/>
  <c r="AO19" s="1"/>
  <c r="AN20"/>
  <c r="AO20" s="1"/>
  <c r="AN21"/>
  <c r="AO21" s="1"/>
  <c r="AN22"/>
  <c r="AO22" s="1"/>
  <c r="AN23"/>
  <c r="AO23" s="1"/>
  <c r="AN24"/>
  <c r="AO24" s="1"/>
  <c r="AN25"/>
  <c r="AO25" s="1"/>
  <c r="AN26"/>
  <c r="AO26" s="1"/>
  <c r="AN27"/>
  <c r="AO27" s="1"/>
  <c r="AN28"/>
  <c r="AO28" s="1"/>
  <c r="AN29"/>
  <c r="AO29" s="1"/>
  <c r="AN30"/>
  <c r="AO30" s="1"/>
  <c r="AN31"/>
  <c r="AO31" s="1"/>
  <c r="AN32"/>
  <c r="AO32" s="1"/>
  <c r="AN33"/>
  <c r="AO33" s="1"/>
  <c r="AN34"/>
  <c r="AO34" s="1"/>
  <c r="AN35"/>
  <c r="AO35" s="1"/>
  <c r="AN36"/>
  <c r="AO36" s="1"/>
  <c r="AN37"/>
  <c r="AO37" s="1"/>
  <c r="AN38"/>
  <c r="AO38" s="1"/>
  <c r="AN39"/>
  <c r="AO39" s="1"/>
  <c r="AN40"/>
  <c r="AO40" s="1"/>
  <c r="AN41"/>
  <c r="AO41" s="1"/>
  <c r="AN42"/>
  <c r="AO42" s="1"/>
  <c r="AN43"/>
  <c r="AO43" s="1"/>
  <c r="AN44"/>
  <c r="AO44" s="1"/>
  <c r="AN45"/>
  <c r="AO45" s="1"/>
  <c r="AN46"/>
  <c r="AO46" s="1"/>
  <c r="AN47"/>
  <c r="AO47" s="1"/>
  <c r="AN48"/>
  <c r="AO48" s="1"/>
  <c r="AN49"/>
  <c r="AO49" s="1"/>
  <c r="AN50"/>
  <c r="AO50" s="1"/>
  <c r="AN51"/>
  <c r="AO51" s="1"/>
  <c r="AN52"/>
  <c r="AO52" s="1"/>
  <c r="AN53"/>
  <c r="AO53" s="1"/>
  <c r="AN54"/>
  <c r="AO54" s="1"/>
  <c r="AN55"/>
  <c r="AO55" s="1"/>
  <c r="AN56"/>
  <c r="AO56" s="1"/>
  <c r="AN57"/>
  <c r="AO57" s="1"/>
  <c r="AN58"/>
  <c r="AO58" s="1"/>
  <c r="AN59"/>
  <c r="AO59" s="1"/>
  <c r="AN60"/>
  <c r="AO60" s="1"/>
  <c r="AN61"/>
  <c r="AO61" s="1"/>
  <c r="AN62"/>
  <c r="AO62" s="1"/>
  <c r="AN63"/>
  <c r="AO63" s="1"/>
  <c r="AN64"/>
  <c r="AO64" s="1"/>
  <c r="AN65"/>
  <c r="AO65" s="1"/>
  <c r="AN66"/>
  <c r="AO66" s="1"/>
  <c r="AN67"/>
  <c r="AO67" s="1"/>
  <c r="AN68"/>
  <c r="AO68" s="1"/>
  <c r="AN69"/>
  <c r="AO69" s="1"/>
  <c r="AN70"/>
  <c r="AO70" s="1"/>
  <c r="AN71"/>
  <c r="AO71" s="1"/>
  <c r="AN72"/>
  <c r="AO72" s="1"/>
  <c r="AN73"/>
  <c r="AO73" s="1"/>
  <c r="AN74"/>
  <c r="AO74" s="1"/>
  <c r="AN75"/>
  <c r="AO75" s="1"/>
  <c r="AN76"/>
  <c r="AO76" s="1"/>
  <c r="AN77"/>
  <c r="AO77" s="1"/>
  <c r="AN78"/>
  <c r="AO78" s="1"/>
  <c r="AN79"/>
  <c r="AO79" s="1"/>
  <c r="AN80"/>
  <c r="AO80" s="1"/>
  <c r="AN81"/>
  <c r="AO81" s="1"/>
  <c r="AN82"/>
  <c r="AO82" s="1"/>
  <c r="AN83"/>
  <c r="AO83" s="1"/>
  <c r="AN84"/>
  <c r="AO84" s="1"/>
  <c r="AN10"/>
  <c r="AO10" s="1"/>
  <c r="C9" i="55"/>
  <c r="I33" i="36"/>
  <c r="J32"/>
  <c r="J31"/>
  <c r="I91" i="35"/>
  <c r="E31" i="30"/>
  <c r="G30"/>
  <c r="G29"/>
  <c r="L89" i="29"/>
  <c r="F9" i="8"/>
  <c r="L9"/>
  <c r="H9" i="27"/>
  <c r="N10" i="25"/>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10" i="26"/>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9" i="25" l="1"/>
  <c r="D1620" i="74"/>
  <c r="D1621"/>
  <c r="C1604"/>
  <c r="D1672"/>
  <c r="B1677" s="1"/>
  <c r="E1671"/>
  <c r="E1670"/>
  <c r="G1668"/>
  <c r="E1643"/>
  <c r="C1648" s="1"/>
  <c r="D1643"/>
  <c r="B1648" s="1"/>
  <c r="E1621"/>
  <c r="F1621" s="1"/>
  <c r="B1621"/>
  <c r="C1622"/>
  <c r="B1620"/>
  <c r="B1619"/>
  <c r="C1608"/>
  <c r="B1595"/>
  <c r="C1518"/>
  <c r="B1514"/>
  <c r="B1432"/>
  <c r="B1350"/>
  <c r="B1264"/>
  <c r="B1183"/>
  <c r="B1102"/>
  <c r="C945"/>
  <c r="D945"/>
  <c r="E945"/>
  <c r="C946"/>
  <c r="D946"/>
  <c r="E946"/>
  <c r="C947"/>
  <c r="D947"/>
  <c r="E947"/>
  <c r="C948"/>
  <c r="D948"/>
  <c r="E948"/>
  <c r="C949"/>
  <c r="D949"/>
  <c r="E949"/>
  <c r="C950"/>
  <c r="D950"/>
  <c r="E950"/>
  <c r="C951"/>
  <c r="D951"/>
  <c r="E951"/>
  <c r="C952"/>
  <c r="D952"/>
  <c r="E952"/>
  <c r="C953"/>
  <c r="D953"/>
  <c r="E953"/>
  <c r="C954"/>
  <c r="D954"/>
  <c r="E954"/>
  <c r="C955"/>
  <c r="D955"/>
  <c r="E955"/>
  <c r="C956"/>
  <c r="D956"/>
  <c r="E956"/>
  <c r="C957"/>
  <c r="D957"/>
  <c r="E957"/>
  <c r="C958"/>
  <c r="D958"/>
  <c r="E958"/>
  <c r="C959"/>
  <c r="D959"/>
  <c r="E959"/>
  <c r="C960"/>
  <c r="D960"/>
  <c r="E960"/>
  <c r="C961"/>
  <c r="D961"/>
  <c r="E961"/>
  <c r="C962"/>
  <c r="D962"/>
  <c r="E962"/>
  <c r="C963"/>
  <c r="D963"/>
  <c r="E963"/>
  <c r="C964"/>
  <c r="D964"/>
  <c r="E964"/>
  <c r="C965"/>
  <c r="D965"/>
  <c r="E965"/>
  <c r="C966"/>
  <c r="D966"/>
  <c r="E966"/>
  <c r="C967"/>
  <c r="D967"/>
  <c r="E967"/>
  <c r="C968"/>
  <c r="D968"/>
  <c r="E968"/>
  <c r="C969"/>
  <c r="D969"/>
  <c r="E969"/>
  <c r="C970"/>
  <c r="D970"/>
  <c r="E970"/>
  <c r="C971"/>
  <c r="D971"/>
  <c r="E971"/>
  <c r="C972"/>
  <c r="D972"/>
  <c r="E972"/>
  <c r="C973"/>
  <c r="D973"/>
  <c r="E973"/>
  <c r="C974"/>
  <c r="D974"/>
  <c r="E974"/>
  <c r="C975"/>
  <c r="D975"/>
  <c r="E975"/>
  <c r="C976"/>
  <c r="D976"/>
  <c r="E976"/>
  <c r="C977"/>
  <c r="D977"/>
  <c r="E977"/>
  <c r="C978"/>
  <c r="D978"/>
  <c r="E978"/>
  <c r="C979"/>
  <c r="D979"/>
  <c r="E979"/>
  <c r="C980"/>
  <c r="D980"/>
  <c r="E980"/>
  <c r="C981"/>
  <c r="D981"/>
  <c r="E981"/>
  <c r="C982"/>
  <c r="D982"/>
  <c r="E982"/>
  <c r="C983"/>
  <c r="D983"/>
  <c r="E983"/>
  <c r="C984"/>
  <c r="D984"/>
  <c r="E984"/>
  <c r="C985"/>
  <c r="D985"/>
  <c r="E985"/>
  <c r="C986"/>
  <c r="D986"/>
  <c r="E986"/>
  <c r="C987"/>
  <c r="D987"/>
  <c r="E987"/>
  <c r="C988"/>
  <c r="D988"/>
  <c r="E988"/>
  <c r="C989"/>
  <c r="D989"/>
  <c r="E989"/>
  <c r="C990"/>
  <c r="D990"/>
  <c r="E990"/>
  <c r="C991"/>
  <c r="D991"/>
  <c r="E991"/>
  <c r="C992"/>
  <c r="D992"/>
  <c r="E992"/>
  <c r="C993"/>
  <c r="D993"/>
  <c r="E993"/>
  <c r="C994"/>
  <c r="D994"/>
  <c r="E994"/>
  <c r="C995"/>
  <c r="D995"/>
  <c r="E995"/>
  <c r="C996"/>
  <c r="D996"/>
  <c r="E996"/>
  <c r="C997"/>
  <c r="D997"/>
  <c r="E997"/>
  <c r="C998"/>
  <c r="D998"/>
  <c r="E998"/>
  <c r="C999"/>
  <c r="D999"/>
  <c r="E999"/>
  <c r="C1000"/>
  <c r="D1000"/>
  <c r="E1000"/>
  <c r="C1001"/>
  <c r="D1001"/>
  <c r="E1001"/>
  <c r="C1002"/>
  <c r="D1002"/>
  <c r="E1002"/>
  <c r="C1003"/>
  <c r="D1003"/>
  <c r="E1003"/>
  <c r="C1004"/>
  <c r="D1004"/>
  <c r="E1004"/>
  <c r="C1005"/>
  <c r="D1005"/>
  <c r="E1005"/>
  <c r="C1006"/>
  <c r="D1006"/>
  <c r="E1006"/>
  <c r="C1007"/>
  <c r="D1007"/>
  <c r="E1007"/>
  <c r="C1008"/>
  <c r="D1008"/>
  <c r="E1008"/>
  <c r="C1009"/>
  <c r="D1009"/>
  <c r="E1009"/>
  <c r="C1010"/>
  <c r="D1010"/>
  <c r="E1010"/>
  <c r="C1011"/>
  <c r="D1011"/>
  <c r="E1011"/>
  <c r="C1012"/>
  <c r="D1012"/>
  <c r="E1012"/>
  <c r="C1013"/>
  <c r="D1013"/>
  <c r="E1013"/>
  <c r="C1014"/>
  <c r="D1014"/>
  <c r="E1014"/>
  <c r="C1015"/>
  <c r="D1015"/>
  <c r="E1015"/>
  <c r="C1016"/>
  <c r="D1016"/>
  <c r="E1016"/>
  <c r="C1017"/>
  <c r="D1017"/>
  <c r="E1017"/>
  <c r="C1018"/>
  <c r="D1018"/>
  <c r="E1018"/>
  <c r="E944"/>
  <c r="D944"/>
  <c r="C944"/>
  <c r="B1019"/>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863"/>
  <c r="B93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778"/>
  <c r="B853"/>
  <c r="B766"/>
  <c r="B685"/>
  <c r="D611"/>
  <c r="D779" s="1"/>
  <c r="D612"/>
  <c r="D780" s="1"/>
  <c r="D613"/>
  <c r="D781" s="1"/>
  <c r="D614"/>
  <c r="D615"/>
  <c r="D783" s="1"/>
  <c r="D616"/>
  <c r="D784" s="1"/>
  <c r="D617"/>
  <c r="D785" s="1"/>
  <c r="D618"/>
  <c r="D619"/>
  <c r="D787" s="1"/>
  <c r="D620"/>
  <c r="D788" s="1"/>
  <c r="D621"/>
  <c r="D789" s="1"/>
  <c r="D622"/>
  <c r="D623"/>
  <c r="D791" s="1"/>
  <c r="D624"/>
  <c r="D792" s="1"/>
  <c r="D625"/>
  <c r="D793" s="1"/>
  <c r="D626"/>
  <c r="D627"/>
  <c r="D795" s="1"/>
  <c r="D628"/>
  <c r="D796" s="1"/>
  <c r="D629"/>
  <c r="D797" s="1"/>
  <c r="D630"/>
  <c r="D631"/>
  <c r="D799" s="1"/>
  <c r="D632"/>
  <c r="D800" s="1"/>
  <c r="D633"/>
  <c r="D801" s="1"/>
  <c r="D634"/>
  <c r="D635"/>
  <c r="D803" s="1"/>
  <c r="D636"/>
  <c r="D804" s="1"/>
  <c r="D637"/>
  <c r="D805" s="1"/>
  <c r="D638"/>
  <c r="D639"/>
  <c r="D807" s="1"/>
  <c r="D640"/>
  <c r="D808" s="1"/>
  <c r="D641"/>
  <c r="D809" s="1"/>
  <c r="D642"/>
  <c r="D643"/>
  <c r="D811" s="1"/>
  <c r="D644"/>
  <c r="D812" s="1"/>
  <c r="D645"/>
  <c r="D813" s="1"/>
  <c r="D646"/>
  <c r="D647"/>
  <c r="D815" s="1"/>
  <c r="D648"/>
  <c r="D816" s="1"/>
  <c r="D649"/>
  <c r="D817" s="1"/>
  <c r="D650"/>
  <c r="D651"/>
  <c r="D819" s="1"/>
  <c r="D652"/>
  <c r="D820" s="1"/>
  <c r="D653"/>
  <c r="D821" s="1"/>
  <c r="D654"/>
  <c r="D655"/>
  <c r="D823" s="1"/>
  <c r="D656"/>
  <c r="D824" s="1"/>
  <c r="D657"/>
  <c r="D825" s="1"/>
  <c r="D658"/>
  <c r="D659"/>
  <c r="D827" s="1"/>
  <c r="D660"/>
  <c r="D828" s="1"/>
  <c r="D661"/>
  <c r="D829" s="1"/>
  <c r="D662"/>
  <c r="D663"/>
  <c r="D831" s="1"/>
  <c r="D664"/>
  <c r="D832" s="1"/>
  <c r="D665"/>
  <c r="D833" s="1"/>
  <c r="D666"/>
  <c r="D667"/>
  <c r="D835" s="1"/>
  <c r="D668"/>
  <c r="D836" s="1"/>
  <c r="D669"/>
  <c r="D837" s="1"/>
  <c r="D670"/>
  <c r="D671"/>
  <c r="D839" s="1"/>
  <c r="D672"/>
  <c r="D840" s="1"/>
  <c r="D673"/>
  <c r="D841" s="1"/>
  <c r="D674"/>
  <c r="D675"/>
  <c r="D843" s="1"/>
  <c r="D676"/>
  <c r="D844" s="1"/>
  <c r="D677"/>
  <c r="D845" s="1"/>
  <c r="D678"/>
  <c r="D679"/>
  <c r="D847" s="1"/>
  <c r="D680"/>
  <c r="D848" s="1"/>
  <c r="D681"/>
  <c r="D849" s="1"/>
  <c r="D682"/>
  <c r="D683"/>
  <c r="D851" s="1"/>
  <c r="D684"/>
  <c r="D852" s="1"/>
  <c r="D610"/>
  <c r="D778" s="1"/>
  <c r="C611"/>
  <c r="C612"/>
  <c r="C693" s="1"/>
  <c r="C780" s="1"/>
  <c r="C865" s="1"/>
  <c r="C613"/>
  <c r="C694" s="1"/>
  <c r="C614"/>
  <c r="C695" s="1"/>
  <c r="C615"/>
  <c r="C616"/>
  <c r="C697" s="1"/>
  <c r="C617"/>
  <c r="C698" s="1"/>
  <c r="C618"/>
  <c r="C699" s="1"/>
  <c r="C786" s="1"/>
  <c r="C871" s="1"/>
  <c r="C619"/>
  <c r="C620"/>
  <c r="C701" s="1"/>
  <c r="C621"/>
  <c r="C702" s="1"/>
  <c r="C622"/>
  <c r="C703" s="1"/>
  <c r="C790" s="1"/>
  <c r="C875" s="1"/>
  <c r="C623"/>
  <c r="C624"/>
  <c r="C705" s="1"/>
  <c r="C792" s="1"/>
  <c r="C877" s="1"/>
  <c r="C625"/>
  <c r="C706" s="1"/>
  <c r="C626"/>
  <c r="C707" s="1"/>
  <c r="C794" s="1"/>
  <c r="C879" s="1"/>
  <c r="C627"/>
  <c r="C628"/>
  <c r="C709" s="1"/>
  <c r="C796" s="1"/>
  <c r="C881" s="1"/>
  <c r="C629"/>
  <c r="C710" s="1"/>
  <c r="C630"/>
  <c r="C711" s="1"/>
  <c r="C798" s="1"/>
  <c r="C883" s="1"/>
  <c r="C631"/>
  <c r="C632"/>
  <c r="C713" s="1"/>
  <c r="C633"/>
  <c r="C714" s="1"/>
  <c r="C634"/>
  <c r="C715" s="1"/>
  <c r="C802" s="1"/>
  <c r="C887" s="1"/>
  <c r="C635"/>
  <c r="C636"/>
  <c r="C717" s="1"/>
  <c r="C637"/>
  <c r="C718" s="1"/>
  <c r="C638"/>
  <c r="C719" s="1"/>
  <c r="C806" s="1"/>
  <c r="C891" s="1"/>
  <c r="C639"/>
  <c r="C640"/>
  <c r="C721" s="1"/>
  <c r="C808" s="1"/>
  <c r="C893" s="1"/>
  <c r="C641"/>
  <c r="C722" s="1"/>
  <c r="C642"/>
  <c r="C723" s="1"/>
  <c r="C810" s="1"/>
  <c r="C895" s="1"/>
  <c r="C643"/>
  <c r="C644"/>
  <c r="C725" s="1"/>
  <c r="C812" s="1"/>
  <c r="C897" s="1"/>
  <c r="C645"/>
  <c r="C726" s="1"/>
  <c r="C813" s="1"/>
  <c r="C898" s="1"/>
  <c r="C646"/>
  <c r="C727" s="1"/>
  <c r="C814" s="1"/>
  <c r="C899" s="1"/>
  <c r="C647"/>
  <c r="C648"/>
  <c r="C729" s="1"/>
  <c r="C816" s="1"/>
  <c r="C901" s="1"/>
  <c r="C649"/>
  <c r="C730" s="1"/>
  <c r="C650"/>
  <c r="C731" s="1"/>
  <c r="C818" s="1"/>
  <c r="C903" s="1"/>
  <c r="C651"/>
  <c r="C652"/>
  <c r="C733" s="1"/>
  <c r="C653"/>
  <c r="C734" s="1"/>
  <c r="C654"/>
  <c r="C735" s="1"/>
  <c r="C822" s="1"/>
  <c r="C907" s="1"/>
  <c r="C655"/>
  <c r="C656"/>
  <c r="C737" s="1"/>
  <c r="C824" s="1"/>
  <c r="C909" s="1"/>
  <c r="C657"/>
  <c r="C738" s="1"/>
  <c r="C658"/>
  <c r="C739" s="1"/>
  <c r="C826" s="1"/>
  <c r="C911" s="1"/>
  <c r="C659"/>
  <c r="C660"/>
  <c r="C741" s="1"/>
  <c r="C828" s="1"/>
  <c r="C913" s="1"/>
  <c r="C661"/>
  <c r="C742" s="1"/>
  <c r="C829" s="1"/>
  <c r="C914" s="1"/>
  <c r="C662"/>
  <c r="C743" s="1"/>
  <c r="C830" s="1"/>
  <c r="C915" s="1"/>
  <c r="C663"/>
  <c r="C664"/>
  <c r="C745" s="1"/>
  <c r="C832" s="1"/>
  <c r="C917" s="1"/>
  <c r="C665"/>
  <c r="C746" s="1"/>
  <c r="C666"/>
  <c r="C747" s="1"/>
  <c r="C834" s="1"/>
  <c r="C919" s="1"/>
  <c r="C667"/>
  <c r="C668"/>
  <c r="C749" s="1"/>
  <c r="C836" s="1"/>
  <c r="C921" s="1"/>
  <c r="C669"/>
  <c r="C750" s="1"/>
  <c r="C837" s="1"/>
  <c r="C922" s="1"/>
  <c r="C670"/>
  <c r="C751" s="1"/>
  <c r="C671"/>
  <c r="C672"/>
  <c r="C753" s="1"/>
  <c r="C840" s="1"/>
  <c r="C925" s="1"/>
  <c r="C673"/>
  <c r="C754" s="1"/>
  <c r="C841" s="1"/>
  <c r="C926" s="1"/>
  <c r="C674"/>
  <c r="C755" s="1"/>
  <c r="C842" s="1"/>
  <c r="C927" s="1"/>
  <c r="C675"/>
  <c r="C676"/>
  <c r="C757" s="1"/>
  <c r="C844" s="1"/>
  <c r="C929" s="1"/>
  <c r="C677"/>
  <c r="C758" s="1"/>
  <c r="C845" s="1"/>
  <c r="C930" s="1"/>
  <c r="C678"/>
  <c r="C759" s="1"/>
  <c r="C846" s="1"/>
  <c r="C931" s="1"/>
  <c r="C679"/>
  <c r="C680"/>
  <c r="C761" s="1"/>
  <c r="C681"/>
  <c r="C762" s="1"/>
  <c r="C849" s="1"/>
  <c r="C934" s="1"/>
  <c r="C682"/>
  <c r="C763" s="1"/>
  <c r="C850" s="1"/>
  <c r="C935" s="1"/>
  <c r="C683"/>
  <c r="C684"/>
  <c r="C765" s="1"/>
  <c r="C852" s="1"/>
  <c r="C937" s="1"/>
  <c r="C610"/>
  <c r="C691" s="1"/>
  <c r="C778" s="1"/>
  <c r="C863" s="1"/>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43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359"/>
  <c r="B274"/>
  <c r="B194"/>
  <c r="A40"/>
  <c r="A1028" s="1"/>
  <c r="B40"/>
  <c r="B611" s="1"/>
  <c r="A41"/>
  <c r="A1029" s="1"/>
  <c r="B41"/>
  <c r="B1029" s="1"/>
  <c r="A42"/>
  <c r="A613" s="1"/>
  <c r="B42"/>
  <c r="B613" s="1"/>
  <c r="A43"/>
  <c r="A1031" s="1"/>
  <c r="B43"/>
  <c r="B1031" s="1"/>
  <c r="A44"/>
  <c r="A615" s="1"/>
  <c r="B44"/>
  <c r="B615" s="1"/>
  <c r="A45"/>
  <c r="A1033" s="1"/>
  <c r="B45"/>
  <c r="B1033" s="1"/>
  <c r="A46"/>
  <c r="A617" s="1"/>
  <c r="B46"/>
  <c r="B617" s="1"/>
  <c r="A47"/>
  <c r="A1035" s="1"/>
  <c r="B47"/>
  <c r="B1035" s="1"/>
  <c r="A48"/>
  <c r="A619" s="1"/>
  <c r="B48"/>
  <c r="B619" s="1"/>
  <c r="A49"/>
  <c r="A1037" s="1"/>
  <c r="B49"/>
  <c r="B1037" s="1"/>
  <c r="A50"/>
  <c r="A621" s="1"/>
  <c r="B50"/>
  <c r="B621" s="1"/>
  <c r="A51"/>
  <c r="A1039" s="1"/>
  <c r="B51"/>
  <c r="B1039" s="1"/>
  <c r="A52"/>
  <c r="A623" s="1"/>
  <c r="B52"/>
  <c r="B623" s="1"/>
  <c r="A53"/>
  <c r="A1041" s="1"/>
  <c r="B53"/>
  <c r="B1041" s="1"/>
  <c r="A54"/>
  <c r="A625" s="1"/>
  <c r="B54"/>
  <c r="B625" s="1"/>
  <c r="A55"/>
  <c r="A1043" s="1"/>
  <c r="B55"/>
  <c r="B1043" s="1"/>
  <c r="A56"/>
  <c r="A627" s="1"/>
  <c r="B56"/>
  <c r="B627" s="1"/>
  <c r="A57"/>
  <c r="A1045" s="1"/>
  <c r="B57"/>
  <c r="B1045" s="1"/>
  <c r="A58"/>
  <c r="A629" s="1"/>
  <c r="B58"/>
  <c r="B629" s="1"/>
  <c r="A59"/>
  <c r="A1047" s="1"/>
  <c r="B59"/>
  <c r="B1047" s="1"/>
  <c r="A60"/>
  <c r="A631" s="1"/>
  <c r="B60"/>
  <c r="B631" s="1"/>
  <c r="A61"/>
  <c r="A1049" s="1"/>
  <c r="B61"/>
  <c r="B1049" s="1"/>
  <c r="A62"/>
  <c r="A633" s="1"/>
  <c r="B62"/>
  <c r="B633" s="1"/>
  <c r="A63"/>
  <c r="A1051" s="1"/>
  <c r="B63"/>
  <c r="B1051" s="1"/>
  <c r="A64"/>
  <c r="A635" s="1"/>
  <c r="B64"/>
  <c r="B635" s="1"/>
  <c r="A65"/>
  <c r="A1053" s="1"/>
  <c r="B65"/>
  <c r="B1053" s="1"/>
  <c r="A66"/>
  <c r="A637" s="1"/>
  <c r="B66"/>
  <c r="B637" s="1"/>
  <c r="A67"/>
  <c r="A1055" s="1"/>
  <c r="B67"/>
  <c r="B1055" s="1"/>
  <c r="A68"/>
  <c r="A639" s="1"/>
  <c r="B68"/>
  <c r="B639" s="1"/>
  <c r="A69"/>
  <c r="A1057" s="1"/>
  <c r="B69"/>
  <c r="B1057" s="1"/>
  <c r="A70"/>
  <c r="A641" s="1"/>
  <c r="B70"/>
  <c r="B641" s="1"/>
  <c r="A71"/>
  <c r="A1059" s="1"/>
  <c r="B71"/>
  <c r="B1059" s="1"/>
  <c r="A72"/>
  <c r="A643" s="1"/>
  <c r="B72"/>
  <c r="B643" s="1"/>
  <c r="A73"/>
  <c r="A1061" s="1"/>
  <c r="B73"/>
  <c r="B1061" s="1"/>
  <c r="A74"/>
  <c r="A645" s="1"/>
  <c r="B74"/>
  <c r="B645" s="1"/>
  <c r="A75"/>
  <c r="A1063" s="1"/>
  <c r="B75"/>
  <c r="B1063" s="1"/>
  <c r="A76"/>
  <c r="A647" s="1"/>
  <c r="B76"/>
  <c r="B647" s="1"/>
  <c r="A77"/>
  <c r="A1065" s="1"/>
  <c r="B77"/>
  <c r="B1065" s="1"/>
  <c r="A78"/>
  <c r="A649" s="1"/>
  <c r="B78"/>
  <c r="B649" s="1"/>
  <c r="A79"/>
  <c r="A1067" s="1"/>
  <c r="B79"/>
  <c r="B1067" s="1"/>
  <c r="A80"/>
  <c r="A651" s="1"/>
  <c r="B80"/>
  <c r="B651" s="1"/>
  <c r="A81"/>
  <c r="A1069" s="1"/>
  <c r="B81"/>
  <c r="B1069" s="1"/>
  <c r="A82"/>
  <c r="A653" s="1"/>
  <c r="B82"/>
  <c r="B653" s="1"/>
  <c r="A83"/>
  <c r="A1071" s="1"/>
  <c r="B83"/>
  <c r="B1071" s="1"/>
  <c r="A84"/>
  <c r="A655" s="1"/>
  <c r="B84"/>
  <c r="B655" s="1"/>
  <c r="A85"/>
  <c r="A1073" s="1"/>
  <c r="B85"/>
  <c r="B1073" s="1"/>
  <c r="A86"/>
  <c r="A657" s="1"/>
  <c r="B86"/>
  <c r="B657" s="1"/>
  <c r="A87"/>
  <c r="A1075" s="1"/>
  <c r="B87"/>
  <c r="B1075" s="1"/>
  <c r="A88"/>
  <c r="A659" s="1"/>
  <c r="B88"/>
  <c r="B1076" s="1"/>
  <c r="A89"/>
  <c r="A1077" s="1"/>
  <c r="B89"/>
  <c r="B1077" s="1"/>
  <c r="A90"/>
  <c r="A661" s="1"/>
  <c r="B90"/>
  <c r="B661" s="1"/>
  <c r="A91"/>
  <c r="A1079" s="1"/>
  <c r="B91"/>
  <c r="B1079" s="1"/>
  <c r="A92"/>
  <c r="A663" s="1"/>
  <c r="B92"/>
  <c r="B663" s="1"/>
  <c r="A93"/>
  <c r="A1081" s="1"/>
  <c r="B93"/>
  <c r="B1081" s="1"/>
  <c r="A94"/>
  <c r="A665" s="1"/>
  <c r="B94"/>
  <c r="B1082" s="1"/>
  <c r="A95"/>
  <c r="A1083" s="1"/>
  <c r="B95"/>
  <c r="B1083" s="1"/>
  <c r="A96"/>
  <c r="A667" s="1"/>
  <c r="B96"/>
  <c r="B667" s="1"/>
  <c r="A97"/>
  <c r="A1085" s="1"/>
  <c r="B97"/>
  <c r="B1085" s="1"/>
  <c r="A98"/>
  <c r="A669" s="1"/>
  <c r="B98"/>
  <c r="B669" s="1"/>
  <c r="A99"/>
  <c r="A1087" s="1"/>
  <c r="B99"/>
  <c r="B1087" s="1"/>
  <c r="A100"/>
  <c r="A671" s="1"/>
  <c r="B100"/>
  <c r="B1088" s="1"/>
  <c r="A101"/>
  <c r="A1089" s="1"/>
  <c r="B101"/>
  <c r="B1089" s="1"/>
  <c r="A102"/>
  <c r="A673" s="1"/>
  <c r="B102"/>
  <c r="B1090" s="1"/>
  <c r="A103"/>
  <c r="A1091" s="1"/>
  <c r="B103"/>
  <c r="B1091" s="1"/>
  <c r="A104"/>
  <c r="A675" s="1"/>
  <c r="B104"/>
  <c r="B675" s="1"/>
  <c r="A105"/>
  <c r="A1093" s="1"/>
  <c r="B105"/>
  <c r="B1093" s="1"/>
  <c r="A106"/>
  <c r="A677" s="1"/>
  <c r="B106"/>
  <c r="B1094" s="1"/>
  <c r="A107"/>
  <c r="A1095" s="1"/>
  <c r="B107"/>
  <c r="B1095" s="1"/>
  <c r="A108"/>
  <c r="A679" s="1"/>
  <c r="B108"/>
  <c r="B679" s="1"/>
  <c r="A109"/>
  <c r="A1097" s="1"/>
  <c r="B109"/>
  <c r="B1097" s="1"/>
  <c r="A110"/>
  <c r="A681" s="1"/>
  <c r="B110"/>
  <c r="B1098" s="1"/>
  <c r="A111"/>
  <c r="A1099" s="1"/>
  <c r="B111"/>
  <c r="B1099" s="1"/>
  <c r="A112"/>
  <c r="A683" s="1"/>
  <c r="B112"/>
  <c r="B683" s="1"/>
  <c r="A113"/>
  <c r="A1101" s="1"/>
  <c r="B113"/>
  <c r="B1101" s="1"/>
  <c r="A39"/>
  <c r="A1027" s="1"/>
  <c r="B39"/>
  <c r="B1027" s="1"/>
  <c r="B11" i="68"/>
  <c r="B32" i="74"/>
  <c r="B31"/>
  <c r="B26"/>
  <c r="B25"/>
  <c r="C19"/>
  <c r="D19" s="1"/>
  <c r="C18"/>
  <c r="D18" s="1"/>
  <c r="B594"/>
  <c r="A594"/>
  <c r="A514"/>
  <c r="F829" l="1"/>
  <c r="G829" s="1"/>
  <c r="F789"/>
  <c r="F797"/>
  <c r="F1018"/>
  <c r="D1622"/>
  <c r="B1628" s="1"/>
  <c r="E677"/>
  <c r="F845"/>
  <c r="G845" s="1"/>
  <c r="F837"/>
  <c r="F821"/>
  <c r="F813"/>
  <c r="G813" s="1"/>
  <c r="F805"/>
  <c r="F781"/>
  <c r="H945"/>
  <c r="F851"/>
  <c r="F847"/>
  <c r="F843"/>
  <c r="F839"/>
  <c r="F835"/>
  <c r="F831"/>
  <c r="F827"/>
  <c r="F823"/>
  <c r="F819"/>
  <c r="F815"/>
  <c r="F811"/>
  <c r="F807"/>
  <c r="F803"/>
  <c r="F799"/>
  <c r="F795"/>
  <c r="F791"/>
  <c r="F787"/>
  <c r="F783"/>
  <c r="F779"/>
  <c r="H975"/>
  <c r="H951"/>
  <c r="H947"/>
  <c r="A519"/>
  <c r="G970"/>
  <c r="G948"/>
  <c r="G946"/>
  <c r="H1013"/>
  <c r="H965"/>
  <c r="F1014"/>
  <c r="H1000"/>
  <c r="F991"/>
  <c r="G1011"/>
  <c r="F1009"/>
  <c r="H974"/>
  <c r="H957"/>
  <c r="G1012"/>
  <c r="F1005"/>
  <c r="H1006"/>
  <c r="E1620"/>
  <c r="F1620" s="1"/>
  <c r="E1672"/>
  <c r="C1677" s="1"/>
  <c r="G1672"/>
  <c r="G1673" s="1"/>
  <c r="A1683"/>
  <c r="G975"/>
  <c r="B1520"/>
  <c r="A1593"/>
  <c r="A1591"/>
  <c r="A1589"/>
  <c r="A1587"/>
  <c r="A1585"/>
  <c r="A1583"/>
  <c r="A1581"/>
  <c r="A1579"/>
  <c r="A1577"/>
  <c r="A1575"/>
  <c r="A1573"/>
  <c r="A1571"/>
  <c r="A1569"/>
  <c r="A1567"/>
  <c r="A1565"/>
  <c r="A1563"/>
  <c r="A1561"/>
  <c r="A1559"/>
  <c r="A1557"/>
  <c r="A1555"/>
  <c r="A1553"/>
  <c r="A1551"/>
  <c r="A1549"/>
  <c r="A1547"/>
  <c r="A1545"/>
  <c r="A1543"/>
  <c r="A1541"/>
  <c r="A1539"/>
  <c r="A1537"/>
  <c r="A1535"/>
  <c r="A1533"/>
  <c r="A1531"/>
  <c r="A1529"/>
  <c r="A1527"/>
  <c r="A1525"/>
  <c r="A1523"/>
  <c r="A1521"/>
  <c r="F944"/>
  <c r="H988"/>
  <c r="A1520"/>
  <c r="B1593"/>
  <c r="B1591"/>
  <c r="B1589"/>
  <c r="B1587"/>
  <c r="B1585"/>
  <c r="B1583"/>
  <c r="B1581"/>
  <c r="B1579"/>
  <c r="B1577"/>
  <c r="B1575"/>
  <c r="B1573"/>
  <c r="B1571"/>
  <c r="B1569"/>
  <c r="B1567"/>
  <c r="B1565"/>
  <c r="B1563"/>
  <c r="B1561"/>
  <c r="B1559"/>
  <c r="B1557"/>
  <c r="B1555"/>
  <c r="B1553"/>
  <c r="B1551"/>
  <c r="B1549"/>
  <c r="B1547"/>
  <c r="B1545"/>
  <c r="B1543"/>
  <c r="B1541"/>
  <c r="B1539"/>
  <c r="B1537"/>
  <c r="B1535"/>
  <c r="B1533"/>
  <c r="B1531"/>
  <c r="B1529"/>
  <c r="B1527"/>
  <c r="B1525"/>
  <c r="B1523"/>
  <c r="B1521"/>
  <c r="A1594"/>
  <c r="A1592"/>
  <c r="A1590"/>
  <c r="A1588"/>
  <c r="A1586"/>
  <c r="A1584"/>
  <c r="A1582"/>
  <c r="A1580"/>
  <c r="A1578"/>
  <c r="A1576"/>
  <c r="A1574"/>
  <c r="A1572"/>
  <c r="A1570"/>
  <c r="A1568"/>
  <c r="A1566"/>
  <c r="A1564"/>
  <c r="A1562"/>
  <c r="A1560"/>
  <c r="A1558"/>
  <c r="A1556"/>
  <c r="A1554"/>
  <c r="A1552"/>
  <c r="A1550"/>
  <c r="A1548"/>
  <c r="A1546"/>
  <c r="A1544"/>
  <c r="A1542"/>
  <c r="A1540"/>
  <c r="A1538"/>
  <c r="A1536"/>
  <c r="A1534"/>
  <c r="A1532"/>
  <c r="A1530"/>
  <c r="A1528"/>
  <c r="A1526"/>
  <c r="A1524"/>
  <c r="A1522"/>
  <c r="B1594"/>
  <c r="B1592"/>
  <c r="B1590"/>
  <c r="B1588"/>
  <c r="B1586"/>
  <c r="B1584"/>
  <c r="B1582"/>
  <c r="B1580"/>
  <c r="B1578"/>
  <c r="B1576"/>
  <c r="B1574"/>
  <c r="B1572"/>
  <c r="B1570"/>
  <c r="B1568"/>
  <c r="B1566"/>
  <c r="B1564"/>
  <c r="B1562"/>
  <c r="B1560"/>
  <c r="B1558"/>
  <c r="B1556"/>
  <c r="B1554"/>
  <c r="B1552"/>
  <c r="B1550"/>
  <c r="B1548"/>
  <c r="B1546"/>
  <c r="B1544"/>
  <c r="B1542"/>
  <c r="B1540"/>
  <c r="B1538"/>
  <c r="B1536"/>
  <c r="B1534"/>
  <c r="B1532"/>
  <c r="B1530"/>
  <c r="B1528"/>
  <c r="B1526"/>
  <c r="B1524"/>
  <c r="B1522"/>
  <c r="H973"/>
  <c r="H956"/>
  <c r="B1357"/>
  <c r="A1430"/>
  <c r="A1428"/>
  <c r="A1426"/>
  <c r="A1424"/>
  <c r="A1422"/>
  <c r="A1420"/>
  <c r="A1418"/>
  <c r="A1416"/>
  <c r="A1414"/>
  <c r="A1412"/>
  <c r="A1410"/>
  <c r="A1408"/>
  <c r="A1406"/>
  <c r="A1404"/>
  <c r="A1402"/>
  <c r="A1400"/>
  <c r="A1398"/>
  <c r="A1396"/>
  <c r="A1394"/>
  <c r="A1392"/>
  <c r="A1390"/>
  <c r="A1388"/>
  <c r="A1386"/>
  <c r="A1384"/>
  <c r="A1382"/>
  <c r="A1380"/>
  <c r="A1378"/>
  <c r="A1376"/>
  <c r="A1374"/>
  <c r="A1372"/>
  <c r="A1370"/>
  <c r="A1368"/>
  <c r="A1366"/>
  <c r="A1364"/>
  <c r="A1362"/>
  <c r="A1360"/>
  <c r="A1358"/>
  <c r="B1439"/>
  <c r="A1512"/>
  <c r="A1510"/>
  <c r="A1508"/>
  <c r="A1506"/>
  <c r="A1504"/>
  <c r="A1502"/>
  <c r="A1500"/>
  <c r="A1498"/>
  <c r="A1496"/>
  <c r="A1494"/>
  <c r="A1492"/>
  <c r="A1490"/>
  <c r="A1488"/>
  <c r="A1486"/>
  <c r="A1484"/>
  <c r="A1482"/>
  <c r="A1480"/>
  <c r="A1478"/>
  <c r="A1476"/>
  <c r="A1474"/>
  <c r="A1472"/>
  <c r="A1470"/>
  <c r="A1468"/>
  <c r="A1466"/>
  <c r="A1464"/>
  <c r="A1462"/>
  <c r="A1460"/>
  <c r="A1458"/>
  <c r="A1456"/>
  <c r="A1454"/>
  <c r="A1452"/>
  <c r="A1450"/>
  <c r="A1448"/>
  <c r="A1446"/>
  <c r="A1444"/>
  <c r="A1442"/>
  <c r="A1440"/>
  <c r="H984"/>
  <c r="A1357"/>
  <c r="B1430"/>
  <c r="B1428"/>
  <c r="B1426"/>
  <c r="B1424"/>
  <c r="B1422"/>
  <c r="B1420"/>
  <c r="B1418"/>
  <c r="B1416"/>
  <c r="B1414"/>
  <c r="B1412"/>
  <c r="B1410"/>
  <c r="B1408"/>
  <c r="B1406"/>
  <c r="B1404"/>
  <c r="B1402"/>
  <c r="B1400"/>
  <c r="B1398"/>
  <c r="B1396"/>
  <c r="B1394"/>
  <c r="B1392"/>
  <c r="B1390"/>
  <c r="B1388"/>
  <c r="B1386"/>
  <c r="B1384"/>
  <c r="B1382"/>
  <c r="B1380"/>
  <c r="B1378"/>
  <c r="B1376"/>
  <c r="B1374"/>
  <c r="B1372"/>
  <c r="B1370"/>
  <c r="B1368"/>
  <c r="B1366"/>
  <c r="B1364"/>
  <c r="B1362"/>
  <c r="B1360"/>
  <c r="B1358"/>
  <c r="A1439"/>
  <c r="B1512"/>
  <c r="B1510"/>
  <c r="B1508"/>
  <c r="B1506"/>
  <c r="B1504"/>
  <c r="B1502"/>
  <c r="B1500"/>
  <c r="B1498"/>
  <c r="B1496"/>
  <c r="B1494"/>
  <c r="B1492"/>
  <c r="B1490"/>
  <c r="B1488"/>
  <c r="B1486"/>
  <c r="B1484"/>
  <c r="B1482"/>
  <c r="B1480"/>
  <c r="B1478"/>
  <c r="B1476"/>
  <c r="B1474"/>
  <c r="B1472"/>
  <c r="B1470"/>
  <c r="B1468"/>
  <c r="B1466"/>
  <c r="B1464"/>
  <c r="B1462"/>
  <c r="B1460"/>
  <c r="B1458"/>
  <c r="B1456"/>
  <c r="B1454"/>
  <c r="B1452"/>
  <c r="B1450"/>
  <c r="B1448"/>
  <c r="B1446"/>
  <c r="B1444"/>
  <c r="B1442"/>
  <c r="B1440"/>
  <c r="A1431"/>
  <c r="A1429"/>
  <c r="A1427"/>
  <c r="A1425"/>
  <c r="A1423"/>
  <c r="A1421"/>
  <c r="A1419"/>
  <c r="A1417"/>
  <c r="A1415"/>
  <c r="A1413"/>
  <c r="A1411"/>
  <c r="A1409"/>
  <c r="A1407"/>
  <c r="A1405"/>
  <c r="A1403"/>
  <c r="A1401"/>
  <c r="A1399"/>
  <c r="A1397"/>
  <c r="A1395"/>
  <c r="A1393"/>
  <c r="A1391"/>
  <c r="A1389"/>
  <c r="A1387"/>
  <c r="A1385"/>
  <c r="A1383"/>
  <c r="A1381"/>
  <c r="A1379"/>
  <c r="A1377"/>
  <c r="A1375"/>
  <c r="A1373"/>
  <c r="A1371"/>
  <c r="A1369"/>
  <c r="A1367"/>
  <c r="A1365"/>
  <c r="A1363"/>
  <c r="A1361"/>
  <c r="A1359"/>
  <c r="A1513"/>
  <c r="A1511"/>
  <c r="A1509"/>
  <c r="A1507"/>
  <c r="A1505"/>
  <c r="A1503"/>
  <c r="A1501"/>
  <c r="A1499"/>
  <c r="A1497"/>
  <c r="A1495"/>
  <c r="A1493"/>
  <c r="A1491"/>
  <c r="A1489"/>
  <c r="A1487"/>
  <c r="A1485"/>
  <c r="A1483"/>
  <c r="A1481"/>
  <c r="A1479"/>
  <c r="A1477"/>
  <c r="A1475"/>
  <c r="A1473"/>
  <c r="A1471"/>
  <c r="A1469"/>
  <c r="A1467"/>
  <c r="A1465"/>
  <c r="A1463"/>
  <c r="A1461"/>
  <c r="A1459"/>
  <c r="A1457"/>
  <c r="A1455"/>
  <c r="A1453"/>
  <c r="A1451"/>
  <c r="A1449"/>
  <c r="A1447"/>
  <c r="A1445"/>
  <c r="A1443"/>
  <c r="A1441"/>
  <c r="B1431"/>
  <c r="B1429"/>
  <c r="B1427"/>
  <c r="B1425"/>
  <c r="B1423"/>
  <c r="B1421"/>
  <c r="B1419"/>
  <c r="B1417"/>
  <c r="B1415"/>
  <c r="B1413"/>
  <c r="B1411"/>
  <c r="B1409"/>
  <c r="B1407"/>
  <c r="B1405"/>
  <c r="B1403"/>
  <c r="B1401"/>
  <c r="B1399"/>
  <c r="B1397"/>
  <c r="B1395"/>
  <c r="B1393"/>
  <c r="B1391"/>
  <c r="B1389"/>
  <c r="B1387"/>
  <c r="B1385"/>
  <c r="B1383"/>
  <c r="B1381"/>
  <c r="B1379"/>
  <c r="B1377"/>
  <c r="B1375"/>
  <c r="B1373"/>
  <c r="B1371"/>
  <c r="B1369"/>
  <c r="B1367"/>
  <c r="B1365"/>
  <c r="B1363"/>
  <c r="B1361"/>
  <c r="B1359"/>
  <c r="B1513"/>
  <c r="B1511"/>
  <c r="B1509"/>
  <c r="B1507"/>
  <c r="B1505"/>
  <c r="B1503"/>
  <c r="B1501"/>
  <c r="B1499"/>
  <c r="B1497"/>
  <c r="B1495"/>
  <c r="B1493"/>
  <c r="B1491"/>
  <c r="B1489"/>
  <c r="B1487"/>
  <c r="B1485"/>
  <c r="B1483"/>
  <c r="B1481"/>
  <c r="B1479"/>
  <c r="B1477"/>
  <c r="B1475"/>
  <c r="B1473"/>
  <c r="B1471"/>
  <c r="B1469"/>
  <c r="B1467"/>
  <c r="B1465"/>
  <c r="B1463"/>
  <c r="B1461"/>
  <c r="B1459"/>
  <c r="B1457"/>
  <c r="B1455"/>
  <c r="B1453"/>
  <c r="B1451"/>
  <c r="B1449"/>
  <c r="B1447"/>
  <c r="B1445"/>
  <c r="B1443"/>
  <c r="B1441"/>
  <c r="A1275"/>
  <c r="B1348"/>
  <c r="B1346"/>
  <c r="B1344"/>
  <c r="B1342"/>
  <c r="B1340"/>
  <c r="B1338"/>
  <c r="B1336"/>
  <c r="B1334"/>
  <c r="B1332"/>
  <c r="B1330"/>
  <c r="B1328"/>
  <c r="B1326"/>
  <c r="B1324"/>
  <c r="B1322"/>
  <c r="B1320"/>
  <c r="B1318"/>
  <c r="B1316"/>
  <c r="B1314"/>
  <c r="B1312"/>
  <c r="B1310"/>
  <c r="B1308"/>
  <c r="B1306"/>
  <c r="B1304"/>
  <c r="B1302"/>
  <c r="B1300"/>
  <c r="B1298"/>
  <c r="B1296"/>
  <c r="B1294"/>
  <c r="B1292"/>
  <c r="B1290"/>
  <c r="B1288"/>
  <c r="B1286"/>
  <c r="B1284"/>
  <c r="B1282"/>
  <c r="B1280"/>
  <c r="B1278"/>
  <c r="B1276"/>
  <c r="F983"/>
  <c r="F979"/>
  <c r="A1349"/>
  <c r="A1347"/>
  <c r="A1345"/>
  <c r="A1343"/>
  <c r="A1341"/>
  <c r="A1339"/>
  <c r="A1337"/>
  <c r="A1335"/>
  <c r="A1333"/>
  <c r="A1331"/>
  <c r="A1329"/>
  <c r="A1327"/>
  <c r="A1325"/>
  <c r="A1323"/>
  <c r="A1321"/>
  <c r="A1319"/>
  <c r="A1317"/>
  <c r="A1315"/>
  <c r="A1313"/>
  <c r="A1311"/>
  <c r="A1309"/>
  <c r="A1307"/>
  <c r="A1305"/>
  <c r="A1303"/>
  <c r="A1301"/>
  <c r="A1299"/>
  <c r="A1297"/>
  <c r="A1295"/>
  <c r="A1293"/>
  <c r="A1291"/>
  <c r="A1289"/>
  <c r="A1287"/>
  <c r="A1285"/>
  <c r="A1283"/>
  <c r="A1281"/>
  <c r="A1279"/>
  <c r="A1277"/>
  <c r="H971"/>
  <c r="B1349"/>
  <c r="B1347"/>
  <c r="B1345"/>
  <c r="B1343"/>
  <c r="B1341"/>
  <c r="B1339"/>
  <c r="B1337"/>
  <c r="B1335"/>
  <c r="B1333"/>
  <c r="B1331"/>
  <c r="B1329"/>
  <c r="B1327"/>
  <c r="B1325"/>
  <c r="B1323"/>
  <c r="B1321"/>
  <c r="B1319"/>
  <c r="B1317"/>
  <c r="B1315"/>
  <c r="B1313"/>
  <c r="B1311"/>
  <c r="B1309"/>
  <c r="B1307"/>
  <c r="B1305"/>
  <c r="B1303"/>
  <c r="B1301"/>
  <c r="B1299"/>
  <c r="B1297"/>
  <c r="B1295"/>
  <c r="B1293"/>
  <c r="B1291"/>
  <c r="B1289"/>
  <c r="B1287"/>
  <c r="B1285"/>
  <c r="B1283"/>
  <c r="B1281"/>
  <c r="B1279"/>
  <c r="B1277"/>
  <c r="G1002"/>
  <c r="G968"/>
  <c r="B1275"/>
  <c r="A1348"/>
  <c r="A1346"/>
  <c r="A1344"/>
  <c r="A1342"/>
  <c r="A1340"/>
  <c r="A1338"/>
  <c r="A1336"/>
  <c r="A1334"/>
  <c r="A1332"/>
  <c r="A1330"/>
  <c r="A1328"/>
  <c r="A1326"/>
  <c r="A1324"/>
  <c r="A1322"/>
  <c r="A1320"/>
  <c r="A1318"/>
  <c r="A1316"/>
  <c r="A1314"/>
  <c r="A1312"/>
  <c r="A1310"/>
  <c r="A1308"/>
  <c r="A1306"/>
  <c r="A1304"/>
  <c r="A1302"/>
  <c r="A1300"/>
  <c r="A1298"/>
  <c r="A1296"/>
  <c r="A1294"/>
  <c r="A1292"/>
  <c r="A1290"/>
  <c r="A1288"/>
  <c r="A1286"/>
  <c r="A1284"/>
  <c r="A1282"/>
  <c r="A1280"/>
  <c r="A1278"/>
  <c r="A1276"/>
  <c r="E934"/>
  <c r="C1428" s="1"/>
  <c r="E930"/>
  <c r="C1424" s="1"/>
  <c r="E926"/>
  <c r="C1420" s="1"/>
  <c r="E922"/>
  <c r="C1416" s="1"/>
  <c r="E914"/>
  <c r="C1408" s="1"/>
  <c r="E898"/>
  <c r="C1392" s="1"/>
  <c r="F852"/>
  <c r="G852" s="1"/>
  <c r="F848"/>
  <c r="F844"/>
  <c r="G844" s="1"/>
  <c r="F840"/>
  <c r="G840" s="1"/>
  <c r="F836"/>
  <c r="G836" s="1"/>
  <c r="F832"/>
  <c r="F828"/>
  <c r="G828" s="1"/>
  <c r="F824"/>
  <c r="G824" s="1"/>
  <c r="F820"/>
  <c r="F816"/>
  <c r="G816" s="1"/>
  <c r="F812"/>
  <c r="G812" s="1"/>
  <c r="F808"/>
  <c r="G808" s="1"/>
  <c r="F804"/>
  <c r="F800"/>
  <c r="F796"/>
  <c r="G796" s="1"/>
  <c r="F792"/>
  <c r="G792" s="1"/>
  <c r="F788"/>
  <c r="F784"/>
  <c r="F780"/>
  <c r="G780" s="1"/>
  <c r="E853"/>
  <c r="C1628" s="1"/>
  <c r="D1628" s="1"/>
  <c r="F1000"/>
  <c r="F996"/>
  <c r="H993"/>
  <c r="F965"/>
  <c r="G958"/>
  <c r="H950"/>
  <c r="F945"/>
  <c r="G976"/>
  <c r="G953"/>
  <c r="H1011"/>
  <c r="H1007"/>
  <c r="H1003"/>
  <c r="H990"/>
  <c r="H983"/>
  <c r="H979"/>
  <c r="F955"/>
  <c r="H952"/>
  <c r="F992"/>
  <c r="G973"/>
  <c r="G971"/>
  <c r="G967"/>
  <c r="G949"/>
  <c r="H948"/>
  <c r="A1182"/>
  <c r="A1180"/>
  <c r="A1178"/>
  <c r="A1176"/>
  <c r="A1174"/>
  <c r="A1172"/>
  <c r="A1170"/>
  <c r="A1168"/>
  <c r="A1166"/>
  <c r="A1164"/>
  <c r="A1162"/>
  <c r="A1160"/>
  <c r="A1158"/>
  <c r="A1156"/>
  <c r="A1154"/>
  <c r="A1152"/>
  <c r="A1150"/>
  <c r="A1148"/>
  <c r="A1146"/>
  <c r="A1144"/>
  <c r="A1142"/>
  <c r="A1140"/>
  <c r="A1138"/>
  <c r="A1136"/>
  <c r="A1134"/>
  <c r="A1132"/>
  <c r="A1130"/>
  <c r="A1128"/>
  <c r="A1126"/>
  <c r="A1124"/>
  <c r="A1122"/>
  <c r="A1120"/>
  <c r="A1118"/>
  <c r="A1116"/>
  <c r="A1114"/>
  <c r="A1112"/>
  <c r="A1110"/>
  <c r="B1263"/>
  <c r="B1261"/>
  <c r="B1259"/>
  <c r="B1257"/>
  <c r="B1255"/>
  <c r="B1253"/>
  <c r="B1251"/>
  <c r="B1249"/>
  <c r="B1247"/>
  <c r="B1245"/>
  <c r="B1243"/>
  <c r="B1241"/>
  <c r="B1239"/>
  <c r="B1237"/>
  <c r="B1235"/>
  <c r="B1233"/>
  <c r="B1231"/>
  <c r="B1229"/>
  <c r="B1227"/>
  <c r="B1225"/>
  <c r="B1223"/>
  <c r="B1221"/>
  <c r="B1219"/>
  <c r="B1217"/>
  <c r="B1215"/>
  <c r="B1213"/>
  <c r="B1211"/>
  <c r="B1209"/>
  <c r="B1207"/>
  <c r="B1205"/>
  <c r="B1203"/>
  <c r="B1201"/>
  <c r="B1199"/>
  <c r="B1197"/>
  <c r="B1195"/>
  <c r="B1193"/>
  <c r="B1191"/>
  <c r="H1018"/>
  <c r="G972"/>
  <c r="H967"/>
  <c r="G965"/>
  <c r="B1182"/>
  <c r="B1180"/>
  <c r="B1178"/>
  <c r="B1176"/>
  <c r="B1174"/>
  <c r="B1172"/>
  <c r="B1170"/>
  <c r="B1168"/>
  <c r="B1166"/>
  <c r="B1164"/>
  <c r="B1162"/>
  <c r="B1160"/>
  <c r="B1158"/>
  <c r="B1156"/>
  <c r="B1154"/>
  <c r="B1152"/>
  <c r="B1150"/>
  <c r="B1148"/>
  <c r="B1146"/>
  <c r="B1144"/>
  <c r="B1142"/>
  <c r="B1140"/>
  <c r="B1138"/>
  <c r="B1136"/>
  <c r="B1134"/>
  <c r="B1132"/>
  <c r="B1130"/>
  <c r="B1128"/>
  <c r="B1126"/>
  <c r="B1124"/>
  <c r="B1122"/>
  <c r="B1120"/>
  <c r="B1118"/>
  <c r="B1116"/>
  <c r="B1114"/>
  <c r="B1112"/>
  <c r="B1110"/>
  <c r="B1189"/>
  <c r="A1262"/>
  <c r="A1260"/>
  <c r="A1258"/>
  <c r="A1256"/>
  <c r="A1254"/>
  <c r="A1252"/>
  <c r="A1250"/>
  <c r="A1248"/>
  <c r="A1246"/>
  <c r="A1244"/>
  <c r="A1242"/>
  <c r="A1240"/>
  <c r="A1238"/>
  <c r="A1236"/>
  <c r="A1234"/>
  <c r="A1232"/>
  <c r="A1230"/>
  <c r="A1228"/>
  <c r="A1226"/>
  <c r="A1224"/>
  <c r="A1222"/>
  <c r="A1220"/>
  <c r="A1218"/>
  <c r="A1216"/>
  <c r="A1214"/>
  <c r="A1212"/>
  <c r="A1210"/>
  <c r="A1208"/>
  <c r="A1206"/>
  <c r="A1204"/>
  <c r="A1202"/>
  <c r="A1200"/>
  <c r="A1198"/>
  <c r="A1196"/>
  <c r="A1194"/>
  <c r="A1192"/>
  <c r="A1190"/>
  <c r="F1015"/>
  <c r="H999"/>
  <c r="G997"/>
  <c r="F987"/>
  <c r="H982"/>
  <c r="F961"/>
  <c r="B1108"/>
  <c r="A1181"/>
  <c r="A1179"/>
  <c r="A1177"/>
  <c r="A1175"/>
  <c r="A1173"/>
  <c r="A1171"/>
  <c r="A1169"/>
  <c r="A1167"/>
  <c r="A1165"/>
  <c r="A1163"/>
  <c r="A1161"/>
  <c r="A1159"/>
  <c r="A1157"/>
  <c r="A1155"/>
  <c r="A1153"/>
  <c r="A1151"/>
  <c r="A1149"/>
  <c r="A1147"/>
  <c r="A1145"/>
  <c r="A1143"/>
  <c r="A1141"/>
  <c r="A1139"/>
  <c r="A1137"/>
  <c r="A1135"/>
  <c r="A1133"/>
  <c r="A1131"/>
  <c r="A1129"/>
  <c r="A1127"/>
  <c r="A1125"/>
  <c r="A1123"/>
  <c r="A1121"/>
  <c r="A1119"/>
  <c r="A1117"/>
  <c r="A1115"/>
  <c r="A1113"/>
  <c r="A1111"/>
  <c r="A1109"/>
  <c r="A1189"/>
  <c r="B1262"/>
  <c r="B1260"/>
  <c r="B1258"/>
  <c r="B1256"/>
  <c r="B1254"/>
  <c r="B1252"/>
  <c r="B1250"/>
  <c r="B1248"/>
  <c r="B1246"/>
  <c r="B1244"/>
  <c r="B1242"/>
  <c r="B1240"/>
  <c r="B1238"/>
  <c r="B1236"/>
  <c r="B1234"/>
  <c r="B1232"/>
  <c r="B1230"/>
  <c r="B1228"/>
  <c r="B1226"/>
  <c r="B1224"/>
  <c r="B1222"/>
  <c r="B1220"/>
  <c r="B1218"/>
  <c r="B1216"/>
  <c r="B1214"/>
  <c r="B1212"/>
  <c r="B1210"/>
  <c r="B1208"/>
  <c r="B1206"/>
  <c r="B1204"/>
  <c r="B1202"/>
  <c r="B1200"/>
  <c r="B1198"/>
  <c r="B1196"/>
  <c r="B1194"/>
  <c r="B1192"/>
  <c r="B1190"/>
  <c r="E613"/>
  <c r="F1001"/>
  <c r="G998"/>
  <c r="G996"/>
  <c r="F985"/>
  <c r="G979"/>
  <c r="A1108"/>
  <c r="B1181"/>
  <c r="B1179"/>
  <c r="B1177"/>
  <c r="B1175"/>
  <c r="B1173"/>
  <c r="B1171"/>
  <c r="B1169"/>
  <c r="B1167"/>
  <c r="B1165"/>
  <c r="B1163"/>
  <c r="B1161"/>
  <c r="B1159"/>
  <c r="B1157"/>
  <c r="B1155"/>
  <c r="B1153"/>
  <c r="B1151"/>
  <c r="B1149"/>
  <c r="B1147"/>
  <c r="B1145"/>
  <c r="B1143"/>
  <c r="B1141"/>
  <c r="B1139"/>
  <c r="B1137"/>
  <c r="B1135"/>
  <c r="B1133"/>
  <c r="B1131"/>
  <c r="B1129"/>
  <c r="B1127"/>
  <c r="B1125"/>
  <c r="B1123"/>
  <c r="B1121"/>
  <c r="B1119"/>
  <c r="B1117"/>
  <c r="B1115"/>
  <c r="B1113"/>
  <c r="B1111"/>
  <c r="B1109"/>
  <c r="A1263"/>
  <c r="A1261"/>
  <c r="A1259"/>
  <c r="A1257"/>
  <c r="A1255"/>
  <c r="A1253"/>
  <c r="A1251"/>
  <c r="A1249"/>
  <c r="A1247"/>
  <c r="A1245"/>
  <c r="A1243"/>
  <c r="A1241"/>
  <c r="A1239"/>
  <c r="A1237"/>
  <c r="A1235"/>
  <c r="A1233"/>
  <c r="A1231"/>
  <c r="A1229"/>
  <c r="A1227"/>
  <c r="A1225"/>
  <c r="A1223"/>
  <c r="A1221"/>
  <c r="A1219"/>
  <c r="A1217"/>
  <c r="A1215"/>
  <c r="A1213"/>
  <c r="A1211"/>
  <c r="A1209"/>
  <c r="A1207"/>
  <c r="A1205"/>
  <c r="A1203"/>
  <c r="A1201"/>
  <c r="A1199"/>
  <c r="A1197"/>
  <c r="A1195"/>
  <c r="A1193"/>
  <c r="A1191"/>
  <c r="E629"/>
  <c r="G1015"/>
  <c r="H1009"/>
  <c r="G1007"/>
  <c r="G1001"/>
  <c r="H997"/>
  <c r="H992"/>
  <c r="G990"/>
  <c r="G988"/>
  <c r="G985"/>
  <c r="G982"/>
  <c r="G980"/>
  <c r="H970"/>
  <c r="G969"/>
  <c r="H968"/>
  <c r="F964"/>
  <c r="H960"/>
  <c r="G951"/>
  <c r="G950"/>
  <c r="H946"/>
  <c r="A1100"/>
  <c r="A1098"/>
  <c r="A1096"/>
  <c r="A1094"/>
  <c r="A1092"/>
  <c r="A1090"/>
  <c r="A1088"/>
  <c r="A1086"/>
  <c r="A1084"/>
  <c r="A1082"/>
  <c r="A1080"/>
  <c r="A1078"/>
  <c r="A1076"/>
  <c r="A1074"/>
  <c r="A1072"/>
  <c r="A1070"/>
  <c r="A1068"/>
  <c r="A1066"/>
  <c r="A1064"/>
  <c r="A1062"/>
  <c r="A1060"/>
  <c r="A1058"/>
  <c r="A1056"/>
  <c r="A1054"/>
  <c r="A1052"/>
  <c r="A1050"/>
  <c r="A1048"/>
  <c r="A1046"/>
  <c r="A1044"/>
  <c r="A1042"/>
  <c r="A1040"/>
  <c r="A1038"/>
  <c r="A1036"/>
  <c r="A1034"/>
  <c r="A1032"/>
  <c r="A1030"/>
  <c r="D938"/>
  <c r="C1019"/>
  <c r="G1008"/>
  <c r="H1004"/>
  <c r="F994"/>
  <c r="H991"/>
  <c r="G989"/>
  <c r="H987"/>
  <c r="F975"/>
  <c r="G957"/>
  <c r="H955"/>
  <c r="G954"/>
  <c r="F953"/>
  <c r="F952"/>
  <c r="F951"/>
  <c r="F950"/>
  <c r="F948"/>
  <c r="F946"/>
  <c r="G945"/>
  <c r="B1100"/>
  <c r="B1096"/>
  <c r="B1092"/>
  <c r="B1086"/>
  <c r="B1084"/>
  <c r="B1080"/>
  <c r="B1078"/>
  <c r="B1074"/>
  <c r="B1072"/>
  <c r="B1070"/>
  <c r="B1068"/>
  <c r="B1066"/>
  <c r="B1064"/>
  <c r="B1062"/>
  <c r="B1060"/>
  <c r="B1058"/>
  <c r="B1056"/>
  <c r="B1054"/>
  <c r="B1052"/>
  <c r="B1050"/>
  <c r="B1048"/>
  <c r="B1046"/>
  <c r="B1044"/>
  <c r="B1042"/>
  <c r="B1040"/>
  <c r="B1038"/>
  <c r="B1036"/>
  <c r="B1034"/>
  <c r="B1032"/>
  <c r="B1030"/>
  <c r="B1028"/>
  <c r="F962"/>
  <c r="F1007"/>
  <c r="F1006"/>
  <c r="G1005"/>
  <c r="F1002"/>
  <c r="F998"/>
  <c r="F995"/>
  <c r="G994"/>
  <c r="H966"/>
  <c r="H961"/>
  <c r="F960"/>
  <c r="F958"/>
  <c r="F954"/>
  <c r="F990"/>
  <c r="G986"/>
  <c r="H981"/>
  <c r="F978"/>
  <c r="F956"/>
  <c r="E645"/>
  <c r="F1017"/>
  <c r="G1014"/>
  <c r="F1011"/>
  <c r="H1005"/>
  <c r="F1004"/>
  <c r="H1002"/>
  <c r="H998"/>
  <c r="H996"/>
  <c r="H994"/>
  <c r="F989"/>
  <c r="F986"/>
  <c r="F974"/>
  <c r="F973"/>
  <c r="F970"/>
  <c r="F967"/>
  <c r="F963"/>
  <c r="G959"/>
  <c r="G955"/>
  <c r="G952"/>
  <c r="F947"/>
  <c r="F1016"/>
  <c r="F1010"/>
  <c r="G1004"/>
  <c r="G1000"/>
  <c r="F982"/>
  <c r="H977"/>
  <c r="H964"/>
  <c r="F959"/>
  <c r="E661"/>
  <c r="H1017"/>
  <c r="H986"/>
  <c r="F969"/>
  <c r="F966"/>
  <c r="H963"/>
  <c r="H959"/>
  <c r="H949"/>
  <c r="G947"/>
  <c r="G1013"/>
  <c r="H1012"/>
  <c r="F1008"/>
  <c r="G993"/>
  <c r="G984"/>
  <c r="F981"/>
  <c r="H980"/>
  <c r="F977"/>
  <c r="H976"/>
  <c r="F972"/>
  <c r="F949"/>
  <c r="G944"/>
  <c r="G1017"/>
  <c r="G1016"/>
  <c r="H1014"/>
  <c r="G1010"/>
  <c r="G1009"/>
  <c r="H1008"/>
  <c r="G1006"/>
  <c r="F1003"/>
  <c r="H1001"/>
  <c r="F999"/>
  <c r="G995"/>
  <c r="H989"/>
  <c r="G981"/>
  <c r="G978"/>
  <c r="G977"/>
  <c r="H972"/>
  <c r="F971"/>
  <c r="H969"/>
  <c r="G966"/>
  <c r="G963"/>
  <c r="G962"/>
  <c r="G961"/>
  <c r="H953"/>
  <c r="C20"/>
  <c r="D20" s="1"/>
  <c r="G1018"/>
  <c r="H1016"/>
  <c r="H1015"/>
  <c r="F1013"/>
  <c r="F1012"/>
  <c r="H1010"/>
  <c r="G1003"/>
  <c r="G999"/>
  <c r="F997"/>
  <c r="H995"/>
  <c r="F993"/>
  <c r="G992"/>
  <c r="G991"/>
  <c r="F988"/>
  <c r="G987"/>
  <c r="H985"/>
  <c r="F984"/>
  <c r="G983"/>
  <c r="F980"/>
  <c r="H978"/>
  <c r="F976"/>
  <c r="G974"/>
  <c r="F968"/>
  <c r="G964"/>
  <c r="H962"/>
  <c r="G960"/>
  <c r="H958"/>
  <c r="F957"/>
  <c r="G956"/>
  <c r="H954"/>
  <c r="D1019"/>
  <c r="E1019"/>
  <c r="H944"/>
  <c r="B778"/>
  <c r="B863"/>
  <c r="B691"/>
  <c r="B944"/>
  <c r="B190"/>
  <c r="B934"/>
  <c r="B1015"/>
  <c r="B762"/>
  <c r="B849"/>
  <c r="B186"/>
  <c r="B930"/>
  <c r="B1011"/>
  <c r="B758"/>
  <c r="B845"/>
  <c r="B182"/>
  <c r="B926"/>
  <c r="B1007"/>
  <c r="B754"/>
  <c r="B841"/>
  <c r="B180"/>
  <c r="B924"/>
  <c r="B752"/>
  <c r="B1005"/>
  <c r="B839"/>
  <c r="B174"/>
  <c r="B918"/>
  <c r="B999"/>
  <c r="B746"/>
  <c r="B833"/>
  <c r="B168"/>
  <c r="B912"/>
  <c r="B740"/>
  <c r="B993"/>
  <c r="B827"/>
  <c r="A193"/>
  <c r="A1018"/>
  <c r="A852"/>
  <c r="A765"/>
  <c r="A937"/>
  <c r="A191"/>
  <c r="A763"/>
  <c r="A1016"/>
  <c r="A850"/>
  <c r="A935"/>
  <c r="A189"/>
  <c r="A1014"/>
  <c r="A848"/>
  <c r="A761"/>
  <c r="A933"/>
  <c r="A187"/>
  <c r="A759"/>
  <c r="A1012"/>
  <c r="A846"/>
  <c r="A931"/>
  <c r="A185"/>
  <c r="A1010"/>
  <c r="A844"/>
  <c r="A757"/>
  <c r="A929"/>
  <c r="A183"/>
  <c r="A755"/>
  <c r="A1008"/>
  <c r="A842"/>
  <c r="A927"/>
  <c r="A181"/>
  <c r="A1006"/>
  <c r="A840"/>
  <c r="A753"/>
  <c r="A925"/>
  <c r="A179"/>
  <c r="A751"/>
  <c r="A1004"/>
  <c r="A838"/>
  <c r="A923"/>
  <c r="A177"/>
  <c r="A1002"/>
  <c r="A836"/>
  <c r="A749"/>
  <c r="A921"/>
  <c r="A175"/>
  <c r="A747"/>
  <c r="A1000"/>
  <c r="A834"/>
  <c r="A919"/>
  <c r="A173"/>
  <c r="A998"/>
  <c r="A832"/>
  <c r="A745"/>
  <c r="A917"/>
  <c r="A171"/>
  <c r="A743"/>
  <c r="A996"/>
  <c r="A830"/>
  <c r="A915"/>
  <c r="A169"/>
  <c r="A994"/>
  <c r="A828"/>
  <c r="A741"/>
  <c r="A913"/>
  <c r="A167"/>
  <c r="A739"/>
  <c r="A992"/>
  <c r="A826"/>
  <c r="A911"/>
  <c r="A165"/>
  <c r="A990"/>
  <c r="A824"/>
  <c r="A737"/>
  <c r="A909"/>
  <c r="A163"/>
  <c r="A735"/>
  <c r="A988"/>
  <c r="A822"/>
  <c r="A907"/>
  <c r="A161"/>
  <c r="A986"/>
  <c r="A820"/>
  <c r="A733"/>
  <c r="A905"/>
  <c r="A159"/>
  <c r="A731"/>
  <c r="A984"/>
  <c r="A818"/>
  <c r="A903"/>
  <c r="A157"/>
  <c r="A982"/>
  <c r="A816"/>
  <c r="A729"/>
  <c r="A901"/>
  <c r="A155"/>
  <c r="A727"/>
  <c r="A980"/>
  <c r="A814"/>
  <c r="A899"/>
  <c r="A153"/>
  <c r="A978"/>
  <c r="A812"/>
  <c r="A725"/>
  <c r="A897"/>
  <c r="A151"/>
  <c r="A723"/>
  <c r="A976"/>
  <c r="A810"/>
  <c r="A895"/>
  <c r="A149"/>
  <c r="A974"/>
  <c r="A808"/>
  <c r="A721"/>
  <c r="A893"/>
  <c r="A147"/>
  <c r="A719"/>
  <c r="A972"/>
  <c r="A806"/>
  <c r="A891"/>
  <c r="A145"/>
  <c r="A970"/>
  <c r="A804"/>
  <c r="A717"/>
  <c r="A889"/>
  <c r="A143"/>
  <c r="A715"/>
  <c r="A968"/>
  <c r="A802"/>
  <c r="A887"/>
  <c r="A141"/>
  <c r="A966"/>
  <c r="A800"/>
  <c r="A713"/>
  <c r="A885"/>
  <c r="A139"/>
  <c r="A711"/>
  <c r="A964"/>
  <c r="A798"/>
  <c r="A883"/>
  <c r="A137"/>
  <c r="A962"/>
  <c r="A796"/>
  <c r="A709"/>
  <c r="A881"/>
  <c r="A135"/>
  <c r="A707"/>
  <c r="A960"/>
  <c r="A794"/>
  <c r="A879"/>
  <c r="A133"/>
  <c r="A958"/>
  <c r="A792"/>
  <c r="A705"/>
  <c r="A877"/>
  <c r="A131"/>
  <c r="A703"/>
  <c r="A956"/>
  <c r="A790"/>
  <c r="A875"/>
  <c r="A129"/>
  <c r="A954"/>
  <c r="A788"/>
  <c r="A701"/>
  <c r="A873"/>
  <c r="A127"/>
  <c r="A699"/>
  <c r="A952"/>
  <c r="A786"/>
  <c r="A871"/>
  <c r="A125"/>
  <c r="A950"/>
  <c r="A784"/>
  <c r="A697"/>
  <c r="A869"/>
  <c r="A123"/>
  <c r="A695"/>
  <c r="A948"/>
  <c r="A782"/>
  <c r="A867"/>
  <c r="A121"/>
  <c r="A612"/>
  <c r="A946"/>
  <c r="A780"/>
  <c r="A693"/>
  <c r="A865"/>
  <c r="C820"/>
  <c r="C905" s="1"/>
  <c r="E905" s="1"/>
  <c r="C1399" s="1"/>
  <c r="C804"/>
  <c r="C889" s="1"/>
  <c r="C800"/>
  <c r="C885" s="1"/>
  <c r="E885" s="1"/>
  <c r="C1379" s="1"/>
  <c r="C788"/>
  <c r="C873" s="1"/>
  <c r="E873" s="1"/>
  <c r="C1367" s="1"/>
  <c r="C784"/>
  <c r="C869" s="1"/>
  <c r="E869" s="1"/>
  <c r="C1363" s="1"/>
  <c r="E617"/>
  <c r="E633"/>
  <c r="E649"/>
  <c r="E665"/>
  <c r="E681"/>
  <c r="B191"/>
  <c r="B1016"/>
  <c r="B850"/>
  <c r="B935"/>
  <c r="B763"/>
  <c r="B187"/>
  <c r="B1012"/>
  <c r="B846"/>
  <c r="B931"/>
  <c r="B759"/>
  <c r="B183"/>
  <c r="B1008"/>
  <c r="B842"/>
  <c r="B927"/>
  <c r="B755"/>
  <c r="B179"/>
  <c r="B1004"/>
  <c r="B838"/>
  <c r="B923"/>
  <c r="B751"/>
  <c r="B177"/>
  <c r="B1002"/>
  <c r="B836"/>
  <c r="B749"/>
  <c r="B921"/>
  <c r="B173"/>
  <c r="B998"/>
  <c r="B832"/>
  <c r="B745"/>
  <c r="B917"/>
  <c r="B171"/>
  <c r="B996"/>
  <c r="B830"/>
  <c r="B915"/>
  <c r="B743"/>
  <c r="B167"/>
  <c r="B992"/>
  <c r="B826"/>
  <c r="B911"/>
  <c r="B739"/>
  <c r="B165"/>
  <c r="B990"/>
  <c r="B824"/>
  <c r="B737"/>
  <c r="B909"/>
  <c r="B161"/>
  <c r="B986"/>
  <c r="B820"/>
  <c r="B733"/>
  <c r="B905"/>
  <c r="B159"/>
  <c r="B984"/>
  <c r="B818"/>
  <c r="B903"/>
  <c r="B731"/>
  <c r="B157"/>
  <c r="B982"/>
  <c r="B816"/>
  <c r="B729"/>
  <c r="B901"/>
  <c r="B155"/>
  <c r="B980"/>
  <c r="B814"/>
  <c r="B899"/>
  <c r="B727"/>
  <c r="B153"/>
  <c r="B978"/>
  <c r="B812"/>
  <c r="B725"/>
  <c r="B897"/>
  <c r="B151"/>
  <c r="B976"/>
  <c r="B810"/>
  <c r="B895"/>
  <c r="B723"/>
  <c r="B149"/>
  <c r="B974"/>
  <c r="B808"/>
  <c r="B721"/>
  <c r="B893"/>
  <c r="B147"/>
  <c r="B972"/>
  <c r="B806"/>
  <c r="B891"/>
  <c r="B719"/>
  <c r="B145"/>
  <c r="B970"/>
  <c r="B804"/>
  <c r="B717"/>
  <c r="B889"/>
  <c r="B143"/>
  <c r="B968"/>
  <c r="B802"/>
  <c r="B887"/>
  <c r="B715"/>
  <c r="B141"/>
  <c r="B966"/>
  <c r="B800"/>
  <c r="B713"/>
  <c r="B885"/>
  <c r="B139"/>
  <c r="B964"/>
  <c r="B798"/>
  <c r="B883"/>
  <c r="B711"/>
  <c r="B137"/>
  <c r="B962"/>
  <c r="B796"/>
  <c r="B709"/>
  <c r="B881"/>
  <c r="B135"/>
  <c r="B960"/>
  <c r="B794"/>
  <c r="B879"/>
  <c r="B707"/>
  <c r="B133"/>
  <c r="B958"/>
  <c r="B792"/>
  <c r="B705"/>
  <c r="B877"/>
  <c r="B131"/>
  <c r="B956"/>
  <c r="B790"/>
  <c r="B875"/>
  <c r="B703"/>
  <c r="B129"/>
  <c r="B954"/>
  <c r="B788"/>
  <c r="B701"/>
  <c r="B873"/>
  <c r="B127"/>
  <c r="B952"/>
  <c r="B786"/>
  <c r="B871"/>
  <c r="B699"/>
  <c r="B125"/>
  <c r="B950"/>
  <c r="B784"/>
  <c r="B697"/>
  <c r="B869"/>
  <c r="B123"/>
  <c r="B948"/>
  <c r="B782"/>
  <c r="B867"/>
  <c r="B695"/>
  <c r="B121"/>
  <c r="B946"/>
  <c r="B780"/>
  <c r="B693"/>
  <c r="B865"/>
  <c r="C825"/>
  <c r="C910" s="1"/>
  <c r="E910" s="1"/>
  <c r="C1404" s="1"/>
  <c r="C821"/>
  <c r="C906" s="1"/>
  <c r="E906" s="1"/>
  <c r="C1400" s="1"/>
  <c r="C809"/>
  <c r="C894" s="1"/>
  <c r="E894" s="1"/>
  <c r="C1388" s="1"/>
  <c r="C805"/>
  <c r="C890" s="1"/>
  <c r="E890" s="1"/>
  <c r="C1384" s="1"/>
  <c r="C801"/>
  <c r="C886" s="1"/>
  <c r="E886" s="1"/>
  <c r="C1380" s="1"/>
  <c r="C797"/>
  <c r="C882" s="1"/>
  <c r="E882" s="1"/>
  <c r="C1376" s="1"/>
  <c r="C793"/>
  <c r="C878" s="1"/>
  <c r="E878" s="1"/>
  <c r="C1372" s="1"/>
  <c r="C789"/>
  <c r="C874" s="1"/>
  <c r="E874" s="1"/>
  <c r="C1368" s="1"/>
  <c r="C785"/>
  <c r="C870" s="1"/>
  <c r="E870" s="1"/>
  <c r="C1364" s="1"/>
  <c r="C781"/>
  <c r="C866" s="1"/>
  <c r="E866" s="1"/>
  <c r="C1360" s="1"/>
  <c r="B681"/>
  <c r="B677"/>
  <c r="B673"/>
  <c r="B671"/>
  <c r="B665"/>
  <c r="B659"/>
  <c r="B193"/>
  <c r="B1018"/>
  <c r="B852"/>
  <c r="B765"/>
  <c r="B937"/>
  <c r="B189"/>
  <c r="B1014"/>
  <c r="B848"/>
  <c r="B761"/>
  <c r="B933"/>
  <c r="B185"/>
  <c r="B1010"/>
  <c r="B844"/>
  <c r="B757"/>
  <c r="B929"/>
  <c r="B181"/>
  <c r="B1006"/>
  <c r="B840"/>
  <c r="B753"/>
  <c r="B925"/>
  <c r="B175"/>
  <c r="B1000"/>
  <c r="B834"/>
  <c r="B919"/>
  <c r="B747"/>
  <c r="B169"/>
  <c r="B994"/>
  <c r="B828"/>
  <c r="B741"/>
  <c r="B913"/>
  <c r="B163"/>
  <c r="B988"/>
  <c r="B822"/>
  <c r="B907"/>
  <c r="B735"/>
  <c r="A863"/>
  <c r="A691"/>
  <c r="A944"/>
  <c r="A778"/>
  <c r="A192"/>
  <c r="A851"/>
  <c r="A936"/>
  <c r="A764"/>
  <c r="A1017"/>
  <c r="A190"/>
  <c r="A849"/>
  <c r="A934"/>
  <c r="A1015"/>
  <c r="A762"/>
  <c r="A188"/>
  <c r="A847"/>
  <c r="A932"/>
  <c r="A760"/>
  <c r="A1013"/>
  <c r="A186"/>
  <c r="A845"/>
  <c r="A930"/>
  <c r="A1011"/>
  <c r="A758"/>
  <c r="A184"/>
  <c r="A843"/>
  <c r="A928"/>
  <c r="A756"/>
  <c r="A1009"/>
  <c r="A182"/>
  <c r="A841"/>
  <c r="A926"/>
  <c r="A1007"/>
  <c r="A754"/>
  <c r="A180"/>
  <c r="A839"/>
  <c r="A924"/>
  <c r="A752"/>
  <c r="A1005"/>
  <c r="A178"/>
  <c r="A837"/>
  <c r="A922"/>
  <c r="A1003"/>
  <c r="A750"/>
  <c r="A176"/>
  <c r="A835"/>
  <c r="A920"/>
  <c r="A748"/>
  <c r="A1001"/>
  <c r="A174"/>
  <c r="A833"/>
  <c r="A918"/>
  <c r="A999"/>
  <c r="A746"/>
  <c r="A172"/>
  <c r="A831"/>
  <c r="A916"/>
  <c r="A744"/>
  <c r="A997"/>
  <c r="A170"/>
  <c r="A829"/>
  <c r="A914"/>
  <c r="A995"/>
  <c r="A742"/>
  <c r="A168"/>
  <c r="A827"/>
  <c r="A912"/>
  <c r="A740"/>
  <c r="A993"/>
  <c r="A166"/>
  <c r="A825"/>
  <c r="A910"/>
  <c r="A991"/>
  <c r="A738"/>
  <c r="A164"/>
  <c r="A823"/>
  <c r="A908"/>
  <c r="A736"/>
  <c r="A989"/>
  <c r="A162"/>
  <c r="A821"/>
  <c r="A906"/>
  <c r="A987"/>
  <c r="A734"/>
  <c r="A160"/>
  <c r="A819"/>
  <c r="A904"/>
  <c r="A732"/>
  <c r="A985"/>
  <c r="A158"/>
  <c r="A817"/>
  <c r="A902"/>
  <c r="A983"/>
  <c r="A730"/>
  <c r="A156"/>
  <c r="A815"/>
  <c r="A900"/>
  <c r="A728"/>
  <c r="A981"/>
  <c r="A154"/>
  <c r="A813"/>
  <c r="A898"/>
  <c r="A979"/>
  <c r="A726"/>
  <c r="A152"/>
  <c r="A811"/>
  <c r="A896"/>
  <c r="A724"/>
  <c r="A977"/>
  <c r="A150"/>
  <c r="A809"/>
  <c r="A894"/>
  <c r="A975"/>
  <c r="A722"/>
  <c r="A148"/>
  <c r="A807"/>
  <c r="A892"/>
  <c r="A720"/>
  <c r="A973"/>
  <c r="A146"/>
  <c r="A805"/>
  <c r="A890"/>
  <c r="A971"/>
  <c r="A718"/>
  <c r="A144"/>
  <c r="A803"/>
  <c r="A888"/>
  <c r="A716"/>
  <c r="A969"/>
  <c r="A142"/>
  <c r="A801"/>
  <c r="A886"/>
  <c r="A967"/>
  <c r="A714"/>
  <c r="A140"/>
  <c r="A799"/>
  <c r="A884"/>
  <c r="A712"/>
  <c r="A965"/>
  <c r="A138"/>
  <c r="A797"/>
  <c r="A882"/>
  <c r="A963"/>
  <c r="A710"/>
  <c r="A136"/>
  <c r="A795"/>
  <c r="A880"/>
  <c r="A708"/>
  <c r="A961"/>
  <c r="A134"/>
  <c r="A793"/>
  <c r="A878"/>
  <c r="A959"/>
  <c r="A706"/>
  <c r="A132"/>
  <c r="A791"/>
  <c r="A876"/>
  <c r="A704"/>
  <c r="A957"/>
  <c r="A130"/>
  <c r="A789"/>
  <c r="A874"/>
  <c r="A955"/>
  <c r="A702"/>
  <c r="A128"/>
  <c r="A787"/>
  <c r="A872"/>
  <c r="A700"/>
  <c r="A953"/>
  <c r="A126"/>
  <c r="A785"/>
  <c r="A870"/>
  <c r="A951"/>
  <c r="A698"/>
  <c r="A124"/>
  <c r="A783"/>
  <c r="A868"/>
  <c r="A696"/>
  <c r="A949"/>
  <c r="A122"/>
  <c r="A781"/>
  <c r="A866"/>
  <c r="A947"/>
  <c r="A694"/>
  <c r="A120"/>
  <c r="A779"/>
  <c r="A864"/>
  <c r="A692"/>
  <c r="A611"/>
  <c r="A945"/>
  <c r="C838"/>
  <c r="C923" s="1"/>
  <c r="E923" s="1"/>
  <c r="C1417" s="1"/>
  <c r="C782"/>
  <c r="C867" s="1"/>
  <c r="E867" s="1"/>
  <c r="C1361" s="1"/>
  <c r="E625"/>
  <c r="E641"/>
  <c r="E657"/>
  <c r="E673"/>
  <c r="B610"/>
  <c r="A684"/>
  <c r="A682"/>
  <c r="A680"/>
  <c r="A678"/>
  <c r="A676"/>
  <c r="A674"/>
  <c r="A672"/>
  <c r="A670"/>
  <c r="A668"/>
  <c r="A666"/>
  <c r="A664"/>
  <c r="A662"/>
  <c r="A660"/>
  <c r="A658"/>
  <c r="A656"/>
  <c r="A654"/>
  <c r="A652"/>
  <c r="A650"/>
  <c r="A648"/>
  <c r="A646"/>
  <c r="A644"/>
  <c r="A642"/>
  <c r="A640"/>
  <c r="A638"/>
  <c r="A636"/>
  <c r="A634"/>
  <c r="A632"/>
  <c r="A630"/>
  <c r="A628"/>
  <c r="A626"/>
  <c r="A624"/>
  <c r="A622"/>
  <c r="A620"/>
  <c r="A618"/>
  <c r="A616"/>
  <c r="A614"/>
  <c r="B192"/>
  <c r="B936"/>
  <c r="B764"/>
  <c r="B1017"/>
  <c r="B851"/>
  <c r="B188"/>
  <c r="B932"/>
  <c r="B760"/>
  <c r="B1013"/>
  <c r="B847"/>
  <c r="B184"/>
  <c r="B928"/>
  <c r="B756"/>
  <c r="B1009"/>
  <c r="B843"/>
  <c r="B178"/>
  <c r="B922"/>
  <c r="B1003"/>
  <c r="B750"/>
  <c r="B837"/>
  <c r="B176"/>
  <c r="B920"/>
  <c r="B748"/>
  <c r="B1001"/>
  <c r="B835"/>
  <c r="B172"/>
  <c r="B916"/>
  <c r="B744"/>
  <c r="B997"/>
  <c r="B831"/>
  <c r="B170"/>
  <c r="B914"/>
  <c r="B995"/>
  <c r="B742"/>
  <c r="B829"/>
  <c r="B166"/>
  <c r="B910"/>
  <c r="B991"/>
  <c r="B738"/>
  <c r="B825"/>
  <c r="B164"/>
  <c r="B908"/>
  <c r="B736"/>
  <c r="B989"/>
  <c r="B823"/>
  <c r="B162"/>
  <c r="B906"/>
  <c r="B987"/>
  <c r="B734"/>
  <c r="B821"/>
  <c r="B160"/>
  <c r="B904"/>
  <c r="B732"/>
  <c r="B985"/>
  <c r="B819"/>
  <c r="B158"/>
  <c r="B902"/>
  <c r="B983"/>
  <c r="B730"/>
  <c r="B817"/>
  <c r="B156"/>
  <c r="B900"/>
  <c r="B728"/>
  <c r="B981"/>
  <c r="B815"/>
  <c r="B154"/>
  <c r="B898"/>
  <c r="B979"/>
  <c r="B726"/>
  <c r="B813"/>
  <c r="B152"/>
  <c r="B896"/>
  <c r="B724"/>
  <c r="B977"/>
  <c r="B811"/>
  <c r="B150"/>
  <c r="B894"/>
  <c r="B975"/>
  <c r="B722"/>
  <c r="B809"/>
  <c r="B148"/>
  <c r="B892"/>
  <c r="B720"/>
  <c r="B973"/>
  <c r="B807"/>
  <c r="B146"/>
  <c r="B890"/>
  <c r="B971"/>
  <c r="B718"/>
  <c r="B805"/>
  <c r="B144"/>
  <c r="B888"/>
  <c r="B716"/>
  <c r="B969"/>
  <c r="B803"/>
  <c r="B142"/>
  <c r="B886"/>
  <c r="B967"/>
  <c r="B714"/>
  <c r="B801"/>
  <c r="B140"/>
  <c r="B884"/>
  <c r="B712"/>
  <c r="B965"/>
  <c r="B799"/>
  <c r="B138"/>
  <c r="B882"/>
  <c r="B963"/>
  <c r="B710"/>
  <c r="B797"/>
  <c r="B136"/>
  <c r="B880"/>
  <c r="B708"/>
  <c r="B961"/>
  <c r="B795"/>
  <c r="B134"/>
  <c r="B878"/>
  <c r="B959"/>
  <c r="B706"/>
  <c r="B793"/>
  <c r="B132"/>
  <c r="B876"/>
  <c r="B704"/>
  <c r="B957"/>
  <c r="B791"/>
  <c r="B130"/>
  <c r="B874"/>
  <c r="B955"/>
  <c r="B702"/>
  <c r="B789"/>
  <c r="B128"/>
  <c r="B872"/>
  <c r="B700"/>
  <c r="B953"/>
  <c r="B787"/>
  <c r="B126"/>
  <c r="B870"/>
  <c r="B951"/>
  <c r="B698"/>
  <c r="B785"/>
  <c r="B124"/>
  <c r="B868"/>
  <c r="B696"/>
  <c r="B949"/>
  <c r="B783"/>
  <c r="B122"/>
  <c r="B866"/>
  <c r="B947"/>
  <c r="B694"/>
  <c r="B781"/>
  <c r="B120"/>
  <c r="B864"/>
  <c r="B692"/>
  <c r="B945"/>
  <c r="B779"/>
  <c r="E683"/>
  <c r="C764"/>
  <c r="E679"/>
  <c r="C760"/>
  <c r="E675"/>
  <c r="C756"/>
  <c r="E671"/>
  <c r="C752"/>
  <c r="E667"/>
  <c r="C748"/>
  <c r="E663"/>
  <c r="C744"/>
  <c r="E659"/>
  <c r="C740"/>
  <c r="E655"/>
  <c r="C736"/>
  <c r="E651"/>
  <c r="C732"/>
  <c r="E647"/>
  <c r="C728"/>
  <c r="E643"/>
  <c r="C724"/>
  <c r="E639"/>
  <c r="C720"/>
  <c r="E635"/>
  <c r="C716"/>
  <c r="E631"/>
  <c r="C712"/>
  <c r="E627"/>
  <c r="C708"/>
  <c r="E623"/>
  <c r="C704"/>
  <c r="E619"/>
  <c r="C700"/>
  <c r="E615"/>
  <c r="C696"/>
  <c r="E611"/>
  <c r="C692"/>
  <c r="E682"/>
  <c r="D850"/>
  <c r="F850" s="1"/>
  <c r="G850" s="1"/>
  <c r="E678"/>
  <c r="D846"/>
  <c r="F846" s="1"/>
  <c r="G846" s="1"/>
  <c r="E674"/>
  <c r="D842"/>
  <c r="F842" s="1"/>
  <c r="G842" s="1"/>
  <c r="E670"/>
  <c r="D838"/>
  <c r="F838" s="1"/>
  <c r="E666"/>
  <c r="D834"/>
  <c r="F834" s="1"/>
  <c r="G834" s="1"/>
  <c r="E662"/>
  <c r="D830"/>
  <c r="F830" s="1"/>
  <c r="G830" s="1"/>
  <c r="E658"/>
  <c r="D826"/>
  <c r="F826" s="1"/>
  <c r="G826" s="1"/>
  <c r="E654"/>
  <c r="D822"/>
  <c r="F822" s="1"/>
  <c r="G822" s="1"/>
  <c r="E650"/>
  <c r="D818"/>
  <c r="F818" s="1"/>
  <c r="G818" s="1"/>
  <c r="E646"/>
  <c r="D814"/>
  <c r="F814" s="1"/>
  <c r="G814" s="1"/>
  <c r="E642"/>
  <c r="D810"/>
  <c r="F810" s="1"/>
  <c r="G810" s="1"/>
  <c r="E638"/>
  <c r="D806"/>
  <c r="F806" s="1"/>
  <c r="G806" s="1"/>
  <c r="E634"/>
  <c r="D802"/>
  <c r="F802" s="1"/>
  <c r="G802" s="1"/>
  <c r="E630"/>
  <c r="D798"/>
  <c r="F798" s="1"/>
  <c r="G798" s="1"/>
  <c r="E626"/>
  <c r="D794"/>
  <c r="F794" s="1"/>
  <c r="G794" s="1"/>
  <c r="E622"/>
  <c r="D790"/>
  <c r="F790" s="1"/>
  <c r="G790" s="1"/>
  <c r="E618"/>
  <c r="D786"/>
  <c r="F786" s="1"/>
  <c r="G786" s="1"/>
  <c r="E614"/>
  <c r="D782"/>
  <c r="F782" s="1"/>
  <c r="E621"/>
  <c r="E637"/>
  <c r="E653"/>
  <c r="E669"/>
  <c r="A610"/>
  <c r="B684"/>
  <c r="B682"/>
  <c r="B680"/>
  <c r="B678"/>
  <c r="B676"/>
  <c r="B674"/>
  <c r="B672"/>
  <c r="B670"/>
  <c r="B668"/>
  <c r="B666"/>
  <c r="B664"/>
  <c r="B662"/>
  <c r="B660"/>
  <c r="B658"/>
  <c r="B656"/>
  <c r="B654"/>
  <c r="B652"/>
  <c r="B650"/>
  <c r="B648"/>
  <c r="B646"/>
  <c r="B644"/>
  <c r="B642"/>
  <c r="B640"/>
  <c r="B638"/>
  <c r="B636"/>
  <c r="B634"/>
  <c r="B632"/>
  <c r="B630"/>
  <c r="B628"/>
  <c r="B626"/>
  <c r="B624"/>
  <c r="B622"/>
  <c r="B620"/>
  <c r="B618"/>
  <c r="B616"/>
  <c r="B614"/>
  <c r="B612"/>
  <c r="F849"/>
  <c r="G849" s="1"/>
  <c r="F841"/>
  <c r="G841" s="1"/>
  <c r="F833"/>
  <c r="F825"/>
  <c r="G825" s="1"/>
  <c r="F817"/>
  <c r="F809"/>
  <c r="F801"/>
  <c r="F793"/>
  <c r="G793" s="1"/>
  <c r="F785"/>
  <c r="E937"/>
  <c r="C1431" s="1"/>
  <c r="E935"/>
  <c r="C1429" s="1"/>
  <c r="E931"/>
  <c r="C1425" s="1"/>
  <c r="E929"/>
  <c r="C1423" s="1"/>
  <c r="E927"/>
  <c r="C1421" s="1"/>
  <c r="E925"/>
  <c r="C1419" s="1"/>
  <c r="E921"/>
  <c r="C1415" s="1"/>
  <c r="E919"/>
  <c r="C1413" s="1"/>
  <c r="E917"/>
  <c r="C1411" s="1"/>
  <c r="E915"/>
  <c r="C1409" s="1"/>
  <c r="E913"/>
  <c r="C1407" s="1"/>
  <c r="E911"/>
  <c r="C1405" s="1"/>
  <c r="E909"/>
  <c r="C1403" s="1"/>
  <c r="E907"/>
  <c r="C1401" s="1"/>
  <c r="E903"/>
  <c r="C1397" s="1"/>
  <c r="E901"/>
  <c r="C1395" s="1"/>
  <c r="E899"/>
  <c r="C1393" s="1"/>
  <c r="E897"/>
  <c r="C1391" s="1"/>
  <c r="E895"/>
  <c r="C1389" s="1"/>
  <c r="E893"/>
  <c r="C1387" s="1"/>
  <c r="E891"/>
  <c r="C1385" s="1"/>
  <c r="E889"/>
  <c r="C1383" s="1"/>
  <c r="E887"/>
  <c r="C1381" s="1"/>
  <c r="E883"/>
  <c r="C1377" s="1"/>
  <c r="E881"/>
  <c r="C1375" s="1"/>
  <c r="E879"/>
  <c r="C1373" s="1"/>
  <c r="E877"/>
  <c r="C1371" s="1"/>
  <c r="E875"/>
  <c r="C1369" s="1"/>
  <c r="E871"/>
  <c r="C1365" s="1"/>
  <c r="E865"/>
  <c r="C1359" s="1"/>
  <c r="E863"/>
  <c r="C1357" s="1"/>
  <c r="G837"/>
  <c r="C833"/>
  <c r="C918" s="1"/>
  <c r="E918" s="1"/>
  <c r="C1412" s="1"/>
  <c r="C817"/>
  <c r="C848"/>
  <c r="C933" s="1"/>
  <c r="E933" s="1"/>
  <c r="C1427" s="1"/>
  <c r="G832"/>
  <c r="F778"/>
  <c r="E684"/>
  <c r="E680"/>
  <c r="E676"/>
  <c r="E672"/>
  <c r="E668"/>
  <c r="E664"/>
  <c r="E660"/>
  <c r="E656"/>
  <c r="E652"/>
  <c r="E648"/>
  <c r="E644"/>
  <c r="E640"/>
  <c r="E636"/>
  <c r="E632"/>
  <c r="E628"/>
  <c r="E624"/>
  <c r="E620"/>
  <c r="E616"/>
  <c r="E612"/>
  <c r="D685"/>
  <c r="C685"/>
  <c r="E610"/>
  <c r="A272"/>
  <c r="A270"/>
  <c r="A268"/>
  <c r="A266"/>
  <c r="A264"/>
  <c r="A262"/>
  <c r="A260"/>
  <c r="A258"/>
  <c r="A256"/>
  <c r="A254"/>
  <c r="A252"/>
  <c r="A250"/>
  <c r="A248"/>
  <c r="A246"/>
  <c r="A244"/>
  <c r="A242"/>
  <c r="A240"/>
  <c r="A238"/>
  <c r="A236"/>
  <c r="A234"/>
  <c r="A232"/>
  <c r="A230"/>
  <c r="A228"/>
  <c r="A226"/>
  <c r="A224"/>
  <c r="A222"/>
  <c r="A220"/>
  <c r="A218"/>
  <c r="A216"/>
  <c r="A214"/>
  <c r="A212"/>
  <c r="A210"/>
  <c r="A208"/>
  <c r="A206"/>
  <c r="A204"/>
  <c r="A202"/>
  <c r="A200"/>
  <c r="B592"/>
  <c r="B590"/>
  <c r="B588"/>
  <c r="B586"/>
  <c r="B584"/>
  <c r="B582"/>
  <c r="B580"/>
  <c r="B578"/>
  <c r="B576"/>
  <c r="B574"/>
  <c r="B572"/>
  <c r="B570"/>
  <c r="B568"/>
  <c r="B566"/>
  <c r="B564"/>
  <c r="B562"/>
  <c r="B560"/>
  <c r="B558"/>
  <c r="B556"/>
  <c r="B554"/>
  <c r="B552"/>
  <c r="B550"/>
  <c r="B548"/>
  <c r="B546"/>
  <c r="B544"/>
  <c r="B542"/>
  <c r="B540"/>
  <c r="B538"/>
  <c r="B536"/>
  <c r="B534"/>
  <c r="B532"/>
  <c r="B530"/>
  <c r="B528"/>
  <c r="B526"/>
  <c r="B524"/>
  <c r="B522"/>
  <c r="B520"/>
  <c r="B272"/>
  <c r="B270"/>
  <c r="B268"/>
  <c r="B266"/>
  <c r="B264"/>
  <c r="B262"/>
  <c r="B260"/>
  <c r="B258"/>
  <c r="B256"/>
  <c r="B254"/>
  <c r="B252"/>
  <c r="B250"/>
  <c r="B248"/>
  <c r="B246"/>
  <c r="B244"/>
  <c r="B242"/>
  <c r="B240"/>
  <c r="B238"/>
  <c r="B236"/>
  <c r="B234"/>
  <c r="B232"/>
  <c r="B230"/>
  <c r="B228"/>
  <c r="B226"/>
  <c r="B224"/>
  <c r="B222"/>
  <c r="B220"/>
  <c r="B218"/>
  <c r="B216"/>
  <c r="B214"/>
  <c r="B212"/>
  <c r="B210"/>
  <c r="B208"/>
  <c r="B206"/>
  <c r="B204"/>
  <c r="B202"/>
  <c r="B200"/>
  <c r="A593"/>
  <c r="A591"/>
  <c r="A589"/>
  <c r="A587"/>
  <c r="A585"/>
  <c r="A583"/>
  <c r="A581"/>
  <c r="A579"/>
  <c r="A577"/>
  <c r="A575"/>
  <c r="A573"/>
  <c r="A571"/>
  <c r="A569"/>
  <c r="A567"/>
  <c r="A565"/>
  <c r="A563"/>
  <c r="A561"/>
  <c r="A559"/>
  <c r="A557"/>
  <c r="A555"/>
  <c r="A553"/>
  <c r="A551"/>
  <c r="A549"/>
  <c r="A547"/>
  <c r="A545"/>
  <c r="A543"/>
  <c r="A541"/>
  <c r="A539"/>
  <c r="A537"/>
  <c r="A535"/>
  <c r="A533"/>
  <c r="A531"/>
  <c r="A529"/>
  <c r="A527"/>
  <c r="A525"/>
  <c r="A523"/>
  <c r="A521"/>
  <c r="A273"/>
  <c r="A271"/>
  <c r="A269"/>
  <c r="A267"/>
  <c r="A265"/>
  <c r="A263"/>
  <c r="A261"/>
  <c r="A259"/>
  <c r="A257"/>
  <c r="A255"/>
  <c r="A253"/>
  <c r="A251"/>
  <c r="A249"/>
  <c r="A247"/>
  <c r="A245"/>
  <c r="A243"/>
  <c r="A241"/>
  <c r="A239"/>
  <c r="A237"/>
  <c r="A235"/>
  <c r="A233"/>
  <c r="A231"/>
  <c r="A229"/>
  <c r="A227"/>
  <c r="A225"/>
  <c r="A223"/>
  <c r="A221"/>
  <c r="A219"/>
  <c r="A217"/>
  <c r="A215"/>
  <c r="A213"/>
  <c r="A211"/>
  <c r="A209"/>
  <c r="A207"/>
  <c r="A205"/>
  <c r="A203"/>
  <c r="A201"/>
  <c r="B593"/>
  <c r="B591"/>
  <c r="B589"/>
  <c r="B587"/>
  <c r="B585"/>
  <c r="B583"/>
  <c r="B581"/>
  <c r="B579"/>
  <c r="B577"/>
  <c r="B575"/>
  <c r="B573"/>
  <c r="B571"/>
  <c r="B569"/>
  <c r="B567"/>
  <c r="B565"/>
  <c r="B563"/>
  <c r="B561"/>
  <c r="B559"/>
  <c r="B557"/>
  <c r="B555"/>
  <c r="B553"/>
  <c r="B551"/>
  <c r="B549"/>
  <c r="B547"/>
  <c r="B545"/>
  <c r="B543"/>
  <c r="B541"/>
  <c r="B539"/>
  <c r="B537"/>
  <c r="B535"/>
  <c r="B533"/>
  <c r="B531"/>
  <c r="B529"/>
  <c r="B527"/>
  <c r="B525"/>
  <c r="B523"/>
  <c r="B521"/>
  <c r="B273"/>
  <c r="B271"/>
  <c r="B269"/>
  <c r="B267"/>
  <c r="B265"/>
  <c r="B263"/>
  <c r="B261"/>
  <c r="B259"/>
  <c r="B257"/>
  <c r="B255"/>
  <c r="B253"/>
  <c r="B251"/>
  <c r="B249"/>
  <c r="B247"/>
  <c r="B245"/>
  <c r="B243"/>
  <c r="B241"/>
  <c r="B239"/>
  <c r="B237"/>
  <c r="B235"/>
  <c r="B233"/>
  <c r="B231"/>
  <c r="B229"/>
  <c r="B227"/>
  <c r="B225"/>
  <c r="B223"/>
  <c r="B221"/>
  <c r="B219"/>
  <c r="B217"/>
  <c r="B215"/>
  <c r="B213"/>
  <c r="B211"/>
  <c r="B209"/>
  <c r="B207"/>
  <c r="B205"/>
  <c r="B203"/>
  <c r="B201"/>
  <c r="A592"/>
  <c r="A590"/>
  <c r="A588"/>
  <c r="A586"/>
  <c r="A584"/>
  <c r="A582"/>
  <c r="A580"/>
  <c r="A578"/>
  <c r="A576"/>
  <c r="A574"/>
  <c r="A572"/>
  <c r="A570"/>
  <c r="A568"/>
  <c r="A566"/>
  <c r="A564"/>
  <c r="A562"/>
  <c r="A560"/>
  <c r="A558"/>
  <c r="A556"/>
  <c r="A554"/>
  <c r="A552"/>
  <c r="A550"/>
  <c r="A548"/>
  <c r="A546"/>
  <c r="A544"/>
  <c r="A542"/>
  <c r="A540"/>
  <c r="A538"/>
  <c r="A536"/>
  <c r="A534"/>
  <c r="A532"/>
  <c r="A530"/>
  <c r="A528"/>
  <c r="A526"/>
  <c r="A524"/>
  <c r="A522"/>
  <c r="A520"/>
  <c r="C514"/>
  <c r="B434"/>
  <c r="A434"/>
  <c r="B433"/>
  <c r="A433"/>
  <c r="B432"/>
  <c r="A432"/>
  <c r="B431"/>
  <c r="A431"/>
  <c r="B430"/>
  <c r="A430"/>
  <c r="B429"/>
  <c r="A429"/>
  <c r="B428"/>
  <c r="A428"/>
  <c r="B427"/>
  <c r="A427"/>
  <c r="B426"/>
  <c r="A426"/>
  <c r="B425"/>
  <c r="A425"/>
  <c r="B424"/>
  <c r="A424"/>
  <c r="B423"/>
  <c r="A423"/>
  <c r="B422"/>
  <c r="A422"/>
  <c r="B421"/>
  <c r="A421"/>
  <c r="B420"/>
  <c r="A420"/>
  <c r="B419"/>
  <c r="A419"/>
  <c r="B418"/>
  <c r="A418"/>
  <c r="B417"/>
  <c r="A417"/>
  <c r="B416"/>
  <c r="A416"/>
  <c r="B415"/>
  <c r="A415"/>
  <c r="B414"/>
  <c r="A414"/>
  <c r="B413"/>
  <c r="A413"/>
  <c r="B412"/>
  <c r="A412"/>
  <c r="B411"/>
  <c r="A411"/>
  <c r="B410"/>
  <c r="A410"/>
  <c r="B409"/>
  <c r="A409"/>
  <c r="B408"/>
  <c r="A408"/>
  <c r="B407"/>
  <c r="A407"/>
  <c r="B406"/>
  <c r="A406"/>
  <c r="B405"/>
  <c r="A405"/>
  <c r="B404"/>
  <c r="A404"/>
  <c r="B403"/>
  <c r="A403"/>
  <c r="B402"/>
  <c r="A402"/>
  <c r="B401"/>
  <c r="A401"/>
  <c r="B400"/>
  <c r="A400"/>
  <c r="B399"/>
  <c r="A399"/>
  <c r="B398"/>
  <c r="A398"/>
  <c r="B397"/>
  <c r="A397"/>
  <c r="B396"/>
  <c r="A396"/>
  <c r="B395"/>
  <c r="A395"/>
  <c r="B394"/>
  <c r="A394"/>
  <c r="B393"/>
  <c r="A393"/>
  <c r="B392"/>
  <c r="A392"/>
  <c r="B391"/>
  <c r="A391"/>
  <c r="B390"/>
  <c r="A390"/>
  <c r="B389"/>
  <c r="A389"/>
  <c r="B388"/>
  <c r="A388"/>
  <c r="B387"/>
  <c r="A387"/>
  <c r="B386"/>
  <c r="A386"/>
  <c r="B385"/>
  <c r="A385"/>
  <c r="B384"/>
  <c r="A384"/>
  <c r="B383"/>
  <c r="A383"/>
  <c r="B382"/>
  <c r="A382"/>
  <c r="B381"/>
  <c r="A381"/>
  <c r="B380"/>
  <c r="A380"/>
  <c r="B379"/>
  <c r="A379"/>
  <c r="B378"/>
  <c r="A378"/>
  <c r="B377"/>
  <c r="A377"/>
  <c r="B376"/>
  <c r="A376"/>
  <c r="B375"/>
  <c r="A375"/>
  <c r="B374"/>
  <c r="A374"/>
  <c r="B373"/>
  <c r="A373"/>
  <c r="B372"/>
  <c r="A372"/>
  <c r="B371"/>
  <c r="A371"/>
  <c r="B370"/>
  <c r="A370"/>
  <c r="B369"/>
  <c r="A369"/>
  <c r="B368"/>
  <c r="A368"/>
  <c r="B367"/>
  <c r="A367"/>
  <c r="B366"/>
  <c r="A366"/>
  <c r="B365"/>
  <c r="A365"/>
  <c r="B364"/>
  <c r="A364"/>
  <c r="B363"/>
  <c r="A363"/>
  <c r="B362"/>
  <c r="A362"/>
  <c r="B361"/>
  <c r="A361"/>
  <c r="B360"/>
  <c r="A360"/>
  <c r="E1622" l="1"/>
  <c r="F1622" s="1"/>
  <c r="G805"/>
  <c r="G782"/>
  <c r="C766"/>
  <c r="A771" s="1"/>
  <c r="F771" s="1"/>
  <c r="B1683"/>
  <c r="G800"/>
  <c r="G789"/>
  <c r="G821"/>
  <c r="G797"/>
  <c r="G784"/>
  <c r="G820"/>
  <c r="G781"/>
  <c r="G785"/>
  <c r="G788"/>
  <c r="G809"/>
  <c r="G804"/>
  <c r="G801"/>
  <c r="G817"/>
  <c r="F1019"/>
  <c r="G1019"/>
  <c r="G838"/>
  <c r="D853"/>
  <c r="H1019"/>
  <c r="G848"/>
  <c r="C902"/>
  <c r="E902" s="1"/>
  <c r="C1396" s="1"/>
  <c r="C783"/>
  <c r="C791"/>
  <c r="C799"/>
  <c r="C807"/>
  <c r="C815"/>
  <c r="C823"/>
  <c r="C831"/>
  <c r="C839"/>
  <c r="C847"/>
  <c r="G833"/>
  <c r="C779"/>
  <c r="C787"/>
  <c r="C795"/>
  <c r="C803"/>
  <c r="C811"/>
  <c r="C819"/>
  <c r="C827"/>
  <c r="C835"/>
  <c r="C843"/>
  <c r="C851"/>
  <c r="E685"/>
  <c r="G778"/>
  <c r="F853"/>
  <c r="C434"/>
  <c r="A359"/>
  <c r="B354"/>
  <c r="B353"/>
  <c r="A353"/>
  <c r="B352"/>
  <c r="A352"/>
  <c r="B351"/>
  <c r="A351"/>
  <c r="B350"/>
  <c r="A350"/>
  <c r="B349"/>
  <c r="A349"/>
  <c r="B348"/>
  <c r="A348"/>
  <c r="B347"/>
  <c r="A347"/>
  <c r="B346"/>
  <c r="A346"/>
  <c r="B345"/>
  <c r="A345"/>
  <c r="B344"/>
  <c r="A344"/>
  <c r="B343"/>
  <c r="A343"/>
  <c r="B342"/>
  <c r="A342"/>
  <c r="B341"/>
  <c r="A341"/>
  <c r="B340"/>
  <c r="A340"/>
  <c r="B339"/>
  <c r="A339"/>
  <c r="B338"/>
  <c r="A338"/>
  <c r="B337"/>
  <c r="A337"/>
  <c r="B336"/>
  <c r="A336"/>
  <c r="B335"/>
  <c r="A335"/>
  <c r="B334"/>
  <c r="A334"/>
  <c r="B333"/>
  <c r="A333"/>
  <c r="B332"/>
  <c r="A332"/>
  <c r="B331"/>
  <c r="A331"/>
  <c r="B330"/>
  <c r="A330"/>
  <c r="B329"/>
  <c r="A329"/>
  <c r="B328"/>
  <c r="A328"/>
  <c r="B327"/>
  <c r="A327"/>
  <c r="B326"/>
  <c r="A326"/>
  <c r="B325"/>
  <c r="A325"/>
  <c r="B324"/>
  <c r="A324"/>
  <c r="B323"/>
  <c r="A323"/>
  <c r="B322"/>
  <c r="A322"/>
  <c r="B321"/>
  <c r="A321"/>
  <c r="B320"/>
  <c r="A320"/>
  <c r="B319"/>
  <c r="A319"/>
  <c r="B318"/>
  <c r="A318"/>
  <c r="B317"/>
  <c r="A317"/>
  <c r="B316"/>
  <c r="A316"/>
  <c r="B315"/>
  <c r="A315"/>
  <c r="B314"/>
  <c r="A314"/>
  <c r="B313"/>
  <c r="A313"/>
  <c r="B312"/>
  <c r="A312"/>
  <c r="B311"/>
  <c r="A311"/>
  <c r="B310"/>
  <c r="A310"/>
  <c r="B309"/>
  <c r="A309"/>
  <c r="B308"/>
  <c r="A308"/>
  <c r="B307"/>
  <c r="A307"/>
  <c r="B306"/>
  <c r="A306"/>
  <c r="B305"/>
  <c r="A305"/>
  <c r="B304"/>
  <c r="A304"/>
  <c r="B303"/>
  <c r="A303"/>
  <c r="B302"/>
  <c r="A302"/>
  <c r="B301"/>
  <c r="A301"/>
  <c r="B300"/>
  <c r="A300"/>
  <c r="B299"/>
  <c r="A299"/>
  <c r="B298"/>
  <c r="A298"/>
  <c r="B297"/>
  <c r="A297"/>
  <c r="B296"/>
  <c r="A296"/>
  <c r="B295"/>
  <c r="A295"/>
  <c r="B294"/>
  <c r="A294"/>
  <c r="B293"/>
  <c r="A293"/>
  <c r="B292"/>
  <c r="A292"/>
  <c r="B291"/>
  <c r="A291"/>
  <c r="B290"/>
  <c r="A290"/>
  <c r="B289"/>
  <c r="A289"/>
  <c r="B288"/>
  <c r="A288"/>
  <c r="B287"/>
  <c r="A287"/>
  <c r="B286"/>
  <c r="A286"/>
  <c r="B285"/>
  <c r="A285"/>
  <c r="B284"/>
  <c r="A284"/>
  <c r="B283"/>
  <c r="A283"/>
  <c r="B282"/>
  <c r="A282"/>
  <c r="B281"/>
  <c r="A281"/>
  <c r="B280"/>
  <c r="A280"/>
  <c r="A857" l="1"/>
  <c r="C853"/>
  <c r="G853" s="1"/>
  <c r="C932"/>
  <c r="E932" s="1"/>
  <c r="C1426" s="1"/>
  <c r="G847"/>
  <c r="C916"/>
  <c r="E916" s="1"/>
  <c r="C1410" s="1"/>
  <c r="G831"/>
  <c r="C900"/>
  <c r="E900" s="1"/>
  <c r="C1394" s="1"/>
  <c r="G815"/>
  <c r="C884"/>
  <c r="E884" s="1"/>
  <c r="C1378" s="1"/>
  <c r="G799"/>
  <c r="C868"/>
  <c r="E868" s="1"/>
  <c r="C1362" s="1"/>
  <c r="G783"/>
  <c r="C936"/>
  <c r="E936" s="1"/>
  <c r="C1430" s="1"/>
  <c r="G851"/>
  <c r="C920"/>
  <c r="E920" s="1"/>
  <c r="C1414" s="1"/>
  <c r="G835"/>
  <c r="C904"/>
  <c r="E904" s="1"/>
  <c r="C1398" s="1"/>
  <c r="G819"/>
  <c r="C888"/>
  <c r="E888" s="1"/>
  <c r="C1382" s="1"/>
  <c r="G803"/>
  <c r="C872"/>
  <c r="E872" s="1"/>
  <c r="C1366" s="1"/>
  <c r="G787"/>
  <c r="C924"/>
  <c r="E924" s="1"/>
  <c r="C1418" s="1"/>
  <c r="G839"/>
  <c r="C908"/>
  <c r="E908" s="1"/>
  <c r="C1402" s="1"/>
  <c r="G823"/>
  <c r="C892"/>
  <c r="E892" s="1"/>
  <c r="C1386" s="1"/>
  <c r="G807"/>
  <c r="C876"/>
  <c r="E876" s="1"/>
  <c r="C1370" s="1"/>
  <c r="G791"/>
  <c r="C928"/>
  <c r="E928" s="1"/>
  <c r="C1422" s="1"/>
  <c r="G843"/>
  <c r="C912"/>
  <c r="E912" s="1"/>
  <c r="C1406" s="1"/>
  <c r="G827"/>
  <c r="C896"/>
  <c r="E896" s="1"/>
  <c r="C1390" s="1"/>
  <c r="G811"/>
  <c r="C880"/>
  <c r="E880" s="1"/>
  <c r="C1374" s="1"/>
  <c r="G795"/>
  <c r="C864"/>
  <c r="G779"/>
  <c r="E864" l="1"/>
  <c r="C1358" s="1"/>
  <c r="C938"/>
  <c r="E938" s="1"/>
  <c r="C1432" s="1"/>
  <c r="A279"/>
  <c r="A354" l="1"/>
  <c r="A199" l="1"/>
  <c r="B514"/>
  <c r="B513"/>
  <c r="A513"/>
  <c r="B512"/>
  <c r="A512"/>
  <c r="B511"/>
  <c r="A511"/>
  <c r="B510"/>
  <c r="A510"/>
  <c r="B509"/>
  <c r="A509"/>
  <c r="B508"/>
  <c r="A508"/>
  <c r="B507"/>
  <c r="A507"/>
  <c r="B506"/>
  <c r="A506"/>
  <c r="B505"/>
  <c r="A505"/>
  <c r="B504"/>
  <c r="A504"/>
  <c r="B503"/>
  <c r="A503"/>
  <c r="B502"/>
  <c r="A502"/>
  <c r="B501"/>
  <c r="A501"/>
  <c r="B500"/>
  <c r="A500"/>
  <c r="B499"/>
  <c r="A499"/>
  <c r="B498"/>
  <c r="A498"/>
  <c r="B497"/>
  <c r="A497"/>
  <c r="B496"/>
  <c r="A496"/>
  <c r="B495"/>
  <c r="A495"/>
  <c r="B494"/>
  <c r="A494"/>
  <c r="B493"/>
  <c r="A493"/>
  <c r="B492"/>
  <c r="A492"/>
  <c r="B491"/>
  <c r="A491"/>
  <c r="B490"/>
  <c r="A490"/>
  <c r="B489"/>
  <c r="A489"/>
  <c r="B488"/>
  <c r="A488"/>
  <c r="B487"/>
  <c r="A487"/>
  <c r="B486"/>
  <c r="A486"/>
  <c r="B485"/>
  <c r="A485"/>
  <c r="B484"/>
  <c r="A484"/>
  <c r="B483"/>
  <c r="A483"/>
  <c r="B482"/>
  <c r="A482"/>
  <c r="B481"/>
  <c r="A481"/>
  <c r="B480"/>
  <c r="A480"/>
  <c r="B479"/>
  <c r="A479"/>
  <c r="B478"/>
  <c r="A478"/>
  <c r="B477"/>
  <c r="A477"/>
  <c r="B476"/>
  <c r="A476"/>
  <c r="B475"/>
  <c r="A475"/>
  <c r="B474"/>
  <c r="A474"/>
  <c r="B473"/>
  <c r="A473"/>
  <c r="B472"/>
  <c r="A472"/>
  <c r="B471"/>
  <c r="A471"/>
  <c r="B470"/>
  <c r="A470"/>
  <c r="B469"/>
  <c r="A469"/>
  <c r="B468"/>
  <c r="A468"/>
  <c r="B467"/>
  <c r="A467"/>
  <c r="B466"/>
  <c r="A466"/>
  <c r="B465"/>
  <c r="A465"/>
  <c r="B464"/>
  <c r="A464"/>
  <c r="B463"/>
  <c r="A463"/>
  <c r="B462"/>
  <c r="A462"/>
  <c r="B461"/>
  <c r="A461"/>
  <c r="B460"/>
  <c r="A460"/>
  <c r="B459"/>
  <c r="A459"/>
  <c r="B458"/>
  <c r="A458"/>
  <c r="B457"/>
  <c r="A457"/>
  <c r="B456"/>
  <c r="A456"/>
  <c r="B455"/>
  <c r="A455"/>
  <c r="B454"/>
  <c r="A454"/>
  <c r="B453"/>
  <c r="A453"/>
  <c r="B452"/>
  <c r="A452"/>
  <c r="B451"/>
  <c r="A451"/>
  <c r="B450"/>
  <c r="A450"/>
  <c r="B449"/>
  <c r="A449"/>
  <c r="B448"/>
  <c r="A448"/>
  <c r="B447"/>
  <c r="A447"/>
  <c r="B446"/>
  <c r="A446"/>
  <c r="B445"/>
  <c r="A445"/>
  <c r="B444"/>
  <c r="A444"/>
  <c r="B443"/>
  <c r="A443"/>
  <c r="B442"/>
  <c r="A442"/>
  <c r="B441"/>
  <c r="A441"/>
  <c r="B440"/>
  <c r="A440"/>
  <c r="A119" l="1"/>
  <c r="A439" s="1"/>
  <c r="B519" l="1"/>
  <c r="B359"/>
  <c r="B279"/>
  <c r="B199"/>
  <c r="B119"/>
  <c r="B439" s="1"/>
  <c r="B33"/>
  <c r="B27" l="1"/>
  <c r="E20"/>
  <c r="E19"/>
  <c r="E18"/>
  <c r="B14" l="1"/>
  <c r="W5" i="72" l="1"/>
  <c r="L92" i="68"/>
  <c r="M91"/>
  <c r="M90"/>
  <c r="H85"/>
  <c r="D85"/>
  <c r="B85"/>
  <c r="A85"/>
  <c r="H84"/>
  <c r="D84"/>
  <c r="B84"/>
  <c r="A84"/>
  <c r="H83"/>
  <c r="D83"/>
  <c r="B83"/>
  <c r="A83"/>
  <c r="H82"/>
  <c r="D82"/>
  <c r="B82"/>
  <c r="A82"/>
  <c r="H81"/>
  <c r="D81"/>
  <c r="B81"/>
  <c r="A81"/>
  <c r="H80"/>
  <c r="D80"/>
  <c r="B80"/>
  <c r="A80"/>
  <c r="H79"/>
  <c r="D79"/>
  <c r="B79"/>
  <c r="A79"/>
  <c r="H78"/>
  <c r="D78"/>
  <c r="B78"/>
  <c r="A78"/>
  <c r="H77"/>
  <c r="D77"/>
  <c r="B77"/>
  <c r="A77"/>
  <c r="H76"/>
  <c r="D76"/>
  <c r="B76"/>
  <c r="A76"/>
  <c r="H75"/>
  <c r="D75"/>
  <c r="B75"/>
  <c r="A75"/>
  <c r="H74"/>
  <c r="D74"/>
  <c r="B74"/>
  <c r="A74"/>
  <c r="H73"/>
  <c r="D73"/>
  <c r="B73"/>
  <c r="A73"/>
  <c r="H72"/>
  <c r="D72"/>
  <c r="B72"/>
  <c r="A72"/>
  <c r="H71"/>
  <c r="D71"/>
  <c r="B71"/>
  <c r="A71"/>
  <c r="H70"/>
  <c r="D70"/>
  <c r="B70"/>
  <c r="A70"/>
  <c r="H69"/>
  <c r="D69"/>
  <c r="B69"/>
  <c r="A69"/>
  <c r="H68"/>
  <c r="D68"/>
  <c r="B68"/>
  <c r="A68"/>
  <c r="H67"/>
  <c r="K67"/>
  <c r="N67" s="1"/>
  <c r="D67"/>
  <c r="B67"/>
  <c r="A67"/>
  <c r="H66"/>
  <c r="D66"/>
  <c r="B66"/>
  <c r="A66"/>
  <c r="H65"/>
  <c r="D65"/>
  <c r="B65"/>
  <c r="A65"/>
  <c r="H64"/>
  <c r="D64"/>
  <c r="B64"/>
  <c r="A64"/>
  <c r="H63"/>
  <c r="D63"/>
  <c r="B63"/>
  <c r="A63"/>
  <c r="H62"/>
  <c r="K62"/>
  <c r="N62" s="1"/>
  <c r="D62"/>
  <c r="B62"/>
  <c r="A62"/>
  <c r="H61"/>
  <c r="K61"/>
  <c r="N61" s="1"/>
  <c r="D61"/>
  <c r="B61"/>
  <c r="A61"/>
  <c r="H60"/>
  <c r="D60"/>
  <c r="B60"/>
  <c r="A60"/>
  <c r="H59"/>
  <c r="D59"/>
  <c r="B59"/>
  <c r="A59"/>
  <c r="H58"/>
  <c r="D58"/>
  <c r="B58"/>
  <c r="A58"/>
  <c r="H57"/>
  <c r="K57"/>
  <c r="N57" s="1"/>
  <c r="D57"/>
  <c r="B57"/>
  <c r="A57"/>
  <c r="H56"/>
  <c r="D56"/>
  <c r="B56"/>
  <c r="A56"/>
  <c r="H55"/>
  <c r="D55"/>
  <c r="B55"/>
  <c r="A55"/>
  <c r="H54"/>
  <c r="K54"/>
  <c r="N54" s="1"/>
  <c r="D54"/>
  <c r="B54"/>
  <c r="A54"/>
  <c r="H53"/>
  <c r="D53"/>
  <c r="B53"/>
  <c r="A53"/>
  <c r="H52"/>
  <c r="D52"/>
  <c r="B52"/>
  <c r="A52"/>
  <c r="H51"/>
  <c r="D51"/>
  <c r="B51"/>
  <c r="A51"/>
  <c r="H50"/>
  <c r="D50"/>
  <c r="B50"/>
  <c r="A50"/>
  <c r="H49"/>
  <c r="K49"/>
  <c r="N49" s="1"/>
  <c r="D49"/>
  <c r="B49"/>
  <c r="A49"/>
  <c r="H48"/>
  <c r="D48"/>
  <c r="B48"/>
  <c r="A48"/>
  <c r="H47"/>
  <c r="D47"/>
  <c r="B47"/>
  <c r="A47"/>
  <c r="H46"/>
  <c r="D46"/>
  <c r="B46"/>
  <c r="A46"/>
  <c r="H45"/>
  <c r="D45"/>
  <c r="B45"/>
  <c r="A45"/>
  <c r="H44"/>
  <c r="D44"/>
  <c r="B44"/>
  <c r="A44"/>
  <c r="H43"/>
  <c r="D43"/>
  <c r="B43"/>
  <c r="A43"/>
  <c r="H42"/>
  <c r="D42"/>
  <c r="B42"/>
  <c r="A42"/>
  <c r="H41"/>
  <c r="D41"/>
  <c r="B41"/>
  <c r="A41"/>
  <c r="H40"/>
  <c r="D40"/>
  <c r="B40"/>
  <c r="A40"/>
  <c r="H39"/>
  <c r="D39"/>
  <c r="B39"/>
  <c r="A39"/>
  <c r="H38"/>
  <c r="D38"/>
  <c r="B38"/>
  <c r="A38"/>
  <c r="H37"/>
  <c r="K37"/>
  <c r="N37" s="1"/>
  <c r="D37"/>
  <c r="B37"/>
  <c r="A37"/>
  <c r="H36"/>
  <c r="D36"/>
  <c r="B36"/>
  <c r="A36"/>
  <c r="H35"/>
  <c r="D35"/>
  <c r="B35"/>
  <c r="A35"/>
  <c r="H34"/>
  <c r="K34"/>
  <c r="N34" s="1"/>
  <c r="D34"/>
  <c r="B34"/>
  <c r="A34"/>
  <c r="H33"/>
  <c r="K33"/>
  <c r="N33" s="1"/>
  <c r="D33"/>
  <c r="B33"/>
  <c r="A33"/>
  <c r="H32"/>
  <c r="D32"/>
  <c r="B32"/>
  <c r="A32"/>
  <c r="H31"/>
  <c r="D31"/>
  <c r="B31"/>
  <c r="A31"/>
  <c r="H30"/>
  <c r="K30"/>
  <c r="N30" s="1"/>
  <c r="D30"/>
  <c r="B30"/>
  <c r="A30"/>
  <c r="H29"/>
  <c r="D29"/>
  <c r="B29"/>
  <c r="A29"/>
  <c r="H28"/>
  <c r="D28"/>
  <c r="B28"/>
  <c r="A28"/>
  <c r="H27"/>
  <c r="D27"/>
  <c r="B27"/>
  <c r="A27"/>
  <c r="H26"/>
  <c r="D26"/>
  <c r="B26"/>
  <c r="A26"/>
  <c r="H25"/>
  <c r="D25"/>
  <c r="B25"/>
  <c r="A25"/>
  <c r="H24"/>
  <c r="D24"/>
  <c r="B24"/>
  <c r="A24"/>
  <c r="H23"/>
  <c r="D23"/>
  <c r="B23"/>
  <c r="A23"/>
  <c r="H22"/>
  <c r="D22"/>
  <c r="B22"/>
  <c r="A22"/>
  <c r="H21"/>
  <c r="K21"/>
  <c r="N21" s="1"/>
  <c r="D21"/>
  <c r="B21"/>
  <c r="A21"/>
  <c r="H20"/>
  <c r="K20"/>
  <c r="N20" s="1"/>
  <c r="D20"/>
  <c r="B20"/>
  <c r="A20"/>
  <c r="H19"/>
  <c r="D19"/>
  <c r="B19"/>
  <c r="A19"/>
  <c r="H18"/>
  <c r="D18"/>
  <c r="B18"/>
  <c r="A18"/>
  <c r="H17"/>
  <c r="D17"/>
  <c r="B17"/>
  <c r="A17"/>
  <c r="H16"/>
  <c r="K16"/>
  <c r="N16" s="1"/>
  <c r="D16"/>
  <c r="B16"/>
  <c r="A16"/>
  <c r="H15"/>
  <c r="D15"/>
  <c r="B15"/>
  <c r="A15"/>
  <c r="H14"/>
  <c r="D14"/>
  <c r="B14"/>
  <c r="A14"/>
  <c r="H13"/>
  <c r="D13"/>
  <c r="B13"/>
  <c r="A13"/>
  <c r="H12"/>
  <c r="K12"/>
  <c r="N12" s="1"/>
  <c r="D12"/>
  <c r="B12"/>
  <c r="A12"/>
  <c r="I11"/>
  <c r="AC5" i="76" s="1"/>
  <c r="AC4" s="1"/>
  <c r="H11" i="68"/>
  <c r="E11"/>
  <c r="Z5" i="76" s="1"/>
  <c r="Z4" s="1"/>
  <c r="D11" i="68"/>
  <c r="N91" i="66"/>
  <c r="O90"/>
  <c r="AA84"/>
  <c r="S84"/>
  <c r="N84"/>
  <c r="AI84" s="1"/>
  <c r="J84"/>
  <c r="B84"/>
  <c r="A84"/>
  <c r="AA83"/>
  <c r="S83"/>
  <c r="N83"/>
  <c r="AI83" s="1"/>
  <c r="J83"/>
  <c r="B83"/>
  <c r="A83"/>
  <c r="AA82"/>
  <c r="S82"/>
  <c r="N82"/>
  <c r="AI82" s="1"/>
  <c r="J82"/>
  <c r="B82"/>
  <c r="A82"/>
  <c r="AA81"/>
  <c r="S81"/>
  <c r="N81"/>
  <c r="AI81" s="1"/>
  <c r="J81"/>
  <c r="B81"/>
  <c r="A81"/>
  <c r="AA80"/>
  <c r="S80"/>
  <c r="N80"/>
  <c r="AI80" s="1"/>
  <c r="J80"/>
  <c r="B80"/>
  <c r="A80"/>
  <c r="AA79"/>
  <c r="S79"/>
  <c r="N79"/>
  <c r="AI79" s="1"/>
  <c r="J79"/>
  <c r="B79"/>
  <c r="A79"/>
  <c r="AA78"/>
  <c r="S78"/>
  <c r="N78"/>
  <c r="AI78" s="1"/>
  <c r="J78"/>
  <c r="B78"/>
  <c r="A78"/>
  <c r="AA77"/>
  <c r="S77"/>
  <c r="N77"/>
  <c r="AI77" s="1"/>
  <c r="J77"/>
  <c r="B77"/>
  <c r="A77"/>
  <c r="AA76"/>
  <c r="S76"/>
  <c r="N76"/>
  <c r="AI76" s="1"/>
  <c r="J76"/>
  <c r="B76"/>
  <c r="A76"/>
  <c r="AA75"/>
  <c r="S75"/>
  <c r="N75"/>
  <c r="AI75" s="1"/>
  <c r="J75"/>
  <c r="B75"/>
  <c r="A75"/>
  <c r="AA74"/>
  <c r="S74"/>
  <c r="N74"/>
  <c r="AI74" s="1"/>
  <c r="J74"/>
  <c r="B74"/>
  <c r="A74"/>
  <c r="AA73"/>
  <c r="S73"/>
  <c r="N73"/>
  <c r="AI73" s="1"/>
  <c r="J73"/>
  <c r="B73"/>
  <c r="A73"/>
  <c r="AA72"/>
  <c r="S72"/>
  <c r="N72"/>
  <c r="AI72" s="1"/>
  <c r="J72"/>
  <c r="B72"/>
  <c r="A72"/>
  <c r="AA71"/>
  <c r="S71"/>
  <c r="N71"/>
  <c r="AI71" s="1"/>
  <c r="J71"/>
  <c r="B71"/>
  <c r="A71"/>
  <c r="AA70"/>
  <c r="S70"/>
  <c r="N70"/>
  <c r="AI70" s="1"/>
  <c r="J70"/>
  <c r="B70"/>
  <c r="A70"/>
  <c r="AA69"/>
  <c r="S69"/>
  <c r="N69"/>
  <c r="AI69" s="1"/>
  <c r="J69"/>
  <c r="B69"/>
  <c r="A69"/>
  <c r="AA68"/>
  <c r="S68"/>
  <c r="N68"/>
  <c r="AI68" s="1"/>
  <c r="J68"/>
  <c r="B68"/>
  <c r="A68"/>
  <c r="AA67"/>
  <c r="S67"/>
  <c r="N67"/>
  <c r="AI67" s="1"/>
  <c r="J67"/>
  <c r="B67"/>
  <c r="A67"/>
  <c r="AA66"/>
  <c r="S66"/>
  <c r="N66"/>
  <c r="AI66" s="1"/>
  <c r="J66"/>
  <c r="B66"/>
  <c r="A66"/>
  <c r="AA65"/>
  <c r="S65"/>
  <c r="N65"/>
  <c r="AI65" s="1"/>
  <c r="J65"/>
  <c r="B65"/>
  <c r="A65"/>
  <c r="AA64"/>
  <c r="S64"/>
  <c r="N64"/>
  <c r="AI64" s="1"/>
  <c r="J64"/>
  <c r="B64"/>
  <c r="A64"/>
  <c r="AA63"/>
  <c r="S63"/>
  <c r="N63"/>
  <c r="AI63" s="1"/>
  <c r="J63"/>
  <c r="B63"/>
  <c r="A63"/>
  <c r="AA62"/>
  <c r="S62"/>
  <c r="N62"/>
  <c r="AI62" s="1"/>
  <c r="J62"/>
  <c r="B62"/>
  <c r="A62"/>
  <c r="AA61"/>
  <c r="S61"/>
  <c r="N61"/>
  <c r="AI61" s="1"/>
  <c r="J61"/>
  <c r="B61"/>
  <c r="A61"/>
  <c r="AA60"/>
  <c r="S60"/>
  <c r="N60"/>
  <c r="AI60" s="1"/>
  <c r="J60"/>
  <c r="B60"/>
  <c r="A60"/>
  <c r="AA59"/>
  <c r="S59"/>
  <c r="N59"/>
  <c r="AI59" s="1"/>
  <c r="J59"/>
  <c r="B59"/>
  <c r="A59"/>
  <c r="AA58"/>
  <c r="S58"/>
  <c r="N58"/>
  <c r="AI58" s="1"/>
  <c r="J58"/>
  <c r="B58"/>
  <c r="A58"/>
  <c r="AA57"/>
  <c r="S57"/>
  <c r="N57"/>
  <c r="AI57" s="1"/>
  <c r="J57"/>
  <c r="B57"/>
  <c r="A57"/>
  <c r="AA56"/>
  <c r="S56"/>
  <c r="N56"/>
  <c r="AI56" s="1"/>
  <c r="J56"/>
  <c r="B56"/>
  <c r="A56"/>
  <c r="AA55"/>
  <c r="S55"/>
  <c r="N55"/>
  <c r="AI55" s="1"/>
  <c r="J55"/>
  <c r="B55"/>
  <c r="A55"/>
  <c r="AA54"/>
  <c r="S54"/>
  <c r="N54"/>
  <c r="AI54" s="1"/>
  <c r="J54"/>
  <c r="B54"/>
  <c r="A54"/>
  <c r="AA53"/>
  <c r="S53"/>
  <c r="N53"/>
  <c r="AI53" s="1"/>
  <c r="J53"/>
  <c r="B53"/>
  <c r="A53"/>
  <c r="AA52"/>
  <c r="S52"/>
  <c r="N52"/>
  <c r="AI52" s="1"/>
  <c r="J52"/>
  <c r="B52"/>
  <c r="A52"/>
  <c r="AA51"/>
  <c r="S51"/>
  <c r="N51"/>
  <c r="AI51" s="1"/>
  <c r="J51"/>
  <c r="B51"/>
  <c r="A51"/>
  <c r="AA50"/>
  <c r="S50"/>
  <c r="N50"/>
  <c r="AI50" s="1"/>
  <c r="J50"/>
  <c r="B50"/>
  <c r="A50"/>
  <c r="AA49"/>
  <c r="S49"/>
  <c r="N49"/>
  <c r="AI49" s="1"/>
  <c r="J49"/>
  <c r="B49"/>
  <c r="A49"/>
  <c r="AA48"/>
  <c r="S48"/>
  <c r="N48"/>
  <c r="AI48" s="1"/>
  <c r="J48"/>
  <c r="B48"/>
  <c r="A48"/>
  <c r="AA47"/>
  <c r="S47"/>
  <c r="N47"/>
  <c r="AI47" s="1"/>
  <c r="J47"/>
  <c r="B47"/>
  <c r="A47"/>
  <c r="AA46"/>
  <c r="S46"/>
  <c r="N46"/>
  <c r="AI46" s="1"/>
  <c r="J46"/>
  <c r="B46"/>
  <c r="A46"/>
  <c r="AA45"/>
  <c r="S45"/>
  <c r="N45"/>
  <c r="AI45" s="1"/>
  <c r="J45"/>
  <c r="B45"/>
  <c r="A45"/>
  <c r="AA44"/>
  <c r="S44"/>
  <c r="N44"/>
  <c r="AI44" s="1"/>
  <c r="J44"/>
  <c r="B44"/>
  <c r="A44"/>
  <c r="AA43"/>
  <c r="S43"/>
  <c r="N43"/>
  <c r="AI43" s="1"/>
  <c r="J43"/>
  <c r="B43"/>
  <c r="A43"/>
  <c r="AA42"/>
  <c r="S42"/>
  <c r="N42"/>
  <c r="AI42" s="1"/>
  <c r="J42"/>
  <c r="B42"/>
  <c r="A42"/>
  <c r="AA41"/>
  <c r="S41"/>
  <c r="N41"/>
  <c r="AI41" s="1"/>
  <c r="J41"/>
  <c r="B41"/>
  <c r="A41"/>
  <c r="AA40"/>
  <c r="S40"/>
  <c r="N40"/>
  <c r="AI40" s="1"/>
  <c r="J40"/>
  <c r="B40"/>
  <c r="A40"/>
  <c r="AA39"/>
  <c r="S39"/>
  <c r="N39"/>
  <c r="AI39" s="1"/>
  <c r="J39"/>
  <c r="B39"/>
  <c r="A39"/>
  <c r="AA38"/>
  <c r="S38"/>
  <c r="N38"/>
  <c r="AI38" s="1"/>
  <c r="J38"/>
  <c r="B38"/>
  <c r="A38"/>
  <c r="AA37"/>
  <c r="S37"/>
  <c r="N37"/>
  <c r="AI37" s="1"/>
  <c r="J37"/>
  <c r="B37"/>
  <c r="A37"/>
  <c r="AA36"/>
  <c r="S36"/>
  <c r="N36"/>
  <c r="AI36" s="1"/>
  <c r="J36"/>
  <c r="I36" s="1"/>
  <c r="B36"/>
  <c r="A36"/>
  <c r="AA35"/>
  <c r="S35"/>
  <c r="N35"/>
  <c r="AI35" s="1"/>
  <c r="J35"/>
  <c r="B35"/>
  <c r="A35"/>
  <c r="AA34"/>
  <c r="S34"/>
  <c r="N34"/>
  <c r="AI34" s="1"/>
  <c r="J34"/>
  <c r="B34"/>
  <c r="A34"/>
  <c r="AA33"/>
  <c r="S33"/>
  <c r="N33"/>
  <c r="AI33" s="1"/>
  <c r="J33"/>
  <c r="B33"/>
  <c r="A33"/>
  <c r="AA32"/>
  <c r="S32"/>
  <c r="N32"/>
  <c r="AI32" s="1"/>
  <c r="J32"/>
  <c r="B32"/>
  <c r="A32"/>
  <c r="AA31"/>
  <c r="S31"/>
  <c r="N31"/>
  <c r="AI31" s="1"/>
  <c r="J31"/>
  <c r="B31"/>
  <c r="A31"/>
  <c r="AA30"/>
  <c r="S30"/>
  <c r="N30"/>
  <c r="AI30" s="1"/>
  <c r="J30"/>
  <c r="B30"/>
  <c r="A30"/>
  <c r="AA29"/>
  <c r="S29"/>
  <c r="N29"/>
  <c r="AI29" s="1"/>
  <c r="J29"/>
  <c r="B29"/>
  <c r="A29"/>
  <c r="AA28"/>
  <c r="S28"/>
  <c r="N28"/>
  <c r="AI28" s="1"/>
  <c r="J28"/>
  <c r="B28"/>
  <c r="A28"/>
  <c r="AA27"/>
  <c r="S27"/>
  <c r="N27"/>
  <c r="AI27" s="1"/>
  <c r="J27"/>
  <c r="B27"/>
  <c r="A27"/>
  <c r="AA26"/>
  <c r="S26"/>
  <c r="N26"/>
  <c r="AI26" s="1"/>
  <c r="J26"/>
  <c r="B26"/>
  <c r="A26"/>
  <c r="AA25"/>
  <c r="S25"/>
  <c r="N25"/>
  <c r="AI25" s="1"/>
  <c r="J25"/>
  <c r="B25"/>
  <c r="A25"/>
  <c r="AA24"/>
  <c r="S24"/>
  <c r="N24"/>
  <c r="AI24" s="1"/>
  <c r="J24"/>
  <c r="B24"/>
  <c r="A24"/>
  <c r="AA23"/>
  <c r="S23"/>
  <c r="N23"/>
  <c r="AI23" s="1"/>
  <c r="J23"/>
  <c r="B23"/>
  <c r="A23"/>
  <c r="AA22"/>
  <c r="S22"/>
  <c r="N22"/>
  <c r="AI22" s="1"/>
  <c r="J22"/>
  <c r="B22"/>
  <c r="A22"/>
  <c r="AA21"/>
  <c r="S21"/>
  <c r="N21"/>
  <c r="AI21" s="1"/>
  <c r="J21"/>
  <c r="B21"/>
  <c r="A21"/>
  <c r="AA20"/>
  <c r="S20"/>
  <c r="N20"/>
  <c r="AI20" s="1"/>
  <c r="J20"/>
  <c r="B20"/>
  <c r="A20"/>
  <c r="AA19"/>
  <c r="S19"/>
  <c r="N19"/>
  <c r="AI19" s="1"/>
  <c r="J19"/>
  <c r="B19"/>
  <c r="A19"/>
  <c r="AA18"/>
  <c r="S18"/>
  <c r="N18"/>
  <c r="AI18" s="1"/>
  <c r="J18"/>
  <c r="B18"/>
  <c r="A18"/>
  <c r="AA17"/>
  <c r="S17"/>
  <c r="N17"/>
  <c r="AI17" s="1"/>
  <c r="J17"/>
  <c r="B17"/>
  <c r="A17"/>
  <c r="AA16"/>
  <c r="S16"/>
  <c r="N16"/>
  <c r="AI16" s="1"/>
  <c r="J16"/>
  <c r="B16"/>
  <c r="A16"/>
  <c r="AA15"/>
  <c r="S15"/>
  <c r="N15"/>
  <c r="AI15" s="1"/>
  <c r="J15"/>
  <c r="B15"/>
  <c r="A15"/>
  <c r="AA14"/>
  <c r="S14"/>
  <c r="N14"/>
  <c r="AI14" s="1"/>
  <c r="J14"/>
  <c r="B14"/>
  <c r="A14"/>
  <c r="AA13"/>
  <c r="S13"/>
  <c r="N13"/>
  <c r="AI13" s="1"/>
  <c r="J13"/>
  <c r="B13"/>
  <c r="A13"/>
  <c r="AA12"/>
  <c r="S12"/>
  <c r="N12"/>
  <c r="AI12" s="1"/>
  <c r="J12"/>
  <c r="I12" s="1"/>
  <c r="B12"/>
  <c r="A12"/>
  <c r="AA11"/>
  <c r="S11"/>
  <c r="N11"/>
  <c r="AI11" s="1"/>
  <c r="J11"/>
  <c r="B11"/>
  <c r="A11"/>
  <c r="AA10"/>
  <c r="S10"/>
  <c r="N10"/>
  <c r="J10"/>
  <c r="I10" s="1"/>
  <c r="B10"/>
  <c r="A10"/>
  <c r="AE9"/>
  <c r="AD9"/>
  <c r="AC9"/>
  <c r="AB9"/>
  <c r="Z9"/>
  <c r="Y9"/>
  <c r="W9"/>
  <c r="V9"/>
  <c r="U9"/>
  <c r="L9"/>
  <c r="K9"/>
  <c r="H9"/>
  <c r="G9"/>
  <c r="K92" i="65"/>
  <c r="L91"/>
  <c r="L90"/>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N9"/>
  <c r="M9"/>
  <c r="L9"/>
  <c r="K9"/>
  <c r="H9"/>
  <c r="C9"/>
  <c r="P98" i="64"/>
  <c r="Q97"/>
  <c r="Q96"/>
  <c r="H84"/>
  <c r="J79" i="76" s="1"/>
  <c r="B84" i="64"/>
  <c r="A84"/>
  <c r="H83"/>
  <c r="J78" i="76" s="1"/>
  <c r="B83" i="64"/>
  <c r="A83"/>
  <c r="H82"/>
  <c r="J77" i="76" s="1"/>
  <c r="B82" i="64"/>
  <c r="A82"/>
  <c r="H81"/>
  <c r="J76" i="76" s="1"/>
  <c r="B81" i="64"/>
  <c r="A81"/>
  <c r="H80"/>
  <c r="J75" i="76" s="1"/>
  <c r="B80" i="64"/>
  <c r="A80"/>
  <c r="H79"/>
  <c r="J74" i="76" s="1"/>
  <c r="B79" i="64"/>
  <c r="A79"/>
  <c r="H78"/>
  <c r="J73" i="76" s="1"/>
  <c r="B78" i="64"/>
  <c r="A78"/>
  <c r="H77"/>
  <c r="J72" i="76" s="1"/>
  <c r="B77" i="64"/>
  <c r="A77"/>
  <c r="H76"/>
  <c r="J71" i="76" s="1"/>
  <c r="B76" i="64"/>
  <c r="A76"/>
  <c r="H75"/>
  <c r="J70" i="76" s="1"/>
  <c r="B75" i="64"/>
  <c r="A75"/>
  <c r="H74"/>
  <c r="J69" i="76" s="1"/>
  <c r="B74" i="64"/>
  <c r="A74"/>
  <c r="H73"/>
  <c r="J68" i="76" s="1"/>
  <c r="B73" i="64"/>
  <c r="A73"/>
  <c r="H72"/>
  <c r="J67" i="76" s="1"/>
  <c r="B72" i="64"/>
  <c r="A72"/>
  <c r="H71"/>
  <c r="J66" i="76" s="1"/>
  <c r="B71" i="64"/>
  <c r="A71"/>
  <c r="H70"/>
  <c r="J65" i="76" s="1"/>
  <c r="B70" i="64"/>
  <c r="A70"/>
  <c r="H69"/>
  <c r="J64" i="76" s="1"/>
  <c r="B69" i="64"/>
  <c r="A69"/>
  <c r="H68"/>
  <c r="J63" i="76" s="1"/>
  <c r="B68" i="64"/>
  <c r="A68"/>
  <c r="H67"/>
  <c r="J62" i="76" s="1"/>
  <c r="B67" i="64"/>
  <c r="A67"/>
  <c r="H66"/>
  <c r="J61" i="76" s="1"/>
  <c r="B66" i="64"/>
  <c r="A66"/>
  <c r="H65"/>
  <c r="J60" i="76" s="1"/>
  <c r="B65" i="64"/>
  <c r="A65"/>
  <c r="H64"/>
  <c r="J59" i="76" s="1"/>
  <c r="B64" i="64"/>
  <c r="A64"/>
  <c r="H63"/>
  <c r="J58" i="76" s="1"/>
  <c r="B63" i="64"/>
  <c r="A63"/>
  <c r="H62"/>
  <c r="J57" i="76" s="1"/>
  <c r="B62" i="64"/>
  <c r="A62"/>
  <c r="H61"/>
  <c r="J56" i="76" s="1"/>
  <c r="B61" i="64"/>
  <c r="A61"/>
  <c r="H60"/>
  <c r="J55" i="76" s="1"/>
  <c r="B60" i="64"/>
  <c r="A60"/>
  <c r="H59"/>
  <c r="J54" i="76" s="1"/>
  <c r="B59" i="64"/>
  <c r="A59"/>
  <c r="H58"/>
  <c r="J53" i="76" s="1"/>
  <c r="B58" i="64"/>
  <c r="A58"/>
  <c r="H57"/>
  <c r="J52" i="76" s="1"/>
  <c r="B57" i="64"/>
  <c r="A57"/>
  <c r="H56"/>
  <c r="J51" i="76" s="1"/>
  <c r="B56" i="64"/>
  <c r="A56"/>
  <c r="H55"/>
  <c r="J50" i="76" s="1"/>
  <c r="B55" i="64"/>
  <c r="A55"/>
  <c r="H54"/>
  <c r="J49" i="76" s="1"/>
  <c r="B54" i="64"/>
  <c r="A54"/>
  <c r="H53"/>
  <c r="J48" i="76" s="1"/>
  <c r="B53" i="64"/>
  <c r="A53"/>
  <c r="H52"/>
  <c r="J47" i="76" s="1"/>
  <c r="B52" i="64"/>
  <c r="A52"/>
  <c r="H51"/>
  <c r="J46" i="76" s="1"/>
  <c r="B51" i="64"/>
  <c r="A51"/>
  <c r="H50"/>
  <c r="J45" i="76" s="1"/>
  <c r="B50" i="64"/>
  <c r="A50"/>
  <c r="H49"/>
  <c r="J44" i="76" s="1"/>
  <c r="B49" i="64"/>
  <c r="A49"/>
  <c r="H48"/>
  <c r="J43" i="76" s="1"/>
  <c r="B48" i="64"/>
  <c r="A48"/>
  <c r="H47"/>
  <c r="J42" i="76" s="1"/>
  <c r="B47" i="64"/>
  <c r="A47"/>
  <c r="H46"/>
  <c r="J41" i="76" s="1"/>
  <c r="B46" i="64"/>
  <c r="A46"/>
  <c r="H45"/>
  <c r="J40" i="76" s="1"/>
  <c r="B45" i="64"/>
  <c r="A45"/>
  <c r="H44"/>
  <c r="J39" i="76" s="1"/>
  <c r="B44" i="64"/>
  <c r="A44"/>
  <c r="H43"/>
  <c r="J38" i="76" s="1"/>
  <c r="B43" i="64"/>
  <c r="A43"/>
  <c r="H42"/>
  <c r="J37" i="76" s="1"/>
  <c r="B42" i="64"/>
  <c r="A42"/>
  <c r="H41"/>
  <c r="J36" i="76" s="1"/>
  <c r="B41" i="64"/>
  <c r="A41"/>
  <c r="H40"/>
  <c r="J35" i="76" s="1"/>
  <c r="B40" i="64"/>
  <c r="A40"/>
  <c r="H39"/>
  <c r="J34" i="76" s="1"/>
  <c r="B39" i="64"/>
  <c r="A39"/>
  <c r="H38"/>
  <c r="J33" i="76" s="1"/>
  <c r="B38" i="64"/>
  <c r="A38"/>
  <c r="H37"/>
  <c r="J32" i="76" s="1"/>
  <c r="B37" i="64"/>
  <c r="A37"/>
  <c r="H36"/>
  <c r="J31" i="76" s="1"/>
  <c r="B36" i="64"/>
  <c r="A36"/>
  <c r="H35"/>
  <c r="J30" i="76" s="1"/>
  <c r="B35" i="64"/>
  <c r="A35"/>
  <c r="H34"/>
  <c r="J29" i="76" s="1"/>
  <c r="B34" i="64"/>
  <c r="A34"/>
  <c r="H33"/>
  <c r="J28" i="76" s="1"/>
  <c r="B33" i="64"/>
  <c r="A33"/>
  <c r="H32"/>
  <c r="J27" i="76" s="1"/>
  <c r="B32" i="64"/>
  <c r="A32"/>
  <c r="H31"/>
  <c r="J26" i="76" s="1"/>
  <c r="B31" i="64"/>
  <c r="A31"/>
  <c r="H30"/>
  <c r="J25" i="76" s="1"/>
  <c r="B30" i="64"/>
  <c r="A30"/>
  <c r="H29"/>
  <c r="J24" i="76" s="1"/>
  <c r="B29" i="64"/>
  <c r="A29"/>
  <c r="H28"/>
  <c r="J23" i="76" s="1"/>
  <c r="B28" i="64"/>
  <c r="A28"/>
  <c r="H27"/>
  <c r="J22" i="76" s="1"/>
  <c r="B27" i="64"/>
  <c r="A27"/>
  <c r="H26"/>
  <c r="J21" i="76" s="1"/>
  <c r="B26" i="64"/>
  <c r="A26"/>
  <c r="H25"/>
  <c r="J20" i="76" s="1"/>
  <c r="B25" i="64"/>
  <c r="A25"/>
  <c r="H24"/>
  <c r="J19" i="76" s="1"/>
  <c r="B24" i="64"/>
  <c r="A24"/>
  <c r="H23"/>
  <c r="J18" i="76" s="1"/>
  <c r="B23" i="64"/>
  <c r="A23"/>
  <c r="H22"/>
  <c r="J17" i="76" s="1"/>
  <c r="B22" i="64"/>
  <c r="A22"/>
  <c r="H21"/>
  <c r="J16" i="76" s="1"/>
  <c r="B21" i="64"/>
  <c r="A21"/>
  <c r="H20"/>
  <c r="J15" i="76" s="1"/>
  <c r="B20" i="64"/>
  <c r="A20"/>
  <c r="H19"/>
  <c r="J14" i="76" s="1"/>
  <c r="B19" i="64"/>
  <c r="A19"/>
  <c r="H18"/>
  <c r="J13" i="76" s="1"/>
  <c r="B18" i="64"/>
  <c r="A18"/>
  <c r="H17"/>
  <c r="J12" i="76" s="1"/>
  <c r="B17" i="64"/>
  <c r="A17"/>
  <c r="H16"/>
  <c r="J11" i="76" s="1"/>
  <c r="B16" i="64"/>
  <c r="A16"/>
  <c r="H15"/>
  <c r="J10" i="76" s="1"/>
  <c r="B15" i="64"/>
  <c r="A15"/>
  <c r="H14"/>
  <c r="J9" i="76" s="1"/>
  <c r="B14" i="64"/>
  <c r="A14"/>
  <c r="H13"/>
  <c r="J8" i="76" s="1"/>
  <c r="B13" i="64"/>
  <c r="A13"/>
  <c r="H12"/>
  <c r="J7" i="76" s="1"/>
  <c r="B12" i="64"/>
  <c r="A12"/>
  <c r="H11"/>
  <c r="J6" i="76" s="1"/>
  <c r="B11" i="64"/>
  <c r="A11"/>
  <c r="H10"/>
  <c r="B10"/>
  <c r="A10"/>
  <c r="S9"/>
  <c r="R9"/>
  <c r="Q9"/>
  <c r="P9"/>
  <c r="M9"/>
  <c r="G9"/>
  <c r="F9"/>
  <c r="E9"/>
  <c r="D9"/>
  <c r="C9"/>
  <c r="P98" i="63"/>
  <c r="Q97"/>
  <c r="Q96"/>
  <c r="H84"/>
  <c r="F79" i="76" s="1"/>
  <c r="B84" i="63"/>
  <c r="A84"/>
  <c r="H83"/>
  <c r="F78" i="76" s="1"/>
  <c r="B83" i="63"/>
  <c r="A83"/>
  <c r="H82"/>
  <c r="F77" i="76" s="1"/>
  <c r="B82" i="63"/>
  <c r="A82"/>
  <c r="H81"/>
  <c r="F76" i="76" s="1"/>
  <c r="B81" i="63"/>
  <c r="A81"/>
  <c r="H80"/>
  <c r="F75" i="76" s="1"/>
  <c r="B80" i="63"/>
  <c r="A80"/>
  <c r="H79"/>
  <c r="F74" i="76" s="1"/>
  <c r="B79" i="63"/>
  <c r="A79"/>
  <c r="H78"/>
  <c r="F73" i="76" s="1"/>
  <c r="B78" i="63"/>
  <c r="A78"/>
  <c r="H77"/>
  <c r="F72" i="76" s="1"/>
  <c r="B77" i="63"/>
  <c r="A77"/>
  <c r="H76"/>
  <c r="F71" i="76" s="1"/>
  <c r="B76" i="63"/>
  <c r="A76"/>
  <c r="H75"/>
  <c r="F70" i="76" s="1"/>
  <c r="B75" i="63"/>
  <c r="A75"/>
  <c r="H74"/>
  <c r="F69" i="76" s="1"/>
  <c r="B74" i="63"/>
  <c r="A74"/>
  <c r="H73"/>
  <c r="F68" i="76" s="1"/>
  <c r="B73" i="63"/>
  <c r="A73"/>
  <c r="H72"/>
  <c r="F67" i="76" s="1"/>
  <c r="B72" i="63"/>
  <c r="A72"/>
  <c r="H71"/>
  <c r="F66" i="76" s="1"/>
  <c r="B71" i="63"/>
  <c r="A71"/>
  <c r="H70"/>
  <c r="F65" i="76" s="1"/>
  <c r="B70" i="63"/>
  <c r="A70"/>
  <c r="H69"/>
  <c r="F64" i="76" s="1"/>
  <c r="B69" i="63"/>
  <c r="A69"/>
  <c r="H68"/>
  <c r="F63" i="76" s="1"/>
  <c r="B68" i="63"/>
  <c r="A68"/>
  <c r="H67"/>
  <c r="F62" i="76" s="1"/>
  <c r="B67" i="63"/>
  <c r="A67"/>
  <c r="H66"/>
  <c r="F61" i="76" s="1"/>
  <c r="B66" i="63"/>
  <c r="A66"/>
  <c r="H65"/>
  <c r="F60" i="76" s="1"/>
  <c r="B65" i="63"/>
  <c r="A65"/>
  <c r="H64"/>
  <c r="F59" i="76" s="1"/>
  <c r="B64" i="63"/>
  <c r="A64"/>
  <c r="H63"/>
  <c r="F58" i="76" s="1"/>
  <c r="B63" i="63"/>
  <c r="A63"/>
  <c r="H62"/>
  <c r="F57" i="76" s="1"/>
  <c r="B62" i="63"/>
  <c r="A62"/>
  <c r="H61"/>
  <c r="F56" i="76" s="1"/>
  <c r="B61" i="63"/>
  <c r="A61"/>
  <c r="H60"/>
  <c r="F55" i="76" s="1"/>
  <c r="B60" i="63"/>
  <c r="A60"/>
  <c r="H59"/>
  <c r="F54" i="76" s="1"/>
  <c r="B59" i="63"/>
  <c r="A59"/>
  <c r="H58"/>
  <c r="F53" i="76" s="1"/>
  <c r="B58" i="63"/>
  <c r="A58"/>
  <c r="H57"/>
  <c r="F52" i="76" s="1"/>
  <c r="B57" i="63"/>
  <c r="A57"/>
  <c r="H56"/>
  <c r="F51" i="76" s="1"/>
  <c r="B56" i="63"/>
  <c r="A56"/>
  <c r="H55"/>
  <c r="F50" i="76" s="1"/>
  <c r="B55" i="63"/>
  <c r="A55"/>
  <c r="H54"/>
  <c r="F49" i="76" s="1"/>
  <c r="B54" i="63"/>
  <c r="A54"/>
  <c r="H53"/>
  <c r="F48" i="76" s="1"/>
  <c r="B53" i="63"/>
  <c r="A53"/>
  <c r="H52"/>
  <c r="F47" i="76" s="1"/>
  <c r="B52" i="63"/>
  <c r="A52"/>
  <c r="H51"/>
  <c r="F46" i="76" s="1"/>
  <c r="B51" i="63"/>
  <c r="A51"/>
  <c r="H50"/>
  <c r="F45" i="76" s="1"/>
  <c r="B50" i="63"/>
  <c r="A50"/>
  <c r="H49"/>
  <c r="F44" i="76" s="1"/>
  <c r="B49" i="63"/>
  <c r="A49"/>
  <c r="H48"/>
  <c r="F43" i="76" s="1"/>
  <c r="B48" i="63"/>
  <c r="A48"/>
  <c r="H47"/>
  <c r="F42" i="76" s="1"/>
  <c r="B47" i="63"/>
  <c r="A47"/>
  <c r="H46"/>
  <c r="F41" i="76" s="1"/>
  <c r="B46" i="63"/>
  <c r="A46"/>
  <c r="H45"/>
  <c r="F40" i="76" s="1"/>
  <c r="B45" i="63"/>
  <c r="A45"/>
  <c r="H44"/>
  <c r="F39" i="76" s="1"/>
  <c r="B44" i="63"/>
  <c r="A44"/>
  <c r="H43"/>
  <c r="F38" i="76" s="1"/>
  <c r="B43" i="63"/>
  <c r="A43"/>
  <c r="H42"/>
  <c r="F37" i="76" s="1"/>
  <c r="B42" i="63"/>
  <c r="A42"/>
  <c r="H41"/>
  <c r="F36" i="76" s="1"/>
  <c r="B41" i="63"/>
  <c r="A41"/>
  <c r="H40"/>
  <c r="F35" i="76" s="1"/>
  <c r="B40" i="63"/>
  <c r="A40"/>
  <c r="H39"/>
  <c r="F34" i="76" s="1"/>
  <c r="B39" i="63"/>
  <c r="A39"/>
  <c r="H38"/>
  <c r="F33" i="76" s="1"/>
  <c r="B38" i="63"/>
  <c r="A38"/>
  <c r="H37"/>
  <c r="F32" i="76" s="1"/>
  <c r="B37" i="63"/>
  <c r="A37"/>
  <c r="H36"/>
  <c r="F31" i="76" s="1"/>
  <c r="B36" i="63"/>
  <c r="A36"/>
  <c r="H35"/>
  <c r="F30" i="76" s="1"/>
  <c r="B35" i="63"/>
  <c r="A35"/>
  <c r="H34"/>
  <c r="F29" i="76" s="1"/>
  <c r="B34" i="63"/>
  <c r="A34"/>
  <c r="H33"/>
  <c r="F28" i="76" s="1"/>
  <c r="B33" i="63"/>
  <c r="A33"/>
  <c r="H32"/>
  <c r="F27" i="76" s="1"/>
  <c r="B32" i="63"/>
  <c r="A32"/>
  <c r="H31"/>
  <c r="F26" i="76" s="1"/>
  <c r="B31" i="63"/>
  <c r="A31"/>
  <c r="H30"/>
  <c r="F25" i="76" s="1"/>
  <c r="B30" i="63"/>
  <c r="A30"/>
  <c r="H29"/>
  <c r="F24" i="76" s="1"/>
  <c r="B29" i="63"/>
  <c r="A29"/>
  <c r="H28"/>
  <c r="F23" i="76" s="1"/>
  <c r="B28" i="63"/>
  <c r="A28"/>
  <c r="H27"/>
  <c r="F22" i="76" s="1"/>
  <c r="B27" i="63"/>
  <c r="A27"/>
  <c r="H26"/>
  <c r="F21" i="76" s="1"/>
  <c r="B26" i="63"/>
  <c r="A26"/>
  <c r="H25"/>
  <c r="F20" i="76" s="1"/>
  <c r="B25" i="63"/>
  <c r="A25"/>
  <c r="H24"/>
  <c r="F19" i="76" s="1"/>
  <c r="B24" i="63"/>
  <c r="A24"/>
  <c r="H23"/>
  <c r="F18" i="76" s="1"/>
  <c r="B23" i="63"/>
  <c r="A23"/>
  <c r="H22"/>
  <c r="F17" i="76" s="1"/>
  <c r="B22" i="63"/>
  <c r="A22"/>
  <c r="H21"/>
  <c r="F16" i="76" s="1"/>
  <c r="B21" i="63"/>
  <c r="A21"/>
  <c r="H20"/>
  <c r="F15" i="76" s="1"/>
  <c r="B20" i="63"/>
  <c r="A20"/>
  <c r="H19"/>
  <c r="F14" i="76" s="1"/>
  <c r="B19" i="63"/>
  <c r="A19"/>
  <c r="H18"/>
  <c r="F13" i="76" s="1"/>
  <c r="B18" i="63"/>
  <c r="A18"/>
  <c r="H17"/>
  <c r="F12" i="76" s="1"/>
  <c r="B17" i="63"/>
  <c r="A17"/>
  <c r="H16"/>
  <c r="F11" i="76" s="1"/>
  <c r="B16" i="63"/>
  <c r="A16"/>
  <c r="H15"/>
  <c r="F10" i="76" s="1"/>
  <c r="B15" i="63"/>
  <c r="A15"/>
  <c r="H14"/>
  <c r="F9" i="76" s="1"/>
  <c r="B14" i="63"/>
  <c r="A14"/>
  <c r="H13"/>
  <c r="F8" i="76" s="1"/>
  <c r="B13" i="63"/>
  <c r="A13"/>
  <c r="H12"/>
  <c r="F7" i="76" s="1"/>
  <c r="B12" i="63"/>
  <c r="A12"/>
  <c r="H11"/>
  <c r="F6" i="76" s="1"/>
  <c r="B11" i="63"/>
  <c r="A11"/>
  <c r="H10"/>
  <c r="F5" i="76" s="1"/>
  <c r="B10" i="63"/>
  <c r="A10"/>
  <c r="S9"/>
  <c r="R9"/>
  <c r="Q9"/>
  <c r="P9"/>
  <c r="M9"/>
  <c r="G9"/>
  <c r="F9"/>
  <c r="E9"/>
  <c r="D9"/>
  <c r="E5" s="1"/>
  <c r="C9"/>
  <c r="I29" i="62"/>
  <c r="J28"/>
  <c r="J27"/>
  <c r="E22"/>
  <c r="D22"/>
  <c r="C22"/>
  <c r="G21"/>
  <c r="H21" s="1"/>
  <c r="J21" s="1"/>
  <c r="I21" s="1"/>
  <c r="G20"/>
  <c r="H20" s="1"/>
  <c r="J20" s="1"/>
  <c r="I20" s="1"/>
  <c r="G19"/>
  <c r="H19" s="1"/>
  <c r="J19" s="1"/>
  <c r="I19" s="1"/>
  <c r="G18"/>
  <c r="H18" s="1"/>
  <c r="J18" s="1"/>
  <c r="I18" s="1"/>
  <c r="G17"/>
  <c r="H17" s="1"/>
  <c r="J17" s="1"/>
  <c r="I17" s="1"/>
  <c r="G16"/>
  <c r="H16" s="1"/>
  <c r="J16" s="1"/>
  <c r="I16" s="1"/>
  <c r="G15"/>
  <c r="H15" s="1"/>
  <c r="J15" s="1"/>
  <c r="I15" s="1"/>
  <c r="G14"/>
  <c r="H14" s="1"/>
  <c r="J14" s="1"/>
  <c r="I14" s="1"/>
  <c r="G13"/>
  <c r="H13" s="1"/>
  <c r="J13" s="1"/>
  <c r="I13" s="1"/>
  <c r="G11"/>
  <c r="H11" s="1"/>
  <c r="J11" s="1"/>
  <c r="I11" s="1"/>
  <c r="G10"/>
  <c r="J29" i="61"/>
  <c r="K28"/>
  <c r="K27"/>
  <c r="F22"/>
  <c r="E22"/>
  <c r="D22"/>
  <c r="C22"/>
  <c r="G21"/>
  <c r="H21" s="1"/>
  <c r="J21" s="1"/>
  <c r="I21" s="1"/>
  <c r="G20"/>
  <c r="H20" s="1"/>
  <c r="J20" s="1"/>
  <c r="I20" s="1"/>
  <c r="G19"/>
  <c r="H19" s="1"/>
  <c r="J19" s="1"/>
  <c r="I19" s="1"/>
  <c r="G18"/>
  <c r="H18" s="1"/>
  <c r="J18" s="1"/>
  <c r="I18" s="1"/>
  <c r="G17"/>
  <c r="H17" s="1"/>
  <c r="J17" s="1"/>
  <c r="I17" s="1"/>
  <c r="G16"/>
  <c r="H16" s="1"/>
  <c r="J16" s="1"/>
  <c r="I16" s="1"/>
  <c r="G15"/>
  <c r="H15" s="1"/>
  <c r="J15" s="1"/>
  <c r="I15" s="1"/>
  <c r="G14"/>
  <c r="H14" s="1"/>
  <c r="J14" s="1"/>
  <c r="I14" s="1"/>
  <c r="G13"/>
  <c r="H13" s="1"/>
  <c r="J13" s="1"/>
  <c r="I13" s="1"/>
  <c r="G12"/>
  <c r="H12" s="1"/>
  <c r="J12" s="1"/>
  <c r="I12" s="1"/>
  <c r="G11"/>
  <c r="H11" s="1"/>
  <c r="J11" s="1"/>
  <c r="I11" s="1"/>
  <c r="G10"/>
  <c r="D46" i="59"/>
  <c r="E45"/>
  <c r="E44"/>
  <c r="F20"/>
  <c r="J91" i="58"/>
  <c r="K90"/>
  <c r="K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L9"/>
  <c r="K9"/>
  <c r="J9"/>
  <c r="I9"/>
  <c r="H9"/>
  <c r="G9"/>
  <c r="F9"/>
  <c r="E9"/>
  <c r="D9"/>
  <c r="C9"/>
  <c r="M5"/>
  <c r="M91" i="57"/>
  <c r="N90"/>
  <c r="N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D9"/>
  <c r="P5"/>
  <c r="M91" i="56"/>
  <c r="N90"/>
  <c r="N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P9"/>
  <c r="O9"/>
  <c r="N9"/>
  <c r="M9"/>
  <c r="L9"/>
  <c r="K9"/>
  <c r="J9"/>
  <c r="I9"/>
  <c r="H9"/>
  <c r="G9"/>
  <c r="F9"/>
  <c r="E9"/>
  <c r="D9"/>
  <c r="P5"/>
  <c r="L91" i="55"/>
  <c r="M90"/>
  <c r="M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O9"/>
  <c r="N9"/>
  <c r="M9"/>
  <c r="L9"/>
  <c r="K9"/>
  <c r="J9"/>
  <c r="I9"/>
  <c r="H9"/>
  <c r="G9"/>
  <c r="F9"/>
  <c r="E9"/>
  <c r="O5"/>
  <c r="I91" i="54"/>
  <c r="J90"/>
  <c r="J89"/>
  <c r="N84"/>
  <c r="M84"/>
  <c r="L84"/>
  <c r="K84"/>
  <c r="H84"/>
  <c r="D84"/>
  <c r="C84"/>
  <c r="B84"/>
  <c r="A84"/>
  <c r="N83"/>
  <c r="M83"/>
  <c r="L83"/>
  <c r="K83"/>
  <c r="H83"/>
  <c r="D83"/>
  <c r="C83"/>
  <c r="B83"/>
  <c r="A83"/>
  <c r="N82"/>
  <c r="M82"/>
  <c r="L82"/>
  <c r="K82"/>
  <c r="H82"/>
  <c r="D82"/>
  <c r="C82"/>
  <c r="B82"/>
  <c r="A82"/>
  <c r="N81"/>
  <c r="M81"/>
  <c r="L81"/>
  <c r="K81"/>
  <c r="H81"/>
  <c r="D81"/>
  <c r="C81"/>
  <c r="B81"/>
  <c r="A81"/>
  <c r="N80"/>
  <c r="M80"/>
  <c r="L80"/>
  <c r="K80"/>
  <c r="H80"/>
  <c r="D80"/>
  <c r="C80"/>
  <c r="B80"/>
  <c r="A80"/>
  <c r="N79"/>
  <c r="M79"/>
  <c r="L79"/>
  <c r="K79"/>
  <c r="H79"/>
  <c r="D79"/>
  <c r="C79"/>
  <c r="B79"/>
  <c r="A79"/>
  <c r="N78"/>
  <c r="M78"/>
  <c r="L78"/>
  <c r="K78"/>
  <c r="H78"/>
  <c r="D78"/>
  <c r="C78"/>
  <c r="B78"/>
  <c r="A78"/>
  <c r="N77"/>
  <c r="M77"/>
  <c r="L77"/>
  <c r="K77"/>
  <c r="H77"/>
  <c r="D77"/>
  <c r="C77"/>
  <c r="B77"/>
  <c r="A77"/>
  <c r="N76"/>
  <c r="M76"/>
  <c r="L76"/>
  <c r="K76"/>
  <c r="H76"/>
  <c r="D76"/>
  <c r="C76"/>
  <c r="B76"/>
  <c r="A76"/>
  <c r="N75"/>
  <c r="M75"/>
  <c r="L75"/>
  <c r="K75"/>
  <c r="H75"/>
  <c r="D75"/>
  <c r="C75"/>
  <c r="B75"/>
  <c r="A75"/>
  <c r="N74"/>
  <c r="M74"/>
  <c r="L74"/>
  <c r="K74"/>
  <c r="H74"/>
  <c r="D74"/>
  <c r="C74"/>
  <c r="B74"/>
  <c r="A74"/>
  <c r="N73"/>
  <c r="M73"/>
  <c r="L73"/>
  <c r="K73"/>
  <c r="H73"/>
  <c r="D73"/>
  <c r="C73"/>
  <c r="B73"/>
  <c r="A73"/>
  <c r="N72"/>
  <c r="M72"/>
  <c r="L72"/>
  <c r="K72"/>
  <c r="H72"/>
  <c r="D72"/>
  <c r="C72"/>
  <c r="B72"/>
  <c r="A72"/>
  <c r="N71"/>
  <c r="M71"/>
  <c r="L71"/>
  <c r="K71"/>
  <c r="H71"/>
  <c r="D71"/>
  <c r="C71"/>
  <c r="B71"/>
  <c r="A71"/>
  <c r="N70"/>
  <c r="M70"/>
  <c r="L70"/>
  <c r="K70"/>
  <c r="H70"/>
  <c r="D70"/>
  <c r="C70"/>
  <c r="B70"/>
  <c r="A70"/>
  <c r="N69"/>
  <c r="M69"/>
  <c r="L69"/>
  <c r="K69"/>
  <c r="H69"/>
  <c r="D69"/>
  <c r="C69"/>
  <c r="B69"/>
  <c r="A69"/>
  <c r="N68"/>
  <c r="M68"/>
  <c r="L68"/>
  <c r="K68"/>
  <c r="H68"/>
  <c r="D68"/>
  <c r="C68"/>
  <c r="B68"/>
  <c r="A68"/>
  <c r="N67"/>
  <c r="M67"/>
  <c r="L67"/>
  <c r="K67"/>
  <c r="H67"/>
  <c r="D67"/>
  <c r="C67"/>
  <c r="B67"/>
  <c r="A67"/>
  <c r="N66"/>
  <c r="M66"/>
  <c r="L66"/>
  <c r="K66"/>
  <c r="H66"/>
  <c r="D66"/>
  <c r="C66"/>
  <c r="B66"/>
  <c r="A66"/>
  <c r="N65"/>
  <c r="M65"/>
  <c r="L65"/>
  <c r="K65"/>
  <c r="H65"/>
  <c r="D65"/>
  <c r="C65"/>
  <c r="B65"/>
  <c r="A65"/>
  <c r="N64"/>
  <c r="M64"/>
  <c r="L64"/>
  <c r="K64"/>
  <c r="H64"/>
  <c r="D64"/>
  <c r="C64"/>
  <c r="B64"/>
  <c r="A64"/>
  <c r="N63"/>
  <c r="M63"/>
  <c r="L63"/>
  <c r="K63"/>
  <c r="H63"/>
  <c r="D63"/>
  <c r="C63"/>
  <c r="B63"/>
  <c r="A63"/>
  <c r="N62"/>
  <c r="M62"/>
  <c r="L62"/>
  <c r="K62"/>
  <c r="H62"/>
  <c r="D62"/>
  <c r="C62"/>
  <c r="B62"/>
  <c r="A62"/>
  <c r="N61"/>
  <c r="M61"/>
  <c r="L61"/>
  <c r="K61"/>
  <c r="H61"/>
  <c r="D61"/>
  <c r="C61"/>
  <c r="B61"/>
  <c r="A61"/>
  <c r="N60"/>
  <c r="M60"/>
  <c r="L60"/>
  <c r="K60"/>
  <c r="H60"/>
  <c r="D60"/>
  <c r="C60"/>
  <c r="B60"/>
  <c r="A60"/>
  <c r="N59"/>
  <c r="M59"/>
  <c r="L59"/>
  <c r="K59"/>
  <c r="H59"/>
  <c r="D59"/>
  <c r="C59"/>
  <c r="B59"/>
  <c r="A59"/>
  <c r="N58"/>
  <c r="M58"/>
  <c r="L58"/>
  <c r="K58"/>
  <c r="H58"/>
  <c r="D58"/>
  <c r="C58"/>
  <c r="B58"/>
  <c r="A58"/>
  <c r="N57"/>
  <c r="M57"/>
  <c r="L57"/>
  <c r="K57"/>
  <c r="H57"/>
  <c r="D57"/>
  <c r="C57"/>
  <c r="B57"/>
  <c r="A57"/>
  <c r="N56"/>
  <c r="M56"/>
  <c r="L56"/>
  <c r="K56"/>
  <c r="H56"/>
  <c r="D56"/>
  <c r="C56"/>
  <c r="B56"/>
  <c r="A56"/>
  <c r="N55"/>
  <c r="M55"/>
  <c r="L55"/>
  <c r="K55"/>
  <c r="H55"/>
  <c r="D55"/>
  <c r="C55"/>
  <c r="B55"/>
  <c r="A55"/>
  <c r="N54"/>
  <c r="M54"/>
  <c r="L54"/>
  <c r="K54"/>
  <c r="H54"/>
  <c r="D54"/>
  <c r="C54"/>
  <c r="B54"/>
  <c r="A54"/>
  <c r="N53"/>
  <c r="M53"/>
  <c r="L53"/>
  <c r="K53"/>
  <c r="H53"/>
  <c r="D53"/>
  <c r="C53"/>
  <c r="B53"/>
  <c r="A53"/>
  <c r="N52"/>
  <c r="M52"/>
  <c r="L52"/>
  <c r="K52"/>
  <c r="H52"/>
  <c r="D52"/>
  <c r="C52"/>
  <c r="B52"/>
  <c r="A52"/>
  <c r="N51"/>
  <c r="M51"/>
  <c r="L51"/>
  <c r="K51"/>
  <c r="H51"/>
  <c r="D51"/>
  <c r="C51"/>
  <c r="B51"/>
  <c r="A51"/>
  <c r="N50"/>
  <c r="M50"/>
  <c r="L50"/>
  <c r="K50"/>
  <c r="H50"/>
  <c r="D50"/>
  <c r="C50"/>
  <c r="B50"/>
  <c r="A50"/>
  <c r="N49"/>
  <c r="M49"/>
  <c r="L49"/>
  <c r="K49"/>
  <c r="H49"/>
  <c r="D49"/>
  <c r="C49"/>
  <c r="B49"/>
  <c r="A49"/>
  <c r="N48"/>
  <c r="M48"/>
  <c r="L48"/>
  <c r="K48"/>
  <c r="H48"/>
  <c r="D48"/>
  <c r="C48"/>
  <c r="B48"/>
  <c r="A48"/>
  <c r="N47"/>
  <c r="M47"/>
  <c r="L47"/>
  <c r="K47"/>
  <c r="H47"/>
  <c r="D47"/>
  <c r="C47"/>
  <c r="B47"/>
  <c r="A47"/>
  <c r="N46"/>
  <c r="M46"/>
  <c r="L46"/>
  <c r="K46"/>
  <c r="H46"/>
  <c r="D46"/>
  <c r="C46"/>
  <c r="B46"/>
  <c r="A46"/>
  <c r="N45"/>
  <c r="M45"/>
  <c r="L45"/>
  <c r="K45"/>
  <c r="H45"/>
  <c r="D45"/>
  <c r="C45"/>
  <c r="B45"/>
  <c r="A45"/>
  <c r="N44"/>
  <c r="M44"/>
  <c r="L44"/>
  <c r="K44"/>
  <c r="H44"/>
  <c r="D44"/>
  <c r="C44"/>
  <c r="B44"/>
  <c r="A44"/>
  <c r="N43"/>
  <c r="M43"/>
  <c r="L43"/>
  <c r="K43"/>
  <c r="H43"/>
  <c r="D43"/>
  <c r="C43"/>
  <c r="B43"/>
  <c r="A43"/>
  <c r="N42"/>
  <c r="M42"/>
  <c r="L42"/>
  <c r="K42"/>
  <c r="H42"/>
  <c r="D42"/>
  <c r="C42"/>
  <c r="B42"/>
  <c r="A42"/>
  <c r="N41"/>
  <c r="M41"/>
  <c r="L41"/>
  <c r="K41"/>
  <c r="H41"/>
  <c r="D41"/>
  <c r="C41"/>
  <c r="B41"/>
  <c r="A41"/>
  <c r="N40"/>
  <c r="M40"/>
  <c r="L40"/>
  <c r="K40"/>
  <c r="H40"/>
  <c r="D40"/>
  <c r="C40"/>
  <c r="B40"/>
  <c r="A40"/>
  <c r="N39"/>
  <c r="M39"/>
  <c r="L39"/>
  <c r="K39"/>
  <c r="H39"/>
  <c r="D39"/>
  <c r="C39"/>
  <c r="B39"/>
  <c r="A39"/>
  <c r="N38"/>
  <c r="M38"/>
  <c r="L38"/>
  <c r="K38"/>
  <c r="H38"/>
  <c r="D38"/>
  <c r="C38"/>
  <c r="B38"/>
  <c r="A38"/>
  <c r="N37"/>
  <c r="M37"/>
  <c r="L37"/>
  <c r="K37"/>
  <c r="H37"/>
  <c r="D37"/>
  <c r="C37"/>
  <c r="B37"/>
  <c r="A37"/>
  <c r="N36"/>
  <c r="M36"/>
  <c r="L36"/>
  <c r="K36"/>
  <c r="H36"/>
  <c r="D36"/>
  <c r="C36"/>
  <c r="B36"/>
  <c r="A36"/>
  <c r="N35"/>
  <c r="M35"/>
  <c r="L35"/>
  <c r="K35"/>
  <c r="H35"/>
  <c r="D35"/>
  <c r="C35"/>
  <c r="B35"/>
  <c r="A35"/>
  <c r="N34"/>
  <c r="M34"/>
  <c r="L34"/>
  <c r="K34"/>
  <c r="H34"/>
  <c r="D34"/>
  <c r="C34"/>
  <c r="B34"/>
  <c r="A34"/>
  <c r="N33"/>
  <c r="M33"/>
  <c r="L33"/>
  <c r="K33"/>
  <c r="H33"/>
  <c r="D33"/>
  <c r="C33"/>
  <c r="B33"/>
  <c r="A33"/>
  <c r="N32"/>
  <c r="M32"/>
  <c r="L32"/>
  <c r="K32"/>
  <c r="H32"/>
  <c r="D32"/>
  <c r="C32"/>
  <c r="B32"/>
  <c r="A32"/>
  <c r="N31"/>
  <c r="M31"/>
  <c r="L31"/>
  <c r="K31"/>
  <c r="H31"/>
  <c r="D31"/>
  <c r="C31"/>
  <c r="B31"/>
  <c r="A31"/>
  <c r="N30"/>
  <c r="M30"/>
  <c r="L30"/>
  <c r="K30"/>
  <c r="H30"/>
  <c r="D30"/>
  <c r="C30"/>
  <c r="B30"/>
  <c r="A30"/>
  <c r="N29"/>
  <c r="M29"/>
  <c r="L29"/>
  <c r="K29"/>
  <c r="H29"/>
  <c r="D29"/>
  <c r="C29"/>
  <c r="B29"/>
  <c r="A29"/>
  <c r="N28"/>
  <c r="M28"/>
  <c r="L28"/>
  <c r="K28"/>
  <c r="H28"/>
  <c r="D28"/>
  <c r="C28"/>
  <c r="B28"/>
  <c r="A28"/>
  <c r="N27"/>
  <c r="M27"/>
  <c r="L27"/>
  <c r="K27"/>
  <c r="H27"/>
  <c r="D27"/>
  <c r="C27"/>
  <c r="B27"/>
  <c r="A27"/>
  <c r="N26"/>
  <c r="M26"/>
  <c r="L26"/>
  <c r="K26"/>
  <c r="H26"/>
  <c r="D26"/>
  <c r="C26"/>
  <c r="B26"/>
  <c r="A26"/>
  <c r="N25"/>
  <c r="M25"/>
  <c r="L25"/>
  <c r="K25"/>
  <c r="H25"/>
  <c r="D25"/>
  <c r="C25"/>
  <c r="B25"/>
  <c r="A25"/>
  <c r="N24"/>
  <c r="M24"/>
  <c r="L24"/>
  <c r="K24"/>
  <c r="H24"/>
  <c r="D24"/>
  <c r="C24"/>
  <c r="B24"/>
  <c r="A24"/>
  <c r="N23"/>
  <c r="M23"/>
  <c r="L23"/>
  <c r="K23"/>
  <c r="H23"/>
  <c r="D23"/>
  <c r="C23"/>
  <c r="B23"/>
  <c r="A23"/>
  <c r="N22"/>
  <c r="M22"/>
  <c r="L22"/>
  <c r="K22"/>
  <c r="H22"/>
  <c r="D22"/>
  <c r="C22"/>
  <c r="B22"/>
  <c r="A22"/>
  <c r="N21"/>
  <c r="M21"/>
  <c r="L21"/>
  <c r="K21"/>
  <c r="H21"/>
  <c r="D21"/>
  <c r="C21"/>
  <c r="B21"/>
  <c r="A21"/>
  <c r="N20"/>
  <c r="M20"/>
  <c r="L20"/>
  <c r="K20"/>
  <c r="H20"/>
  <c r="D20"/>
  <c r="C20"/>
  <c r="B20"/>
  <c r="A20"/>
  <c r="N19"/>
  <c r="M19"/>
  <c r="L19"/>
  <c r="K19"/>
  <c r="H19"/>
  <c r="D19"/>
  <c r="C19"/>
  <c r="B19"/>
  <c r="A19"/>
  <c r="N18"/>
  <c r="M18"/>
  <c r="L18"/>
  <c r="K18"/>
  <c r="H18"/>
  <c r="D18"/>
  <c r="C18"/>
  <c r="B18"/>
  <c r="A18"/>
  <c r="N17"/>
  <c r="M17"/>
  <c r="L17"/>
  <c r="K17"/>
  <c r="H17"/>
  <c r="D17"/>
  <c r="C17"/>
  <c r="B17"/>
  <c r="A17"/>
  <c r="N16"/>
  <c r="M16"/>
  <c r="L16"/>
  <c r="K16"/>
  <c r="H16"/>
  <c r="D16"/>
  <c r="C16"/>
  <c r="B16"/>
  <c r="A16"/>
  <c r="N15"/>
  <c r="M15"/>
  <c r="L15"/>
  <c r="K15"/>
  <c r="H15"/>
  <c r="D15"/>
  <c r="C15"/>
  <c r="B15"/>
  <c r="A15"/>
  <c r="N14"/>
  <c r="M14"/>
  <c r="L14"/>
  <c r="K14"/>
  <c r="H14"/>
  <c r="D14"/>
  <c r="C14"/>
  <c r="B14"/>
  <c r="A14"/>
  <c r="N13"/>
  <c r="M13"/>
  <c r="L13"/>
  <c r="K13"/>
  <c r="H13"/>
  <c r="D13"/>
  <c r="C13"/>
  <c r="B13"/>
  <c r="A13"/>
  <c r="N12"/>
  <c r="M12"/>
  <c r="L12"/>
  <c r="K12"/>
  <c r="H12"/>
  <c r="D12"/>
  <c r="C12"/>
  <c r="B12"/>
  <c r="A12"/>
  <c r="N11"/>
  <c r="M11"/>
  <c r="L11"/>
  <c r="K11"/>
  <c r="H11"/>
  <c r="D11"/>
  <c r="C11"/>
  <c r="B11"/>
  <c r="A11"/>
  <c r="N10"/>
  <c r="M10"/>
  <c r="L10"/>
  <c r="K10"/>
  <c r="K9" s="1"/>
  <c r="H10"/>
  <c r="E10"/>
  <c r="D10"/>
  <c r="C10"/>
  <c r="B10"/>
  <c r="A10"/>
  <c r="J9"/>
  <c r="I9"/>
  <c r="G9"/>
  <c r="F9"/>
  <c r="K5"/>
  <c r="K91" i="53"/>
  <c r="L90"/>
  <c r="L89"/>
  <c r="N84"/>
  <c r="A84"/>
  <c r="N83"/>
  <c r="A83"/>
  <c r="N82"/>
  <c r="A82"/>
  <c r="N81"/>
  <c r="A81"/>
  <c r="N80"/>
  <c r="A80"/>
  <c r="N79"/>
  <c r="A79"/>
  <c r="N78"/>
  <c r="A78"/>
  <c r="N77"/>
  <c r="A77"/>
  <c r="N76"/>
  <c r="A76"/>
  <c r="N75"/>
  <c r="A75"/>
  <c r="N74"/>
  <c r="A74"/>
  <c r="N73"/>
  <c r="A73"/>
  <c r="N72"/>
  <c r="A72"/>
  <c r="N71"/>
  <c r="A71"/>
  <c r="N70"/>
  <c r="A70"/>
  <c r="N69"/>
  <c r="A69"/>
  <c r="N68"/>
  <c r="A68"/>
  <c r="N67"/>
  <c r="A67"/>
  <c r="N66"/>
  <c r="A66"/>
  <c r="N65"/>
  <c r="A65"/>
  <c r="N64"/>
  <c r="A64"/>
  <c r="N63"/>
  <c r="A63"/>
  <c r="N62"/>
  <c r="A62"/>
  <c r="N61"/>
  <c r="A61"/>
  <c r="N60"/>
  <c r="A60"/>
  <c r="N59"/>
  <c r="A59"/>
  <c r="N58"/>
  <c r="A58"/>
  <c r="N57"/>
  <c r="A57"/>
  <c r="N56"/>
  <c r="A56"/>
  <c r="N55"/>
  <c r="A55"/>
  <c r="N54"/>
  <c r="A54"/>
  <c r="N53"/>
  <c r="A53"/>
  <c r="N52"/>
  <c r="A52"/>
  <c r="N51"/>
  <c r="A51"/>
  <c r="N50"/>
  <c r="A50"/>
  <c r="N49"/>
  <c r="A49"/>
  <c r="N48"/>
  <c r="A48"/>
  <c r="N47"/>
  <c r="A47"/>
  <c r="N46"/>
  <c r="A46"/>
  <c r="N45"/>
  <c r="A45"/>
  <c r="N44"/>
  <c r="A44"/>
  <c r="N43"/>
  <c r="A43"/>
  <c r="N42"/>
  <c r="A42"/>
  <c r="N41"/>
  <c r="A41"/>
  <c r="N40"/>
  <c r="A40"/>
  <c r="N39"/>
  <c r="A39"/>
  <c r="N38"/>
  <c r="A38"/>
  <c r="N37"/>
  <c r="A37"/>
  <c r="N36"/>
  <c r="A36"/>
  <c r="N35"/>
  <c r="A35"/>
  <c r="N34"/>
  <c r="A34"/>
  <c r="N33"/>
  <c r="A33"/>
  <c r="N32"/>
  <c r="A32"/>
  <c r="N31"/>
  <c r="A31"/>
  <c r="N30"/>
  <c r="A30"/>
  <c r="N29"/>
  <c r="A29"/>
  <c r="N28"/>
  <c r="A28"/>
  <c r="N27"/>
  <c r="A27"/>
  <c r="N26"/>
  <c r="A26"/>
  <c r="N25"/>
  <c r="A25"/>
  <c r="N24"/>
  <c r="A24"/>
  <c r="N23"/>
  <c r="A23"/>
  <c r="N22"/>
  <c r="A22"/>
  <c r="N21"/>
  <c r="A21"/>
  <c r="N20"/>
  <c r="A20"/>
  <c r="N19"/>
  <c r="A19"/>
  <c r="N18"/>
  <c r="A18"/>
  <c r="N17"/>
  <c r="A17"/>
  <c r="N16"/>
  <c r="A16"/>
  <c r="N15"/>
  <c r="A15"/>
  <c r="N14"/>
  <c r="A14"/>
  <c r="N13"/>
  <c r="A13"/>
  <c r="N12"/>
  <c r="A12"/>
  <c r="N11"/>
  <c r="A11"/>
  <c r="N10"/>
  <c r="B10"/>
  <c r="A10"/>
  <c r="M9"/>
  <c r="L9"/>
  <c r="K9"/>
  <c r="I9"/>
  <c r="H9"/>
  <c r="G9"/>
  <c r="E9"/>
  <c r="D9"/>
  <c r="C9"/>
  <c r="I93" i="52"/>
  <c r="J92"/>
  <c r="J91"/>
  <c r="K84"/>
  <c r="B84"/>
  <c r="A84"/>
  <c r="K83"/>
  <c r="B83"/>
  <c r="A83"/>
  <c r="K82"/>
  <c r="B82"/>
  <c r="A82"/>
  <c r="K81"/>
  <c r="B81"/>
  <c r="A81"/>
  <c r="K80"/>
  <c r="B80"/>
  <c r="A80"/>
  <c r="K79"/>
  <c r="B79"/>
  <c r="A79"/>
  <c r="K78"/>
  <c r="B78"/>
  <c r="A78"/>
  <c r="K77"/>
  <c r="B77"/>
  <c r="A77"/>
  <c r="K76"/>
  <c r="B76"/>
  <c r="A76"/>
  <c r="K75"/>
  <c r="B75"/>
  <c r="A75"/>
  <c r="K74"/>
  <c r="B74"/>
  <c r="A74"/>
  <c r="K73"/>
  <c r="B73"/>
  <c r="A73"/>
  <c r="K72"/>
  <c r="B72"/>
  <c r="A72"/>
  <c r="K71"/>
  <c r="B71"/>
  <c r="A71"/>
  <c r="K70"/>
  <c r="B70"/>
  <c r="A70"/>
  <c r="K69"/>
  <c r="B69"/>
  <c r="A69"/>
  <c r="K68"/>
  <c r="B68"/>
  <c r="A68"/>
  <c r="K67"/>
  <c r="B67"/>
  <c r="A67"/>
  <c r="K66"/>
  <c r="B66"/>
  <c r="A66"/>
  <c r="K65"/>
  <c r="B65"/>
  <c r="A65"/>
  <c r="K64"/>
  <c r="B64"/>
  <c r="A64"/>
  <c r="K63"/>
  <c r="B63"/>
  <c r="A63"/>
  <c r="K62"/>
  <c r="B62"/>
  <c r="A62"/>
  <c r="K61"/>
  <c r="B61"/>
  <c r="A61"/>
  <c r="K60"/>
  <c r="B60"/>
  <c r="A60"/>
  <c r="K59"/>
  <c r="B59"/>
  <c r="A59"/>
  <c r="K58"/>
  <c r="B58"/>
  <c r="A58"/>
  <c r="K57"/>
  <c r="B57"/>
  <c r="A57"/>
  <c r="K56"/>
  <c r="B56"/>
  <c r="A56"/>
  <c r="K55"/>
  <c r="B55"/>
  <c r="A55"/>
  <c r="K54"/>
  <c r="B54"/>
  <c r="A54"/>
  <c r="K53"/>
  <c r="B53"/>
  <c r="A53"/>
  <c r="K52"/>
  <c r="B52"/>
  <c r="A52"/>
  <c r="K51"/>
  <c r="B51"/>
  <c r="A51"/>
  <c r="K50"/>
  <c r="B50"/>
  <c r="A50"/>
  <c r="K49"/>
  <c r="B49"/>
  <c r="A49"/>
  <c r="K48"/>
  <c r="B48"/>
  <c r="A48"/>
  <c r="K47"/>
  <c r="B47"/>
  <c r="A47"/>
  <c r="K46"/>
  <c r="B46"/>
  <c r="A46"/>
  <c r="K45"/>
  <c r="B45"/>
  <c r="A45"/>
  <c r="K44"/>
  <c r="B44"/>
  <c r="A44"/>
  <c r="K43"/>
  <c r="B43"/>
  <c r="A43"/>
  <c r="K42"/>
  <c r="B42"/>
  <c r="A42"/>
  <c r="K41"/>
  <c r="B41"/>
  <c r="A41"/>
  <c r="K40"/>
  <c r="B40"/>
  <c r="A40"/>
  <c r="K39"/>
  <c r="B39"/>
  <c r="A39"/>
  <c r="K38"/>
  <c r="B38"/>
  <c r="A38"/>
  <c r="K37"/>
  <c r="B37"/>
  <c r="A37"/>
  <c r="K36"/>
  <c r="B36"/>
  <c r="A36"/>
  <c r="K35"/>
  <c r="B35"/>
  <c r="A35"/>
  <c r="K34"/>
  <c r="B34"/>
  <c r="A34"/>
  <c r="K33"/>
  <c r="B33"/>
  <c r="A33"/>
  <c r="K32"/>
  <c r="B32"/>
  <c r="A32"/>
  <c r="K31"/>
  <c r="B31"/>
  <c r="A31"/>
  <c r="K30"/>
  <c r="B30"/>
  <c r="A30"/>
  <c r="K29"/>
  <c r="B29"/>
  <c r="A29"/>
  <c r="K28"/>
  <c r="B28"/>
  <c r="A28"/>
  <c r="K27"/>
  <c r="B27"/>
  <c r="A27"/>
  <c r="K26"/>
  <c r="B26"/>
  <c r="A26"/>
  <c r="K25"/>
  <c r="B25"/>
  <c r="A25"/>
  <c r="K24"/>
  <c r="B24"/>
  <c r="A24"/>
  <c r="K23"/>
  <c r="B23"/>
  <c r="A23"/>
  <c r="K22"/>
  <c r="B22"/>
  <c r="A22"/>
  <c r="K21"/>
  <c r="B21"/>
  <c r="A21"/>
  <c r="K20"/>
  <c r="B20"/>
  <c r="A20"/>
  <c r="K19"/>
  <c r="B19"/>
  <c r="A19"/>
  <c r="K18"/>
  <c r="B18"/>
  <c r="A18"/>
  <c r="K17"/>
  <c r="B17"/>
  <c r="A17"/>
  <c r="K16"/>
  <c r="B16"/>
  <c r="A16"/>
  <c r="K15"/>
  <c r="B15"/>
  <c r="A15"/>
  <c r="K14"/>
  <c r="B14"/>
  <c r="A14"/>
  <c r="K13"/>
  <c r="B13"/>
  <c r="A13"/>
  <c r="K12"/>
  <c r="B12"/>
  <c r="A12"/>
  <c r="K11"/>
  <c r="B11"/>
  <c r="A11"/>
  <c r="K10"/>
  <c r="B10"/>
  <c r="A10"/>
  <c r="I9"/>
  <c r="H9"/>
  <c r="G9"/>
  <c r="F9"/>
  <c r="E9"/>
  <c r="D9"/>
  <c r="C9"/>
  <c r="F91" i="51"/>
  <c r="G90"/>
  <c r="G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H9"/>
  <c r="G9"/>
  <c r="F9"/>
  <c r="E9"/>
  <c r="C9"/>
  <c r="I92" i="50"/>
  <c r="J91"/>
  <c r="J90"/>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L9"/>
  <c r="K9"/>
  <c r="J9"/>
  <c r="I9"/>
  <c r="H9"/>
  <c r="G9"/>
  <c r="F9"/>
  <c r="E9"/>
  <c r="L5"/>
  <c r="G17" i="49"/>
  <c r="H16"/>
  <c r="H15"/>
  <c r="I5"/>
  <c r="F91" i="48"/>
  <c r="G90"/>
  <c r="G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G9"/>
  <c r="F9"/>
  <c r="E9"/>
  <c r="D9"/>
  <c r="H5"/>
  <c r="K91" i="47"/>
  <c r="L90"/>
  <c r="L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N9"/>
  <c r="M9"/>
  <c r="L9"/>
  <c r="K9"/>
  <c r="J9"/>
  <c r="I9"/>
  <c r="H9"/>
  <c r="G9"/>
  <c r="F9"/>
  <c r="E9"/>
  <c r="D9"/>
  <c r="C9"/>
  <c r="N5"/>
  <c r="F91" i="46"/>
  <c r="G90"/>
  <c r="G89"/>
  <c r="I84"/>
  <c r="B84"/>
  <c r="A84"/>
  <c r="I83"/>
  <c r="B83"/>
  <c r="A83"/>
  <c r="I82"/>
  <c r="B82"/>
  <c r="A82"/>
  <c r="I81"/>
  <c r="B81"/>
  <c r="A81"/>
  <c r="I80"/>
  <c r="B80"/>
  <c r="A80"/>
  <c r="I79"/>
  <c r="B79"/>
  <c r="A79"/>
  <c r="I78"/>
  <c r="B78"/>
  <c r="A78"/>
  <c r="I77"/>
  <c r="B77"/>
  <c r="A77"/>
  <c r="I76"/>
  <c r="B76"/>
  <c r="A76"/>
  <c r="I75"/>
  <c r="B75"/>
  <c r="A75"/>
  <c r="I74"/>
  <c r="B74"/>
  <c r="A74"/>
  <c r="I73"/>
  <c r="B73"/>
  <c r="A73"/>
  <c r="I72"/>
  <c r="B72"/>
  <c r="A72"/>
  <c r="I71"/>
  <c r="B71"/>
  <c r="A71"/>
  <c r="I70"/>
  <c r="B70"/>
  <c r="A70"/>
  <c r="I69"/>
  <c r="B69"/>
  <c r="A69"/>
  <c r="I68"/>
  <c r="B68"/>
  <c r="A68"/>
  <c r="I67"/>
  <c r="B67"/>
  <c r="A67"/>
  <c r="I66"/>
  <c r="B66"/>
  <c r="A66"/>
  <c r="I65"/>
  <c r="B65"/>
  <c r="A65"/>
  <c r="I64"/>
  <c r="B64"/>
  <c r="A64"/>
  <c r="I63"/>
  <c r="B63"/>
  <c r="A63"/>
  <c r="I62"/>
  <c r="B62"/>
  <c r="A62"/>
  <c r="I61"/>
  <c r="B61"/>
  <c r="A61"/>
  <c r="I60"/>
  <c r="B60"/>
  <c r="A60"/>
  <c r="I59"/>
  <c r="B59"/>
  <c r="A59"/>
  <c r="I58"/>
  <c r="B58"/>
  <c r="A58"/>
  <c r="I57"/>
  <c r="B57"/>
  <c r="A57"/>
  <c r="I56"/>
  <c r="B56"/>
  <c r="A56"/>
  <c r="I55"/>
  <c r="B55"/>
  <c r="A55"/>
  <c r="I54"/>
  <c r="B54"/>
  <c r="A54"/>
  <c r="I53"/>
  <c r="B53"/>
  <c r="A53"/>
  <c r="I52"/>
  <c r="B52"/>
  <c r="A52"/>
  <c r="I51"/>
  <c r="B51"/>
  <c r="A51"/>
  <c r="I50"/>
  <c r="B50"/>
  <c r="A50"/>
  <c r="I49"/>
  <c r="B49"/>
  <c r="A49"/>
  <c r="I48"/>
  <c r="B48"/>
  <c r="A48"/>
  <c r="I47"/>
  <c r="B47"/>
  <c r="A47"/>
  <c r="I46"/>
  <c r="B46"/>
  <c r="A46"/>
  <c r="I45"/>
  <c r="B45"/>
  <c r="A45"/>
  <c r="I44"/>
  <c r="B44"/>
  <c r="A44"/>
  <c r="I43"/>
  <c r="B43"/>
  <c r="A43"/>
  <c r="I42"/>
  <c r="B42"/>
  <c r="A42"/>
  <c r="I41"/>
  <c r="B41"/>
  <c r="A41"/>
  <c r="I40"/>
  <c r="B40"/>
  <c r="A40"/>
  <c r="I39"/>
  <c r="B39"/>
  <c r="A39"/>
  <c r="I38"/>
  <c r="B38"/>
  <c r="A38"/>
  <c r="I37"/>
  <c r="B37"/>
  <c r="A37"/>
  <c r="I36"/>
  <c r="B36"/>
  <c r="A36"/>
  <c r="I35"/>
  <c r="B35"/>
  <c r="A35"/>
  <c r="I34"/>
  <c r="B34"/>
  <c r="A34"/>
  <c r="I33"/>
  <c r="B33"/>
  <c r="A33"/>
  <c r="I32"/>
  <c r="B32"/>
  <c r="A32"/>
  <c r="I31"/>
  <c r="B31"/>
  <c r="A31"/>
  <c r="I30"/>
  <c r="B30"/>
  <c r="A30"/>
  <c r="I29"/>
  <c r="B29"/>
  <c r="A29"/>
  <c r="I28"/>
  <c r="B28"/>
  <c r="A28"/>
  <c r="I27"/>
  <c r="B27"/>
  <c r="A27"/>
  <c r="I26"/>
  <c r="B26"/>
  <c r="A26"/>
  <c r="I25"/>
  <c r="B25"/>
  <c r="A25"/>
  <c r="I24"/>
  <c r="B24"/>
  <c r="A24"/>
  <c r="I23"/>
  <c r="B23"/>
  <c r="A23"/>
  <c r="I22"/>
  <c r="B22"/>
  <c r="A22"/>
  <c r="I21"/>
  <c r="B21"/>
  <c r="A21"/>
  <c r="I20"/>
  <c r="B20"/>
  <c r="A20"/>
  <c r="I19"/>
  <c r="B19"/>
  <c r="A19"/>
  <c r="I18"/>
  <c r="B18"/>
  <c r="A18"/>
  <c r="I17"/>
  <c r="B17"/>
  <c r="A17"/>
  <c r="I16"/>
  <c r="B16"/>
  <c r="A16"/>
  <c r="I15"/>
  <c r="B15"/>
  <c r="A15"/>
  <c r="I14"/>
  <c r="B14"/>
  <c r="A14"/>
  <c r="I13"/>
  <c r="B13"/>
  <c r="A13"/>
  <c r="I12"/>
  <c r="B12"/>
  <c r="A12"/>
  <c r="I11"/>
  <c r="B11"/>
  <c r="A11"/>
  <c r="I10"/>
  <c r="B10"/>
  <c r="A10"/>
  <c r="H9"/>
  <c r="G9"/>
  <c r="F9"/>
  <c r="E9"/>
  <c r="D9"/>
  <c r="H5"/>
  <c r="L92" i="45"/>
  <c r="M91"/>
  <c r="M90"/>
  <c r="M85"/>
  <c r="B85"/>
  <c r="A85"/>
  <c r="M84"/>
  <c r="B84"/>
  <c r="A84"/>
  <c r="M83"/>
  <c r="B83"/>
  <c r="A83"/>
  <c r="M82"/>
  <c r="AS76" i="76" s="1"/>
  <c r="B82" i="45"/>
  <c r="A82"/>
  <c r="M81"/>
  <c r="B81"/>
  <c r="A81"/>
  <c r="M80"/>
  <c r="B80"/>
  <c r="A80"/>
  <c r="M79"/>
  <c r="B79"/>
  <c r="A79"/>
  <c r="M78"/>
  <c r="B78"/>
  <c r="A78"/>
  <c r="M77"/>
  <c r="B77"/>
  <c r="A77"/>
  <c r="M76"/>
  <c r="B76"/>
  <c r="A76"/>
  <c r="M75"/>
  <c r="B75"/>
  <c r="A75"/>
  <c r="M74"/>
  <c r="B74"/>
  <c r="A74"/>
  <c r="M73"/>
  <c r="B73"/>
  <c r="A73"/>
  <c r="M72"/>
  <c r="AS66" i="76" s="1"/>
  <c r="B72" i="45"/>
  <c r="A72"/>
  <c r="M71"/>
  <c r="B71"/>
  <c r="A71"/>
  <c r="M70"/>
  <c r="B70"/>
  <c r="A70"/>
  <c r="M69"/>
  <c r="B69"/>
  <c r="A69"/>
  <c r="M68"/>
  <c r="B68"/>
  <c r="A68"/>
  <c r="M67"/>
  <c r="B67"/>
  <c r="A67"/>
  <c r="M66"/>
  <c r="B66"/>
  <c r="A66"/>
  <c r="M65"/>
  <c r="B65"/>
  <c r="A65"/>
  <c r="M64"/>
  <c r="B64"/>
  <c r="A64"/>
  <c r="M63"/>
  <c r="B63"/>
  <c r="A63"/>
  <c r="M62"/>
  <c r="AS56" i="76" s="1"/>
  <c r="B62" i="45"/>
  <c r="A62"/>
  <c r="M61"/>
  <c r="B61"/>
  <c r="A61"/>
  <c r="M60"/>
  <c r="AS54" i="76" s="1"/>
  <c r="B60" i="45"/>
  <c r="A60"/>
  <c r="M59"/>
  <c r="B59"/>
  <c r="A59"/>
  <c r="M58"/>
  <c r="B58"/>
  <c r="A58"/>
  <c r="M57"/>
  <c r="B57"/>
  <c r="A57"/>
  <c r="M56"/>
  <c r="B56"/>
  <c r="A56"/>
  <c r="M55"/>
  <c r="B55"/>
  <c r="A55"/>
  <c r="M54"/>
  <c r="B54"/>
  <c r="A54"/>
  <c r="M53"/>
  <c r="B53"/>
  <c r="A53"/>
  <c r="M52"/>
  <c r="B52"/>
  <c r="A52"/>
  <c r="M51"/>
  <c r="B51"/>
  <c r="A51"/>
  <c r="M50"/>
  <c r="AS44" i="76" s="1"/>
  <c r="B50" i="45"/>
  <c r="A50"/>
  <c r="M49"/>
  <c r="B49"/>
  <c r="A49"/>
  <c r="M48"/>
  <c r="B48"/>
  <c r="A48"/>
  <c r="M47"/>
  <c r="AS41" i="76" s="1"/>
  <c r="B47" i="45"/>
  <c r="A47"/>
  <c r="M46"/>
  <c r="B46"/>
  <c r="A46"/>
  <c r="M45"/>
  <c r="B45"/>
  <c r="A45"/>
  <c r="M44"/>
  <c r="B44"/>
  <c r="A44"/>
  <c r="M43"/>
  <c r="B43"/>
  <c r="A43"/>
  <c r="M42"/>
  <c r="B42"/>
  <c r="A42"/>
  <c r="M41"/>
  <c r="B41"/>
  <c r="A41"/>
  <c r="M40"/>
  <c r="B40"/>
  <c r="A40"/>
  <c r="M39"/>
  <c r="AS33" i="76" s="1"/>
  <c r="B39" i="45"/>
  <c r="A39"/>
  <c r="M38"/>
  <c r="B38"/>
  <c r="A38"/>
  <c r="M37"/>
  <c r="AS31" i="76" s="1"/>
  <c r="B37" i="45"/>
  <c r="A37"/>
  <c r="M36"/>
  <c r="B36"/>
  <c r="A36"/>
  <c r="M35"/>
  <c r="B35"/>
  <c r="A35"/>
  <c r="M34"/>
  <c r="B34"/>
  <c r="A34"/>
  <c r="M33"/>
  <c r="B33"/>
  <c r="A33"/>
  <c r="M32"/>
  <c r="B32"/>
  <c r="A32"/>
  <c r="M31"/>
  <c r="B31"/>
  <c r="A31"/>
  <c r="M30"/>
  <c r="B30"/>
  <c r="A30"/>
  <c r="M29"/>
  <c r="B29"/>
  <c r="A29"/>
  <c r="M28"/>
  <c r="B28"/>
  <c r="A28"/>
  <c r="M27"/>
  <c r="B27"/>
  <c r="A27"/>
  <c r="M26"/>
  <c r="B26"/>
  <c r="A26"/>
  <c r="M25"/>
  <c r="B25"/>
  <c r="A25"/>
  <c r="M24"/>
  <c r="B24"/>
  <c r="A24"/>
  <c r="M23"/>
  <c r="B23"/>
  <c r="A23"/>
  <c r="M22"/>
  <c r="B22"/>
  <c r="A22"/>
  <c r="M21"/>
  <c r="B21"/>
  <c r="A21"/>
  <c r="M20"/>
  <c r="B20"/>
  <c r="A20"/>
  <c r="M19"/>
  <c r="B19"/>
  <c r="A19"/>
  <c r="M18"/>
  <c r="B18"/>
  <c r="A18"/>
  <c r="M17"/>
  <c r="B17"/>
  <c r="A17"/>
  <c r="M16"/>
  <c r="B16"/>
  <c r="A16"/>
  <c r="M15"/>
  <c r="B15"/>
  <c r="A15"/>
  <c r="M14"/>
  <c r="B14"/>
  <c r="A14"/>
  <c r="M13"/>
  <c r="B13"/>
  <c r="A13"/>
  <c r="M12"/>
  <c r="B12"/>
  <c r="A12"/>
  <c r="M11"/>
  <c r="B11"/>
  <c r="A11"/>
  <c r="O9"/>
  <c r="K9"/>
  <c r="I9"/>
  <c r="H9"/>
  <c r="G9"/>
  <c r="E9"/>
  <c r="D9"/>
  <c r="C9"/>
  <c r="L28" i="44"/>
  <c r="M27"/>
  <c r="M26"/>
  <c r="N21"/>
  <c r="N20"/>
  <c r="L20"/>
  <c r="J20"/>
  <c r="F20"/>
  <c r="D20"/>
  <c r="N19"/>
  <c r="J19"/>
  <c r="F19"/>
  <c r="D19"/>
  <c r="N18"/>
  <c r="F18"/>
  <c r="D18"/>
  <c r="N17"/>
  <c r="L17"/>
  <c r="F17"/>
  <c r="D17"/>
  <c r="N16"/>
  <c r="N15"/>
  <c r="N14"/>
  <c r="N13"/>
  <c r="N12"/>
  <c r="M11"/>
  <c r="N11" s="1"/>
  <c r="O9"/>
  <c r="K9"/>
  <c r="I9"/>
  <c r="H9"/>
  <c r="G9"/>
  <c r="E9"/>
  <c r="C9"/>
  <c r="O5"/>
  <c r="L92" i="43"/>
  <c r="M91"/>
  <c r="M90"/>
  <c r="M85"/>
  <c r="B85"/>
  <c r="A85"/>
  <c r="M84"/>
  <c r="B84"/>
  <c r="A84"/>
  <c r="M83"/>
  <c r="B83"/>
  <c r="A83"/>
  <c r="M82"/>
  <c r="B82"/>
  <c r="A82"/>
  <c r="M81"/>
  <c r="B81"/>
  <c r="A81"/>
  <c r="M80"/>
  <c r="B80"/>
  <c r="A80"/>
  <c r="M79"/>
  <c r="B79"/>
  <c r="A79"/>
  <c r="M78"/>
  <c r="B78"/>
  <c r="A78"/>
  <c r="M77"/>
  <c r="B77"/>
  <c r="A77"/>
  <c r="M76"/>
  <c r="B76"/>
  <c r="A76"/>
  <c r="M75"/>
  <c r="B75"/>
  <c r="A75"/>
  <c r="M74"/>
  <c r="B74"/>
  <c r="A74"/>
  <c r="M73"/>
  <c r="B73"/>
  <c r="A73"/>
  <c r="M72"/>
  <c r="B72"/>
  <c r="A72"/>
  <c r="M71"/>
  <c r="B71"/>
  <c r="A71"/>
  <c r="M70"/>
  <c r="B70"/>
  <c r="A70"/>
  <c r="M69"/>
  <c r="B69"/>
  <c r="A69"/>
  <c r="M68"/>
  <c r="B68"/>
  <c r="A68"/>
  <c r="M67"/>
  <c r="B67"/>
  <c r="A67"/>
  <c r="M66"/>
  <c r="B66"/>
  <c r="A66"/>
  <c r="M65"/>
  <c r="B65"/>
  <c r="A65"/>
  <c r="M64"/>
  <c r="B64"/>
  <c r="A64"/>
  <c r="M63"/>
  <c r="B63"/>
  <c r="A63"/>
  <c r="M62"/>
  <c r="B62"/>
  <c r="A62"/>
  <c r="M61"/>
  <c r="B61"/>
  <c r="A61"/>
  <c r="M60"/>
  <c r="B60"/>
  <c r="A60"/>
  <c r="M59"/>
  <c r="B59"/>
  <c r="A59"/>
  <c r="M58"/>
  <c r="B58"/>
  <c r="A58"/>
  <c r="M57"/>
  <c r="B57"/>
  <c r="A57"/>
  <c r="M56"/>
  <c r="B56"/>
  <c r="A56"/>
  <c r="M55"/>
  <c r="B55"/>
  <c r="A55"/>
  <c r="M54"/>
  <c r="B54"/>
  <c r="A54"/>
  <c r="M53"/>
  <c r="B53"/>
  <c r="A53"/>
  <c r="M52"/>
  <c r="B52"/>
  <c r="A52"/>
  <c r="M51"/>
  <c r="B51"/>
  <c r="A51"/>
  <c r="M50"/>
  <c r="B50"/>
  <c r="A50"/>
  <c r="M49"/>
  <c r="B49"/>
  <c r="A49"/>
  <c r="M48"/>
  <c r="B48"/>
  <c r="A48"/>
  <c r="M47"/>
  <c r="B47"/>
  <c r="A47"/>
  <c r="M46"/>
  <c r="B46"/>
  <c r="A46"/>
  <c r="M45"/>
  <c r="B45"/>
  <c r="A45"/>
  <c r="M44"/>
  <c r="B44"/>
  <c r="A44"/>
  <c r="M43"/>
  <c r="B43"/>
  <c r="A43"/>
  <c r="M42"/>
  <c r="B42"/>
  <c r="A42"/>
  <c r="M41"/>
  <c r="B41"/>
  <c r="A41"/>
  <c r="M40"/>
  <c r="B40"/>
  <c r="A40"/>
  <c r="M39"/>
  <c r="B39"/>
  <c r="A39"/>
  <c r="M38"/>
  <c r="B38"/>
  <c r="A38"/>
  <c r="M37"/>
  <c r="B37"/>
  <c r="A37"/>
  <c r="M36"/>
  <c r="B36"/>
  <c r="A36"/>
  <c r="M35"/>
  <c r="B35"/>
  <c r="A35"/>
  <c r="M34"/>
  <c r="AM28" i="76" s="1"/>
  <c r="B34" i="43"/>
  <c r="A34"/>
  <c r="M33"/>
  <c r="B33"/>
  <c r="A33"/>
  <c r="M32"/>
  <c r="B32"/>
  <c r="A32"/>
  <c r="M31"/>
  <c r="B31"/>
  <c r="A31"/>
  <c r="M30"/>
  <c r="B30"/>
  <c r="A30"/>
  <c r="M29"/>
  <c r="B29"/>
  <c r="A29"/>
  <c r="M28"/>
  <c r="N28"/>
  <c r="B28"/>
  <c r="A28"/>
  <c r="M27"/>
  <c r="B27"/>
  <c r="A27"/>
  <c r="M26"/>
  <c r="B26"/>
  <c r="A26"/>
  <c r="M25"/>
  <c r="B25"/>
  <c r="A25"/>
  <c r="M24"/>
  <c r="B24"/>
  <c r="A24"/>
  <c r="M23"/>
  <c r="B23"/>
  <c r="A23"/>
  <c r="M22"/>
  <c r="B22"/>
  <c r="A22"/>
  <c r="M21"/>
  <c r="B21"/>
  <c r="A21"/>
  <c r="M20"/>
  <c r="B20"/>
  <c r="A20"/>
  <c r="M19"/>
  <c r="B19"/>
  <c r="A19"/>
  <c r="M18"/>
  <c r="B18"/>
  <c r="A18"/>
  <c r="M17"/>
  <c r="B17"/>
  <c r="A17"/>
  <c r="M16"/>
  <c r="N16"/>
  <c r="B16"/>
  <c r="A16"/>
  <c r="M15"/>
  <c r="B15"/>
  <c r="A15"/>
  <c r="M14"/>
  <c r="B14"/>
  <c r="A14"/>
  <c r="M13"/>
  <c r="B13"/>
  <c r="A13"/>
  <c r="M12"/>
  <c r="B12"/>
  <c r="A12"/>
  <c r="M11"/>
  <c r="B11"/>
  <c r="A11"/>
  <c r="O9"/>
  <c r="L9"/>
  <c r="K9"/>
  <c r="J9"/>
  <c r="N10" s="1"/>
  <c r="I9"/>
  <c r="M10" s="1"/>
  <c r="H9"/>
  <c r="G9"/>
  <c r="E9"/>
  <c r="C9"/>
  <c r="L27" i="42"/>
  <c r="M26"/>
  <c r="M25"/>
  <c r="M21"/>
  <c r="L21"/>
  <c r="J21"/>
  <c r="M20"/>
  <c r="L20"/>
  <c r="J20"/>
  <c r="M19"/>
  <c r="L19"/>
  <c r="J19"/>
  <c r="M18"/>
  <c r="L18"/>
  <c r="J18"/>
  <c r="M17"/>
  <c r="L17"/>
  <c r="J17"/>
  <c r="M16"/>
  <c r="L16"/>
  <c r="J16"/>
  <c r="M15"/>
  <c r="L15"/>
  <c r="J15"/>
  <c r="M14"/>
  <c r="L14"/>
  <c r="J14"/>
  <c r="M13"/>
  <c r="L13"/>
  <c r="J13"/>
  <c r="M12"/>
  <c r="L12"/>
  <c r="J12"/>
  <c r="M11"/>
  <c r="L11"/>
  <c r="J11"/>
  <c r="O9"/>
  <c r="K9"/>
  <c r="I9"/>
  <c r="H9"/>
  <c r="G9"/>
  <c r="F9"/>
  <c r="E9"/>
  <c r="D9"/>
  <c r="C9"/>
  <c r="D1677" i="74" s="1"/>
  <c r="F1677" s="1"/>
  <c r="O5" i="42"/>
  <c r="O5" i="45" s="1"/>
  <c r="M93" i="41"/>
  <c r="N92"/>
  <c r="N91"/>
  <c r="O86"/>
  <c r="N86"/>
  <c r="AG79" i="76" s="1"/>
  <c r="B86" i="41"/>
  <c r="A86"/>
  <c r="O85"/>
  <c r="N85"/>
  <c r="AG78" i="76" s="1"/>
  <c r="B85" i="41"/>
  <c r="A85"/>
  <c r="O84"/>
  <c r="N84"/>
  <c r="AG77" i="76" s="1"/>
  <c r="B84" i="41"/>
  <c r="A84"/>
  <c r="O83"/>
  <c r="N83"/>
  <c r="AG76" i="76" s="1"/>
  <c r="B83" i="41"/>
  <c r="A83"/>
  <c r="O82"/>
  <c r="N82"/>
  <c r="AG75" i="76" s="1"/>
  <c r="B82" i="41"/>
  <c r="A82"/>
  <c r="O81"/>
  <c r="N81"/>
  <c r="AG74" i="76" s="1"/>
  <c r="B81" i="41"/>
  <c r="A81"/>
  <c r="O80"/>
  <c r="N80"/>
  <c r="AG73" i="76" s="1"/>
  <c r="B80" i="41"/>
  <c r="A80"/>
  <c r="O79"/>
  <c r="N79"/>
  <c r="AG72" i="76" s="1"/>
  <c r="B79" i="41"/>
  <c r="A79"/>
  <c r="O78"/>
  <c r="N78"/>
  <c r="AG71" i="76" s="1"/>
  <c r="B78" i="41"/>
  <c r="A78"/>
  <c r="O77"/>
  <c r="N77"/>
  <c r="AG70" i="76" s="1"/>
  <c r="B77" i="41"/>
  <c r="A77"/>
  <c r="O76"/>
  <c r="N76"/>
  <c r="AG69" i="76" s="1"/>
  <c r="B76" i="41"/>
  <c r="A76"/>
  <c r="O75"/>
  <c r="N75"/>
  <c r="AG68" i="76" s="1"/>
  <c r="B75" i="41"/>
  <c r="A75"/>
  <c r="O74"/>
  <c r="N74"/>
  <c r="AG67" i="76" s="1"/>
  <c r="B74" i="41"/>
  <c r="A74"/>
  <c r="O73"/>
  <c r="N73"/>
  <c r="AG66" i="76" s="1"/>
  <c r="B73" i="41"/>
  <c r="A73"/>
  <c r="O72"/>
  <c r="N72"/>
  <c r="AG65" i="76" s="1"/>
  <c r="B72" i="41"/>
  <c r="A72"/>
  <c r="O71"/>
  <c r="N71"/>
  <c r="AG64" i="76" s="1"/>
  <c r="B71" i="41"/>
  <c r="A71"/>
  <c r="O70"/>
  <c r="N70"/>
  <c r="AG63" i="76" s="1"/>
  <c r="B70" i="41"/>
  <c r="A70"/>
  <c r="O69"/>
  <c r="N69"/>
  <c r="AG62" i="76" s="1"/>
  <c r="B69" i="41"/>
  <c r="A69"/>
  <c r="O68"/>
  <c r="N68"/>
  <c r="AG61" i="76" s="1"/>
  <c r="B68" i="41"/>
  <c r="A68"/>
  <c r="O67"/>
  <c r="N67"/>
  <c r="AG60" i="76" s="1"/>
  <c r="B67" i="41"/>
  <c r="A67"/>
  <c r="O66"/>
  <c r="N66"/>
  <c r="AG59" i="76" s="1"/>
  <c r="B66" i="41"/>
  <c r="A66"/>
  <c r="O65"/>
  <c r="N65"/>
  <c r="AG58" i="76" s="1"/>
  <c r="B65" i="41"/>
  <c r="A65"/>
  <c r="O64"/>
  <c r="N64"/>
  <c r="AG57" i="76" s="1"/>
  <c r="B64" i="41"/>
  <c r="A64"/>
  <c r="O63"/>
  <c r="N63"/>
  <c r="AG56" i="76" s="1"/>
  <c r="B63" i="41"/>
  <c r="A63"/>
  <c r="O62"/>
  <c r="N62"/>
  <c r="AG55" i="76" s="1"/>
  <c r="B62" i="41"/>
  <c r="A62"/>
  <c r="O61"/>
  <c r="N61"/>
  <c r="AG54" i="76" s="1"/>
  <c r="B61" i="41"/>
  <c r="A61"/>
  <c r="O60"/>
  <c r="N60"/>
  <c r="AG53" i="76" s="1"/>
  <c r="B60" i="41"/>
  <c r="A60"/>
  <c r="O59"/>
  <c r="N59"/>
  <c r="AG52" i="76" s="1"/>
  <c r="B59" i="41"/>
  <c r="A59"/>
  <c r="O58"/>
  <c r="B58"/>
  <c r="A58"/>
  <c r="O57"/>
  <c r="N57"/>
  <c r="AG50" i="76" s="1"/>
  <c r="B57" i="41"/>
  <c r="A57"/>
  <c r="O56"/>
  <c r="B56"/>
  <c r="A56"/>
  <c r="O55"/>
  <c r="N55"/>
  <c r="AG48" i="76" s="1"/>
  <c r="B55" i="41"/>
  <c r="A55"/>
  <c r="O54"/>
  <c r="N54"/>
  <c r="AG47" i="76" s="1"/>
  <c r="B54" i="41"/>
  <c r="A54"/>
  <c r="O53"/>
  <c r="N53"/>
  <c r="AG46" i="76" s="1"/>
  <c r="B53" i="41"/>
  <c r="A53"/>
  <c r="O52"/>
  <c r="N52"/>
  <c r="AG45" i="76" s="1"/>
  <c r="B52" i="41"/>
  <c r="A52"/>
  <c r="O51"/>
  <c r="N51"/>
  <c r="AG44" i="76" s="1"/>
  <c r="B51" i="41"/>
  <c r="A51"/>
  <c r="O50"/>
  <c r="N50"/>
  <c r="AG43" i="76" s="1"/>
  <c r="B50" i="41"/>
  <c r="A50"/>
  <c r="O49"/>
  <c r="N49"/>
  <c r="AG42" i="76" s="1"/>
  <c r="B49" i="41"/>
  <c r="A49"/>
  <c r="O48"/>
  <c r="N48"/>
  <c r="AG41" i="76" s="1"/>
  <c r="B48" i="41"/>
  <c r="A48"/>
  <c r="O47"/>
  <c r="N47"/>
  <c r="AG40" i="76" s="1"/>
  <c r="B47" i="41"/>
  <c r="A47"/>
  <c r="O46"/>
  <c r="N46"/>
  <c r="AG39" i="76" s="1"/>
  <c r="B46" i="41"/>
  <c r="A46"/>
  <c r="O45"/>
  <c r="N45"/>
  <c r="AG38" i="76" s="1"/>
  <c r="B45" i="41"/>
  <c r="A45"/>
  <c r="O44"/>
  <c r="N44"/>
  <c r="AG37" i="76" s="1"/>
  <c r="B44" i="41"/>
  <c r="A44"/>
  <c r="O43"/>
  <c r="N43"/>
  <c r="AG36" i="76" s="1"/>
  <c r="B43" i="41"/>
  <c r="A43"/>
  <c r="O42"/>
  <c r="N42"/>
  <c r="AG35" i="76" s="1"/>
  <c r="B42" i="41"/>
  <c r="A42"/>
  <c r="O41"/>
  <c r="N41"/>
  <c r="AG34" i="76" s="1"/>
  <c r="B41" i="41"/>
  <c r="A41"/>
  <c r="O40"/>
  <c r="N40"/>
  <c r="AG33" i="76" s="1"/>
  <c r="B40" i="41"/>
  <c r="A40"/>
  <c r="O39"/>
  <c r="N39"/>
  <c r="AG32" i="76" s="1"/>
  <c r="B39" i="41"/>
  <c r="A39"/>
  <c r="O38"/>
  <c r="N38"/>
  <c r="AG31" i="76" s="1"/>
  <c r="B38" i="41"/>
  <c r="A38"/>
  <c r="O37"/>
  <c r="N37"/>
  <c r="AG30" i="76" s="1"/>
  <c r="B37" i="41"/>
  <c r="A37"/>
  <c r="O36"/>
  <c r="N36"/>
  <c r="AG29" i="76" s="1"/>
  <c r="B36" i="41"/>
  <c r="A36"/>
  <c r="O35"/>
  <c r="N35"/>
  <c r="AG28" i="76" s="1"/>
  <c r="B35" i="41"/>
  <c r="A35"/>
  <c r="O34"/>
  <c r="N34"/>
  <c r="AG27" i="76" s="1"/>
  <c r="B34" i="41"/>
  <c r="A34"/>
  <c r="O33"/>
  <c r="N33"/>
  <c r="AG26" i="76" s="1"/>
  <c r="B33" i="41"/>
  <c r="A33"/>
  <c r="O32"/>
  <c r="N32"/>
  <c r="AG25" i="76" s="1"/>
  <c r="B32" i="41"/>
  <c r="A32"/>
  <c r="O31"/>
  <c r="B31"/>
  <c r="A31"/>
  <c r="O30"/>
  <c r="N30"/>
  <c r="AG23" i="76" s="1"/>
  <c r="B30" i="41"/>
  <c r="A30"/>
  <c r="O29"/>
  <c r="N29"/>
  <c r="AG22" i="76" s="1"/>
  <c r="B29" i="41"/>
  <c r="A29"/>
  <c r="O28"/>
  <c r="N28"/>
  <c r="AG21" i="76" s="1"/>
  <c r="B28" i="41"/>
  <c r="A28"/>
  <c r="O27"/>
  <c r="N27"/>
  <c r="AG20" i="76" s="1"/>
  <c r="B27" i="41"/>
  <c r="A27"/>
  <c r="O26"/>
  <c r="N26"/>
  <c r="AG19" i="76" s="1"/>
  <c r="B26" i="41"/>
  <c r="A26"/>
  <c r="O25"/>
  <c r="N25"/>
  <c r="AG18" i="76" s="1"/>
  <c r="B25" i="41"/>
  <c r="A25"/>
  <c r="O24"/>
  <c r="N24"/>
  <c r="AG17" i="76" s="1"/>
  <c r="B24" i="41"/>
  <c r="A24"/>
  <c r="O23"/>
  <c r="N23"/>
  <c r="AG16" i="76" s="1"/>
  <c r="B23" i="41"/>
  <c r="A23"/>
  <c r="O22"/>
  <c r="N22"/>
  <c r="AG15" i="76" s="1"/>
  <c r="B22" i="41"/>
  <c r="A22"/>
  <c r="O21"/>
  <c r="N21"/>
  <c r="AG14" i="76" s="1"/>
  <c r="B21" i="41"/>
  <c r="A21"/>
  <c r="O20"/>
  <c r="N20"/>
  <c r="AG13" i="76" s="1"/>
  <c r="B20" i="41"/>
  <c r="A20"/>
  <c r="O19"/>
  <c r="N19"/>
  <c r="AG12" i="76" s="1"/>
  <c r="B19" i="41"/>
  <c r="A19"/>
  <c r="O18"/>
  <c r="B18"/>
  <c r="A18"/>
  <c r="O17"/>
  <c r="N17"/>
  <c r="AG10" i="76" s="1"/>
  <c r="B17" i="41"/>
  <c r="A17"/>
  <c r="O16"/>
  <c r="N16"/>
  <c r="AG9" i="76" s="1"/>
  <c r="B16" i="41"/>
  <c r="A16"/>
  <c r="O15"/>
  <c r="N15"/>
  <c r="AG8" i="76" s="1"/>
  <c r="B15" i="41"/>
  <c r="A15"/>
  <c r="O14"/>
  <c r="N14"/>
  <c r="AG7" i="76" s="1"/>
  <c r="B14" i="41"/>
  <c r="A14"/>
  <c r="O13"/>
  <c r="N13"/>
  <c r="AG6" i="76" s="1"/>
  <c r="B13" i="41"/>
  <c r="A13"/>
  <c r="O12"/>
  <c r="N12"/>
  <c r="AG5" i="76" s="1"/>
  <c r="B12" i="41"/>
  <c r="A12"/>
  <c r="P10"/>
  <c r="M10"/>
  <c r="L10"/>
  <c r="K10"/>
  <c r="O11" s="1"/>
  <c r="J10"/>
  <c r="N11" s="1"/>
  <c r="I10"/>
  <c r="H10"/>
  <c r="G10"/>
  <c r="F10"/>
  <c r="E10"/>
  <c r="D10"/>
  <c r="C10"/>
  <c r="P5"/>
  <c r="O28" i="40"/>
  <c r="O27"/>
  <c r="O22"/>
  <c r="O21"/>
  <c r="O20"/>
  <c r="O19"/>
  <c r="O18"/>
  <c r="O17"/>
  <c r="O16"/>
  <c r="O15"/>
  <c r="O14"/>
  <c r="O13"/>
  <c r="O12"/>
  <c r="P10"/>
  <c r="M10"/>
  <c r="L10"/>
  <c r="K10"/>
  <c r="O11" s="1"/>
  <c r="J10"/>
  <c r="N11" s="1"/>
  <c r="I10"/>
  <c r="H10"/>
  <c r="G10"/>
  <c r="D1654" i="74" s="1"/>
  <c r="F10" i="40"/>
  <c r="C1654" i="74" s="1"/>
  <c r="E10" i="40"/>
  <c r="D10"/>
  <c r="C10"/>
  <c r="D1648" i="74" s="1"/>
  <c r="A1654" s="1"/>
  <c r="B83" i="38"/>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B9"/>
  <c r="A9"/>
  <c r="H5"/>
  <c r="I25" i="36"/>
  <c r="H25"/>
  <c r="F25"/>
  <c r="E25"/>
  <c r="D25"/>
  <c r="C25"/>
  <c r="J24"/>
  <c r="G24"/>
  <c r="J23"/>
  <c r="G23"/>
  <c r="J22"/>
  <c r="G22"/>
  <c r="J21"/>
  <c r="G21"/>
  <c r="J20"/>
  <c r="G20"/>
  <c r="J19"/>
  <c r="G19"/>
  <c r="J18"/>
  <c r="G18"/>
  <c r="J17"/>
  <c r="G17"/>
  <c r="J15"/>
  <c r="G15"/>
  <c r="J14"/>
  <c r="G14"/>
  <c r="J13"/>
  <c r="G13"/>
  <c r="J12"/>
  <c r="G12"/>
  <c r="J11"/>
  <c r="G11"/>
  <c r="J10"/>
  <c r="G10"/>
  <c r="G25" s="1"/>
  <c r="K5"/>
  <c r="H93" i="35"/>
  <c r="I92"/>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K9"/>
  <c r="J9"/>
  <c r="I9"/>
  <c r="H9"/>
  <c r="G9"/>
  <c r="F9"/>
  <c r="E9"/>
  <c r="D9"/>
  <c r="C9"/>
  <c r="K5"/>
  <c r="G93" i="34"/>
  <c r="H92"/>
  <c r="H91"/>
  <c r="K86"/>
  <c r="B86"/>
  <c r="A86"/>
  <c r="K85"/>
  <c r="B85"/>
  <c r="A85"/>
  <c r="K84"/>
  <c r="B84"/>
  <c r="A84"/>
  <c r="K83"/>
  <c r="B83"/>
  <c r="A83"/>
  <c r="K82"/>
  <c r="B82"/>
  <c r="A82"/>
  <c r="K81"/>
  <c r="B81"/>
  <c r="A81"/>
  <c r="K80"/>
  <c r="B80"/>
  <c r="A80"/>
  <c r="K79"/>
  <c r="B79"/>
  <c r="A79"/>
  <c r="K78"/>
  <c r="B78"/>
  <c r="A78"/>
  <c r="K77"/>
  <c r="B77"/>
  <c r="A77"/>
  <c r="K76"/>
  <c r="B76"/>
  <c r="A76"/>
  <c r="K75"/>
  <c r="B75"/>
  <c r="A75"/>
  <c r="K74"/>
  <c r="B74"/>
  <c r="A74"/>
  <c r="K73"/>
  <c r="B73"/>
  <c r="A73"/>
  <c r="K72"/>
  <c r="B72"/>
  <c r="A72"/>
  <c r="K71"/>
  <c r="B71"/>
  <c r="A71"/>
  <c r="K70"/>
  <c r="B70"/>
  <c r="A70"/>
  <c r="K69"/>
  <c r="B69"/>
  <c r="A69"/>
  <c r="K68"/>
  <c r="B68"/>
  <c r="A68"/>
  <c r="K67"/>
  <c r="B67"/>
  <c r="A67"/>
  <c r="K66"/>
  <c r="B66"/>
  <c r="A66"/>
  <c r="K65"/>
  <c r="B65"/>
  <c r="A65"/>
  <c r="K64"/>
  <c r="B64"/>
  <c r="A64"/>
  <c r="K63"/>
  <c r="B63"/>
  <c r="A63"/>
  <c r="K62"/>
  <c r="B62"/>
  <c r="A62"/>
  <c r="K61"/>
  <c r="B61"/>
  <c r="A61"/>
  <c r="K60"/>
  <c r="B60"/>
  <c r="A60"/>
  <c r="K59"/>
  <c r="B59"/>
  <c r="A59"/>
  <c r="K58"/>
  <c r="B58"/>
  <c r="A58"/>
  <c r="K57"/>
  <c r="B57"/>
  <c r="A57"/>
  <c r="K56"/>
  <c r="B56"/>
  <c r="A56"/>
  <c r="K55"/>
  <c r="B55"/>
  <c r="A55"/>
  <c r="K54"/>
  <c r="B54"/>
  <c r="A54"/>
  <c r="K53"/>
  <c r="B53"/>
  <c r="A53"/>
  <c r="K52"/>
  <c r="B52"/>
  <c r="A52"/>
  <c r="K51"/>
  <c r="B51"/>
  <c r="A51"/>
  <c r="K50"/>
  <c r="B50"/>
  <c r="A50"/>
  <c r="K49"/>
  <c r="B49"/>
  <c r="A49"/>
  <c r="K48"/>
  <c r="B48"/>
  <c r="A48"/>
  <c r="K47"/>
  <c r="B47"/>
  <c r="A47"/>
  <c r="K46"/>
  <c r="B46"/>
  <c r="A46"/>
  <c r="K45"/>
  <c r="B45"/>
  <c r="A45"/>
  <c r="K44"/>
  <c r="B44"/>
  <c r="A44"/>
  <c r="K43"/>
  <c r="B43"/>
  <c r="A43"/>
  <c r="K42"/>
  <c r="B42"/>
  <c r="A42"/>
  <c r="K41"/>
  <c r="B41"/>
  <c r="A41"/>
  <c r="K40"/>
  <c r="B40"/>
  <c r="A40"/>
  <c r="K39"/>
  <c r="B39"/>
  <c r="A39"/>
  <c r="K38"/>
  <c r="B38"/>
  <c r="A38"/>
  <c r="K37"/>
  <c r="B37"/>
  <c r="A37"/>
  <c r="K36"/>
  <c r="B36"/>
  <c r="A36"/>
  <c r="K35"/>
  <c r="B35"/>
  <c r="A35"/>
  <c r="K34"/>
  <c r="B34"/>
  <c r="A34"/>
  <c r="K33"/>
  <c r="B33"/>
  <c r="A33"/>
  <c r="K32"/>
  <c r="B32"/>
  <c r="A32"/>
  <c r="K31"/>
  <c r="B31"/>
  <c r="A31"/>
  <c r="K30"/>
  <c r="B30"/>
  <c r="A30"/>
  <c r="K29"/>
  <c r="B29"/>
  <c r="A29"/>
  <c r="K28"/>
  <c r="B28"/>
  <c r="A28"/>
  <c r="K27"/>
  <c r="B27"/>
  <c r="A27"/>
  <c r="K26"/>
  <c r="B26"/>
  <c r="A26"/>
  <c r="K25"/>
  <c r="B25"/>
  <c r="A25"/>
  <c r="K24"/>
  <c r="B24"/>
  <c r="A24"/>
  <c r="K23"/>
  <c r="B23"/>
  <c r="A23"/>
  <c r="K22"/>
  <c r="B22"/>
  <c r="A22"/>
  <c r="K21"/>
  <c r="B21"/>
  <c r="A21"/>
  <c r="K20"/>
  <c r="B20"/>
  <c r="A20"/>
  <c r="K19"/>
  <c r="B19"/>
  <c r="A19"/>
  <c r="K18"/>
  <c r="B18"/>
  <c r="A18"/>
  <c r="K17"/>
  <c r="B17"/>
  <c r="A17"/>
  <c r="K16"/>
  <c r="B16"/>
  <c r="A16"/>
  <c r="K15"/>
  <c r="B15"/>
  <c r="A15"/>
  <c r="K14"/>
  <c r="B14"/>
  <c r="A14"/>
  <c r="K13"/>
  <c r="B13"/>
  <c r="A13"/>
  <c r="K12"/>
  <c r="B12"/>
  <c r="A12"/>
  <c r="J11"/>
  <c r="H11"/>
  <c r="G11"/>
  <c r="F11"/>
  <c r="E11"/>
  <c r="D11"/>
  <c r="J5"/>
  <c r="C91" i="33"/>
  <c r="D90"/>
  <c r="D89"/>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E9"/>
  <c r="D9"/>
  <c r="C9"/>
  <c r="E5"/>
  <c r="G24" i="30"/>
  <c r="E24"/>
  <c r="D1603" i="74" s="1"/>
  <c r="E1603" s="1"/>
  <c r="F1603" s="1"/>
  <c r="D24" i="30"/>
  <c r="D1602" i="74" s="1"/>
  <c r="C24" i="30"/>
  <c r="D1601" i="74" s="1"/>
  <c r="I5" i="30"/>
  <c r="H5"/>
  <c r="K91" i="29"/>
  <c r="L90"/>
  <c r="K84"/>
  <c r="L84" s="1"/>
  <c r="B84"/>
  <c r="A84"/>
  <c r="K83"/>
  <c r="N83" s="1"/>
  <c r="B83"/>
  <c r="A83"/>
  <c r="K82"/>
  <c r="L82" s="1"/>
  <c r="B82"/>
  <c r="A82"/>
  <c r="K81"/>
  <c r="N81" s="1"/>
  <c r="B81"/>
  <c r="A81"/>
  <c r="K80"/>
  <c r="L80" s="1"/>
  <c r="B80"/>
  <c r="A80"/>
  <c r="K79"/>
  <c r="N79" s="1"/>
  <c r="B79"/>
  <c r="A79"/>
  <c r="K78"/>
  <c r="L78" s="1"/>
  <c r="B78"/>
  <c r="A78"/>
  <c r="K77"/>
  <c r="N77" s="1"/>
  <c r="B77"/>
  <c r="A77"/>
  <c r="K76"/>
  <c r="L76" s="1"/>
  <c r="B76"/>
  <c r="A76"/>
  <c r="K75"/>
  <c r="N75" s="1"/>
  <c r="B75"/>
  <c r="A75"/>
  <c r="K74"/>
  <c r="L74" s="1"/>
  <c r="B74"/>
  <c r="A74"/>
  <c r="K73"/>
  <c r="N73" s="1"/>
  <c r="B73"/>
  <c r="A73"/>
  <c r="K72"/>
  <c r="L72" s="1"/>
  <c r="B72"/>
  <c r="A72"/>
  <c r="K71"/>
  <c r="N71" s="1"/>
  <c r="B71"/>
  <c r="A71"/>
  <c r="K70"/>
  <c r="L70" s="1"/>
  <c r="B70"/>
  <c r="A70"/>
  <c r="K69"/>
  <c r="N69" s="1"/>
  <c r="B69"/>
  <c r="A69"/>
  <c r="K68"/>
  <c r="L68" s="1"/>
  <c r="B68"/>
  <c r="A68"/>
  <c r="K67"/>
  <c r="N67" s="1"/>
  <c r="B67"/>
  <c r="A67"/>
  <c r="K66"/>
  <c r="L66" s="1"/>
  <c r="B66"/>
  <c r="A66"/>
  <c r="K65"/>
  <c r="N65" s="1"/>
  <c r="B65"/>
  <c r="A65"/>
  <c r="K64"/>
  <c r="L64" s="1"/>
  <c r="B64"/>
  <c r="A64"/>
  <c r="K63"/>
  <c r="N63" s="1"/>
  <c r="B63"/>
  <c r="A63"/>
  <c r="K62"/>
  <c r="L62" s="1"/>
  <c r="B62"/>
  <c r="A62"/>
  <c r="K61"/>
  <c r="N61" s="1"/>
  <c r="B61"/>
  <c r="A61"/>
  <c r="K60"/>
  <c r="L60" s="1"/>
  <c r="B60"/>
  <c r="A60"/>
  <c r="K59"/>
  <c r="N59" s="1"/>
  <c r="B59"/>
  <c r="A59"/>
  <c r="K58"/>
  <c r="L58" s="1"/>
  <c r="B58"/>
  <c r="A58"/>
  <c r="K57"/>
  <c r="N57" s="1"/>
  <c r="B57"/>
  <c r="A57"/>
  <c r="K56"/>
  <c r="L56" s="1"/>
  <c r="B56"/>
  <c r="A56"/>
  <c r="K55"/>
  <c r="N55" s="1"/>
  <c r="B55"/>
  <c r="A55"/>
  <c r="K54"/>
  <c r="L54" s="1"/>
  <c r="B54"/>
  <c r="A54"/>
  <c r="K53"/>
  <c r="N53" s="1"/>
  <c r="B53"/>
  <c r="A53"/>
  <c r="K52"/>
  <c r="L52" s="1"/>
  <c r="B52"/>
  <c r="A52"/>
  <c r="K51"/>
  <c r="N51" s="1"/>
  <c r="B51"/>
  <c r="A51"/>
  <c r="K50"/>
  <c r="L50" s="1"/>
  <c r="B50"/>
  <c r="A50"/>
  <c r="K49"/>
  <c r="N49" s="1"/>
  <c r="B49"/>
  <c r="A49"/>
  <c r="K48"/>
  <c r="L48" s="1"/>
  <c r="B48"/>
  <c r="A48"/>
  <c r="K47"/>
  <c r="N47" s="1"/>
  <c r="B47"/>
  <c r="A47"/>
  <c r="K46"/>
  <c r="L46" s="1"/>
  <c r="B46"/>
  <c r="A46"/>
  <c r="K45"/>
  <c r="N45" s="1"/>
  <c r="B45"/>
  <c r="A45"/>
  <c r="K44"/>
  <c r="L44" s="1"/>
  <c r="B44"/>
  <c r="A44"/>
  <c r="K43"/>
  <c r="N43" s="1"/>
  <c r="B43"/>
  <c r="A43"/>
  <c r="K42"/>
  <c r="L42" s="1"/>
  <c r="B42"/>
  <c r="A42"/>
  <c r="K41"/>
  <c r="N41" s="1"/>
  <c r="B41"/>
  <c r="A41"/>
  <c r="K40"/>
  <c r="L40" s="1"/>
  <c r="B40"/>
  <c r="A40"/>
  <c r="K39"/>
  <c r="N39" s="1"/>
  <c r="B39"/>
  <c r="A39"/>
  <c r="K38"/>
  <c r="L38" s="1"/>
  <c r="B38"/>
  <c r="A38"/>
  <c r="K37"/>
  <c r="N37" s="1"/>
  <c r="B37"/>
  <c r="A37"/>
  <c r="K36"/>
  <c r="L36" s="1"/>
  <c r="B36"/>
  <c r="A36"/>
  <c r="K35"/>
  <c r="N35" s="1"/>
  <c r="B35"/>
  <c r="A35"/>
  <c r="K34"/>
  <c r="L34" s="1"/>
  <c r="B34"/>
  <c r="A34"/>
  <c r="K33"/>
  <c r="N33" s="1"/>
  <c r="B33"/>
  <c r="A33"/>
  <c r="K32"/>
  <c r="L32" s="1"/>
  <c r="B32"/>
  <c r="A32"/>
  <c r="K31"/>
  <c r="N31" s="1"/>
  <c r="B31"/>
  <c r="A31"/>
  <c r="K30"/>
  <c r="L30" s="1"/>
  <c r="B30"/>
  <c r="A30"/>
  <c r="K29"/>
  <c r="N29" s="1"/>
  <c r="B29"/>
  <c r="A29"/>
  <c r="K28"/>
  <c r="L28" s="1"/>
  <c r="B28"/>
  <c r="A28"/>
  <c r="K27"/>
  <c r="N27" s="1"/>
  <c r="B27"/>
  <c r="A27"/>
  <c r="K26"/>
  <c r="L26" s="1"/>
  <c r="B26"/>
  <c r="A26"/>
  <c r="K25"/>
  <c r="N25" s="1"/>
  <c r="B25"/>
  <c r="A25"/>
  <c r="K24"/>
  <c r="L24" s="1"/>
  <c r="B24"/>
  <c r="A24"/>
  <c r="K23"/>
  <c r="N23" s="1"/>
  <c r="B23"/>
  <c r="A23"/>
  <c r="K22"/>
  <c r="N22" s="1"/>
  <c r="B22"/>
  <c r="A22"/>
  <c r="K21"/>
  <c r="N21" s="1"/>
  <c r="B21"/>
  <c r="A21"/>
  <c r="K20"/>
  <c r="L20" s="1"/>
  <c r="B20"/>
  <c r="A20"/>
  <c r="K19"/>
  <c r="N19" s="1"/>
  <c r="B19"/>
  <c r="A19"/>
  <c r="K18"/>
  <c r="N18" s="1"/>
  <c r="B18"/>
  <c r="A18"/>
  <c r="K17"/>
  <c r="N17" s="1"/>
  <c r="B17"/>
  <c r="A17"/>
  <c r="K16"/>
  <c r="L16" s="1"/>
  <c r="B16"/>
  <c r="A16"/>
  <c r="K15"/>
  <c r="N15" s="1"/>
  <c r="B15"/>
  <c r="A15"/>
  <c r="K14"/>
  <c r="N14" s="1"/>
  <c r="B14"/>
  <c r="A14"/>
  <c r="K13"/>
  <c r="L13" s="1"/>
  <c r="B13"/>
  <c r="A13"/>
  <c r="K12"/>
  <c r="L12" s="1"/>
  <c r="B12"/>
  <c r="A12"/>
  <c r="K11"/>
  <c r="N11" s="1"/>
  <c r="B11"/>
  <c r="A11"/>
  <c r="K10"/>
  <c r="N10" s="1"/>
  <c r="B10"/>
  <c r="A10"/>
  <c r="J9"/>
  <c r="I9"/>
  <c r="H9"/>
  <c r="G9"/>
  <c r="E9"/>
  <c r="D9"/>
  <c r="C9"/>
  <c r="C1619" i="74" s="1"/>
  <c r="D1619" s="1"/>
  <c r="N6" i="29"/>
  <c r="M6"/>
  <c r="Q91" i="28"/>
  <c r="R90"/>
  <c r="R89"/>
  <c r="U84"/>
  <c r="V84" s="1"/>
  <c r="R84"/>
  <c r="Q84"/>
  <c r="P84"/>
  <c r="M84"/>
  <c r="J84"/>
  <c r="G84"/>
  <c r="B84"/>
  <c r="A84"/>
  <c r="U83"/>
  <c r="V83" s="1"/>
  <c r="R83"/>
  <c r="Q83"/>
  <c r="P83"/>
  <c r="M83"/>
  <c r="J83"/>
  <c r="G83"/>
  <c r="B83"/>
  <c r="A83"/>
  <c r="U82"/>
  <c r="V82" s="1"/>
  <c r="R82"/>
  <c r="Q82"/>
  <c r="P82"/>
  <c r="M82"/>
  <c r="J82"/>
  <c r="G82"/>
  <c r="B82"/>
  <c r="A82"/>
  <c r="U81"/>
  <c r="V81" s="1"/>
  <c r="R81"/>
  <c r="Q81"/>
  <c r="P81"/>
  <c r="M81"/>
  <c r="J81"/>
  <c r="G81"/>
  <c r="B81"/>
  <c r="A81"/>
  <c r="U80"/>
  <c r="V80" s="1"/>
  <c r="R80"/>
  <c r="Q80"/>
  <c r="P80"/>
  <c r="M80"/>
  <c r="J80"/>
  <c r="G80"/>
  <c r="B80"/>
  <c r="A80"/>
  <c r="U79"/>
  <c r="V79" s="1"/>
  <c r="R79"/>
  <c r="Q79"/>
  <c r="P79"/>
  <c r="M79"/>
  <c r="J79"/>
  <c r="G79"/>
  <c r="B79"/>
  <c r="A79"/>
  <c r="U78"/>
  <c r="V78" s="1"/>
  <c r="R78"/>
  <c r="Q78"/>
  <c r="P78"/>
  <c r="M78"/>
  <c r="J78"/>
  <c r="G78"/>
  <c r="B78"/>
  <c r="A78"/>
  <c r="U77"/>
  <c r="V77" s="1"/>
  <c r="R77"/>
  <c r="Q77"/>
  <c r="P77"/>
  <c r="M77"/>
  <c r="J77"/>
  <c r="G77"/>
  <c r="B77"/>
  <c r="A77"/>
  <c r="U76"/>
  <c r="V76" s="1"/>
  <c r="R76"/>
  <c r="Q76"/>
  <c r="P76"/>
  <c r="M76"/>
  <c r="J76"/>
  <c r="G76"/>
  <c r="B76"/>
  <c r="A76"/>
  <c r="U75"/>
  <c r="V75" s="1"/>
  <c r="R75"/>
  <c r="Q75"/>
  <c r="P75"/>
  <c r="M75"/>
  <c r="J75"/>
  <c r="G75"/>
  <c r="B75"/>
  <c r="A75"/>
  <c r="U74"/>
  <c r="V74" s="1"/>
  <c r="R74"/>
  <c r="Q74"/>
  <c r="P74"/>
  <c r="M74"/>
  <c r="J74"/>
  <c r="G74"/>
  <c r="B74"/>
  <c r="A74"/>
  <c r="U73"/>
  <c r="V73" s="1"/>
  <c r="R73"/>
  <c r="Q73"/>
  <c r="P73"/>
  <c r="M73"/>
  <c r="J73"/>
  <c r="G73"/>
  <c r="B73"/>
  <c r="A73"/>
  <c r="U72"/>
  <c r="V72" s="1"/>
  <c r="R72"/>
  <c r="Q72"/>
  <c r="P72"/>
  <c r="M72"/>
  <c r="J72"/>
  <c r="G72"/>
  <c r="B72"/>
  <c r="A72"/>
  <c r="U71"/>
  <c r="V71" s="1"/>
  <c r="R71"/>
  <c r="Q71"/>
  <c r="P71"/>
  <c r="M71"/>
  <c r="J71"/>
  <c r="G71"/>
  <c r="B71"/>
  <c r="A71"/>
  <c r="U70"/>
  <c r="V70" s="1"/>
  <c r="R70"/>
  <c r="Q70"/>
  <c r="P70"/>
  <c r="M70"/>
  <c r="J70"/>
  <c r="G70"/>
  <c r="B70"/>
  <c r="A70"/>
  <c r="U69"/>
  <c r="V69" s="1"/>
  <c r="R69"/>
  <c r="Q69"/>
  <c r="P69"/>
  <c r="M69"/>
  <c r="J69"/>
  <c r="G69"/>
  <c r="B69"/>
  <c r="A69"/>
  <c r="U68"/>
  <c r="V68" s="1"/>
  <c r="R68"/>
  <c r="Q68"/>
  <c r="P68"/>
  <c r="M68"/>
  <c r="J68"/>
  <c r="G68"/>
  <c r="B68"/>
  <c r="A68"/>
  <c r="U67"/>
  <c r="V67" s="1"/>
  <c r="R67"/>
  <c r="Q67"/>
  <c r="P67"/>
  <c r="M67"/>
  <c r="J67"/>
  <c r="G67"/>
  <c r="B67"/>
  <c r="A67"/>
  <c r="U66"/>
  <c r="V66" s="1"/>
  <c r="R66"/>
  <c r="Q66"/>
  <c r="P66"/>
  <c r="M66"/>
  <c r="J66"/>
  <c r="G66"/>
  <c r="B66"/>
  <c r="A66"/>
  <c r="U65"/>
  <c r="V65" s="1"/>
  <c r="R65"/>
  <c r="Q65"/>
  <c r="P65"/>
  <c r="M65"/>
  <c r="J65"/>
  <c r="G65"/>
  <c r="B65"/>
  <c r="A65"/>
  <c r="U64"/>
  <c r="V64" s="1"/>
  <c r="R64"/>
  <c r="Q64"/>
  <c r="P64"/>
  <c r="M64"/>
  <c r="J64"/>
  <c r="G64"/>
  <c r="B64"/>
  <c r="A64"/>
  <c r="U63"/>
  <c r="V63" s="1"/>
  <c r="R63"/>
  <c r="Q63"/>
  <c r="P63"/>
  <c r="M63"/>
  <c r="J63"/>
  <c r="G63"/>
  <c r="B63"/>
  <c r="A63"/>
  <c r="U62"/>
  <c r="V62" s="1"/>
  <c r="R62"/>
  <c r="Q62"/>
  <c r="P62"/>
  <c r="M62"/>
  <c r="J62"/>
  <c r="G62"/>
  <c r="B62"/>
  <c r="A62"/>
  <c r="U61"/>
  <c r="V61" s="1"/>
  <c r="R61"/>
  <c r="Q61"/>
  <c r="P61"/>
  <c r="M61"/>
  <c r="J61"/>
  <c r="G61"/>
  <c r="B61"/>
  <c r="A61"/>
  <c r="U60"/>
  <c r="V60" s="1"/>
  <c r="R60"/>
  <c r="Q60"/>
  <c r="P60"/>
  <c r="M60"/>
  <c r="J60"/>
  <c r="G60"/>
  <c r="B60"/>
  <c r="A60"/>
  <c r="U59"/>
  <c r="V59" s="1"/>
  <c r="R59"/>
  <c r="Q59"/>
  <c r="P59"/>
  <c r="M59"/>
  <c r="J59"/>
  <c r="G59"/>
  <c r="B59"/>
  <c r="A59"/>
  <c r="U58"/>
  <c r="V58" s="1"/>
  <c r="R58"/>
  <c r="Q58"/>
  <c r="P58"/>
  <c r="M58"/>
  <c r="J58"/>
  <c r="G58"/>
  <c r="B58"/>
  <c r="A58"/>
  <c r="U57"/>
  <c r="V57" s="1"/>
  <c r="R57"/>
  <c r="Q57"/>
  <c r="P57"/>
  <c r="M57"/>
  <c r="J57"/>
  <c r="G57"/>
  <c r="B57"/>
  <c r="A57"/>
  <c r="U56"/>
  <c r="V56" s="1"/>
  <c r="R56"/>
  <c r="Q56"/>
  <c r="P56"/>
  <c r="M56"/>
  <c r="J56"/>
  <c r="G56"/>
  <c r="B56"/>
  <c r="A56"/>
  <c r="U55"/>
  <c r="V55" s="1"/>
  <c r="R55"/>
  <c r="Q55"/>
  <c r="P55"/>
  <c r="M55"/>
  <c r="J55"/>
  <c r="G55"/>
  <c r="B55"/>
  <c r="A55"/>
  <c r="U54"/>
  <c r="V54" s="1"/>
  <c r="R54"/>
  <c r="Q54"/>
  <c r="P54"/>
  <c r="M54"/>
  <c r="J54"/>
  <c r="G54"/>
  <c r="B54"/>
  <c r="A54"/>
  <c r="U53"/>
  <c r="V53" s="1"/>
  <c r="R53"/>
  <c r="Q53"/>
  <c r="P53"/>
  <c r="M53"/>
  <c r="J53"/>
  <c r="G53"/>
  <c r="B53"/>
  <c r="A53"/>
  <c r="U52"/>
  <c r="V52" s="1"/>
  <c r="R52"/>
  <c r="Q52"/>
  <c r="P52"/>
  <c r="M52"/>
  <c r="J52"/>
  <c r="G52"/>
  <c r="B52"/>
  <c r="A52"/>
  <c r="U51"/>
  <c r="V51" s="1"/>
  <c r="R51"/>
  <c r="Q51"/>
  <c r="P51"/>
  <c r="M51"/>
  <c r="J51"/>
  <c r="G51"/>
  <c r="B51"/>
  <c r="A51"/>
  <c r="U50"/>
  <c r="V50" s="1"/>
  <c r="R50"/>
  <c r="Q50"/>
  <c r="P50"/>
  <c r="M50"/>
  <c r="J50"/>
  <c r="G50"/>
  <c r="B50"/>
  <c r="A50"/>
  <c r="U49"/>
  <c r="V49" s="1"/>
  <c r="R49"/>
  <c r="Q49"/>
  <c r="P49"/>
  <c r="M49"/>
  <c r="J49"/>
  <c r="G49"/>
  <c r="B49"/>
  <c r="A49"/>
  <c r="U48"/>
  <c r="V48" s="1"/>
  <c r="R48"/>
  <c r="Q48"/>
  <c r="P48"/>
  <c r="M48"/>
  <c r="J48"/>
  <c r="G48"/>
  <c r="B48"/>
  <c r="A48"/>
  <c r="U47"/>
  <c r="V47" s="1"/>
  <c r="R47"/>
  <c r="Q47"/>
  <c r="P47"/>
  <c r="M47"/>
  <c r="J47"/>
  <c r="G47"/>
  <c r="B47"/>
  <c r="A47"/>
  <c r="U46"/>
  <c r="V46" s="1"/>
  <c r="R46"/>
  <c r="Q46"/>
  <c r="P46"/>
  <c r="M46"/>
  <c r="J46"/>
  <c r="G46"/>
  <c r="B46"/>
  <c r="A46"/>
  <c r="U45"/>
  <c r="V45" s="1"/>
  <c r="R45"/>
  <c r="Q45"/>
  <c r="P45"/>
  <c r="M45"/>
  <c r="J45"/>
  <c r="G45"/>
  <c r="B45"/>
  <c r="A45"/>
  <c r="U44"/>
  <c r="V44" s="1"/>
  <c r="R44"/>
  <c r="Q44"/>
  <c r="P44"/>
  <c r="M44"/>
  <c r="J44"/>
  <c r="G44"/>
  <c r="B44"/>
  <c r="A44"/>
  <c r="U43"/>
  <c r="V43" s="1"/>
  <c r="R43"/>
  <c r="Q43"/>
  <c r="P43"/>
  <c r="M43"/>
  <c r="J43"/>
  <c r="G43"/>
  <c r="B43"/>
  <c r="A43"/>
  <c r="U42"/>
  <c r="V42" s="1"/>
  <c r="R42"/>
  <c r="Q42"/>
  <c r="P42"/>
  <c r="M42"/>
  <c r="J42"/>
  <c r="G42"/>
  <c r="B42"/>
  <c r="A42"/>
  <c r="U41"/>
  <c r="V41" s="1"/>
  <c r="R41"/>
  <c r="Q41"/>
  <c r="P41"/>
  <c r="M41"/>
  <c r="J41"/>
  <c r="G41"/>
  <c r="B41"/>
  <c r="A41"/>
  <c r="U40"/>
  <c r="V40" s="1"/>
  <c r="R40"/>
  <c r="Q40"/>
  <c r="P40"/>
  <c r="M40"/>
  <c r="J40"/>
  <c r="G40"/>
  <c r="B40"/>
  <c r="A40"/>
  <c r="U39"/>
  <c r="V39" s="1"/>
  <c r="R39"/>
  <c r="Q39"/>
  <c r="P39"/>
  <c r="M39"/>
  <c r="J39"/>
  <c r="G39"/>
  <c r="B39"/>
  <c r="A39"/>
  <c r="U38"/>
  <c r="V38" s="1"/>
  <c r="R38"/>
  <c r="Q38"/>
  <c r="P38"/>
  <c r="M38"/>
  <c r="J38"/>
  <c r="G38"/>
  <c r="B38"/>
  <c r="A38"/>
  <c r="U37"/>
  <c r="V37" s="1"/>
  <c r="R37"/>
  <c r="Q37"/>
  <c r="P37"/>
  <c r="M37"/>
  <c r="J37"/>
  <c r="G37"/>
  <c r="B37"/>
  <c r="A37"/>
  <c r="U36"/>
  <c r="V36" s="1"/>
  <c r="R36"/>
  <c r="Q36"/>
  <c r="P36"/>
  <c r="M36"/>
  <c r="J36"/>
  <c r="G36"/>
  <c r="B36"/>
  <c r="A36"/>
  <c r="U35"/>
  <c r="V35" s="1"/>
  <c r="R35"/>
  <c r="Q35"/>
  <c r="P35"/>
  <c r="M35"/>
  <c r="J35"/>
  <c r="G35"/>
  <c r="B35"/>
  <c r="A35"/>
  <c r="U34"/>
  <c r="V34" s="1"/>
  <c r="R34"/>
  <c r="Q34"/>
  <c r="P34"/>
  <c r="M34"/>
  <c r="J34"/>
  <c r="G34"/>
  <c r="B34"/>
  <c r="A34"/>
  <c r="U33"/>
  <c r="V33" s="1"/>
  <c r="R33"/>
  <c r="Q33"/>
  <c r="P33"/>
  <c r="M33"/>
  <c r="J33"/>
  <c r="G33"/>
  <c r="B33"/>
  <c r="A33"/>
  <c r="U32"/>
  <c r="V32" s="1"/>
  <c r="R32"/>
  <c r="Q32"/>
  <c r="P32"/>
  <c r="M32"/>
  <c r="J32"/>
  <c r="G32"/>
  <c r="B32"/>
  <c r="A32"/>
  <c r="U31"/>
  <c r="V31" s="1"/>
  <c r="R31"/>
  <c r="Q31"/>
  <c r="P31"/>
  <c r="M31"/>
  <c r="J31"/>
  <c r="G31"/>
  <c r="B31"/>
  <c r="A31"/>
  <c r="U30"/>
  <c r="V30" s="1"/>
  <c r="R30"/>
  <c r="Q30"/>
  <c r="P30"/>
  <c r="M30"/>
  <c r="J30"/>
  <c r="G30"/>
  <c r="B30"/>
  <c r="A30"/>
  <c r="U29"/>
  <c r="V29" s="1"/>
  <c r="R29"/>
  <c r="Q29"/>
  <c r="P29"/>
  <c r="M29"/>
  <c r="J29"/>
  <c r="G29"/>
  <c r="B29"/>
  <c r="A29"/>
  <c r="U28"/>
  <c r="V28" s="1"/>
  <c r="R28"/>
  <c r="Q28"/>
  <c r="P28"/>
  <c r="M28"/>
  <c r="J28"/>
  <c r="G28"/>
  <c r="B28"/>
  <c r="A28"/>
  <c r="U27"/>
  <c r="V27" s="1"/>
  <c r="R27"/>
  <c r="Q27"/>
  <c r="P27"/>
  <c r="M27"/>
  <c r="J27"/>
  <c r="G27"/>
  <c r="B27"/>
  <c r="A27"/>
  <c r="U26"/>
  <c r="V26" s="1"/>
  <c r="R26"/>
  <c r="Q26"/>
  <c r="P26"/>
  <c r="M26"/>
  <c r="J26"/>
  <c r="G26"/>
  <c r="B26"/>
  <c r="A26"/>
  <c r="U25"/>
  <c r="V25" s="1"/>
  <c r="R25"/>
  <c r="Q25"/>
  <c r="P25"/>
  <c r="M25"/>
  <c r="J25"/>
  <c r="G25"/>
  <c r="B25"/>
  <c r="A25"/>
  <c r="U24"/>
  <c r="V24" s="1"/>
  <c r="R24"/>
  <c r="Q24"/>
  <c r="P24"/>
  <c r="M24"/>
  <c r="J24"/>
  <c r="G24"/>
  <c r="B24"/>
  <c r="A24"/>
  <c r="U23"/>
  <c r="V23" s="1"/>
  <c r="R23"/>
  <c r="Q23"/>
  <c r="P23"/>
  <c r="M23"/>
  <c r="J23"/>
  <c r="G23"/>
  <c r="B23"/>
  <c r="A23"/>
  <c r="U22"/>
  <c r="V22" s="1"/>
  <c r="R22"/>
  <c r="Q22"/>
  <c r="P22"/>
  <c r="M22"/>
  <c r="J22"/>
  <c r="G22"/>
  <c r="B22"/>
  <c r="A22"/>
  <c r="U21"/>
  <c r="V21" s="1"/>
  <c r="R21"/>
  <c r="Q21"/>
  <c r="P21"/>
  <c r="M21"/>
  <c r="J21"/>
  <c r="G21"/>
  <c r="B21"/>
  <c r="A21"/>
  <c r="U20"/>
  <c r="V20" s="1"/>
  <c r="R20"/>
  <c r="Q20"/>
  <c r="P20"/>
  <c r="M20"/>
  <c r="J20"/>
  <c r="G20"/>
  <c r="B20"/>
  <c r="A20"/>
  <c r="U19"/>
  <c r="V19" s="1"/>
  <c r="R19"/>
  <c r="Q19"/>
  <c r="P19"/>
  <c r="M19"/>
  <c r="J19"/>
  <c r="G19"/>
  <c r="B19"/>
  <c r="A19"/>
  <c r="U18"/>
  <c r="V18" s="1"/>
  <c r="R18"/>
  <c r="Q18"/>
  <c r="P18"/>
  <c r="M18"/>
  <c r="J18"/>
  <c r="G18"/>
  <c r="B18"/>
  <c r="A18"/>
  <c r="U17"/>
  <c r="V17" s="1"/>
  <c r="R17"/>
  <c r="Q17"/>
  <c r="P17"/>
  <c r="M17"/>
  <c r="J17"/>
  <c r="G17"/>
  <c r="B17"/>
  <c r="A17"/>
  <c r="U16"/>
  <c r="V16" s="1"/>
  <c r="R16"/>
  <c r="Q16"/>
  <c r="P16"/>
  <c r="M16"/>
  <c r="J16"/>
  <c r="G16"/>
  <c r="B16"/>
  <c r="A16"/>
  <c r="U15"/>
  <c r="V15" s="1"/>
  <c r="R15"/>
  <c r="Q15"/>
  <c r="P15"/>
  <c r="M15"/>
  <c r="J15"/>
  <c r="G15"/>
  <c r="B15"/>
  <c r="A15"/>
  <c r="U14"/>
  <c r="V14" s="1"/>
  <c r="R14"/>
  <c r="Q14"/>
  <c r="P14"/>
  <c r="M14"/>
  <c r="J14"/>
  <c r="G14"/>
  <c r="B14"/>
  <c r="A14"/>
  <c r="U13"/>
  <c r="V13" s="1"/>
  <c r="R13"/>
  <c r="Q13"/>
  <c r="P13"/>
  <c r="M13"/>
  <c r="J13"/>
  <c r="G13"/>
  <c r="B13"/>
  <c r="A13"/>
  <c r="U12"/>
  <c r="V12" s="1"/>
  <c r="R12"/>
  <c r="Q12"/>
  <c r="P12"/>
  <c r="M12"/>
  <c r="J12"/>
  <c r="G12"/>
  <c r="B12"/>
  <c r="A12"/>
  <c r="U11"/>
  <c r="V11" s="1"/>
  <c r="R11"/>
  <c r="Q11"/>
  <c r="P11"/>
  <c r="M11"/>
  <c r="J11"/>
  <c r="G11"/>
  <c r="B11"/>
  <c r="A11"/>
  <c r="U10"/>
  <c r="R10"/>
  <c r="Q10"/>
  <c r="P10"/>
  <c r="M10"/>
  <c r="J10"/>
  <c r="G10"/>
  <c r="B10"/>
  <c r="A10"/>
  <c r="O9"/>
  <c r="N9"/>
  <c r="L9"/>
  <c r="K9"/>
  <c r="I9"/>
  <c r="H9"/>
  <c r="F9"/>
  <c r="E9"/>
  <c r="D9"/>
  <c r="C9"/>
  <c r="V5"/>
  <c r="U5"/>
  <c r="Q91" i="27"/>
  <c r="R90"/>
  <c r="R89"/>
  <c r="U84"/>
  <c r="V84" s="1"/>
  <c r="R84"/>
  <c r="Q84"/>
  <c r="P84"/>
  <c r="E1594" i="74" s="1"/>
  <c r="M84" i="27"/>
  <c r="E1513" i="74" s="1"/>
  <c r="J84" i="27"/>
  <c r="D1513" i="74" s="1"/>
  <c r="G84" i="27"/>
  <c r="C1513" i="74" s="1"/>
  <c r="C1594" s="1"/>
  <c r="B84" i="27"/>
  <c r="A84"/>
  <c r="U83"/>
  <c r="V83" s="1"/>
  <c r="R83"/>
  <c r="Q83"/>
  <c r="P83"/>
  <c r="M83"/>
  <c r="E1512" i="74" s="1"/>
  <c r="J83" i="27"/>
  <c r="D1512" i="74" s="1"/>
  <c r="G83" i="27"/>
  <c r="C1512" i="74" s="1"/>
  <c r="C1593" s="1"/>
  <c r="B83" i="27"/>
  <c r="A83"/>
  <c r="U82"/>
  <c r="V82" s="1"/>
  <c r="R82"/>
  <c r="Q82"/>
  <c r="P82"/>
  <c r="E1592" i="74" s="1"/>
  <c r="M82" i="27"/>
  <c r="E1511" i="74" s="1"/>
  <c r="J82" i="27"/>
  <c r="D1511" i="74" s="1"/>
  <c r="G82" i="27"/>
  <c r="C1511" i="74" s="1"/>
  <c r="C1592" s="1"/>
  <c r="B82" i="27"/>
  <c r="A82"/>
  <c r="U81"/>
  <c r="V81" s="1"/>
  <c r="R81"/>
  <c r="Q81"/>
  <c r="P81"/>
  <c r="M81"/>
  <c r="E1510" i="74" s="1"/>
  <c r="J81" i="27"/>
  <c r="D1510" i="74" s="1"/>
  <c r="G81" i="27"/>
  <c r="C1510" i="74" s="1"/>
  <c r="C1591" s="1"/>
  <c r="B81" i="27"/>
  <c r="A81"/>
  <c r="U80"/>
  <c r="V80" s="1"/>
  <c r="R80"/>
  <c r="Q80"/>
  <c r="P80"/>
  <c r="E1590" i="74" s="1"/>
  <c r="M80" i="27"/>
  <c r="E1509" i="74" s="1"/>
  <c r="J80" i="27"/>
  <c r="D1509" i="74" s="1"/>
  <c r="G80" i="27"/>
  <c r="C1509" i="74" s="1"/>
  <c r="C1590" s="1"/>
  <c r="B80" i="27"/>
  <c r="A80"/>
  <c r="U79"/>
  <c r="V79" s="1"/>
  <c r="R79"/>
  <c r="Q79"/>
  <c r="P79"/>
  <c r="M79"/>
  <c r="E1508" i="74" s="1"/>
  <c r="J79" i="27"/>
  <c r="D1508" i="74" s="1"/>
  <c r="G79" i="27"/>
  <c r="C1508" i="74" s="1"/>
  <c r="C1589" s="1"/>
  <c r="B79" i="27"/>
  <c r="A79"/>
  <c r="U78"/>
  <c r="V78" s="1"/>
  <c r="R78"/>
  <c r="Q78"/>
  <c r="P78"/>
  <c r="E1588" i="74" s="1"/>
  <c r="M78" i="27"/>
  <c r="E1507" i="74" s="1"/>
  <c r="J78" i="27"/>
  <c r="D1507" i="74" s="1"/>
  <c r="G78" i="27"/>
  <c r="C1507" i="74" s="1"/>
  <c r="C1588" s="1"/>
  <c r="B78" i="27"/>
  <c r="A78"/>
  <c r="U77"/>
  <c r="V77" s="1"/>
  <c r="R77"/>
  <c r="Q77"/>
  <c r="P77"/>
  <c r="M77"/>
  <c r="E1506" i="74" s="1"/>
  <c r="J77" i="27"/>
  <c r="D1506" i="74" s="1"/>
  <c r="G77" i="27"/>
  <c r="C1506" i="74" s="1"/>
  <c r="C1587" s="1"/>
  <c r="B77" i="27"/>
  <c r="A77"/>
  <c r="U76"/>
  <c r="V76" s="1"/>
  <c r="R76"/>
  <c r="Q76"/>
  <c r="P76"/>
  <c r="E1586" i="74" s="1"/>
  <c r="M76" i="27"/>
  <c r="E1505" i="74" s="1"/>
  <c r="J76" i="27"/>
  <c r="D1505" i="74" s="1"/>
  <c r="G76" i="27"/>
  <c r="C1505" i="74" s="1"/>
  <c r="C1586" s="1"/>
  <c r="B76" i="27"/>
  <c r="A76"/>
  <c r="U75"/>
  <c r="V75" s="1"/>
  <c r="R75"/>
  <c r="Q75"/>
  <c r="P75"/>
  <c r="M75"/>
  <c r="E1504" i="74" s="1"/>
  <c r="J75" i="27"/>
  <c r="D1504" i="74" s="1"/>
  <c r="G75" i="27"/>
  <c r="C1504" i="74" s="1"/>
  <c r="C1585" s="1"/>
  <c r="B75" i="27"/>
  <c r="A75"/>
  <c r="U74"/>
  <c r="V74" s="1"/>
  <c r="R74"/>
  <c r="Q74"/>
  <c r="P74"/>
  <c r="M74"/>
  <c r="E1503" i="74" s="1"/>
  <c r="J74" i="27"/>
  <c r="D1503" i="74" s="1"/>
  <c r="G74" i="27"/>
  <c r="C1503" i="74" s="1"/>
  <c r="C1584" s="1"/>
  <c r="B74" i="27"/>
  <c r="A74"/>
  <c r="U73"/>
  <c r="V73" s="1"/>
  <c r="R73"/>
  <c r="Q73"/>
  <c r="P73"/>
  <c r="M73"/>
  <c r="E1502" i="74" s="1"/>
  <c r="J73" i="27"/>
  <c r="D1502" i="74" s="1"/>
  <c r="G73" i="27"/>
  <c r="C1502" i="74" s="1"/>
  <c r="C1583" s="1"/>
  <c r="B73" i="27"/>
  <c r="A73"/>
  <c r="U72"/>
  <c r="V72" s="1"/>
  <c r="R72"/>
  <c r="Q72"/>
  <c r="P72"/>
  <c r="E1582" i="74" s="1"/>
  <c r="M72" i="27"/>
  <c r="E1501" i="74" s="1"/>
  <c r="J72" i="27"/>
  <c r="D1501" i="74" s="1"/>
  <c r="G72" i="27"/>
  <c r="C1501" i="74" s="1"/>
  <c r="C1582" s="1"/>
  <c r="B72" i="27"/>
  <c r="A72"/>
  <c r="U71"/>
  <c r="V71" s="1"/>
  <c r="R71"/>
  <c r="Q71"/>
  <c r="P71"/>
  <c r="M71"/>
  <c r="E1500" i="74" s="1"/>
  <c r="J71" i="27"/>
  <c r="D1500" i="74" s="1"/>
  <c r="G71" i="27"/>
  <c r="C1500" i="74" s="1"/>
  <c r="C1581" s="1"/>
  <c r="B71" i="27"/>
  <c r="A71"/>
  <c r="U70"/>
  <c r="V70" s="1"/>
  <c r="R70"/>
  <c r="Q70"/>
  <c r="P70"/>
  <c r="E1580" i="74" s="1"/>
  <c r="M70" i="27"/>
  <c r="E1499" i="74" s="1"/>
  <c r="J70" i="27"/>
  <c r="D1499" i="74" s="1"/>
  <c r="G70" i="27"/>
  <c r="C1499" i="74" s="1"/>
  <c r="C1580" s="1"/>
  <c r="B70" i="27"/>
  <c r="A70"/>
  <c r="U69"/>
  <c r="V69" s="1"/>
  <c r="R69"/>
  <c r="Q69"/>
  <c r="P69"/>
  <c r="E1579" i="74" s="1"/>
  <c r="M69" i="27"/>
  <c r="E1498" i="74" s="1"/>
  <c r="J69" i="27"/>
  <c r="D1498" i="74" s="1"/>
  <c r="G69" i="27"/>
  <c r="C1498" i="74" s="1"/>
  <c r="C1579" s="1"/>
  <c r="B69" i="27"/>
  <c r="A69"/>
  <c r="U68"/>
  <c r="V68" s="1"/>
  <c r="R68"/>
  <c r="Q68"/>
  <c r="P68"/>
  <c r="M68"/>
  <c r="E1497" i="74" s="1"/>
  <c r="J68" i="27"/>
  <c r="D1497" i="74" s="1"/>
  <c r="G68" i="27"/>
  <c r="C1497" i="74" s="1"/>
  <c r="C1578" s="1"/>
  <c r="B68" i="27"/>
  <c r="A68"/>
  <c r="U67"/>
  <c r="V67" s="1"/>
  <c r="R67"/>
  <c r="Q67"/>
  <c r="P67"/>
  <c r="E1577" i="74" s="1"/>
  <c r="M67" i="27"/>
  <c r="E1496" i="74" s="1"/>
  <c r="J67" i="27"/>
  <c r="D1496" i="74" s="1"/>
  <c r="G67" i="27"/>
  <c r="C1496" i="74" s="1"/>
  <c r="C1577" s="1"/>
  <c r="B67" i="27"/>
  <c r="A67"/>
  <c r="U66"/>
  <c r="V66" s="1"/>
  <c r="R66"/>
  <c r="Q66"/>
  <c r="P66"/>
  <c r="M66"/>
  <c r="E1495" i="74" s="1"/>
  <c r="J66" i="27"/>
  <c r="D1495" i="74" s="1"/>
  <c r="G66" i="27"/>
  <c r="C1495" i="74" s="1"/>
  <c r="C1576" s="1"/>
  <c r="B66" i="27"/>
  <c r="A66"/>
  <c r="U65"/>
  <c r="V65" s="1"/>
  <c r="R65"/>
  <c r="Q65"/>
  <c r="P65"/>
  <c r="M65"/>
  <c r="E1494" i="74" s="1"/>
  <c r="J65" i="27"/>
  <c r="D1494" i="74" s="1"/>
  <c r="G65" i="27"/>
  <c r="C1494" i="74" s="1"/>
  <c r="C1575" s="1"/>
  <c r="B65" i="27"/>
  <c r="A65"/>
  <c r="U64"/>
  <c r="V64" s="1"/>
  <c r="R64"/>
  <c r="Q64"/>
  <c r="P64"/>
  <c r="E1574" i="74" s="1"/>
  <c r="M64" i="27"/>
  <c r="E1493" i="74" s="1"/>
  <c r="J64" i="27"/>
  <c r="D1493" i="74" s="1"/>
  <c r="G64" i="27"/>
  <c r="C1493" i="74" s="1"/>
  <c r="C1574" s="1"/>
  <c r="B64" i="27"/>
  <c r="A64"/>
  <c r="U63"/>
  <c r="V63" s="1"/>
  <c r="R63"/>
  <c r="Q63"/>
  <c r="P63"/>
  <c r="M63"/>
  <c r="E1492" i="74" s="1"/>
  <c r="J63" i="27"/>
  <c r="D1492" i="74" s="1"/>
  <c r="G63" i="27"/>
  <c r="C1492" i="74" s="1"/>
  <c r="C1573" s="1"/>
  <c r="B63" i="27"/>
  <c r="A63"/>
  <c r="U62"/>
  <c r="V62" s="1"/>
  <c r="R62"/>
  <c r="Q62"/>
  <c r="P62"/>
  <c r="E1572" i="74" s="1"/>
  <c r="M62" i="27"/>
  <c r="E1491" i="74" s="1"/>
  <c r="J62" i="27"/>
  <c r="D1491" i="74" s="1"/>
  <c r="G62" i="27"/>
  <c r="C1491" i="74" s="1"/>
  <c r="C1572" s="1"/>
  <c r="B62" i="27"/>
  <c r="A62"/>
  <c r="U61"/>
  <c r="V61" s="1"/>
  <c r="R61"/>
  <c r="Q61"/>
  <c r="P61"/>
  <c r="E1571" i="74" s="1"/>
  <c r="M61" i="27"/>
  <c r="E1490" i="74" s="1"/>
  <c r="J61" i="27"/>
  <c r="D1490" i="74" s="1"/>
  <c r="G61" i="27"/>
  <c r="C1490" i="74" s="1"/>
  <c r="C1571" s="1"/>
  <c r="B61" i="27"/>
  <c r="A61"/>
  <c r="U60"/>
  <c r="V60" s="1"/>
  <c r="R60"/>
  <c r="Q60"/>
  <c r="P60"/>
  <c r="M60"/>
  <c r="E1489" i="74" s="1"/>
  <c r="J60" i="27"/>
  <c r="D1489" i="74" s="1"/>
  <c r="G60" i="27"/>
  <c r="C1489" i="74" s="1"/>
  <c r="C1570" s="1"/>
  <c r="B60" i="27"/>
  <c r="A60"/>
  <c r="U59"/>
  <c r="V59" s="1"/>
  <c r="R59"/>
  <c r="Q59"/>
  <c r="P59"/>
  <c r="E1569" i="74" s="1"/>
  <c r="M59" i="27"/>
  <c r="E1488" i="74" s="1"/>
  <c r="J59" i="27"/>
  <c r="D1488" i="74" s="1"/>
  <c r="G59" i="27"/>
  <c r="C1488" i="74" s="1"/>
  <c r="C1569" s="1"/>
  <c r="B59" i="27"/>
  <c r="A59"/>
  <c r="U58"/>
  <c r="V58" s="1"/>
  <c r="R58"/>
  <c r="Q58"/>
  <c r="P58"/>
  <c r="M58"/>
  <c r="E1487" i="74" s="1"/>
  <c r="J58" i="27"/>
  <c r="D1487" i="74" s="1"/>
  <c r="G58" i="27"/>
  <c r="C1487" i="74" s="1"/>
  <c r="C1568" s="1"/>
  <c r="B58" i="27"/>
  <c r="A58"/>
  <c r="U57"/>
  <c r="V57" s="1"/>
  <c r="R57"/>
  <c r="Q57"/>
  <c r="P57"/>
  <c r="M57"/>
  <c r="E1486" i="74" s="1"/>
  <c r="J57" i="27"/>
  <c r="D1486" i="74" s="1"/>
  <c r="G57" i="27"/>
  <c r="C1486" i="74" s="1"/>
  <c r="C1567" s="1"/>
  <c r="B57" i="27"/>
  <c r="A57"/>
  <c r="U56"/>
  <c r="V56" s="1"/>
  <c r="R56"/>
  <c r="Q56"/>
  <c r="P56"/>
  <c r="E1566" i="74" s="1"/>
  <c r="M56" i="27"/>
  <c r="E1485" i="74" s="1"/>
  <c r="J56" i="27"/>
  <c r="D1485" i="74" s="1"/>
  <c r="G56" i="27"/>
  <c r="C1485" i="74" s="1"/>
  <c r="C1566" s="1"/>
  <c r="B56" i="27"/>
  <c r="A56"/>
  <c r="U55"/>
  <c r="V55" s="1"/>
  <c r="R55"/>
  <c r="Q55"/>
  <c r="P55"/>
  <c r="M55"/>
  <c r="E1484" i="74" s="1"/>
  <c r="J55" i="27"/>
  <c r="D1484" i="74" s="1"/>
  <c r="G55" i="27"/>
  <c r="C1484" i="74" s="1"/>
  <c r="C1565" s="1"/>
  <c r="B55" i="27"/>
  <c r="A55"/>
  <c r="U54"/>
  <c r="V54" s="1"/>
  <c r="R54"/>
  <c r="Q54"/>
  <c r="P54"/>
  <c r="E1564" i="74" s="1"/>
  <c r="M54" i="27"/>
  <c r="E1483" i="74" s="1"/>
  <c r="J54" i="27"/>
  <c r="D1483" i="74" s="1"/>
  <c r="G54" i="27"/>
  <c r="C1483" i="74" s="1"/>
  <c r="C1564" s="1"/>
  <c r="B54" i="27"/>
  <c r="A54"/>
  <c r="U53"/>
  <c r="V53" s="1"/>
  <c r="R53"/>
  <c r="Q53"/>
  <c r="P53"/>
  <c r="M53"/>
  <c r="E1482" i="74" s="1"/>
  <c r="J53" i="27"/>
  <c r="D1482" i="74" s="1"/>
  <c r="G53" i="27"/>
  <c r="C1482" i="74" s="1"/>
  <c r="C1563" s="1"/>
  <c r="B53" i="27"/>
  <c r="A53"/>
  <c r="U52"/>
  <c r="V52" s="1"/>
  <c r="R52"/>
  <c r="Q52"/>
  <c r="P52"/>
  <c r="E1562" i="74" s="1"/>
  <c r="M52" i="27"/>
  <c r="E1481" i="74" s="1"/>
  <c r="J52" i="27"/>
  <c r="D1481" i="74" s="1"/>
  <c r="G52" i="27"/>
  <c r="C1481" i="74" s="1"/>
  <c r="C1562" s="1"/>
  <c r="B52" i="27"/>
  <c r="A52"/>
  <c r="U51"/>
  <c r="V51" s="1"/>
  <c r="R51"/>
  <c r="Q51"/>
  <c r="P51"/>
  <c r="M51"/>
  <c r="E1480" i="74" s="1"/>
  <c r="J51" i="27"/>
  <c r="D1480" i="74" s="1"/>
  <c r="G51" i="27"/>
  <c r="C1480" i="74" s="1"/>
  <c r="C1561" s="1"/>
  <c r="B51" i="27"/>
  <c r="A51"/>
  <c r="U50"/>
  <c r="V50" s="1"/>
  <c r="R50"/>
  <c r="Q50"/>
  <c r="P50"/>
  <c r="E1560" i="74" s="1"/>
  <c r="M50" i="27"/>
  <c r="E1479" i="74" s="1"/>
  <c r="J50" i="27"/>
  <c r="D1479" i="74" s="1"/>
  <c r="G50" i="27"/>
  <c r="C1479" i="74" s="1"/>
  <c r="C1560" s="1"/>
  <c r="B50" i="27"/>
  <c r="A50"/>
  <c r="U49"/>
  <c r="V49" s="1"/>
  <c r="R49"/>
  <c r="Q49"/>
  <c r="P49"/>
  <c r="M49"/>
  <c r="E1478" i="74" s="1"/>
  <c r="J49" i="27"/>
  <c r="D1478" i="74" s="1"/>
  <c r="G49" i="27"/>
  <c r="C1478" i="74" s="1"/>
  <c r="C1559" s="1"/>
  <c r="B49" i="27"/>
  <c r="A49"/>
  <c r="U48"/>
  <c r="V48" s="1"/>
  <c r="R48"/>
  <c r="Q48"/>
  <c r="P48"/>
  <c r="E1558" i="74" s="1"/>
  <c r="M48" i="27"/>
  <c r="E1477" i="74" s="1"/>
  <c r="J48" i="27"/>
  <c r="D1477" i="74" s="1"/>
  <c r="G48" i="27"/>
  <c r="C1477" i="74" s="1"/>
  <c r="C1558" s="1"/>
  <c r="B48" i="27"/>
  <c r="A48"/>
  <c r="U47"/>
  <c r="V47" s="1"/>
  <c r="R47"/>
  <c r="Q47"/>
  <c r="P47"/>
  <c r="M47"/>
  <c r="E1476" i="74" s="1"/>
  <c r="J47" i="27"/>
  <c r="D1476" i="74" s="1"/>
  <c r="G47" i="27"/>
  <c r="C1476" i="74" s="1"/>
  <c r="C1557" s="1"/>
  <c r="B47" i="27"/>
  <c r="A47"/>
  <c r="U46"/>
  <c r="V46" s="1"/>
  <c r="R46"/>
  <c r="Q46"/>
  <c r="P46"/>
  <c r="E1556" i="74" s="1"/>
  <c r="M46" i="27"/>
  <c r="E1475" i="74" s="1"/>
  <c r="J46" i="27"/>
  <c r="D1475" i="74" s="1"/>
  <c r="G46" i="27"/>
  <c r="C1475" i="74" s="1"/>
  <c r="C1556" s="1"/>
  <c r="B46" i="27"/>
  <c r="A46"/>
  <c r="U45"/>
  <c r="V45" s="1"/>
  <c r="R45"/>
  <c r="Q45"/>
  <c r="P45"/>
  <c r="M45"/>
  <c r="E1474" i="74" s="1"/>
  <c r="J45" i="27"/>
  <c r="D1474" i="74" s="1"/>
  <c r="G45" i="27"/>
  <c r="C1474" i="74" s="1"/>
  <c r="C1555" s="1"/>
  <c r="B45" i="27"/>
  <c r="A45"/>
  <c r="U44"/>
  <c r="V44" s="1"/>
  <c r="R44"/>
  <c r="Q44"/>
  <c r="P44"/>
  <c r="E1554" i="74" s="1"/>
  <c r="M44" i="27"/>
  <c r="E1473" i="74" s="1"/>
  <c r="J44" i="27"/>
  <c r="D1473" i="74" s="1"/>
  <c r="G44" i="27"/>
  <c r="C1473" i="74" s="1"/>
  <c r="C1554" s="1"/>
  <c r="B44" i="27"/>
  <c r="A44"/>
  <c r="U43"/>
  <c r="V43" s="1"/>
  <c r="R43"/>
  <c r="Q43"/>
  <c r="P43"/>
  <c r="M43"/>
  <c r="E1472" i="74" s="1"/>
  <c r="J43" i="27"/>
  <c r="D1472" i="74" s="1"/>
  <c r="G43" i="27"/>
  <c r="C1472" i="74" s="1"/>
  <c r="C1553" s="1"/>
  <c r="B43" i="27"/>
  <c r="A43"/>
  <c r="U42"/>
  <c r="V42" s="1"/>
  <c r="R42"/>
  <c r="Q42"/>
  <c r="P42"/>
  <c r="E1552" i="74" s="1"/>
  <c r="M42" i="27"/>
  <c r="E1471" i="74" s="1"/>
  <c r="J42" i="27"/>
  <c r="D1471" i="74" s="1"/>
  <c r="G42" i="27"/>
  <c r="C1471" i="74" s="1"/>
  <c r="C1552" s="1"/>
  <c r="B42" i="27"/>
  <c r="A42"/>
  <c r="U41"/>
  <c r="V41" s="1"/>
  <c r="P41"/>
  <c r="M41"/>
  <c r="E1470" i="74" s="1"/>
  <c r="R41" i="27"/>
  <c r="G41"/>
  <c r="C1470" i="74" s="1"/>
  <c r="C1551" s="1"/>
  <c r="B41" i="27"/>
  <c r="A41"/>
  <c r="U40"/>
  <c r="V40" s="1"/>
  <c r="R40"/>
  <c r="Q40"/>
  <c r="P40"/>
  <c r="E1550" i="74" s="1"/>
  <c r="M40" i="27"/>
  <c r="E1469" i="74" s="1"/>
  <c r="J40" i="27"/>
  <c r="D1469" i="74" s="1"/>
  <c r="G40" i="27"/>
  <c r="C1469" i="74" s="1"/>
  <c r="C1550" s="1"/>
  <c r="B40" i="27"/>
  <c r="A40"/>
  <c r="U39"/>
  <c r="V39" s="1"/>
  <c r="R39"/>
  <c r="Q39"/>
  <c r="P39"/>
  <c r="M39"/>
  <c r="E1468" i="74" s="1"/>
  <c r="J39" i="27"/>
  <c r="D1468" i="74" s="1"/>
  <c r="G39" i="27"/>
  <c r="C1468" i="74" s="1"/>
  <c r="C1549" s="1"/>
  <c r="B39" i="27"/>
  <c r="A39"/>
  <c r="U38"/>
  <c r="V38" s="1"/>
  <c r="R38"/>
  <c r="Q38"/>
  <c r="P38"/>
  <c r="E1548" i="74" s="1"/>
  <c r="M38" i="27"/>
  <c r="E1467" i="74" s="1"/>
  <c r="J38" i="27"/>
  <c r="D1467" i="74" s="1"/>
  <c r="G38" i="27"/>
  <c r="C1467" i="74" s="1"/>
  <c r="C1548" s="1"/>
  <c r="B38" i="27"/>
  <c r="A38"/>
  <c r="U37"/>
  <c r="V37" s="1"/>
  <c r="R37"/>
  <c r="Q37"/>
  <c r="P37"/>
  <c r="M37"/>
  <c r="E1466" i="74" s="1"/>
  <c r="J37" i="27"/>
  <c r="D1466" i="74" s="1"/>
  <c r="G37" i="27"/>
  <c r="C1466" i="74" s="1"/>
  <c r="C1547" s="1"/>
  <c r="B37" i="27"/>
  <c r="A37"/>
  <c r="U36"/>
  <c r="V36" s="1"/>
  <c r="R36"/>
  <c r="Q36"/>
  <c r="P36"/>
  <c r="E1546" i="74" s="1"/>
  <c r="M36" i="27"/>
  <c r="E1465" i="74" s="1"/>
  <c r="J36" i="27"/>
  <c r="D1465" i="74" s="1"/>
  <c r="G36" i="27"/>
  <c r="C1465" i="74" s="1"/>
  <c r="C1546" s="1"/>
  <c r="B36" i="27"/>
  <c r="A36"/>
  <c r="U35"/>
  <c r="V35" s="1"/>
  <c r="R35"/>
  <c r="Q35"/>
  <c r="P35"/>
  <c r="M35"/>
  <c r="E1464" i="74" s="1"/>
  <c r="J35" i="27"/>
  <c r="D1464" i="74" s="1"/>
  <c r="G35" i="27"/>
  <c r="C1464" i="74" s="1"/>
  <c r="C1545" s="1"/>
  <c r="B35" i="27"/>
  <c r="A35"/>
  <c r="U34"/>
  <c r="V34" s="1"/>
  <c r="R34"/>
  <c r="Q34"/>
  <c r="P34"/>
  <c r="E1544" i="74" s="1"/>
  <c r="M34" i="27"/>
  <c r="E1463" i="74" s="1"/>
  <c r="J34" i="27"/>
  <c r="D1463" i="74" s="1"/>
  <c r="G34" i="27"/>
  <c r="C1463" i="74" s="1"/>
  <c r="C1544" s="1"/>
  <c r="B34" i="27"/>
  <c r="A34"/>
  <c r="U33"/>
  <c r="V33" s="1"/>
  <c r="R33"/>
  <c r="Q33"/>
  <c r="P33"/>
  <c r="M33"/>
  <c r="E1462" i="74" s="1"/>
  <c r="J33" i="27"/>
  <c r="D1462" i="74" s="1"/>
  <c r="G33" i="27"/>
  <c r="C1462" i="74" s="1"/>
  <c r="C1543" s="1"/>
  <c r="B33" i="27"/>
  <c r="A33"/>
  <c r="U32"/>
  <c r="V32" s="1"/>
  <c r="R32"/>
  <c r="Q32"/>
  <c r="P32"/>
  <c r="E1542" i="74" s="1"/>
  <c r="M32" i="27"/>
  <c r="E1461" i="74" s="1"/>
  <c r="J32" i="27"/>
  <c r="D1461" i="74" s="1"/>
  <c r="G32" i="27"/>
  <c r="C1461" i="74" s="1"/>
  <c r="C1542" s="1"/>
  <c r="B32" i="27"/>
  <c r="A32"/>
  <c r="U31"/>
  <c r="V31" s="1"/>
  <c r="R31"/>
  <c r="Q31"/>
  <c r="P31"/>
  <c r="E1541" i="74" s="1"/>
  <c r="M31" i="27"/>
  <c r="E1460" i="74" s="1"/>
  <c r="J31" i="27"/>
  <c r="D1460" i="74" s="1"/>
  <c r="G31" i="27"/>
  <c r="C1460" i="74" s="1"/>
  <c r="C1541" s="1"/>
  <c r="B31" i="27"/>
  <c r="A31"/>
  <c r="U30"/>
  <c r="V30" s="1"/>
  <c r="R30"/>
  <c r="Q30"/>
  <c r="P30"/>
  <c r="E1540" i="74" s="1"/>
  <c r="M30" i="27"/>
  <c r="E1459" i="74" s="1"/>
  <c r="J30" i="27"/>
  <c r="D1459" i="74" s="1"/>
  <c r="G30" i="27"/>
  <c r="C1459" i="74" s="1"/>
  <c r="C1540" s="1"/>
  <c r="B30" i="27"/>
  <c r="A30"/>
  <c r="U29"/>
  <c r="V29" s="1"/>
  <c r="R29"/>
  <c r="Q29"/>
  <c r="P29"/>
  <c r="M29"/>
  <c r="E1458" i="74" s="1"/>
  <c r="J29" i="27"/>
  <c r="D1458" i="74" s="1"/>
  <c r="G29" i="27"/>
  <c r="C1458" i="74" s="1"/>
  <c r="C1539" s="1"/>
  <c r="B29" i="27"/>
  <c r="A29"/>
  <c r="U28"/>
  <c r="V28" s="1"/>
  <c r="R28"/>
  <c r="Q28"/>
  <c r="P28"/>
  <c r="E1538" i="74" s="1"/>
  <c r="M28" i="27"/>
  <c r="E1457" i="74" s="1"/>
  <c r="J28" i="27"/>
  <c r="D1457" i="74" s="1"/>
  <c r="G28" i="27"/>
  <c r="C1457" i="74" s="1"/>
  <c r="C1538" s="1"/>
  <c r="B28" i="27"/>
  <c r="A28"/>
  <c r="U27"/>
  <c r="V27" s="1"/>
  <c r="R27"/>
  <c r="Q27"/>
  <c r="P27"/>
  <c r="E1537" i="74" s="1"/>
  <c r="M27" i="27"/>
  <c r="E1456" i="74" s="1"/>
  <c r="J27" i="27"/>
  <c r="D1456" i="74" s="1"/>
  <c r="G27" i="27"/>
  <c r="C1456" i="74" s="1"/>
  <c r="C1537" s="1"/>
  <c r="B27" i="27"/>
  <c r="A27"/>
  <c r="U26"/>
  <c r="V26" s="1"/>
  <c r="R26"/>
  <c r="Q26"/>
  <c r="P26"/>
  <c r="E1536" i="74" s="1"/>
  <c r="M26" i="27"/>
  <c r="E1455" i="74" s="1"/>
  <c r="J26" i="27"/>
  <c r="D1455" i="74" s="1"/>
  <c r="G26" i="27"/>
  <c r="C1455" i="74" s="1"/>
  <c r="C1536" s="1"/>
  <c r="B26" i="27"/>
  <c r="A26"/>
  <c r="U25"/>
  <c r="V25" s="1"/>
  <c r="R25"/>
  <c r="Q25"/>
  <c r="P25"/>
  <c r="E1535" i="74" s="1"/>
  <c r="M25" i="27"/>
  <c r="E1454" i="74" s="1"/>
  <c r="J25" i="27"/>
  <c r="D1454" i="74" s="1"/>
  <c r="G25" i="27"/>
  <c r="C1454" i="74" s="1"/>
  <c r="C1535" s="1"/>
  <c r="B25" i="27"/>
  <c r="A25"/>
  <c r="U24"/>
  <c r="V24" s="1"/>
  <c r="R24"/>
  <c r="Q24"/>
  <c r="P24"/>
  <c r="E1534" i="74" s="1"/>
  <c r="M24" i="27"/>
  <c r="E1453" i="74" s="1"/>
  <c r="J24" i="27"/>
  <c r="D1453" i="74" s="1"/>
  <c r="G24" i="27"/>
  <c r="C1453" i="74" s="1"/>
  <c r="C1534" s="1"/>
  <c r="B24" i="27"/>
  <c r="A24"/>
  <c r="U23"/>
  <c r="V23" s="1"/>
  <c r="R23"/>
  <c r="Q23"/>
  <c r="P23"/>
  <c r="E1533" i="74" s="1"/>
  <c r="M23" i="27"/>
  <c r="E1452" i="74" s="1"/>
  <c r="J23" i="27"/>
  <c r="D1452" i="74" s="1"/>
  <c r="G23" i="27"/>
  <c r="C1452" i="74" s="1"/>
  <c r="C1533" s="1"/>
  <c r="B23" i="27"/>
  <c r="A23"/>
  <c r="U22"/>
  <c r="V22" s="1"/>
  <c r="R22"/>
  <c r="Q22"/>
  <c r="P22"/>
  <c r="E1532" i="74" s="1"/>
  <c r="M22" i="27"/>
  <c r="E1451" i="74" s="1"/>
  <c r="J22" i="27"/>
  <c r="D1451" i="74" s="1"/>
  <c r="G22" i="27"/>
  <c r="C1451" i="74" s="1"/>
  <c r="C1532" s="1"/>
  <c r="B22" i="27"/>
  <c r="A22"/>
  <c r="U21"/>
  <c r="V21" s="1"/>
  <c r="R21"/>
  <c r="Q21"/>
  <c r="P21"/>
  <c r="E1531" i="74" s="1"/>
  <c r="M21" i="27"/>
  <c r="E1450" i="74" s="1"/>
  <c r="J21" i="27"/>
  <c r="D1450" i="74" s="1"/>
  <c r="G21" i="27"/>
  <c r="C1450" i="74" s="1"/>
  <c r="C1531" s="1"/>
  <c r="B21" i="27"/>
  <c r="A21"/>
  <c r="U20"/>
  <c r="V20" s="1"/>
  <c r="R20"/>
  <c r="Q20"/>
  <c r="P20"/>
  <c r="E1530" i="74" s="1"/>
  <c r="M20" i="27"/>
  <c r="E1449" i="74" s="1"/>
  <c r="J20" i="27"/>
  <c r="D1449" i="74" s="1"/>
  <c r="G20" i="27"/>
  <c r="C1449" i="74" s="1"/>
  <c r="C1530" s="1"/>
  <c r="B20" i="27"/>
  <c r="A20"/>
  <c r="U19"/>
  <c r="V19" s="1"/>
  <c r="R19"/>
  <c r="Q19"/>
  <c r="P19"/>
  <c r="E1529" i="74" s="1"/>
  <c r="M19" i="27"/>
  <c r="E1448" i="74" s="1"/>
  <c r="J19" i="27"/>
  <c r="D1448" i="74" s="1"/>
  <c r="G19" i="27"/>
  <c r="C1448" i="74" s="1"/>
  <c r="C1529" s="1"/>
  <c r="B19" i="27"/>
  <c r="A19"/>
  <c r="U18"/>
  <c r="V18" s="1"/>
  <c r="R18"/>
  <c r="Q18"/>
  <c r="P18"/>
  <c r="E1528" i="74" s="1"/>
  <c r="M18" i="27"/>
  <c r="E1447" i="74" s="1"/>
  <c r="J18" i="27"/>
  <c r="D1447" i="74" s="1"/>
  <c r="G18" i="27"/>
  <c r="C1447" i="74" s="1"/>
  <c r="C1528" s="1"/>
  <c r="B18" i="27"/>
  <c r="A18"/>
  <c r="U17"/>
  <c r="V17" s="1"/>
  <c r="R17"/>
  <c r="Q17"/>
  <c r="P17"/>
  <c r="E1527" i="74" s="1"/>
  <c r="M17" i="27"/>
  <c r="E1446" i="74" s="1"/>
  <c r="J17" i="27"/>
  <c r="D1446" i="74" s="1"/>
  <c r="G17" i="27"/>
  <c r="C1446" i="74" s="1"/>
  <c r="C1527" s="1"/>
  <c r="B17" i="27"/>
  <c r="A17"/>
  <c r="U16"/>
  <c r="V16" s="1"/>
  <c r="R16"/>
  <c r="Q16"/>
  <c r="P16"/>
  <c r="E1526" i="74" s="1"/>
  <c r="M16" i="27"/>
  <c r="E1445" i="74" s="1"/>
  <c r="J16" i="27"/>
  <c r="D1445" i="74" s="1"/>
  <c r="G16" i="27"/>
  <c r="C1445" i="74" s="1"/>
  <c r="C1526" s="1"/>
  <c r="B16" i="27"/>
  <c r="A16"/>
  <c r="U15"/>
  <c r="V15" s="1"/>
  <c r="R15"/>
  <c r="Q15"/>
  <c r="P15"/>
  <c r="E1525" i="74" s="1"/>
  <c r="M15" i="27"/>
  <c r="E1444" i="74" s="1"/>
  <c r="J15" i="27"/>
  <c r="D1444" i="74" s="1"/>
  <c r="G15" i="27"/>
  <c r="C1444" i="74" s="1"/>
  <c r="C1525" s="1"/>
  <c r="B15" i="27"/>
  <c r="A15"/>
  <c r="U14"/>
  <c r="V14" s="1"/>
  <c r="R14"/>
  <c r="Q14"/>
  <c r="P14"/>
  <c r="E1524" i="74" s="1"/>
  <c r="M14" i="27"/>
  <c r="E1443" i="74" s="1"/>
  <c r="J14" i="27"/>
  <c r="D1443" i="74" s="1"/>
  <c r="G14" i="27"/>
  <c r="C1443" i="74" s="1"/>
  <c r="C1524" s="1"/>
  <c r="B14" i="27"/>
  <c r="A14"/>
  <c r="U13"/>
  <c r="V13" s="1"/>
  <c r="R13"/>
  <c r="Q13"/>
  <c r="P13"/>
  <c r="E1523" i="74" s="1"/>
  <c r="M13" i="27"/>
  <c r="E1442" i="74" s="1"/>
  <c r="J13" i="27"/>
  <c r="D1442" i="74" s="1"/>
  <c r="G13" i="27"/>
  <c r="C1442" i="74" s="1"/>
  <c r="C1523" s="1"/>
  <c r="B13" i="27"/>
  <c r="A13"/>
  <c r="U12"/>
  <c r="V12" s="1"/>
  <c r="R12"/>
  <c r="Q12"/>
  <c r="P12"/>
  <c r="E1522" i="74" s="1"/>
  <c r="M12" i="27"/>
  <c r="E1441" i="74" s="1"/>
  <c r="J12" i="27"/>
  <c r="D1441" i="74" s="1"/>
  <c r="G12" i="27"/>
  <c r="C1441" i="74" s="1"/>
  <c r="C1522" s="1"/>
  <c r="B12" i="27"/>
  <c r="A12"/>
  <c r="U11"/>
  <c r="V11" s="1"/>
  <c r="R11"/>
  <c r="Q11"/>
  <c r="P11"/>
  <c r="E1521" i="74" s="1"/>
  <c r="M11" i="27"/>
  <c r="E1440" i="74" s="1"/>
  <c r="J11" i="27"/>
  <c r="D1440" i="74" s="1"/>
  <c r="G11" i="27"/>
  <c r="B11"/>
  <c r="A11"/>
  <c r="U10"/>
  <c r="V10" s="1"/>
  <c r="R10"/>
  <c r="Q10"/>
  <c r="P10"/>
  <c r="E1520" i="74" s="1"/>
  <c r="M10" i="27"/>
  <c r="E1439" i="74" s="1"/>
  <c r="J10" i="27"/>
  <c r="D1439" i="74" s="1"/>
  <c r="G10" i="27"/>
  <c r="C1439" i="74" s="1"/>
  <c r="B10" i="27"/>
  <c r="A10"/>
  <c r="O9"/>
  <c r="N9"/>
  <c r="L9"/>
  <c r="K9"/>
  <c r="I9"/>
  <c r="F9"/>
  <c r="E9"/>
  <c r="D9"/>
  <c r="C9"/>
  <c r="V5"/>
  <c r="T5"/>
  <c r="N91" i="26"/>
  <c r="O90"/>
  <c r="O89"/>
  <c r="P84"/>
  <c r="O84"/>
  <c r="K84"/>
  <c r="H84"/>
  <c r="E84"/>
  <c r="B84"/>
  <c r="A84"/>
  <c r="P83"/>
  <c r="O83"/>
  <c r="K83"/>
  <c r="H83"/>
  <c r="E83"/>
  <c r="B83"/>
  <c r="A83"/>
  <c r="P82"/>
  <c r="O82"/>
  <c r="K82"/>
  <c r="H82"/>
  <c r="E82"/>
  <c r="B82"/>
  <c r="A82"/>
  <c r="P81"/>
  <c r="O81"/>
  <c r="K81"/>
  <c r="H81"/>
  <c r="E81"/>
  <c r="B81"/>
  <c r="A81"/>
  <c r="P80"/>
  <c r="O80"/>
  <c r="K80"/>
  <c r="H80"/>
  <c r="E80"/>
  <c r="B80"/>
  <c r="A80"/>
  <c r="P79"/>
  <c r="O79"/>
  <c r="K79"/>
  <c r="H79"/>
  <c r="E79"/>
  <c r="B79"/>
  <c r="A79"/>
  <c r="P78"/>
  <c r="O78"/>
  <c r="K78"/>
  <c r="H78"/>
  <c r="E78"/>
  <c r="B78"/>
  <c r="A78"/>
  <c r="P77"/>
  <c r="O77"/>
  <c r="K77"/>
  <c r="H77"/>
  <c r="E77"/>
  <c r="B77"/>
  <c r="A77"/>
  <c r="P76"/>
  <c r="O76"/>
  <c r="K76"/>
  <c r="H76"/>
  <c r="E76"/>
  <c r="B76"/>
  <c r="A76"/>
  <c r="P75"/>
  <c r="O75"/>
  <c r="K75"/>
  <c r="H75"/>
  <c r="E75"/>
  <c r="B75"/>
  <c r="A75"/>
  <c r="P74"/>
  <c r="O74"/>
  <c r="K74"/>
  <c r="H74"/>
  <c r="E74"/>
  <c r="B74"/>
  <c r="A74"/>
  <c r="P73"/>
  <c r="O73"/>
  <c r="K73"/>
  <c r="H73"/>
  <c r="E73"/>
  <c r="B73"/>
  <c r="A73"/>
  <c r="P72"/>
  <c r="O72"/>
  <c r="K72"/>
  <c r="H72"/>
  <c r="E72"/>
  <c r="B72"/>
  <c r="A72"/>
  <c r="P71"/>
  <c r="O71"/>
  <c r="K71"/>
  <c r="H71"/>
  <c r="E71"/>
  <c r="B71"/>
  <c r="A71"/>
  <c r="P70"/>
  <c r="O70"/>
  <c r="K70"/>
  <c r="H70"/>
  <c r="E70"/>
  <c r="B70"/>
  <c r="A70"/>
  <c r="P69"/>
  <c r="O69"/>
  <c r="K69"/>
  <c r="H69"/>
  <c r="E69"/>
  <c r="B69"/>
  <c r="A69"/>
  <c r="P68"/>
  <c r="O68"/>
  <c r="K68"/>
  <c r="H68"/>
  <c r="E68"/>
  <c r="B68"/>
  <c r="A68"/>
  <c r="P67"/>
  <c r="O67"/>
  <c r="K67"/>
  <c r="H67"/>
  <c r="E67"/>
  <c r="B67"/>
  <c r="A67"/>
  <c r="P66"/>
  <c r="O66"/>
  <c r="K66"/>
  <c r="H66"/>
  <c r="E66"/>
  <c r="B66"/>
  <c r="A66"/>
  <c r="P65"/>
  <c r="O65"/>
  <c r="K65"/>
  <c r="H65"/>
  <c r="E65"/>
  <c r="B65"/>
  <c r="A65"/>
  <c r="P64"/>
  <c r="O64"/>
  <c r="K64"/>
  <c r="H64"/>
  <c r="E64"/>
  <c r="B64"/>
  <c r="A64"/>
  <c r="P63"/>
  <c r="O63"/>
  <c r="K63"/>
  <c r="H63"/>
  <c r="E63"/>
  <c r="B63"/>
  <c r="A63"/>
  <c r="P62"/>
  <c r="O62"/>
  <c r="K62"/>
  <c r="H62"/>
  <c r="E62"/>
  <c r="B62"/>
  <c r="A62"/>
  <c r="P61"/>
  <c r="O61"/>
  <c r="K61"/>
  <c r="H61"/>
  <c r="E61"/>
  <c r="B61"/>
  <c r="A61"/>
  <c r="P60"/>
  <c r="O60"/>
  <c r="K60"/>
  <c r="H60"/>
  <c r="E60"/>
  <c r="B60"/>
  <c r="A60"/>
  <c r="P59"/>
  <c r="O59"/>
  <c r="K59"/>
  <c r="H59"/>
  <c r="E59"/>
  <c r="B59"/>
  <c r="A59"/>
  <c r="P58"/>
  <c r="O58"/>
  <c r="K58"/>
  <c r="H58"/>
  <c r="E58"/>
  <c r="B58"/>
  <c r="A58"/>
  <c r="P57"/>
  <c r="O57"/>
  <c r="K57"/>
  <c r="H57"/>
  <c r="E57"/>
  <c r="B57"/>
  <c r="A57"/>
  <c r="P56"/>
  <c r="O56"/>
  <c r="K56"/>
  <c r="H56"/>
  <c r="E56"/>
  <c r="B56"/>
  <c r="A56"/>
  <c r="P55"/>
  <c r="O55"/>
  <c r="K55"/>
  <c r="H55"/>
  <c r="E55"/>
  <c r="B55"/>
  <c r="A55"/>
  <c r="P54"/>
  <c r="O54"/>
  <c r="K54"/>
  <c r="H54"/>
  <c r="E54"/>
  <c r="B54"/>
  <c r="A54"/>
  <c r="P53"/>
  <c r="O53"/>
  <c r="K53"/>
  <c r="H53"/>
  <c r="E53"/>
  <c r="B53"/>
  <c r="A53"/>
  <c r="P52"/>
  <c r="O52"/>
  <c r="K52"/>
  <c r="H52"/>
  <c r="E52"/>
  <c r="B52"/>
  <c r="A52"/>
  <c r="P51"/>
  <c r="O51"/>
  <c r="K51"/>
  <c r="H51"/>
  <c r="E51"/>
  <c r="B51"/>
  <c r="A51"/>
  <c r="P50"/>
  <c r="O50"/>
  <c r="K50"/>
  <c r="H50"/>
  <c r="E50"/>
  <c r="B50"/>
  <c r="A50"/>
  <c r="P49"/>
  <c r="O49"/>
  <c r="K49"/>
  <c r="H49"/>
  <c r="E49"/>
  <c r="B49"/>
  <c r="A49"/>
  <c r="P48"/>
  <c r="O48"/>
  <c r="K48"/>
  <c r="H48"/>
  <c r="E48"/>
  <c r="B48"/>
  <c r="A48"/>
  <c r="P47"/>
  <c r="O47"/>
  <c r="K47"/>
  <c r="H47"/>
  <c r="E47"/>
  <c r="B47"/>
  <c r="A47"/>
  <c r="P46"/>
  <c r="O46"/>
  <c r="K46"/>
  <c r="H46"/>
  <c r="E46"/>
  <c r="B46"/>
  <c r="A46"/>
  <c r="P45"/>
  <c r="O45"/>
  <c r="K45"/>
  <c r="H45"/>
  <c r="E45"/>
  <c r="B45"/>
  <c r="A45"/>
  <c r="P44"/>
  <c r="O44"/>
  <c r="K44"/>
  <c r="H44"/>
  <c r="E44"/>
  <c r="B44"/>
  <c r="A44"/>
  <c r="P43"/>
  <c r="O43"/>
  <c r="K43"/>
  <c r="H43"/>
  <c r="E43"/>
  <c r="B43"/>
  <c r="A43"/>
  <c r="P42"/>
  <c r="O42"/>
  <c r="K42"/>
  <c r="H42"/>
  <c r="E42"/>
  <c r="B42"/>
  <c r="A42"/>
  <c r="P41"/>
  <c r="O41"/>
  <c r="K41"/>
  <c r="H41"/>
  <c r="E41"/>
  <c r="B41"/>
  <c r="A41"/>
  <c r="P40"/>
  <c r="O40"/>
  <c r="K40"/>
  <c r="H40"/>
  <c r="E40"/>
  <c r="B40"/>
  <c r="A40"/>
  <c r="P39"/>
  <c r="O39"/>
  <c r="K39"/>
  <c r="H39"/>
  <c r="E39"/>
  <c r="B39"/>
  <c r="A39"/>
  <c r="P38"/>
  <c r="O38"/>
  <c r="K38"/>
  <c r="H38"/>
  <c r="E38"/>
  <c r="B38"/>
  <c r="A38"/>
  <c r="P37"/>
  <c r="O37"/>
  <c r="K37"/>
  <c r="H37"/>
  <c r="E37"/>
  <c r="B37"/>
  <c r="A37"/>
  <c r="P36"/>
  <c r="O36"/>
  <c r="K36"/>
  <c r="H36"/>
  <c r="E36"/>
  <c r="B36"/>
  <c r="A36"/>
  <c r="P35"/>
  <c r="O35"/>
  <c r="K35"/>
  <c r="H35"/>
  <c r="E35"/>
  <c r="B35"/>
  <c r="A35"/>
  <c r="P34"/>
  <c r="O34"/>
  <c r="K34"/>
  <c r="H34"/>
  <c r="E34"/>
  <c r="B34"/>
  <c r="A34"/>
  <c r="P33"/>
  <c r="O33"/>
  <c r="K33"/>
  <c r="H33"/>
  <c r="E33"/>
  <c r="B33"/>
  <c r="A33"/>
  <c r="P32"/>
  <c r="O32"/>
  <c r="K32"/>
  <c r="H32"/>
  <c r="E32"/>
  <c r="B32"/>
  <c r="A32"/>
  <c r="P31"/>
  <c r="O31"/>
  <c r="K31"/>
  <c r="H31"/>
  <c r="E31"/>
  <c r="B31"/>
  <c r="A31"/>
  <c r="P30"/>
  <c r="O30"/>
  <c r="K30"/>
  <c r="H30"/>
  <c r="E30"/>
  <c r="B30"/>
  <c r="A30"/>
  <c r="P29"/>
  <c r="O29"/>
  <c r="K29"/>
  <c r="H29"/>
  <c r="E29"/>
  <c r="B29"/>
  <c r="A29"/>
  <c r="P28"/>
  <c r="O28"/>
  <c r="K28"/>
  <c r="H28"/>
  <c r="E28"/>
  <c r="B28"/>
  <c r="A28"/>
  <c r="P27"/>
  <c r="O27"/>
  <c r="K27"/>
  <c r="H27"/>
  <c r="E27"/>
  <c r="B27"/>
  <c r="A27"/>
  <c r="P26"/>
  <c r="O26"/>
  <c r="K26"/>
  <c r="H26"/>
  <c r="E26"/>
  <c r="B26"/>
  <c r="A26"/>
  <c r="P25"/>
  <c r="O25"/>
  <c r="K25"/>
  <c r="H25"/>
  <c r="E25"/>
  <c r="B25"/>
  <c r="A25"/>
  <c r="P24"/>
  <c r="O24"/>
  <c r="K24"/>
  <c r="H24"/>
  <c r="E24"/>
  <c r="B24"/>
  <c r="A24"/>
  <c r="P23"/>
  <c r="O23"/>
  <c r="K23"/>
  <c r="H23"/>
  <c r="E23"/>
  <c r="B23"/>
  <c r="A23"/>
  <c r="P22"/>
  <c r="O22"/>
  <c r="K22"/>
  <c r="H22"/>
  <c r="E22"/>
  <c r="B22"/>
  <c r="A22"/>
  <c r="P21"/>
  <c r="O21"/>
  <c r="K21"/>
  <c r="H21"/>
  <c r="E21"/>
  <c r="B21"/>
  <c r="A21"/>
  <c r="P20"/>
  <c r="O20"/>
  <c r="K20"/>
  <c r="H20"/>
  <c r="E20"/>
  <c r="B20"/>
  <c r="A20"/>
  <c r="P19"/>
  <c r="O19"/>
  <c r="K19"/>
  <c r="H19"/>
  <c r="E19"/>
  <c r="B19"/>
  <c r="A19"/>
  <c r="P18"/>
  <c r="O18"/>
  <c r="K18"/>
  <c r="H18"/>
  <c r="E18"/>
  <c r="B18"/>
  <c r="A18"/>
  <c r="P17"/>
  <c r="O17"/>
  <c r="K17"/>
  <c r="H17"/>
  <c r="E17"/>
  <c r="B17"/>
  <c r="A17"/>
  <c r="P16"/>
  <c r="O16"/>
  <c r="K16"/>
  <c r="H16"/>
  <c r="E16"/>
  <c r="B16"/>
  <c r="A16"/>
  <c r="P15"/>
  <c r="O15"/>
  <c r="K15"/>
  <c r="H15"/>
  <c r="E15"/>
  <c r="B15"/>
  <c r="A15"/>
  <c r="P14"/>
  <c r="O14"/>
  <c r="K14"/>
  <c r="H14"/>
  <c r="E14"/>
  <c r="B14"/>
  <c r="A14"/>
  <c r="P13"/>
  <c r="O13"/>
  <c r="K13"/>
  <c r="H13"/>
  <c r="E13"/>
  <c r="B13"/>
  <c r="A13"/>
  <c r="P12"/>
  <c r="O12"/>
  <c r="K12"/>
  <c r="H12"/>
  <c r="E12"/>
  <c r="B12"/>
  <c r="A12"/>
  <c r="P11"/>
  <c r="O11"/>
  <c r="K11"/>
  <c r="H11"/>
  <c r="E11"/>
  <c r="B11"/>
  <c r="A11"/>
  <c r="P10"/>
  <c r="O10"/>
  <c r="K10"/>
  <c r="H10"/>
  <c r="E10"/>
  <c r="E9" s="1"/>
  <c r="B10"/>
  <c r="A10"/>
  <c r="M9"/>
  <c r="L9"/>
  <c r="J9"/>
  <c r="I9"/>
  <c r="G9"/>
  <c r="F9"/>
  <c r="D9"/>
  <c r="C9"/>
  <c r="Q5"/>
  <c r="P5"/>
  <c r="N91" i="25"/>
  <c r="O90"/>
  <c r="O89"/>
  <c r="P84"/>
  <c r="O84"/>
  <c r="D1349" i="74"/>
  <c r="K84" i="25"/>
  <c r="E1263" i="74" s="1"/>
  <c r="H84" i="25"/>
  <c r="E84"/>
  <c r="C1101" i="74" s="1"/>
  <c r="B84" i="25"/>
  <c r="A84"/>
  <c r="P83"/>
  <c r="O83"/>
  <c r="D1348" i="74"/>
  <c r="K83" i="25"/>
  <c r="E1262" i="74" s="1"/>
  <c r="H83" i="25"/>
  <c r="D1181" i="74" s="1"/>
  <c r="E83" i="25"/>
  <c r="C1100" i="74" s="1"/>
  <c r="B83" i="25"/>
  <c r="A83"/>
  <c r="P82"/>
  <c r="O82"/>
  <c r="D1347" i="74"/>
  <c r="K82" i="25"/>
  <c r="E1261" i="74" s="1"/>
  <c r="H82" i="25"/>
  <c r="E82"/>
  <c r="C1099" i="74" s="1"/>
  <c r="B82" i="25"/>
  <c r="A82"/>
  <c r="P81"/>
  <c r="O81"/>
  <c r="D1346" i="74"/>
  <c r="K81" i="25"/>
  <c r="E1260" i="74" s="1"/>
  <c r="H81" i="25"/>
  <c r="D1179" i="74" s="1"/>
  <c r="E81" i="25"/>
  <c r="C1098" i="74" s="1"/>
  <c r="B81" i="25"/>
  <c r="A81"/>
  <c r="P80"/>
  <c r="O80"/>
  <c r="D1345" i="74"/>
  <c r="K80" i="25"/>
  <c r="E1259" i="74" s="1"/>
  <c r="H80" i="25"/>
  <c r="E80"/>
  <c r="C1097" i="74" s="1"/>
  <c r="B80" i="25"/>
  <c r="A80"/>
  <c r="P79"/>
  <c r="O79"/>
  <c r="D1344" i="74"/>
  <c r="K79" i="25"/>
  <c r="E1258" i="74" s="1"/>
  <c r="H79" i="25"/>
  <c r="D1177" i="74" s="1"/>
  <c r="E79" i="25"/>
  <c r="C1096" i="74" s="1"/>
  <c r="B79" i="25"/>
  <c r="A79"/>
  <c r="P78"/>
  <c r="O78"/>
  <c r="D1343" i="74"/>
  <c r="K78" i="25"/>
  <c r="E1257" i="74" s="1"/>
  <c r="H78" i="25"/>
  <c r="E78"/>
  <c r="C1095" i="74" s="1"/>
  <c r="B78" i="25"/>
  <c r="A78"/>
  <c r="P77"/>
  <c r="O77"/>
  <c r="D1342" i="74"/>
  <c r="K77" i="25"/>
  <c r="E1256" i="74" s="1"/>
  <c r="H77" i="25"/>
  <c r="D1175" i="74" s="1"/>
  <c r="E77" i="25"/>
  <c r="C1094" i="74" s="1"/>
  <c r="B77" i="25"/>
  <c r="A77"/>
  <c r="P76"/>
  <c r="O76"/>
  <c r="D1341" i="74"/>
  <c r="K76" i="25"/>
  <c r="E1255" i="74" s="1"/>
  <c r="H76" i="25"/>
  <c r="E76"/>
  <c r="C1093" i="74" s="1"/>
  <c r="B76" i="25"/>
  <c r="A76"/>
  <c r="P75"/>
  <c r="O75"/>
  <c r="D1340" i="74"/>
  <c r="K75" i="25"/>
  <c r="E1254" i="74" s="1"/>
  <c r="H75" i="25"/>
  <c r="D1173" i="74" s="1"/>
  <c r="E75" i="25"/>
  <c r="C1092" i="74" s="1"/>
  <c r="B75" i="25"/>
  <c r="A75"/>
  <c r="P74"/>
  <c r="O74"/>
  <c r="D1339" i="74"/>
  <c r="K74" i="25"/>
  <c r="E1253" i="74" s="1"/>
  <c r="H74" i="25"/>
  <c r="E74"/>
  <c r="C1091" i="74" s="1"/>
  <c r="B74" i="25"/>
  <c r="A74"/>
  <c r="P73"/>
  <c r="O73"/>
  <c r="D1338" i="74"/>
  <c r="K73" i="25"/>
  <c r="E1252" i="74" s="1"/>
  <c r="H73" i="25"/>
  <c r="D1171" i="74" s="1"/>
  <c r="E73" i="25"/>
  <c r="C1090" i="74" s="1"/>
  <c r="B73" i="25"/>
  <c r="A73"/>
  <c r="P72"/>
  <c r="O72"/>
  <c r="D1337" i="74"/>
  <c r="K72" i="25"/>
  <c r="E1251" i="74" s="1"/>
  <c r="H72" i="25"/>
  <c r="E72"/>
  <c r="C1089" i="74" s="1"/>
  <c r="B72" i="25"/>
  <c r="A72"/>
  <c r="P71"/>
  <c r="O71"/>
  <c r="D1336" i="74"/>
  <c r="K71" i="25"/>
  <c r="E1250" i="74" s="1"/>
  <c r="H71" i="25"/>
  <c r="D1169" i="74" s="1"/>
  <c r="E71" i="25"/>
  <c r="C1088" i="74" s="1"/>
  <c r="B71" i="25"/>
  <c r="A71"/>
  <c r="P70"/>
  <c r="O70"/>
  <c r="D1335" i="74"/>
  <c r="K70" i="25"/>
  <c r="E1249" i="74" s="1"/>
  <c r="H70" i="25"/>
  <c r="E70"/>
  <c r="C1087" i="74" s="1"/>
  <c r="B70" i="25"/>
  <c r="A70"/>
  <c r="P69"/>
  <c r="O69"/>
  <c r="D1334" i="74"/>
  <c r="K69" i="25"/>
  <c r="E1248" i="74" s="1"/>
  <c r="H69" i="25"/>
  <c r="D1167" i="74" s="1"/>
  <c r="E69" i="25"/>
  <c r="C1086" i="74" s="1"/>
  <c r="B69" i="25"/>
  <c r="A69"/>
  <c r="P68"/>
  <c r="O68"/>
  <c r="D1333" i="74"/>
  <c r="K68" i="25"/>
  <c r="E1247" i="74" s="1"/>
  <c r="H68" i="25"/>
  <c r="E68"/>
  <c r="C1085" i="74" s="1"/>
  <c r="B68" i="25"/>
  <c r="A68"/>
  <c r="P67"/>
  <c r="O67"/>
  <c r="D1332" i="74"/>
  <c r="K67" i="25"/>
  <c r="E1246" i="74" s="1"/>
  <c r="H67" i="25"/>
  <c r="D1165" i="74" s="1"/>
  <c r="E67" i="25"/>
  <c r="C1084" i="74" s="1"/>
  <c r="B67" i="25"/>
  <c r="A67"/>
  <c r="P66"/>
  <c r="O66"/>
  <c r="D1331" i="74"/>
  <c r="K66" i="25"/>
  <c r="E1245" i="74" s="1"/>
  <c r="H66" i="25"/>
  <c r="E66"/>
  <c r="C1083" i="74" s="1"/>
  <c r="B66" i="25"/>
  <c r="A66"/>
  <c r="P65"/>
  <c r="O65"/>
  <c r="D1330" i="74"/>
  <c r="K65" i="25"/>
  <c r="E1244" i="74" s="1"/>
  <c r="H65" i="25"/>
  <c r="D1163" i="74" s="1"/>
  <c r="E65" i="25"/>
  <c r="C1082" i="74" s="1"/>
  <c r="B65" i="25"/>
  <c r="A65"/>
  <c r="P64"/>
  <c r="O64"/>
  <c r="D1329" i="74"/>
  <c r="K64" i="25"/>
  <c r="E1243" i="74" s="1"/>
  <c r="H64" i="25"/>
  <c r="E64"/>
  <c r="C1081" i="74" s="1"/>
  <c r="B64" i="25"/>
  <c r="A64"/>
  <c r="P63"/>
  <c r="O63"/>
  <c r="D1328" i="74"/>
  <c r="K63" i="25"/>
  <c r="E1242" i="74" s="1"/>
  <c r="H63" i="25"/>
  <c r="D1161" i="74" s="1"/>
  <c r="E63" i="25"/>
  <c r="C1080" i="74" s="1"/>
  <c r="B63" i="25"/>
  <c r="A63"/>
  <c r="P62"/>
  <c r="O62"/>
  <c r="D1327" i="74"/>
  <c r="K62" i="25"/>
  <c r="E1241" i="74" s="1"/>
  <c r="H62" i="25"/>
  <c r="E62"/>
  <c r="C1079" i="74" s="1"/>
  <c r="B62" i="25"/>
  <c r="A62"/>
  <c r="P61"/>
  <c r="O61"/>
  <c r="D1326" i="74"/>
  <c r="K61" i="25"/>
  <c r="E1240" i="74" s="1"/>
  <c r="H61" i="25"/>
  <c r="D1159" i="74" s="1"/>
  <c r="E61" i="25"/>
  <c r="C1078" i="74" s="1"/>
  <c r="B61" i="25"/>
  <c r="A61"/>
  <c r="P60"/>
  <c r="O60"/>
  <c r="D1325" i="74"/>
  <c r="K60" i="25"/>
  <c r="E1239" i="74" s="1"/>
  <c r="H60" i="25"/>
  <c r="E60"/>
  <c r="C1077" i="74" s="1"/>
  <c r="B60" i="25"/>
  <c r="A60"/>
  <c r="P59"/>
  <c r="O59"/>
  <c r="D1324" i="74"/>
  <c r="K59" i="25"/>
  <c r="E1238" i="74" s="1"/>
  <c r="H59" i="25"/>
  <c r="D1157" i="74" s="1"/>
  <c r="E59" i="25"/>
  <c r="C1076" i="74" s="1"/>
  <c r="B59" i="25"/>
  <c r="A59"/>
  <c r="P58"/>
  <c r="O58"/>
  <c r="D1323" i="74"/>
  <c r="K58" i="25"/>
  <c r="E1237" i="74" s="1"/>
  <c r="H58" i="25"/>
  <c r="E58"/>
  <c r="C1075" i="74" s="1"/>
  <c r="B58" i="25"/>
  <c r="A58"/>
  <c r="P57"/>
  <c r="O57"/>
  <c r="D1322" i="74"/>
  <c r="K57" i="25"/>
  <c r="E1236" i="74" s="1"/>
  <c r="H57" i="25"/>
  <c r="D1155" i="74" s="1"/>
  <c r="E57" i="25"/>
  <c r="C1074" i="74" s="1"/>
  <c r="B57" i="25"/>
  <c r="A57"/>
  <c r="P56"/>
  <c r="O56"/>
  <c r="D1321" i="74"/>
  <c r="K56" i="25"/>
  <c r="E1235" i="74" s="1"/>
  <c r="H56" i="25"/>
  <c r="E56"/>
  <c r="C1073" i="74" s="1"/>
  <c r="B56" i="25"/>
  <c r="A56"/>
  <c r="P55"/>
  <c r="O55"/>
  <c r="D1320" i="74"/>
  <c r="K55" i="25"/>
  <c r="E1234" i="74" s="1"/>
  <c r="H55" i="25"/>
  <c r="D1153" i="74" s="1"/>
  <c r="E55" i="25"/>
  <c r="C1072" i="74" s="1"/>
  <c r="B55" i="25"/>
  <c r="A55"/>
  <c r="P54"/>
  <c r="O54"/>
  <c r="D1319" i="74"/>
  <c r="K54" i="25"/>
  <c r="E1233" i="74" s="1"/>
  <c r="H54" i="25"/>
  <c r="E54"/>
  <c r="C1071" i="74" s="1"/>
  <c r="B54" i="25"/>
  <c r="A54"/>
  <c r="P53"/>
  <c r="O53"/>
  <c r="D1318" i="74"/>
  <c r="K53" i="25"/>
  <c r="E1232" i="74" s="1"/>
  <c r="H53" i="25"/>
  <c r="D1151" i="74" s="1"/>
  <c r="E53" i="25"/>
  <c r="C1070" i="74" s="1"/>
  <c r="B53" i="25"/>
  <c r="A53"/>
  <c r="P52"/>
  <c r="O52"/>
  <c r="D1317" i="74"/>
  <c r="K52" i="25"/>
  <c r="E1231" i="74" s="1"/>
  <c r="H52" i="25"/>
  <c r="E52"/>
  <c r="C1069" i="74" s="1"/>
  <c r="B52" i="25"/>
  <c r="A52"/>
  <c r="P51"/>
  <c r="O51"/>
  <c r="D1316" i="74"/>
  <c r="K51" i="25"/>
  <c r="E1230" i="74" s="1"/>
  <c r="H51" i="25"/>
  <c r="D1149" i="74" s="1"/>
  <c r="E51" i="25"/>
  <c r="C1068" i="74" s="1"/>
  <c r="B51" i="25"/>
  <c r="A51"/>
  <c r="P50"/>
  <c r="O50"/>
  <c r="D1315" i="74"/>
  <c r="K50" i="25"/>
  <c r="E1229" i="74" s="1"/>
  <c r="H50" i="25"/>
  <c r="E50"/>
  <c r="C1067" i="74" s="1"/>
  <c r="B50" i="25"/>
  <c r="A50"/>
  <c r="P49"/>
  <c r="O49"/>
  <c r="D1314" i="74"/>
  <c r="K49" i="25"/>
  <c r="E1228" i="74" s="1"/>
  <c r="H49" i="25"/>
  <c r="D1147" i="74" s="1"/>
  <c r="E49" i="25"/>
  <c r="C1066" i="74" s="1"/>
  <c r="B49" i="25"/>
  <c r="A49"/>
  <c r="P48"/>
  <c r="O48"/>
  <c r="D1313" i="74"/>
  <c r="K48" i="25"/>
  <c r="E1227" i="74" s="1"/>
  <c r="H48" i="25"/>
  <c r="E48"/>
  <c r="C1065" i="74" s="1"/>
  <c r="B48" i="25"/>
  <c r="A48"/>
  <c r="P47"/>
  <c r="O47"/>
  <c r="D1312" i="74"/>
  <c r="K47" i="25"/>
  <c r="E1226" i="74" s="1"/>
  <c r="H47" i="25"/>
  <c r="D1145" i="74" s="1"/>
  <c r="E47" i="25"/>
  <c r="C1064" i="74" s="1"/>
  <c r="B47" i="25"/>
  <c r="A47"/>
  <c r="P46"/>
  <c r="O46"/>
  <c r="D1311" i="74"/>
  <c r="K46" i="25"/>
  <c r="E1225" i="74" s="1"/>
  <c r="H46" i="25"/>
  <c r="E46"/>
  <c r="C1063" i="74" s="1"/>
  <c r="B46" i="25"/>
  <c r="A46"/>
  <c r="P45"/>
  <c r="O45"/>
  <c r="D1310" i="74"/>
  <c r="K45" i="25"/>
  <c r="E1224" i="74" s="1"/>
  <c r="H45" i="25"/>
  <c r="D1143" i="74" s="1"/>
  <c r="E45" i="25"/>
  <c r="C1062" i="74" s="1"/>
  <c r="B45" i="25"/>
  <c r="A45"/>
  <c r="P44"/>
  <c r="O44"/>
  <c r="D1309" i="74"/>
  <c r="K44" i="25"/>
  <c r="E1223" i="74" s="1"/>
  <c r="H44" i="25"/>
  <c r="E44"/>
  <c r="C1061" i="74" s="1"/>
  <c r="B44" i="25"/>
  <c r="A44"/>
  <c r="P43"/>
  <c r="O43"/>
  <c r="D1308" i="74"/>
  <c r="K43" i="25"/>
  <c r="E1222" i="74" s="1"/>
  <c r="H43" i="25"/>
  <c r="D1141" i="74" s="1"/>
  <c r="E43" i="25"/>
  <c r="C1060" i="74" s="1"/>
  <c r="B43" i="25"/>
  <c r="A43"/>
  <c r="P42"/>
  <c r="O42"/>
  <c r="D1307" i="74"/>
  <c r="K42" i="25"/>
  <c r="E1221" i="74" s="1"/>
  <c r="H42" i="25"/>
  <c r="E42"/>
  <c r="C1059" i="74" s="1"/>
  <c r="B42" i="25"/>
  <c r="A42"/>
  <c r="P41"/>
  <c r="O41"/>
  <c r="D1306" i="74"/>
  <c r="K41" i="25"/>
  <c r="E1220" i="74" s="1"/>
  <c r="H41" i="25"/>
  <c r="D1139" i="74" s="1"/>
  <c r="E41" i="25"/>
  <c r="C1058" i="74" s="1"/>
  <c r="B41" i="25"/>
  <c r="A41"/>
  <c r="P40"/>
  <c r="O40"/>
  <c r="D1305" i="74"/>
  <c r="K40" i="25"/>
  <c r="E1219" i="74" s="1"/>
  <c r="H40" i="25"/>
  <c r="E40"/>
  <c r="C1057" i="74" s="1"/>
  <c r="B40" i="25"/>
  <c r="A40"/>
  <c r="P39"/>
  <c r="O39"/>
  <c r="D1304" i="74"/>
  <c r="K39" i="25"/>
  <c r="E1218" i="74" s="1"/>
  <c r="H39" i="25"/>
  <c r="D1137" i="74" s="1"/>
  <c r="E39" i="25"/>
  <c r="C1056" i="74" s="1"/>
  <c r="B39" i="25"/>
  <c r="A39"/>
  <c r="P38"/>
  <c r="O38"/>
  <c r="D1303" i="74"/>
  <c r="K38" i="25"/>
  <c r="E1217" i="74" s="1"/>
  <c r="H38" i="25"/>
  <c r="E38"/>
  <c r="C1055" i="74" s="1"/>
  <c r="B38" i="25"/>
  <c r="A38"/>
  <c r="P37"/>
  <c r="O37"/>
  <c r="D1302" i="74"/>
  <c r="K37" i="25"/>
  <c r="E1216" i="74" s="1"/>
  <c r="H37" i="25"/>
  <c r="D1135" i="74" s="1"/>
  <c r="E37" i="25"/>
  <c r="C1054" i="74" s="1"/>
  <c r="B37" i="25"/>
  <c r="A37"/>
  <c r="P36"/>
  <c r="O36"/>
  <c r="D1301" i="74"/>
  <c r="K36" i="25"/>
  <c r="E1215" i="74" s="1"/>
  <c r="H36" i="25"/>
  <c r="E36"/>
  <c r="C1053" i="74" s="1"/>
  <c r="B36" i="25"/>
  <c r="A36"/>
  <c r="P35"/>
  <c r="O35"/>
  <c r="D1300" i="74"/>
  <c r="K35" i="25"/>
  <c r="E1214" i="74" s="1"/>
  <c r="H35" i="25"/>
  <c r="D1133" i="74" s="1"/>
  <c r="E35" i="25"/>
  <c r="C1052" i="74" s="1"/>
  <c r="B35" i="25"/>
  <c r="A35"/>
  <c r="P34"/>
  <c r="O34"/>
  <c r="D1299" i="74"/>
  <c r="K34" i="25"/>
  <c r="E1213" i="74" s="1"/>
  <c r="H34" i="25"/>
  <c r="E34"/>
  <c r="C1051" i="74" s="1"/>
  <c r="B34" i="25"/>
  <c r="A34"/>
  <c r="P33"/>
  <c r="O33"/>
  <c r="D1298" i="74"/>
  <c r="K33" i="25"/>
  <c r="E1212" i="74" s="1"/>
  <c r="H33" i="25"/>
  <c r="D1131" i="74" s="1"/>
  <c r="E33" i="25"/>
  <c r="C1050" i="74" s="1"/>
  <c r="B33" i="25"/>
  <c r="A33"/>
  <c r="P32"/>
  <c r="O32"/>
  <c r="D1297" i="74"/>
  <c r="K32" i="25"/>
  <c r="E1211" i="74" s="1"/>
  <c r="H32" i="25"/>
  <c r="E32"/>
  <c r="C1049" i="74" s="1"/>
  <c r="B32" i="25"/>
  <c r="A32"/>
  <c r="P31"/>
  <c r="O31"/>
  <c r="D1296" i="74"/>
  <c r="K31" i="25"/>
  <c r="E1210" i="74" s="1"/>
  <c r="H31" i="25"/>
  <c r="D1129" i="74" s="1"/>
  <c r="E31" i="25"/>
  <c r="C1048" i="74" s="1"/>
  <c r="B31" i="25"/>
  <c r="A31"/>
  <c r="P30"/>
  <c r="O30"/>
  <c r="D1295" i="74"/>
  <c r="K30" i="25"/>
  <c r="E1209" i="74" s="1"/>
  <c r="H30" i="25"/>
  <c r="E30"/>
  <c r="C1047" i="74" s="1"/>
  <c r="B30" i="25"/>
  <c r="A30"/>
  <c r="P29"/>
  <c r="O29"/>
  <c r="D1294" i="74"/>
  <c r="K29" i="25"/>
  <c r="E1208" i="74" s="1"/>
  <c r="H29" i="25"/>
  <c r="D1127" i="74" s="1"/>
  <c r="E29" i="25"/>
  <c r="C1046" i="74" s="1"/>
  <c r="B29" i="25"/>
  <c r="A29"/>
  <c r="P28"/>
  <c r="O28"/>
  <c r="D1293" i="74"/>
  <c r="K28" i="25"/>
  <c r="E1207" i="74" s="1"/>
  <c r="H28" i="25"/>
  <c r="E28"/>
  <c r="C1045" i="74" s="1"/>
  <c r="B28" i="25"/>
  <c r="A28"/>
  <c r="P27"/>
  <c r="O27"/>
  <c r="D1292" i="74"/>
  <c r="K27" i="25"/>
  <c r="E1206" i="74" s="1"/>
  <c r="H27" i="25"/>
  <c r="D1125" i="74" s="1"/>
  <c r="E27" i="25"/>
  <c r="C1044" i="74" s="1"/>
  <c r="B27" i="25"/>
  <c r="A27"/>
  <c r="P26"/>
  <c r="O26"/>
  <c r="D1291" i="74"/>
  <c r="K26" i="25"/>
  <c r="E1205" i="74" s="1"/>
  <c r="H26" i="25"/>
  <c r="E26"/>
  <c r="C1043" i="74" s="1"/>
  <c r="B26" i="25"/>
  <c r="A26"/>
  <c r="P25"/>
  <c r="O25"/>
  <c r="D1290" i="74"/>
  <c r="K25" i="25"/>
  <c r="E1204" i="74" s="1"/>
  <c r="H25" i="25"/>
  <c r="D1123" i="74" s="1"/>
  <c r="E25" i="25"/>
  <c r="C1042" i="74" s="1"/>
  <c r="B25" i="25"/>
  <c r="A25"/>
  <c r="P24"/>
  <c r="O24"/>
  <c r="D1289" i="74"/>
  <c r="K24" i="25"/>
  <c r="E1203" i="74" s="1"/>
  <c r="H24" i="25"/>
  <c r="E24"/>
  <c r="C1041" i="74" s="1"/>
  <c r="B24" i="25"/>
  <c r="A24"/>
  <c r="P23"/>
  <c r="O23"/>
  <c r="D1288" i="74"/>
  <c r="K23" i="25"/>
  <c r="E1202" i="74" s="1"/>
  <c r="H23" i="25"/>
  <c r="D1121" i="74" s="1"/>
  <c r="E23" i="25"/>
  <c r="C1040" i="74" s="1"/>
  <c r="B23" i="25"/>
  <c r="A23"/>
  <c r="P22"/>
  <c r="O22"/>
  <c r="D1287" i="74"/>
  <c r="K22" i="25"/>
  <c r="E1201" i="74" s="1"/>
  <c r="H22" i="25"/>
  <c r="E22"/>
  <c r="C1039" i="74" s="1"/>
  <c r="B22" i="25"/>
  <c r="A22"/>
  <c r="P21"/>
  <c r="O21"/>
  <c r="D1286" i="74"/>
  <c r="K21" i="25"/>
  <c r="E1200" i="74" s="1"/>
  <c r="H21" i="25"/>
  <c r="D1119" i="74" s="1"/>
  <c r="E21" i="25"/>
  <c r="C1038" i="74" s="1"/>
  <c r="B21" i="25"/>
  <c r="A21"/>
  <c r="P20"/>
  <c r="O20"/>
  <c r="D1285" i="74"/>
  <c r="K20" i="25"/>
  <c r="E1199" i="74" s="1"/>
  <c r="H20" i="25"/>
  <c r="E20"/>
  <c r="C1037" i="74" s="1"/>
  <c r="B20" i="25"/>
  <c r="A20"/>
  <c r="P19"/>
  <c r="O19"/>
  <c r="D1284" i="74"/>
  <c r="K19" i="25"/>
  <c r="E1198" i="74" s="1"/>
  <c r="H19" i="25"/>
  <c r="D1117" i="74" s="1"/>
  <c r="E19" i="25"/>
  <c r="C1036" i="74" s="1"/>
  <c r="B19" i="25"/>
  <c r="A19"/>
  <c r="P18"/>
  <c r="O18"/>
  <c r="D1283" i="74"/>
  <c r="K18" i="25"/>
  <c r="E1197" i="74" s="1"/>
  <c r="H18" i="25"/>
  <c r="E18"/>
  <c r="C1035" i="74" s="1"/>
  <c r="B18" i="25"/>
  <c r="A18"/>
  <c r="P17"/>
  <c r="O17"/>
  <c r="D1282" i="74"/>
  <c r="K17" i="25"/>
  <c r="E1196" i="74" s="1"/>
  <c r="H17" i="25"/>
  <c r="D1115" i="74" s="1"/>
  <c r="E17" i="25"/>
  <c r="C1034" i="74" s="1"/>
  <c r="B17" i="25"/>
  <c r="A17"/>
  <c r="P16"/>
  <c r="O16"/>
  <c r="D1281" i="74"/>
  <c r="K16" i="25"/>
  <c r="E1195" i="74" s="1"/>
  <c r="H16" i="25"/>
  <c r="E16"/>
  <c r="C1033" i="74" s="1"/>
  <c r="B16" i="25"/>
  <c r="A16"/>
  <c r="P15"/>
  <c r="O15"/>
  <c r="D1280" i="74"/>
  <c r="K15" i="25"/>
  <c r="E1194" i="74" s="1"/>
  <c r="H15" i="25"/>
  <c r="D1113" i="74" s="1"/>
  <c r="E15" i="25"/>
  <c r="C1032" i="74" s="1"/>
  <c r="B15" i="25"/>
  <c r="A15"/>
  <c r="P14"/>
  <c r="O14"/>
  <c r="D1279" i="74"/>
  <c r="K14" i="25"/>
  <c r="E1193" i="74" s="1"/>
  <c r="H14" i="25"/>
  <c r="E14"/>
  <c r="C1031" i="74" s="1"/>
  <c r="B14" i="25"/>
  <c r="A14"/>
  <c r="P13"/>
  <c r="O13"/>
  <c r="D1278" i="74"/>
  <c r="K13" i="25"/>
  <c r="E1192" i="74" s="1"/>
  <c r="H13" i="25"/>
  <c r="D1111" i="74" s="1"/>
  <c r="E13" i="25"/>
  <c r="C1030" i="74" s="1"/>
  <c r="B13" i="25"/>
  <c r="A13"/>
  <c r="P12"/>
  <c r="O12"/>
  <c r="D1277" i="74"/>
  <c r="K12" i="25"/>
  <c r="E1191" i="74" s="1"/>
  <c r="H12" i="25"/>
  <c r="E12"/>
  <c r="C1029" i="74" s="1"/>
  <c r="B12" i="25"/>
  <c r="A12"/>
  <c r="P11"/>
  <c r="O11"/>
  <c r="D1276" i="74"/>
  <c r="K11" i="25"/>
  <c r="E1190" i="74" s="1"/>
  <c r="H11" i="25"/>
  <c r="D1109" i="74" s="1"/>
  <c r="E11" i="25"/>
  <c r="C1028" i="74" s="1"/>
  <c r="B11" i="25"/>
  <c r="A11"/>
  <c r="P10"/>
  <c r="P9" s="1"/>
  <c r="O10"/>
  <c r="O9" s="1"/>
  <c r="D1275" i="74"/>
  <c r="K10" i="25"/>
  <c r="H10"/>
  <c r="D1108" i="74" s="1"/>
  <c r="E10" i="25"/>
  <c r="E9" s="1"/>
  <c r="B10"/>
  <c r="A10"/>
  <c r="Q5"/>
  <c r="P5"/>
  <c r="L91" i="24"/>
  <c r="M90"/>
  <c r="M89"/>
  <c r="L85"/>
  <c r="L84"/>
  <c r="L83"/>
  <c r="M83" s="1"/>
  <c r="L82"/>
  <c r="M82" s="1"/>
  <c r="L81"/>
  <c r="L80"/>
  <c r="M80" s="1"/>
  <c r="L79"/>
  <c r="M79" s="1"/>
  <c r="L78"/>
  <c r="M78" s="1"/>
  <c r="L77"/>
  <c r="L76"/>
  <c r="M76" s="1"/>
  <c r="L75"/>
  <c r="M75" s="1"/>
  <c r="L74"/>
  <c r="M74" s="1"/>
  <c r="L73"/>
  <c r="L72"/>
  <c r="M72" s="1"/>
  <c r="L71"/>
  <c r="M71" s="1"/>
  <c r="L70"/>
  <c r="M70" s="1"/>
  <c r="L69"/>
  <c r="L68"/>
  <c r="M68" s="1"/>
  <c r="L67"/>
  <c r="M67" s="1"/>
  <c r="L66"/>
  <c r="M66" s="1"/>
  <c r="O65"/>
  <c r="L64"/>
  <c r="M64" s="1"/>
  <c r="L63"/>
  <c r="M63" s="1"/>
  <c r="L62"/>
  <c r="M62" s="1"/>
  <c r="L61"/>
  <c r="L60"/>
  <c r="M60" s="1"/>
  <c r="L59"/>
  <c r="M59" s="1"/>
  <c r="L58"/>
  <c r="L57"/>
  <c r="L56"/>
  <c r="M56" s="1"/>
  <c r="L55"/>
  <c r="M55" s="1"/>
  <c r="L54"/>
  <c r="L53"/>
  <c r="L52"/>
  <c r="M52" s="1"/>
  <c r="L51"/>
  <c r="M51" s="1"/>
  <c r="L50"/>
  <c r="M50" s="1"/>
  <c r="L49"/>
  <c r="L48"/>
  <c r="L47"/>
  <c r="M47" s="1"/>
  <c r="L46"/>
  <c r="M46" s="1"/>
  <c r="L45"/>
  <c r="L44"/>
  <c r="M44" s="1"/>
  <c r="L43"/>
  <c r="M43" s="1"/>
  <c r="L42"/>
  <c r="M42" s="1"/>
  <c r="L41"/>
  <c r="L40"/>
  <c r="M40" s="1"/>
  <c r="L39"/>
  <c r="M39" s="1"/>
  <c r="L38"/>
  <c r="M38" s="1"/>
  <c r="L37"/>
  <c r="L36"/>
  <c r="M36" s="1"/>
  <c r="L35"/>
  <c r="M35" s="1"/>
  <c r="L34"/>
  <c r="M34" s="1"/>
  <c r="L33"/>
  <c r="L32"/>
  <c r="M32" s="1"/>
  <c r="L31"/>
  <c r="M31" s="1"/>
  <c r="L30"/>
  <c r="M30" s="1"/>
  <c r="L29"/>
  <c r="L28"/>
  <c r="M28" s="1"/>
  <c r="L27"/>
  <c r="M27" s="1"/>
  <c r="L26"/>
  <c r="M26" s="1"/>
  <c r="L25"/>
  <c r="L24"/>
  <c r="M24" s="1"/>
  <c r="L23"/>
  <c r="M23" s="1"/>
  <c r="L22"/>
  <c r="M22" s="1"/>
  <c r="L21"/>
  <c r="L20"/>
  <c r="M20" s="1"/>
  <c r="L19"/>
  <c r="M19" s="1"/>
  <c r="L18"/>
  <c r="L17"/>
  <c r="L16"/>
  <c r="M16" s="1"/>
  <c r="L15"/>
  <c r="M15" s="1"/>
  <c r="L14"/>
  <c r="L13"/>
  <c r="L12"/>
  <c r="M12" s="1"/>
  <c r="L11"/>
  <c r="M11" s="1"/>
  <c r="K10"/>
  <c r="J10"/>
  <c r="I10"/>
  <c r="H10"/>
  <c r="G10"/>
  <c r="F10"/>
  <c r="E10"/>
  <c r="D10"/>
  <c r="C10"/>
  <c r="O5"/>
  <c r="N5"/>
  <c r="I94" i="23"/>
  <c r="J93"/>
  <c r="J92"/>
  <c r="L84"/>
  <c r="G84"/>
  <c r="B84"/>
  <c r="A84"/>
  <c r="L83"/>
  <c r="G83"/>
  <c r="B83"/>
  <c r="A83"/>
  <c r="L82"/>
  <c r="G82"/>
  <c r="B82"/>
  <c r="A82"/>
  <c r="L81"/>
  <c r="G81"/>
  <c r="B81"/>
  <c r="A81"/>
  <c r="L80"/>
  <c r="G80"/>
  <c r="B80"/>
  <c r="A80"/>
  <c r="L79"/>
  <c r="G79"/>
  <c r="B79"/>
  <c r="A79"/>
  <c r="L78"/>
  <c r="G78"/>
  <c r="B78"/>
  <c r="A78"/>
  <c r="L77"/>
  <c r="G77"/>
  <c r="B77"/>
  <c r="A77"/>
  <c r="L76"/>
  <c r="G76"/>
  <c r="B76"/>
  <c r="A76"/>
  <c r="L75"/>
  <c r="G75"/>
  <c r="B75"/>
  <c r="A75"/>
  <c r="L74"/>
  <c r="G74"/>
  <c r="B74"/>
  <c r="A74"/>
  <c r="L73"/>
  <c r="G73"/>
  <c r="B73"/>
  <c r="A73"/>
  <c r="L72"/>
  <c r="G72"/>
  <c r="B72"/>
  <c r="A72"/>
  <c r="L71"/>
  <c r="G71"/>
  <c r="B71"/>
  <c r="A71"/>
  <c r="L70"/>
  <c r="G70"/>
  <c r="B70"/>
  <c r="A70"/>
  <c r="L69"/>
  <c r="G69"/>
  <c r="B69"/>
  <c r="A69"/>
  <c r="L68"/>
  <c r="G68"/>
  <c r="B68"/>
  <c r="A68"/>
  <c r="L67"/>
  <c r="G67"/>
  <c r="B67"/>
  <c r="A67"/>
  <c r="L66"/>
  <c r="G66"/>
  <c r="B66"/>
  <c r="A66"/>
  <c r="L65"/>
  <c r="G65"/>
  <c r="B65"/>
  <c r="A65"/>
  <c r="L64"/>
  <c r="G64"/>
  <c r="B64"/>
  <c r="A64"/>
  <c r="L63"/>
  <c r="G63"/>
  <c r="B63"/>
  <c r="A63"/>
  <c r="L62"/>
  <c r="G62"/>
  <c r="B62"/>
  <c r="A62"/>
  <c r="L61"/>
  <c r="G61"/>
  <c r="B61"/>
  <c r="A61"/>
  <c r="L60"/>
  <c r="G60"/>
  <c r="B60"/>
  <c r="A60"/>
  <c r="L59"/>
  <c r="G59"/>
  <c r="B59"/>
  <c r="A59"/>
  <c r="L58"/>
  <c r="G58"/>
  <c r="B58"/>
  <c r="A58"/>
  <c r="L57"/>
  <c r="G57"/>
  <c r="B57"/>
  <c r="A57"/>
  <c r="L56"/>
  <c r="G56"/>
  <c r="B56"/>
  <c r="A56"/>
  <c r="L55"/>
  <c r="G55"/>
  <c r="B55"/>
  <c r="A55"/>
  <c r="L54"/>
  <c r="G54"/>
  <c r="B54"/>
  <c r="A54"/>
  <c r="L53"/>
  <c r="G53"/>
  <c r="B53"/>
  <c r="A53"/>
  <c r="L52"/>
  <c r="G52"/>
  <c r="B52"/>
  <c r="A52"/>
  <c r="L51"/>
  <c r="G51"/>
  <c r="B51"/>
  <c r="A51"/>
  <c r="L50"/>
  <c r="G50"/>
  <c r="B50"/>
  <c r="A50"/>
  <c r="L49"/>
  <c r="G49"/>
  <c r="B49"/>
  <c r="A49"/>
  <c r="L48"/>
  <c r="G48"/>
  <c r="B48"/>
  <c r="A48"/>
  <c r="L47"/>
  <c r="G47"/>
  <c r="B47"/>
  <c r="A47"/>
  <c r="L46"/>
  <c r="G46"/>
  <c r="B46"/>
  <c r="A46"/>
  <c r="L45"/>
  <c r="G45"/>
  <c r="B45"/>
  <c r="A45"/>
  <c r="L44"/>
  <c r="G44"/>
  <c r="B44"/>
  <c r="A44"/>
  <c r="L43"/>
  <c r="G43"/>
  <c r="B43"/>
  <c r="A43"/>
  <c r="L42"/>
  <c r="G42"/>
  <c r="B42"/>
  <c r="A42"/>
  <c r="L41"/>
  <c r="G41"/>
  <c r="B41"/>
  <c r="A41"/>
  <c r="L40"/>
  <c r="G40"/>
  <c r="B40"/>
  <c r="A40"/>
  <c r="L39"/>
  <c r="G39"/>
  <c r="B39"/>
  <c r="A39"/>
  <c r="L38"/>
  <c r="G38"/>
  <c r="B38"/>
  <c r="A38"/>
  <c r="L37"/>
  <c r="G37"/>
  <c r="B37"/>
  <c r="A37"/>
  <c r="L36"/>
  <c r="G36"/>
  <c r="B36"/>
  <c r="A36"/>
  <c r="L35"/>
  <c r="G35"/>
  <c r="B35"/>
  <c r="A35"/>
  <c r="L34"/>
  <c r="G34"/>
  <c r="B34"/>
  <c r="A34"/>
  <c r="L33"/>
  <c r="G33"/>
  <c r="B33"/>
  <c r="A33"/>
  <c r="L32"/>
  <c r="G32"/>
  <c r="B32"/>
  <c r="A32"/>
  <c r="L31"/>
  <c r="G31"/>
  <c r="B31"/>
  <c r="A31"/>
  <c r="L30"/>
  <c r="G30"/>
  <c r="B30"/>
  <c r="A30"/>
  <c r="L29"/>
  <c r="G29"/>
  <c r="B29"/>
  <c r="A29"/>
  <c r="L28"/>
  <c r="G28"/>
  <c r="B28"/>
  <c r="A28"/>
  <c r="L27"/>
  <c r="G27"/>
  <c r="B27"/>
  <c r="A27"/>
  <c r="L26"/>
  <c r="G26"/>
  <c r="B26"/>
  <c r="A26"/>
  <c r="L25"/>
  <c r="G25"/>
  <c r="B25"/>
  <c r="A25"/>
  <c r="L24"/>
  <c r="G24"/>
  <c r="B24"/>
  <c r="A24"/>
  <c r="L23"/>
  <c r="G23"/>
  <c r="B23"/>
  <c r="A23"/>
  <c r="L22"/>
  <c r="G22"/>
  <c r="B22"/>
  <c r="A22"/>
  <c r="L21"/>
  <c r="G21"/>
  <c r="B21"/>
  <c r="A21"/>
  <c r="L20"/>
  <c r="G20"/>
  <c r="B20"/>
  <c r="A20"/>
  <c r="L19"/>
  <c r="G19"/>
  <c r="B19"/>
  <c r="A19"/>
  <c r="L18"/>
  <c r="G18"/>
  <c r="B18"/>
  <c r="A18"/>
  <c r="L17"/>
  <c r="G17"/>
  <c r="B17"/>
  <c r="A17"/>
  <c r="L16"/>
  <c r="G16"/>
  <c r="B16"/>
  <c r="A16"/>
  <c r="L15"/>
  <c r="G15"/>
  <c r="B15"/>
  <c r="A15"/>
  <c r="L14"/>
  <c r="G14"/>
  <c r="B14"/>
  <c r="A14"/>
  <c r="L13"/>
  <c r="G13"/>
  <c r="B13"/>
  <c r="A13"/>
  <c r="L12"/>
  <c r="G12"/>
  <c r="B12"/>
  <c r="A12"/>
  <c r="L11"/>
  <c r="G11"/>
  <c r="B11"/>
  <c r="A11"/>
  <c r="L10"/>
  <c r="G10"/>
  <c r="B10"/>
  <c r="A10"/>
  <c r="L9"/>
  <c r="K9"/>
  <c r="J9"/>
  <c r="I9"/>
  <c r="H9"/>
  <c r="F9"/>
  <c r="E9"/>
  <c r="D9"/>
  <c r="C9"/>
  <c r="K5"/>
  <c r="I94" i="22"/>
  <c r="J93"/>
  <c r="J92"/>
  <c r="L84"/>
  <c r="G84"/>
  <c r="B84"/>
  <c r="A84"/>
  <c r="L83"/>
  <c r="G83"/>
  <c r="B83"/>
  <c r="A83"/>
  <c r="L82"/>
  <c r="G82"/>
  <c r="B82"/>
  <c r="A82"/>
  <c r="L81"/>
  <c r="G81"/>
  <c r="B81"/>
  <c r="A81"/>
  <c r="L80"/>
  <c r="G80"/>
  <c r="B80"/>
  <c r="A80"/>
  <c r="L79"/>
  <c r="G79"/>
  <c r="B79"/>
  <c r="A79"/>
  <c r="L78"/>
  <c r="G78"/>
  <c r="B78"/>
  <c r="A78"/>
  <c r="L77"/>
  <c r="G77"/>
  <c r="B77"/>
  <c r="A77"/>
  <c r="L76"/>
  <c r="G76"/>
  <c r="B76"/>
  <c r="A76"/>
  <c r="L75"/>
  <c r="G75"/>
  <c r="B75"/>
  <c r="A75"/>
  <c r="L74"/>
  <c r="G74"/>
  <c r="B74"/>
  <c r="A74"/>
  <c r="L73"/>
  <c r="G73"/>
  <c r="B73"/>
  <c r="A73"/>
  <c r="L72"/>
  <c r="G72"/>
  <c r="B72"/>
  <c r="A72"/>
  <c r="L71"/>
  <c r="G71"/>
  <c r="B71"/>
  <c r="A71"/>
  <c r="L70"/>
  <c r="G70"/>
  <c r="B70"/>
  <c r="A70"/>
  <c r="L69"/>
  <c r="G69"/>
  <c r="B69"/>
  <c r="A69"/>
  <c r="L68"/>
  <c r="G68"/>
  <c r="B68"/>
  <c r="A68"/>
  <c r="L67"/>
  <c r="G67"/>
  <c r="B67"/>
  <c r="A67"/>
  <c r="L66"/>
  <c r="G66"/>
  <c r="B66"/>
  <c r="A66"/>
  <c r="L65"/>
  <c r="G65"/>
  <c r="B65"/>
  <c r="A65"/>
  <c r="L64"/>
  <c r="G64"/>
  <c r="B64"/>
  <c r="A64"/>
  <c r="L63"/>
  <c r="G63"/>
  <c r="B63"/>
  <c r="A63"/>
  <c r="L62"/>
  <c r="G62"/>
  <c r="B62"/>
  <c r="A62"/>
  <c r="L61"/>
  <c r="G61"/>
  <c r="B61"/>
  <c r="A61"/>
  <c r="L60"/>
  <c r="G60"/>
  <c r="B60"/>
  <c r="A60"/>
  <c r="L59"/>
  <c r="G59"/>
  <c r="B59"/>
  <c r="A59"/>
  <c r="L58"/>
  <c r="G58"/>
  <c r="B58"/>
  <c r="A58"/>
  <c r="L57"/>
  <c r="G57"/>
  <c r="B57"/>
  <c r="A57"/>
  <c r="L56"/>
  <c r="G56"/>
  <c r="B56"/>
  <c r="A56"/>
  <c r="L55"/>
  <c r="G55"/>
  <c r="B55"/>
  <c r="A55"/>
  <c r="L54"/>
  <c r="G54"/>
  <c r="B54"/>
  <c r="A54"/>
  <c r="L53"/>
  <c r="G53"/>
  <c r="B53"/>
  <c r="A53"/>
  <c r="L52"/>
  <c r="G52"/>
  <c r="B52"/>
  <c r="A52"/>
  <c r="L51"/>
  <c r="G51"/>
  <c r="B51"/>
  <c r="A51"/>
  <c r="L50"/>
  <c r="G50"/>
  <c r="B50"/>
  <c r="A50"/>
  <c r="L49"/>
  <c r="G49"/>
  <c r="B49"/>
  <c r="A49"/>
  <c r="L48"/>
  <c r="G48"/>
  <c r="B48"/>
  <c r="A48"/>
  <c r="L47"/>
  <c r="G47"/>
  <c r="B47"/>
  <c r="A47"/>
  <c r="L46"/>
  <c r="G46"/>
  <c r="B46"/>
  <c r="A46"/>
  <c r="L45"/>
  <c r="G45"/>
  <c r="B45"/>
  <c r="A45"/>
  <c r="L44"/>
  <c r="G44"/>
  <c r="B44"/>
  <c r="A44"/>
  <c r="L43"/>
  <c r="G43"/>
  <c r="B43"/>
  <c r="A43"/>
  <c r="L42"/>
  <c r="G42"/>
  <c r="B42"/>
  <c r="A42"/>
  <c r="L41"/>
  <c r="G41"/>
  <c r="B41"/>
  <c r="A41"/>
  <c r="L40"/>
  <c r="G40"/>
  <c r="B40"/>
  <c r="A40"/>
  <c r="L39"/>
  <c r="G39"/>
  <c r="B39"/>
  <c r="A39"/>
  <c r="L38"/>
  <c r="G38"/>
  <c r="B38"/>
  <c r="A38"/>
  <c r="L37"/>
  <c r="G37"/>
  <c r="B37"/>
  <c r="A37"/>
  <c r="L36"/>
  <c r="G36"/>
  <c r="B36"/>
  <c r="A36"/>
  <c r="L35"/>
  <c r="G35"/>
  <c r="B35"/>
  <c r="A35"/>
  <c r="L34"/>
  <c r="G34"/>
  <c r="B34"/>
  <c r="A34"/>
  <c r="L33"/>
  <c r="G33"/>
  <c r="B33"/>
  <c r="A33"/>
  <c r="L32"/>
  <c r="G32"/>
  <c r="B32"/>
  <c r="A32"/>
  <c r="L31"/>
  <c r="G31"/>
  <c r="B31"/>
  <c r="A31"/>
  <c r="L30"/>
  <c r="G30"/>
  <c r="B30"/>
  <c r="A30"/>
  <c r="L29"/>
  <c r="G29"/>
  <c r="B29"/>
  <c r="A29"/>
  <c r="L28"/>
  <c r="G28"/>
  <c r="B28"/>
  <c r="A28"/>
  <c r="L27"/>
  <c r="G27"/>
  <c r="B27"/>
  <c r="A27"/>
  <c r="L26"/>
  <c r="G26"/>
  <c r="B26"/>
  <c r="A26"/>
  <c r="L25"/>
  <c r="G25"/>
  <c r="B25"/>
  <c r="A25"/>
  <c r="L24"/>
  <c r="G24"/>
  <c r="B24"/>
  <c r="A24"/>
  <c r="L23"/>
  <c r="G23"/>
  <c r="B23"/>
  <c r="A23"/>
  <c r="L22"/>
  <c r="G22"/>
  <c r="B22"/>
  <c r="A22"/>
  <c r="L21"/>
  <c r="G21"/>
  <c r="B21"/>
  <c r="A21"/>
  <c r="L20"/>
  <c r="G20"/>
  <c r="B20"/>
  <c r="A20"/>
  <c r="L19"/>
  <c r="G19"/>
  <c r="B19"/>
  <c r="A19"/>
  <c r="L18"/>
  <c r="G18"/>
  <c r="B18"/>
  <c r="A18"/>
  <c r="L17"/>
  <c r="G17"/>
  <c r="B17"/>
  <c r="A17"/>
  <c r="L16"/>
  <c r="G16"/>
  <c r="B16"/>
  <c r="A16"/>
  <c r="L15"/>
  <c r="G15"/>
  <c r="B15"/>
  <c r="A15"/>
  <c r="L14"/>
  <c r="G14"/>
  <c r="B14"/>
  <c r="A14"/>
  <c r="L13"/>
  <c r="G13"/>
  <c r="B13"/>
  <c r="A13"/>
  <c r="L12"/>
  <c r="G12"/>
  <c r="B12"/>
  <c r="A12"/>
  <c r="L11"/>
  <c r="G11"/>
  <c r="B11"/>
  <c r="A11"/>
  <c r="L10"/>
  <c r="G10"/>
  <c r="B10"/>
  <c r="A10"/>
  <c r="L9"/>
  <c r="K9"/>
  <c r="J9"/>
  <c r="I9"/>
  <c r="H9"/>
  <c r="F9"/>
  <c r="E9"/>
  <c r="D9"/>
  <c r="C9"/>
  <c r="K5"/>
  <c r="G91" i="21"/>
  <c r="H90"/>
  <c r="H89"/>
  <c r="J84"/>
  <c r="M79" i="76" s="1"/>
  <c r="F84" i="21"/>
  <c r="J83"/>
  <c r="M78" i="76" s="1"/>
  <c r="F83" i="21"/>
  <c r="J82"/>
  <c r="M77" i="76" s="1"/>
  <c r="F82" i="21"/>
  <c r="J81"/>
  <c r="M76" i="76" s="1"/>
  <c r="F81" i="21"/>
  <c r="J80"/>
  <c r="M75" i="76" s="1"/>
  <c r="F80" i="21"/>
  <c r="J79"/>
  <c r="M74" i="76" s="1"/>
  <c r="F79" i="21"/>
  <c r="J78"/>
  <c r="M73" i="76" s="1"/>
  <c r="F78" i="21"/>
  <c r="J77"/>
  <c r="M72" i="76" s="1"/>
  <c r="F77" i="21"/>
  <c r="J76"/>
  <c r="M71" i="76" s="1"/>
  <c r="F76" i="21"/>
  <c r="J75"/>
  <c r="M70" i="76" s="1"/>
  <c r="F75" i="21"/>
  <c r="J74"/>
  <c r="M69" i="76" s="1"/>
  <c r="F74" i="21"/>
  <c r="J73"/>
  <c r="M68" i="76" s="1"/>
  <c r="F73" i="21"/>
  <c r="J72"/>
  <c r="M67" i="76" s="1"/>
  <c r="F72" i="21"/>
  <c r="F71"/>
  <c r="J70"/>
  <c r="M65" i="76" s="1"/>
  <c r="F70" i="21"/>
  <c r="J69"/>
  <c r="M64" i="76" s="1"/>
  <c r="F69" i="21"/>
  <c r="J68"/>
  <c r="M63" i="76" s="1"/>
  <c r="F68" i="21"/>
  <c r="J67"/>
  <c r="M62" i="76" s="1"/>
  <c r="F67" i="21"/>
  <c r="J66"/>
  <c r="M61" i="76" s="1"/>
  <c r="F66" i="21"/>
  <c r="F65"/>
  <c r="J64"/>
  <c r="M59" i="76" s="1"/>
  <c r="F64" i="21"/>
  <c r="J63"/>
  <c r="M58" i="76" s="1"/>
  <c r="F63" i="21"/>
  <c r="J62"/>
  <c r="M57" i="76" s="1"/>
  <c r="F62" i="21"/>
  <c r="J61"/>
  <c r="M56" i="76" s="1"/>
  <c r="F61" i="21"/>
  <c r="J60"/>
  <c r="M55" i="76" s="1"/>
  <c r="F60" i="21"/>
  <c r="J59"/>
  <c r="M54" i="76" s="1"/>
  <c r="F59" i="21"/>
  <c r="F58"/>
  <c r="J57"/>
  <c r="M52" i="76" s="1"/>
  <c r="F57" i="21"/>
  <c r="J56"/>
  <c r="M51" i="76" s="1"/>
  <c r="F56" i="21"/>
  <c r="F55"/>
  <c r="J54"/>
  <c r="M49" i="76" s="1"/>
  <c r="F54" i="21"/>
  <c r="J53"/>
  <c r="M48" i="76" s="1"/>
  <c r="F53" i="21"/>
  <c r="J52"/>
  <c r="M47" i="76" s="1"/>
  <c r="F52" i="21"/>
  <c r="J51"/>
  <c r="M46" i="76" s="1"/>
  <c r="F51" i="21"/>
  <c r="J50"/>
  <c r="M45" i="76" s="1"/>
  <c r="F50" i="21"/>
  <c r="J49"/>
  <c r="M44" i="76" s="1"/>
  <c r="F49" i="21"/>
  <c r="J48"/>
  <c r="M43" i="76" s="1"/>
  <c r="F48" i="21"/>
  <c r="J47"/>
  <c r="M42" i="76" s="1"/>
  <c r="F47" i="21"/>
  <c r="J46"/>
  <c r="M41" i="76" s="1"/>
  <c r="F46" i="21"/>
  <c r="J45"/>
  <c r="M40" i="76" s="1"/>
  <c r="F45" i="21"/>
  <c r="J44"/>
  <c r="M39" i="76" s="1"/>
  <c r="F44" i="21"/>
  <c r="J43"/>
  <c r="M38" i="76" s="1"/>
  <c r="F43" i="21"/>
  <c r="J42"/>
  <c r="M37" i="76" s="1"/>
  <c r="F42" i="21"/>
  <c r="J41"/>
  <c r="M36" i="76" s="1"/>
  <c r="F41" i="21"/>
  <c r="J40"/>
  <c r="M35" i="76" s="1"/>
  <c r="F40" i="21"/>
  <c r="J39"/>
  <c r="M34" i="76" s="1"/>
  <c r="F39" i="21"/>
  <c r="J38"/>
  <c r="M33" i="76" s="1"/>
  <c r="F38" i="21"/>
  <c r="J37"/>
  <c r="M32" i="76" s="1"/>
  <c r="F37" i="21"/>
  <c r="F36"/>
  <c r="F35"/>
  <c r="J34"/>
  <c r="M29" i="76" s="1"/>
  <c r="F34" i="21"/>
  <c r="J33"/>
  <c r="M28" i="76" s="1"/>
  <c r="F33" i="21"/>
  <c r="J32"/>
  <c r="M27" i="76" s="1"/>
  <c r="F32" i="21"/>
  <c r="J31"/>
  <c r="M26" i="76" s="1"/>
  <c r="F31" i="21"/>
  <c r="J30"/>
  <c r="M25" i="76" s="1"/>
  <c r="F30" i="21"/>
  <c r="J29"/>
  <c r="M24" i="76" s="1"/>
  <c r="F29" i="21"/>
  <c r="J28"/>
  <c r="M23" i="76" s="1"/>
  <c r="F28" i="21"/>
  <c r="J27"/>
  <c r="M22" i="76" s="1"/>
  <c r="F27" i="21"/>
  <c r="J26"/>
  <c r="M21" i="76" s="1"/>
  <c r="F26" i="21"/>
  <c r="J25"/>
  <c r="M20" i="76" s="1"/>
  <c r="F25" i="21"/>
  <c r="J24"/>
  <c r="M19" i="76" s="1"/>
  <c r="F24" i="21"/>
  <c r="J23"/>
  <c r="M18" i="76" s="1"/>
  <c r="F23" i="21"/>
  <c r="J22"/>
  <c r="M17" i="76" s="1"/>
  <c r="F22" i="21"/>
  <c r="J21"/>
  <c r="M16" i="76" s="1"/>
  <c r="F21" i="21"/>
  <c r="F20"/>
  <c r="J19"/>
  <c r="M14" i="76" s="1"/>
  <c r="F19" i="21"/>
  <c r="J18"/>
  <c r="M13" i="76" s="1"/>
  <c r="F18" i="21"/>
  <c r="J17"/>
  <c r="M12" i="76" s="1"/>
  <c r="F17" i="21"/>
  <c r="J16"/>
  <c r="M11" i="76" s="1"/>
  <c r="F16" i="21"/>
  <c r="J15"/>
  <c r="M10" i="76" s="1"/>
  <c r="F15" i="21"/>
  <c r="J14"/>
  <c r="M9" i="76" s="1"/>
  <c r="F14" i="21"/>
  <c r="J13"/>
  <c r="M8" i="76" s="1"/>
  <c r="F13" i="21"/>
  <c r="F12"/>
  <c r="J11"/>
  <c r="M6" i="76" s="1"/>
  <c r="F11" i="21"/>
  <c r="F10"/>
  <c r="D9"/>
  <c r="C9"/>
  <c r="J5"/>
  <c r="G91" i="20"/>
  <c r="H90"/>
  <c r="H89"/>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D9"/>
  <c r="C9"/>
  <c r="J5"/>
  <c r="G94" i="19"/>
  <c r="H93"/>
  <c r="H92"/>
  <c r="F84"/>
  <c r="C593" i="74" s="1"/>
  <c r="F83" i="19"/>
  <c r="F82"/>
  <c r="C591" i="74" s="1"/>
  <c r="F81" i="19"/>
  <c r="F80"/>
  <c r="C589" i="74" s="1"/>
  <c r="F79" i="19"/>
  <c r="F78"/>
  <c r="C587" i="74" s="1"/>
  <c r="F77" i="19"/>
  <c r="F76"/>
  <c r="C585" i="74" s="1"/>
  <c r="F75" i="19"/>
  <c r="F74"/>
  <c r="C583" i="74" s="1"/>
  <c r="F73" i="19"/>
  <c r="F72"/>
  <c r="C581" i="74" s="1"/>
  <c r="F71" i="19"/>
  <c r="F70"/>
  <c r="C579" i="74" s="1"/>
  <c r="F69" i="19"/>
  <c r="F68"/>
  <c r="C577" i="74" s="1"/>
  <c r="F67" i="19"/>
  <c r="F66"/>
  <c r="C575" i="74" s="1"/>
  <c r="F65" i="19"/>
  <c r="F64"/>
  <c r="C573" i="74" s="1"/>
  <c r="F63" i="19"/>
  <c r="F62"/>
  <c r="C571" i="74" s="1"/>
  <c r="F61" i="19"/>
  <c r="F60"/>
  <c r="C569" i="74" s="1"/>
  <c r="F59" i="19"/>
  <c r="F58"/>
  <c r="C567" i="74" s="1"/>
  <c r="F57" i="19"/>
  <c r="F56"/>
  <c r="C565" i="74" s="1"/>
  <c r="F55" i="19"/>
  <c r="F54"/>
  <c r="C563" i="74" s="1"/>
  <c r="F53" i="19"/>
  <c r="F52"/>
  <c r="C561" i="74" s="1"/>
  <c r="F51" i="19"/>
  <c r="F50"/>
  <c r="C559" i="74" s="1"/>
  <c r="F49" i="19"/>
  <c r="F48"/>
  <c r="C557" i="74" s="1"/>
  <c r="F47" i="19"/>
  <c r="F46"/>
  <c r="C555" i="74" s="1"/>
  <c r="F45" i="19"/>
  <c r="F44"/>
  <c r="C553" i="74" s="1"/>
  <c r="F43" i="19"/>
  <c r="F42"/>
  <c r="C551" i="74" s="1"/>
  <c r="F41" i="19"/>
  <c r="F40"/>
  <c r="C549" i="74" s="1"/>
  <c r="F39" i="19"/>
  <c r="F38"/>
  <c r="C547" i="74" s="1"/>
  <c r="F37" i="19"/>
  <c r="F36"/>
  <c r="C545" i="74" s="1"/>
  <c r="F35" i="19"/>
  <c r="F34"/>
  <c r="C543" i="74" s="1"/>
  <c r="F33" i="19"/>
  <c r="F32"/>
  <c r="C541" i="74" s="1"/>
  <c r="F31" i="19"/>
  <c r="F30"/>
  <c r="C539" i="74" s="1"/>
  <c r="F29" i="19"/>
  <c r="F28"/>
  <c r="C537" i="74" s="1"/>
  <c r="F27" i="19"/>
  <c r="F26"/>
  <c r="C535" i="74" s="1"/>
  <c r="F25" i="19"/>
  <c r="F24"/>
  <c r="C533" i="74" s="1"/>
  <c r="F23" i="19"/>
  <c r="F22"/>
  <c r="C531" i="74" s="1"/>
  <c r="F21" i="19"/>
  <c r="F20"/>
  <c r="C529" i="74" s="1"/>
  <c r="F19" i="19"/>
  <c r="F18"/>
  <c r="C527" i="74" s="1"/>
  <c r="F17" i="19"/>
  <c r="F16"/>
  <c r="C525" i="74" s="1"/>
  <c r="F15" i="19"/>
  <c r="F14"/>
  <c r="C523" i="74" s="1"/>
  <c r="F13" i="19"/>
  <c r="F12"/>
  <c r="C521" i="74" s="1"/>
  <c r="F11" i="19"/>
  <c r="F10"/>
  <c r="C519" i="74" s="1"/>
  <c r="D9" i="19"/>
  <c r="C9"/>
  <c r="J5"/>
  <c r="E93" i="18"/>
  <c r="F92"/>
  <c r="F91"/>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D8"/>
  <c r="B9"/>
  <c r="A9"/>
  <c r="G5"/>
  <c r="Q96" i="13"/>
  <c r="R95"/>
  <c r="R94"/>
  <c r="H84" i="21"/>
  <c r="K84" s="1"/>
  <c r="L84"/>
  <c r="B84" i="13"/>
  <c r="A84"/>
  <c r="H83" i="21"/>
  <c r="K83" s="1"/>
  <c r="L83"/>
  <c r="B83" i="13"/>
  <c r="A83"/>
  <c r="H82" i="21"/>
  <c r="K82" s="1"/>
  <c r="L82"/>
  <c r="B82" i="13"/>
  <c r="A82"/>
  <c r="H81" i="21"/>
  <c r="L81"/>
  <c r="B81" i="13"/>
  <c r="A81"/>
  <c r="H80" i="21"/>
  <c r="L80"/>
  <c r="B80" i="13"/>
  <c r="A80"/>
  <c r="H79" i="21"/>
  <c r="L79"/>
  <c r="B79" i="13"/>
  <c r="A79"/>
  <c r="H78" i="21"/>
  <c r="L78"/>
  <c r="B78" i="13"/>
  <c r="A78"/>
  <c r="H77" i="21"/>
  <c r="L77"/>
  <c r="B77" i="13"/>
  <c r="A77"/>
  <c r="H76" i="21"/>
  <c r="L76"/>
  <c r="B76" i="13"/>
  <c r="A76"/>
  <c r="H75" i="21"/>
  <c r="K75" s="1"/>
  <c r="L75"/>
  <c r="B75" i="13"/>
  <c r="A75"/>
  <c r="H74" i="21"/>
  <c r="K74" s="1"/>
  <c r="L74"/>
  <c r="B74" i="13"/>
  <c r="A74"/>
  <c r="H73" i="21"/>
  <c r="L73"/>
  <c r="B73" i="13"/>
  <c r="A73"/>
  <c r="H72" i="21"/>
  <c r="L72"/>
  <c r="B72" i="13"/>
  <c r="A72"/>
  <c r="H71" i="21"/>
  <c r="L71"/>
  <c r="B71" i="13"/>
  <c r="A71"/>
  <c r="H70" i="21"/>
  <c r="L70"/>
  <c r="B70" i="13"/>
  <c r="A70"/>
  <c r="H69" i="21"/>
  <c r="L69"/>
  <c r="B69" i="13"/>
  <c r="A69"/>
  <c r="H68" i="21"/>
  <c r="K68" s="1"/>
  <c r="L68"/>
  <c r="B68" i="13"/>
  <c r="A68"/>
  <c r="H67" i="21"/>
  <c r="K67" s="1"/>
  <c r="L67"/>
  <c r="B67" i="13"/>
  <c r="A67"/>
  <c r="H66" i="21"/>
  <c r="L66"/>
  <c r="B66" i="13"/>
  <c r="A66"/>
  <c r="H65" i="21"/>
  <c r="J65" s="1"/>
  <c r="M60" i="76" s="1"/>
  <c r="L65" i="21"/>
  <c r="B65" i="13"/>
  <c r="A65"/>
  <c r="H64" i="21"/>
  <c r="K64" s="1"/>
  <c r="L64"/>
  <c r="B64" i="13"/>
  <c r="A64"/>
  <c r="H63" i="21"/>
  <c r="L63"/>
  <c r="B63" i="13"/>
  <c r="A63"/>
  <c r="H62" i="21"/>
  <c r="K62" s="1"/>
  <c r="L62"/>
  <c r="B62" i="13"/>
  <c r="A62"/>
  <c r="H61" i="21"/>
  <c r="K61" s="1"/>
  <c r="L61"/>
  <c r="B61" i="13"/>
  <c r="A61"/>
  <c r="H60" i="21"/>
  <c r="K60" s="1"/>
  <c r="L60"/>
  <c r="B60" i="13"/>
  <c r="A60"/>
  <c r="H59" i="21"/>
  <c r="K59" s="1"/>
  <c r="L59"/>
  <c r="B59" i="13"/>
  <c r="A59"/>
  <c r="H58" i="21"/>
  <c r="J58" s="1"/>
  <c r="M53" i="76" s="1"/>
  <c r="L58" i="21"/>
  <c r="B58" i="13"/>
  <c r="A58"/>
  <c r="H57" i="21"/>
  <c r="K57" s="1"/>
  <c r="L57"/>
  <c r="B57" i="13"/>
  <c r="A57"/>
  <c r="H56" i="21"/>
  <c r="K56" s="1"/>
  <c r="L56"/>
  <c r="B56" i="13"/>
  <c r="A56"/>
  <c r="H55" i="21"/>
  <c r="J55" s="1"/>
  <c r="M50" i="76" s="1"/>
  <c r="L55" i="21"/>
  <c r="B55" i="13"/>
  <c r="A55"/>
  <c r="H54" i="21"/>
  <c r="K54" s="1"/>
  <c r="L54"/>
  <c r="B54" i="13"/>
  <c r="A54"/>
  <c r="H53" i="21"/>
  <c r="K53" s="1"/>
  <c r="L53"/>
  <c r="B53" i="13"/>
  <c r="A53"/>
  <c r="H52" i="21"/>
  <c r="K52" s="1"/>
  <c r="L52"/>
  <c r="B52" i="13"/>
  <c r="A52"/>
  <c r="H51" i="21"/>
  <c r="K51" s="1"/>
  <c r="L51"/>
  <c r="B51" i="13"/>
  <c r="A51"/>
  <c r="H50" i="21"/>
  <c r="L50"/>
  <c r="B50" i="13"/>
  <c r="A50"/>
  <c r="H49" i="21"/>
  <c r="K49" s="1"/>
  <c r="L49"/>
  <c r="B49" i="13"/>
  <c r="A49"/>
  <c r="H48" i="21"/>
  <c r="K48" s="1"/>
  <c r="L48"/>
  <c r="B48" i="13"/>
  <c r="A48"/>
  <c r="H47" i="21"/>
  <c r="L47"/>
  <c r="B47" i="13"/>
  <c r="A47"/>
  <c r="H46" i="21"/>
  <c r="K46" s="1"/>
  <c r="L46"/>
  <c r="B46" i="13"/>
  <c r="A46"/>
  <c r="H45" i="21"/>
  <c r="K45" s="1"/>
  <c r="L45"/>
  <c r="B45" i="13"/>
  <c r="A45"/>
  <c r="H44" i="21"/>
  <c r="K44" s="1"/>
  <c r="L44"/>
  <c r="B44" i="13"/>
  <c r="A44"/>
  <c r="H43" i="21"/>
  <c r="L43"/>
  <c r="B43" i="13"/>
  <c r="A43"/>
  <c r="H42" i="21"/>
  <c r="L42"/>
  <c r="B42" i="13"/>
  <c r="A42"/>
  <c r="H41" i="21"/>
  <c r="L41"/>
  <c r="B41" i="13"/>
  <c r="A41"/>
  <c r="H40" i="21"/>
  <c r="K40" s="1"/>
  <c r="L40"/>
  <c r="B40" i="13"/>
  <c r="A40"/>
  <c r="H39" i="21"/>
  <c r="L39"/>
  <c r="B39" i="13"/>
  <c r="A39"/>
  <c r="H38" i="21"/>
  <c r="K38" s="1"/>
  <c r="L38"/>
  <c r="B38" i="13"/>
  <c r="A38"/>
  <c r="H37" i="21"/>
  <c r="L37"/>
  <c r="B37" i="13"/>
  <c r="A37"/>
  <c r="H36" i="21"/>
  <c r="K36" s="1"/>
  <c r="L36"/>
  <c r="B36" i="13"/>
  <c r="A36"/>
  <c r="H35" i="21"/>
  <c r="L35"/>
  <c r="B35" i="13"/>
  <c r="A35"/>
  <c r="H34" i="21"/>
  <c r="L34"/>
  <c r="B34" i="13"/>
  <c r="A34"/>
  <c r="H33" i="21"/>
  <c r="K33" s="1"/>
  <c r="L33"/>
  <c r="B33" i="13"/>
  <c r="A33"/>
  <c r="H32" i="21"/>
  <c r="L32"/>
  <c r="B32" i="13"/>
  <c r="A32"/>
  <c r="H31" i="21"/>
  <c r="K31" s="1"/>
  <c r="L31"/>
  <c r="B31" i="13"/>
  <c r="A31"/>
  <c r="H30" i="21"/>
  <c r="K30" s="1"/>
  <c r="L30"/>
  <c r="B30" i="13"/>
  <c r="A30"/>
  <c r="H29" i="21"/>
  <c r="K29" s="1"/>
  <c r="L29"/>
  <c r="B29" i="13"/>
  <c r="A29"/>
  <c r="H28" i="21"/>
  <c r="L28"/>
  <c r="B28" i="13"/>
  <c r="A28"/>
  <c r="H27" i="21"/>
  <c r="K27" s="1"/>
  <c r="L27"/>
  <c r="B27" i="13"/>
  <c r="A27"/>
  <c r="H26" i="21"/>
  <c r="L26"/>
  <c r="B26" i="13"/>
  <c r="A26"/>
  <c r="H25" i="21"/>
  <c r="K25" s="1"/>
  <c r="L25"/>
  <c r="B25" i="13"/>
  <c r="A25"/>
  <c r="H24" i="21"/>
  <c r="L24"/>
  <c r="B24" i="13"/>
  <c r="A24"/>
  <c r="H23" i="21"/>
  <c r="K23" s="1"/>
  <c r="L23"/>
  <c r="B23" i="13"/>
  <c r="A23"/>
  <c r="H22" i="21"/>
  <c r="K22" s="1"/>
  <c r="L22"/>
  <c r="B22" i="13"/>
  <c r="A22"/>
  <c r="H21" i="21"/>
  <c r="K21" s="1"/>
  <c r="L21"/>
  <c r="B21" i="13"/>
  <c r="A21"/>
  <c r="H20" i="21"/>
  <c r="J20" s="1"/>
  <c r="M15" i="76" s="1"/>
  <c r="L20" i="21"/>
  <c r="B20" i="13"/>
  <c r="A20"/>
  <c r="H19" i="21"/>
  <c r="K19" s="1"/>
  <c r="L19"/>
  <c r="B19" i="13"/>
  <c r="A19"/>
  <c r="H18" i="21"/>
  <c r="L18"/>
  <c r="B18" i="13"/>
  <c r="A18"/>
  <c r="H17" i="21"/>
  <c r="K17" s="1"/>
  <c r="L17"/>
  <c r="B17" i="13"/>
  <c r="A17"/>
  <c r="H16" i="21"/>
  <c r="L16"/>
  <c r="B16" i="13"/>
  <c r="A16"/>
  <c r="H15" i="21"/>
  <c r="K15" s="1"/>
  <c r="L15"/>
  <c r="B15" i="13"/>
  <c r="A15"/>
  <c r="H14" i="21"/>
  <c r="L14"/>
  <c r="B14" i="13"/>
  <c r="A14"/>
  <c r="H13" i="21"/>
  <c r="K13" s="1"/>
  <c r="L13"/>
  <c r="B13" i="13"/>
  <c r="A13"/>
  <c r="H12" i="21"/>
  <c r="L12"/>
  <c r="B12" i="13"/>
  <c r="A12"/>
  <c r="L11" i="21"/>
  <c r="B11" i="13"/>
  <c r="A11"/>
  <c r="H10" i="21"/>
  <c r="J10" s="1"/>
  <c r="M5" i="76" s="1"/>
  <c r="L10" i="21"/>
  <c r="B10" i="13"/>
  <c r="A10"/>
  <c r="T5"/>
  <c r="Q96" i="12"/>
  <c r="R95"/>
  <c r="R94"/>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Q9"/>
  <c r="D9"/>
  <c r="B11"/>
  <c r="A11"/>
  <c r="S9"/>
  <c r="O9"/>
  <c r="F9"/>
  <c r="B10"/>
  <c r="A10"/>
  <c r="T5"/>
  <c r="M96" i="10"/>
  <c r="N95"/>
  <c r="A95"/>
  <c r="N94"/>
  <c r="A94"/>
  <c r="B84"/>
  <c r="A84"/>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H13"/>
  <c r="B13"/>
  <c r="A13"/>
  <c r="B12"/>
  <c r="A12"/>
  <c r="B11"/>
  <c r="A11"/>
  <c r="B10"/>
  <c r="A10"/>
  <c r="P5"/>
  <c r="A5"/>
  <c r="A3"/>
  <c r="A2"/>
  <c r="M93" i="8"/>
  <c r="N92"/>
  <c r="A92"/>
  <c r="N91"/>
  <c r="A91"/>
  <c r="B84"/>
  <c r="A84"/>
  <c r="B83"/>
  <c r="A83"/>
  <c r="B82"/>
  <c r="A82"/>
  <c r="B81"/>
  <c r="A81"/>
  <c r="B80"/>
  <c r="A80"/>
  <c r="B79"/>
  <c r="A79"/>
  <c r="B78"/>
  <c r="A78"/>
  <c r="B77"/>
  <c r="A77"/>
  <c r="B76"/>
  <c r="A76"/>
  <c r="B75"/>
  <c r="A75"/>
  <c r="B74"/>
  <c r="A74"/>
  <c r="B73"/>
  <c r="A73"/>
  <c r="B72"/>
  <c r="A72"/>
  <c r="B71"/>
  <c r="A71"/>
  <c r="H70"/>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H33"/>
  <c r="B33"/>
  <c r="A33"/>
  <c r="H32"/>
  <c r="D31" i="5" s="1"/>
  <c r="B32" i="8"/>
  <c r="A32"/>
  <c r="H31"/>
  <c r="B31"/>
  <c r="A31"/>
  <c r="B30"/>
  <c r="A30"/>
  <c r="B29"/>
  <c r="A29"/>
  <c r="B28"/>
  <c r="A28"/>
  <c r="B27"/>
  <c r="A27"/>
  <c r="B26"/>
  <c r="A26"/>
  <c r="B25"/>
  <c r="A25"/>
  <c r="B24"/>
  <c r="A24"/>
  <c r="B23"/>
  <c r="A23"/>
  <c r="B22"/>
  <c r="A22"/>
  <c r="B21"/>
  <c r="A21"/>
  <c r="B20"/>
  <c r="A20"/>
  <c r="B19"/>
  <c r="A19"/>
  <c r="B18"/>
  <c r="A18"/>
  <c r="H17"/>
  <c r="B17"/>
  <c r="A17"/>
  <c r="H16"/>
  <c r="D15" i="5" s="1"/>
  <c r="B16" i="8"/>
  <c r="A16"/>
  <c r="H15"/>
  <c r="B15"/>
  <c r="A15"/>
  <c r="B14"/>
  <c r="A14"/>
  <c r="B13"/>
  <c r="A13"/>
  <c r="B12"/>
  <c r="A12"/>
  <c r="B11"/>
  <c r="A11"/>
  <c r="E9"/>
  <c r="B10"/>
  <c r="A10"/>
  <c r="P5"/>
  <c r="A5"/>
  <c r="A3"/>
  <c r="A2"/>
  <c r="G84" i="21"/>
  <c r="G82"/>
  <c r="G80"/>
  <c r="G78"/>
  <c r="G76"/>
  <c r="G74"/>
  <c r="G72"/>
  <c r="G70"/>
  <c r="G68"/>
  <c r="G66"/>
  <c r="G64"/>
  <c r="G62"/>
  <c r="G60"/>
  <c r="G58"/>
  <c r="G56"/>
  <c r="G54"/>
  <c r="G52"/>
  <c r="G50"/>
  <c r="G48"/>
  <c r="G46"/>
  <c r="G44"/>
  <c r="G42"/>
  <c r="G40"/>
  <c r="G38"/>
  <c r="G36"/>
  <c r="G34"/>
  <c r="G32"/>
  <c r="G30"/>
  <c r="G28"/>
  <c r="G26"/>
  <c r="G24"/>
  <c r="G22"/>
  <c r="G20"/>
  <c r="G18"/>
  <c r="G16"/>
  <c r="G14"/>
  <c r="G12"/>
  <c r="M96" i="6"/>
  <c r="N95"/>
  <c r="A95"/>
  <c r="N94"/>
  <c r="A94"/>
  <c r="G83" i="21"/>
  <c r="G81"/>
  <c r="G79"/>
  <c r="G77"/>
  <c r="G75"/>
  <c r="G73"/>
  <c r="G71"/>
  <c r="G69"/>
  <c r="G67"/>
  <c r="G65"/>
  <c r="G63"/>
  <c r="G61"/>
  <c r="G59"/>
  <c r="G57"/>
  <c r="G55"/>
  <c r="G53"/>
  <c r="G51"/>
  <c r="G49"/>
  <c r="G47"/>
  <c r="G45"/>
  <c r="G43"/>
  <c r="G41"/>
  <c r="G39"/>
  <c r="G37"/>
  <c r="G35"/>
  <c r="G33"/>
  <c r="G31"/>
  <c r="G29"/>
  <c r="G27"/>
  <c r="G25"/>
  <c r="G23"/>
  <c r="G21"/>
  <c r="G19"/>
  <c r="G17"/>
  <c r="G15"/>
  <c r="G13"/>
  <c r="G11"/>
  <c r="P5" i="6"/>
  <c r="A5"/>
  <c r="A3"/>
  <c r="A2"/>
  <c r="G91" i="5"/>
  <c r="H90"/>
  <c r="A90"/>
  <c r="H89"/>
  <c r="A89"/>
  <c r="B83"/>
  <c r="A83"/>
  <c r="B82"/>
  <c r="A82"/>
  <c r="B81"/>
  <c r="A81"/>
  <c r="B80"/>
  <c r="A80"/>
  <c r="B79"/>
  <c r="A79"/>
  <c r="B78"/>
  <c r="A78"/>
  <c r="B77"/>
  <c r="A77"/>
  <c r="B76"/>
  <c r="A76"/>
  <c r="B75"/>
  <c r="A75"/>
  <c r="B74"/>
  <c r="A74"/>
  <c r="B73"/>
  <c r="A73"/>
  <c r="B72"/>
  <c r="A72"/>
  <c r="B71"/>
  <c r="A71"/>
  <c r="B70"/>
  <c r="A70"/>
  <c r="B69"/>
  <c r="A69"/>
  <c r="B68"/>
  <c r="A68"/>
  <c r="B67"/>
  <c r="A67"/>
  <c r="B66"/>
  <c r="A66"/>
  <c r="B65"/>
  <c r="A65"/>
  <c r="B64"/>
  <c r="A64"/>
  <c r="B63"/>
  <c r="A63"/>
  <c r="B62"/>
  <c r="A62"/>
  <c r="B61"/>
  <c r="A61"/>
  <c r="B60"/>
  <c r="A60"/>
  <c r="B59"/>
  <c r="A59"/>
  <c r="B58"/>
  <c r="A58"/>
  <c r="B57"/>
  <c r="A57"/>
  <c r="B56"/>
  <c r="A56"/>
  <c r="B55"/>
  <c r="A55"/>
  <c r="B54"/>
  <c r="A54"/>
  <c r="B53"/>
  <c r="A53"/>
  <c r="B52"/>
  <c r="A52"/>
  <c r="B51"/>
  <c r="A51"/>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A17"/>
  <c r="B16"/>
  <c r="A16"/>
  <c r="B15"/>
  <c r="A15"/>
  <c r="B14"/>
  <c r="A14"/>
  <c r="B13"/>
  <c r="A13"/>
  <c r="B12"/>
  <c r="A12"/>
  <c r="B11"/>
  <c r="A11"/>
  <c r="B10"/>
  <c r="A10"/>
  <c r="B9"/>
  <c r="A9"/>
  <c r="A3"/>
  <c r="A2"/>
  <c r="L55" i="4"/>
  <c r="M54"/>
  <c r="A54"/>
  <c r="M53"/>
  <c r="A53"/>
  <c r="M46"/>
  <c r="L46"/>
  <c r="K46"/>
  <c r="I46"/>
  <c r="H46"/>
  <c r="G46"/>
  <c r="E46"/>
  <c r="D46"/>
  <c r="C46"/>
  <c r="M32"/>
  <c r="L32"/>
  <c r="K32"/>
  <c r="I32"/>
  <c r="H32"/>
  <c r="G32"/>
  <c r="E32"/>
  <c r="D32"/>
  <c r="C32"/>
  <c r="M22"/>
  <c r="L22"/>
  <c r="K22"/>
  <c r="I22"/>
  <c r="H22"/>
  <c r="G22"/>
  <c r="E22"/>
  <c r="D22"/>
  <c r="M12"/>
  <c r="M42" s="1"/>
  <c r="L12"/>
  <c r="K12"/>
  <c r="K42" s="1"/>
  <c r="I12"/>
  <c r="H12"/>
  <c r="H42" s="1"/>
  <c r="G12"/>
  <c r="E12"/>
  <c r="E42" s="1"/>
  <c r="D12"/>
  <c r="C12"/>
  <c r="C42" s="1"/>
  <c r="V5"/>
  <c r="P31" i="3"/>
  <c r="Q30"/>
  <c r="A30"/>
  <c r="Q29"/>
  <c r="A29"/>
  <c r="R19"/>
  <c r="Q19"/>
  <c r="P19"/>
  <c r="O19"/>
  <c r="M19"/>
  <c r="L19"/>
  <c r="K19"/>
  <c r="I19"/>
  <c r="H19"/>
  <c r="G19"/>
  <c r="N18"/>
  <c r="J18"/>
  <c r="N17"/>
  <c r="J17"/>
  <c r="J19" s="1"/>
  <c r="M15"/>
  <c r="M20" s="1"/>
  <c r="L15"/>
  <c r="K15"/>
  <c r="K20" s="1"/>
  <c r="I15"/>
  <c r="I20" s="1"/>
  <c r="H15"/>
  <c r="H20" s="1"/>
  <c r="G15"/>
  <c r="Q14"/>
  <c r="P14"/>
  <c r="O14"/>
  <c r="N14"/>
  <c r="J14"/>
  <c r="O13"/>
  <c r="R13" s="1"/>
  <c r="N13"/>
  <c r="J13"/>
  <c r="O12"/>
  <c r="R12" s="1"/>
  <c r="N12"/>
  <c r="J12"/>
  <c r="N11"/>
  <c r="J11"/>
  <c r="O10"/>
  <c r="R10" s="1"/>
  <c r="N10"/>
  <c r="J10"/>
  <c r="F9"/>
  <c r="A5"/>
  <c r="A5" i="4" s="1"/>
  <c r="A3" i="3"/>
  <c r="A2"/>
  <c r="G39" i="1"/>
  <c r="D39"/>
  <c r="G38"/>
  <c r="D38"/>
  <c r="C15"/>
  <c r="N11" i="42" l="1"/>
  <c r="P11"/>
  <c r="N13"/>
  <c r="P13"/>
  <c r="N15"/>
  <c r="P15"/>
  <c r="N17"/>
  <c r="P17"/>
  <c r="N19"/>
  <c r="P19"/>
  <c r="N21"/>
  <c r="P21"/>
  <c r="A2" i="66"/>
  <c r="A2" i="83"/>
  <c r="A2" i="84"/>
  <c r="A2" i="80"/>
  <c r="A2" i="79"/>
  <c r="A2" i="81"/>
  <c r="A3" i="84"/>
  <c r="A3" i="66"/>
  <c r="A3" i="83"/>
  <c r="A3" i="81"/>
  <c r="A3" i="80"/>
  <c r="A3" i="79"/>
  <c r="D42" i="4"/>
  <c r="G42"/>
  <c r="I42"/>
  <c r="L42"/>
  <c r="N12" i="42"/>
  <c r="P12"/>
  <c r="N14"/>
  <c r="P14"/>
  <c r="N16"/>
  <c r="P16"/>
  <c r="N18"/>
  <c r="P18"/>
  <c r="N20"/>
  <c r="P20"/>
  <c r="H9" i="54"/>
  <c r="K9" i="52"/>
  <c r="J13" i="46"/>
  <c r="M14" i="68"/>
  <c r="J17" i="46"/>
  <c r="M18" i="68"/>
  <c r="J21" i="46"/>
  <c r="M22" i="68"/>
  <c r="J25" i="46"/>
  <c r="M26" i="68"/>
  <c r="J29" i="46"/>
  <c r="M30" i="68"/>
  <c r="J33" i="46"/>
  <c r="M34" i="68"/>
  <c r="J37" i="46"/>
  <c r="M38" i="68"/>
  <c r="J41" i="46"/>
  <c r="M42" i="68"/>
  <c r="J45" i="46"/>
  <c r="M46" i="68"/>
  <c r="J49" i="46"/>
  <c r="M50" i="68"/>
  <c r="J53" i="46"/>
  <c r="M54" i="68"/>
  <c r="J57" i="46"/>
  <c r="M58" i="68"/>
  <c r="J61" i="46"/>
  <c r="M62" i="68"/>
  <c r="J65" i="46"/>
  <c r="M66" i="68"/>
  <c r="J69" i="46"/>
  <c r="M70" i="68"/>
  <c r="J73" i="46"/>
  <c r="M74" i="68"/>
  <c r="J77" i="46"/>
  <c r="M78" i="68"/>
  <c r="J81" i="46"/>
  <c r="M82" i="68"/>
  <c r="J12" i="46"/>
  <c r="J16"/>
  <c r="M17" i="68"/>
  <c r="J20" i="46"/>
  <c r="M21" i="68"/>
  <c r="J24" i="46"/>
  <c r="M25" i="68"/>
  <c r="J28" i="46"/>
  <c r="M29" i="68"/>
  <c r="J32" i="46"/>
  <c r="M33" i="68"/>
  <c r="J36" i="46"/>
  <c r="J40"/>
  <c r="M41" i="68"/>
  <c r="J44" i="46"/>
  <c r="M45" i="68"/>
  <c r="J48" i="46"/>
  <c r="M49" i="68"/>
  <c r="J52" i="46"/>
  <c r="M53" i="68"/>
  <c r="J56" i="46"/>
  <c r="M57" i="68"/>
  <c r="J60" i="46"/>
  <c r="M61" i="68"/>
  <c r="J64" i="46"/>
  <c r="M65" i="68"/>
  <c r="J68" i="46"/>
  <c r="M69" i="68"/>
  <c r="J72" i="46"/>
  <c r="M73" i="68"/>
  <c r="J76" i="46"/>
  <c r="M77" i="68"/>
  <c r="J80" i="46"/>
  <c r="M81" i="68"/>
  <c r="J84" i="46"/>
  <c r="M85" i="68"/>
  <c r="J11" i="46"/>
  <c r="M12" i="68"/>
  <c r="J15" i="46"/>
  <c r="M16" i="68"/>
  <c r="J19" i="46"/>
  <c r="M20" i="68"/>
  <c r="J23" i="46"/>
  <c r="M24" i="68"/>
  <c r="J27" i="46"/>
  <c r="M28" i="68"/>
  <c r="J31" i="46"/>
  <c r="M32" i="68"/>
  <c r="J35" i="46"/>
  <c r="J39"/>
  <c r="M40" i="68"/>
  <c r="J43" i="46"/>
  <c r="M44" i="68"/>
  <c r="J47" i="46"/>
  <c r="M48" i="68"/>
  <c r="J51" i="46"/>
  <c r="M52" i="68"/>
  <c r="J55" i="46"/>
  <c r="J59"/>
  <c r="M60" i="68"/>
  <c r="J63" i="46"/>
  <c r="M64" i="68"/>
  <c r="J67" i="46"/>
  <c r="M68" i="68"/>
  <c r="J71" i="46"/>
  <c r="M72" i="68"/>
  <c r="J75" i="46"/>
  <c r="M76" i="68"/>
  <c r="J79" i="46"/>
  <c r="M80" i="68"/>
  <c r="J83" i="46"/>
  <c r="M84" i="68"/>
  <c r="J14" i="46"/>
  <c r="M15" i="68"/>
  <c r="J18" i="46"/>
  <c r="M19" i="68"/>
  <c r="J22" i="46"/>
  <c r="M23" i="68"/>
  <c r="J26" i="46"/>
  <c r="M27" i="68"/>
  <c r="J30" i="46"/>
  <c r="M31" i="68"/>
  <c r="J34" i="46"/>
  <c r="M35" i="68"/>
  <c r="J38" i="46"/>
  <c r="M39" i="68"/>
  <c r="J42" i="46"/>
  <c r="M43" i="68"/>
  <c r="J46" i="46"/>
  <c r="M47" i="68"/>
  <c r="J50" i="46"/>
  <c r="M51" i="68"/>
  <c r="J54" i="46"/>
  <c r="M55" i="68"/>
  <c r="O58" i="54"/>
  <c r="J58" i="46"/>
  <c r="M59" i="68"/>
  <c r="J62" i="46"/>
  <c r="M63" i="68"/>
  <c r="J66" i="46"/>
  <c r="M67" i="68"/>
  <c r="J70" i="46"/>
  <c r="M71" i="68"/>
  <c r="J74" i="46"/>
  <c r="M75" i="68"/>
  <c r="J78" i="46"/>
  <c r="M79" i="68"/>
  <c r="J82" i="46"/>
  <c r="M83" i="68"/>
  <c r="J10" i="46"/>
  <c r="M11" i="68"/>
  <c r="D1031" i="74"/>
  <c r="D1112"/>
  <c r="D1033"/>
  <c r="D1114"/>
  <c r="D1043"/>
  <c r="D1124"/>
  <c r="D1061"/>
  <c r="D1142"/>
  <c r="D1029"/>
  <c r="D1110"/>
  <c r="D1037"/>
  <c r="D1118"/>
  <c r="D1039"/>
  <c r="D1120"/>
  <c r="D1045"/>
  <c r="D1126"/>
  <c r="D1047"/>
  <c r="D1128"/>
  <c r="D1049"/>
  <c r="D1130"/>
  <c r="D1051"/>
  <c r="D1132"/>
  <c r="D1053"/>
  <c r="D1134"/>
  <c r="D1055"/>
  <c r="D1136"/>
  <c r="D1057"/>
  <c r="D1138"/>
  <c r="D1059"/>
  <c r="D1140"/>
  <c r="D1063"/>
  <c r="D1144"/>
  <c r="D1065"/>
  <c r="D1146"/>
  <c r="D1067"/>
  <c r="D1148"/>
  <c r="D1069"/>
  <c r="D1150"/>
  <c r="D1071"/>
  <c r="D1152"/>
  <c r="D1073"/>
  <c r="D1154"/>
  <c r="D1075"/>
  <c r="D1156"/>
  <c r="D1077"/>
  <c r="D1158"/>
  <c r="D1079"/>
  <c r="D1160"/>
  <c r="D1081"/>
  <c r="D1162"/>
  <c r="D1083"/>
  <c r="D1164"/>
  <c r="D1085"/>
  <c r="D1166"/>
  <c r="D1087"/>
  <c r="D1168"/>
  <c r="D1089"/>
  <c r="D1170"/>
  <c r="D1091"/>
  <c r="D1172"/>
  <c r="D1093"/>
  <c r="D1174"/>
  <c r="D1095"/>
  <c r="D1176"/>
  <c r="D1097"/>
  <c r="D1178"/>
  <c r="D1099"/>
  <c r="D1180"/>
  <c r="D1101"/>
  <c r="D1182"/>
  <c r="D1035"/>
  <c r="D1116"/>
  <c r="D1041"/>
  <c r="D1122"/>
  <c r="D1183" s="1"/>
  <c r="A90" i="84"/>
  <c r="A88" i="79"/>
  <c r="A90" i="81"/>
  <c r="A89" i="80"/>
  <c r="A5" i="66"/>
  <c r="A5" i="83"/>
  <c r="A5" i="84"/>
  <c r="A5" i="79"/>
  <c r="A5" i="81"/>
  <c r="A5" i="80"/>
  <c r="A91" i="84"/>
  <c r="A89" i="79"/>
  <c r="A90" i="80"/>
  <c r="A91" i="81"/>
  <c r="D1027" i="74"/>
  <c r="H9" i="25"/>
  <c r="E1189" i="74"/>
  <c r="E1264" s="1"/>
  <c r="K9" i="25"/>
  <c r="F4" i="76"/>
  <c r="O13" i="24"/>
  <c r="M13"/>
  <c r="O17"/>
  <c r="M17"/>
  <c r="O21"/>
  <c r="M21"/>
  <c r="O25"/>
  <c r="M25"/>
  <c r="O29"/>
  <c r="M29"/>
  <c r="O33"/>
  <c r="M33"/>
  <c r="O37"/>
  <c r="M37"/>
  <c r="O41"/>
  <c r="M41"/>
  <c r="O45"/>
  <c r="M45"/>
  <c r="O49"/>
  <c r="M49"/>
  <c r="O53"/>
  <c r="M53"/>
  <c r="O57"/>
  <c r="M57"/>
  <c r="O61"/>
  <c r="M61"/>
  <c r="O69"/>
  <c r="M69"/>
  <c r="O73"/>
  <c r="M73"/>
  <c r="O77"/>
  <c r="M77"/>
  <c r="O81"/>
  <c r="M81"/>
  <c r="O85"/>
  <c r="M85"/>
  <c r="O14"/>
  <c r="M14"/>
  <c r="O18"/>
  <c r="M18"/>
  <c r="O48"/>
  <c r="M48"/>
  <c r="O54"/>
  <c r="M54"/>
  <c r="O58"/>
  <c r="M58"/>
  <c r="O84"/>
  <c r="M84"/>
  <c r="J36" i="21"/>
  <c r="M31" i="76" s="1"/>
  <c r="AJ14" i="66"/>
  <c r="I14"/>
  <c r="AJ16"/>
  <c r="I16"/>
  <c r="AJ18"/>
  <c r="I18"/>
  <c r="AJ20"/>
  <c r="I20"/>
  <c r="AJ22"/>
  <c r="I22"/>
  <c r="AJ24"/>
  <c r="I24"/>
  <c r="AJ26"/>
  <c r="I26"/>
  <c r="AJ28"/>
  <c r="I28"/>
  <c r="AJ30"/>
  <c r="I30"/>
  <c r="AJ32"/>
  <c r="I32"/>
  <c r="AJ34"/>
  <c r="I34"/>
  <c r="AJ38"/>
  <c r="I38"/>
  <c r="AJ40"/>
  <c r="I40"/>
  <c r="AJ42"/>
  <c r="I42"/>
  <c r="AJ44"/>
  <c r="I44"/>
  <c r="AJ46"/>
  <c r="I46"/>
  <c r="AJ48"/>
  <c r="I48"/>
  <c r="AJ50"/>
  <c r="I50"/>
  <c r="AJ52"/>
  <c r="I52"/>
  <c r="AJ54"/>
  <c r="I54"/>
  <c r="AJ56"/>
  <c r="I56"/>
  <c r="AJ58"/>
  <c r="I58"/>
  <c r="AJ60"/>
  <c r="I60"/>
  <c r="AJ62"/>
  <c r="I62"/>
  <c r="AJ64"/>
  <c r="I64"/>
  <c r="AJ66"/>
  <c r="I66"/>
  <c r="AJ68"/>
  <c r="I68"/>
  <c r="AJ70"/>
  <c r="I70"/>
  <c r="AJ72"/>
  <c r="I72"/>
  <c r="AJ74"/>
  <c r="I74"/>
  <c r="AJ76"/>
  <c r="I76"/>
  <c r="AJ78"/>
  <c r="I78"/>
  <c r="AJ80"/>
  <c r="I80"/>
  <c r="AJ82"/>
  <c r="I82"/>
  <c r="AJ84"/>
  <c r="I84"/>
  <c r="AJ11"/>
  <c r="I11"/>
  <c r="AJ13"/>
  <c r="I13"/>
  <c r="AJ15"/>
  <c r="I15"/>
  <c r="AJ17"/>
  <c r="I17"/>
  <c r="AJ19"/>
  <c r="I19"/>
  <c r="AJ21"/>
  <c r="I21"/>
  <c r="AJ23"/>
  <c r="I23"/>
  <c r="AJ25"/>
  <c r="I25"/>
  <c r="AJ27"/>
  <c r="I27"/>
  <c r="AJ29"/>
  <c r="I29"/>
  <c r="AJ31"/>
  <c r="I31"/>
  <c r="AJ33"/>
  <c r="I33"/>
  <c r="AJ35"/>
  <c r="I35"/>
  <c r="AJ37"/>
  <c r="I37"/>
  <c r="AJ39"/>
  <c r="I39"/>
  <c r="AJ41"/>
  <c r="I41"/>
  <c r="AJ43"/>
  <c r="I43"/>
  <c r="AJ45"/>
  <c r="I45"/>
  <c r="AJ47"/>
  <c r="I47"/>
  <c r="AJ49"/>
  <c r="I49"/>
  <c r="AJ51"/>
  <c r="I51"/>
  <c r="AJ53"/>
  <c r="I53"/>
  <c r="AJ55"/>
  <c r="I55"/>
  <c r="AJ57"/>
  <c r="I57"/>
  <c r="AJ59"/>
  <c r="I59"/>
  <c r="AJ61"/>
  <c r="I61"/>
  <c r="AJ63"/>
  <c r="I63"/>
  <c r="AJ65"/>
  <c r="I65"/>
  <c r="AJ67"/>
  <c r="I67"/>
  <c r="AJ69"/>
  <c r="I69"/>
  <c r="AJ71"/>
  <c r="I71"/>
  <c r="AJ73"/>
  <c r="I73"/>
  <c r="AJ75"/>
  <c r="I75"/>
  <c r="AJ77"/>
  <c r="I77"/>
  <c r="AJ79"/>
  <c r="I79"/>
  <c r="AJ81"/>
  <c r="I81"/>
  <c r="AJ83"/>
  <c r="I83"/>
  <c r="N82" i="45"/>
  <c r="K47" i="4"/>
  <c r="E47"/>
  <c r="D857" i="74"/>
  <c r="E857" s="1"/>
  <c r="A3" i="4"/>
  <c r="A3" i="12" s="1"/>
  <c r="N47" i="45"/>
  <c r="N50"/>
  <c r="N19"/>
  <c r="AS13" i="76"/>
  <c r="N20" i="45"/>
  <c r="AS14" i="76"/>
  <c r="N21" i="45"/>
  <c r="AS15" i="76"/>
  <c r="N22" i="45"/>
  <c r="AS16" i="76"/>
  <c r="N23" i="45"/>
  <c r="AS17" i="76"/>
  <c r="N24" i="45"/>
  <c r="AS18" i="76"/>
  <c r="N25" i="45"/>
  <c r="AS19" i="76"/>
  <c r="N26" i="45"/>
  <c r="AS20" i="76"/>
  <c r="N27" i="45"/>
  <c r="AS21" i="76"/>
  <c r="N37" i="45"/>
  <c r="N39"/>
  <c r="N40"/>
  <c r="AS34" i="76"/>
  <c r="N41" i="45"/>
  <c r="AS35" i="76"/>
  <c r="N42" i="45"/>
  <c r="AS36" i="76"/>
  <c r="N43" i="45"/>
  <c r="AS37" i="76"/>
  <c r="N44" i="45"/>
  <c r="AS38" i="76"/>
  <c r="N45" i="45"/>
  <c r="AS39" i="76"/>
  <c r="N46" i="45"/>
  <c r="AS40" i="76"/>
  <c r="N48" i="45"/>
  <c r="AS42" i="76"/>
  <c r="N49" i="45"/>
  <c r="AS43" i="76"/>
  <c r="N60" i="45"/>
  <c r="N61"/>
  <c r="AS55" i="76"/>
  <c r="N62" i="45"/>
  <c r="N63"/>
  <c r="AS57" i="76"/>
  <c r="N64" i="45"/>
  <c r="AS58" i="76"/>
  <c r="N65" i="45"/>
  <c r="AS59" i="76"/>
  <c r="N66" i="45"/>
  <c r="AS60" i="76"/>
  <c r="N72" i="45"/>
  <c r="N73"/>
  <c r="AS67" i="76"/>
  <c r="N74" i="45"/>
  <c r="AS68" i="76"/>
  <c r="N75" i="45"/>
  <c r="AS69" i="76"/>
  <c r="N76" i="45"/>
  <c r="AS70" i="76"/>
  <c r="N77" i="45"/>
  <c r="AS71" i="76"/>
  <c r="N78" i="45"/>
  <c r="AS72" i="76"/>
  <c r="N79" i="45"/>
  <c r="AS73" i="76"/>
  <c r="N80" i="45"/>
  <c r="AS74" i="76"/>
  <c r="N81" i="45"/>
  <c r="AS75" i="76"/>
  <c r="X9" i="66"/>
  <c r="H10" i="68"/>
  <c r="M10"/>
  <c r="K46"/>
  <c r="AM6" i="76"/>
  <c r="AM8"/>
  <c r="AM11"/>
  <c r="AM13"/>
  <c r="AM15"/>
  <c r="AM17"/>
  <c r="AM19"/>
  <c r="AM21"/>
  <c r="AM22"/>
  <c r="AM24"/>
  <c r="AM26"/>
  <c r="AM29"/>
  <c r="AM31"/>
  <c r="AM33"/>
  <c r="AM35"/>
  <c r="AM37"/>
  <c r="AM39"/>
  <c r="AM41"/>
  <c r="AM43"/>
  <c r="AM45"/>
  <c r="AM47"/>
  <c r="AM49"/>
  <c r="AM51"/>
  <c r="AM53"/>
  <c r="AM55"/>
  <c r="AM57"/>
  <c r="AM59"/>
  <c r="AM61"/>
  <c r="AM63"/>
  <c r="AM65"/>
  <c r="AM67"/>
  <c r="AM69"/>
  <c r="AM71"/>
  <c r="AM73"/>
  <c r="AM75"/>
  <c r="AM77"/>
  <c r="AM79"/>
  <c r="P15" i="3"/>
  <c r="P20" s="1"/>
  <c r="T9" s="1"/>
  <c r="C520" i="74"/>
  <c r="C522"/>
  <c r="C524"/>
  <c r="C526"/>
  <c r="C528"/>
  <c r="C530"/>
  <c r="C532"/>
  <c r="C534"/>
  <c r="C536"/>
  <c r="C538"/>
  <c r="C540"/>
  <c r="C542"/>
  <c r="C544"/>
  <c r="C546"/>
  <c r="C548"/>
  <c r="C550"/>
  <c r="C552"/>
  <c r="C554"/>
  <c r="C556"/>
  <c r="C558"/>
  <c r="C560"/>
  <c r="C562"/>
  <c r="C564"/>
  <c r="C566"/>
  <c r="C568"/>
  <c r="C570"/>
  <c r="C572"/>
  <c r="C574"/>
  <c r="C576"/>
  <c r="C578"/>
  <c r="C580"/>
  <c r="C582"/>
  <c r="C584"/>
  <c r="C586"/>
  <c r="C588"/>
  <c r="C590"/>
  <c r="C592"/>
  <c r="F9" i="20"/>
  <c r="D1028" i="74"/>
  <c r="D1030"/>
  <c r="D1192" s="1"/>
  <c r="F1192" s="1"/>
  <c r="D1032"/>
  <c r="D1034"/>
  <c r="E1034" s="1"/>
  <c r="D1036"/>
  <c r="D1038"/>
  <c r="E1038" s="1"/>
  <c r="D1040"/>
  <c r="D1042"/>
  <c r="D1204" s="1"/>
  <c r="F1204" s="1"/>
  <c r="D1044"/>
  <c r="D1046"/>
  <c r="D1208" s="1"/>
  <c r="F1208" s="1"/>
  <c r="D1048"/>
  <c r="D1050"/>
  <c r="D1212" s="1"/>
  <c r="F1212" s="1"/>
  <c r="D1052"/>
  <c r="D1054"/>
  <c r="D1216" s="1"/>
  <c r="F1216" s="1"/>
  <c r="D1056"/>
  <c r="D1058"/>
  <c r="D1220" s="1"/>
  <c r="F1220" s="1"/>
  <c r="D1060"/>
  <c r="D1062"/>
  <c r="D1224" s="1"/>
  <c r="F1224" s="1"/>
  <c r="D1064"/>
  <c r="D1066"/>
  <c r="D1228" s="1"/>
  <c r="F1228" s="1"/>
  <c r="D1068"/>
  <c r="D1070"/>
  <c r="D1232" s="1"/>
  <c r="F1232" s="1"/>
  <c r="D1072"/>
  <c r="D1074"/>
  <c r="D1236" s="1"/>
  <c r="F1236" s="1"/>
  <c r="D1076"/>
  <c r="D1078"/>
  <c r="D1240" s="1"/>
  <c r="F1240" s="1"/>
  <c r="D1080"/>
  <c r="D1082"/>
  <c r="D1244" s="1"/>
  <c r="F1244" s="1"/>
  <c r="D1084"/>
  <c r="D1086"/>
  <c r="D1248" s="1"/>
  <c r="F1248" s="1"/>
  <c r="D1088"/>
  <c r="D1090"/>
  <c r="D1252" s="1"/>
  <c r="F1252" s="1"/>
  <c r="D1092"/>
  <c r="D1094"/>
  <c r="D1256" s="1"/>
  <c r="F1256" s="1"/>
  <c r="D1096"/>
  <c r="D1098"/>
  <c r="D1260" s="1"/>
  <c r="F1260" s="1"/>
  <c r="D1100"/>
  <c r="E1543"/>
  <c r="F1543" s="1"/>
  <c r="E1547"/>
  <c r="E1551"/>
  <c r="F1551" s="1"/>
  <c r="E1555"/>
  <c r="E1559"/>
  <c r="F1559" s="1"/>
  <c r="E1563"/>
  <c r="E1567"/>
  <c r="F1567" s="1"/>
  <c r="E1575"/>
  <c r="E1583"/>
  <c r="F1583" s="1"/>
  <c r="E1585"/>
  <c r="E1587"/>
  <c r="F1587" s="1"/>
  <c r="E1589"/>
  <c r="E1591"/>
  <c r="F1591" s="1"/>
  <c r="E1593"/>
  <c r="G9" i="28"/>
  <c r="S10"/>
  <c r="S14"/>
  <c r="S18"/>
  <c r="S55"/>
  <c r="S57"/>
  <c r="S77"/>
  <c r="L53" i="29"/>
  <c r="N54"/>
  <c r="L55"/>
  <c r="AG4" i="76"/>
  <c r="C1683" i="74"/>
  <c r="E1683" s="1"/>
  <c r="AM5" i="76"/>
  <c r="AM7"/>
  <c r="AM9"/>
  <c r="AM10"/>
  <c r="N18" i="43"/>
  <c r="AM12" i="76"/>
  <c r="AM14"/>
  <c r="N22" i="43"/>
  <c r="AM16" i="76"/>
  <c r="AM18"/>
  <c r="N26" i="43"/>
  <c r="AM20" i="76"/>
  <c r="N29" i="43"/>
  <c r="AM23" i="76"/>
  <c r="N31" i="43"/>
  <c r="AM25" i="76"/>
  <c r="N33" i="43"/>
  <c r="AM27" i="76"/>
  <c r="N36" i="43"/>
  <c r="AM30" i="76"/>
  <c r="AM32"/>
  <c r="N40" i="43"/>
  <c r="AM34" i="76"/>
  <c r="AM36"/>
  <c r="N44" i="43"/>
  <c r="AM38" i="76"/>
  <c r="AM40"/>
  <c r="N48" i="43"/>
  <c r="AM42" i="76"/>
  <c r="AM44"/>
  <c r="N52" i="43"/>
  <c r="AM46" i="76"/>
  <c r="AM48"/>
  <c r="N56" i="43"/>
  <c r="AM50" i="76"/>
  <c r="AM52"/>
  <c r="N60" i="43"/>
  <c r="AM54" i="76"/>
  <c r="AM56"/>
  <c r="N64" i="43"/>
  <c r="AM58" i="76"/>
  <c r="AM60"/>
  <c r="N68" i="43"/>
  <c r="AM62" i="76"/>
  <c r="AM64"/>
  <c r="N72" i="43"/>
  <c r="AM66" i="76"/>
  <c r="AM68"/>
  <c r="N76" i="43"/>
  <c r="AM70" i="76"/>
  <c r="AM72"/>
  <c r="N80" i="43"/>
  <c r="AM74" i="76"/>
  <c r="AM76"/>
  <c r="N84" i="43"/>
  <c r="AM78" i="76"/>
  <c r="M10" i="44"/>
  <c r="N11" i="45"/>
  <c r="AS5" i="76"/>
  <c r="N12" i="45"/>
  <c r="AS6" i="76"/>
  <c r="N13" i="45"/>
  <c r="AS7" i="76"/>
  <c r="N14" i="45"/>
  <c r="AS8" i="76"/>
  <c r="N15" i="45"/>
  <c r="AS9" i="76"/>
  <c r="N16" i="45"/>
  <c r="AS10" i="76"/>
  <c r="N17" i="45"/>
  <c r="AS11" i="76"/>
  <c r="N18" i="45"/>
  <c r="AS12" i="76"/>
  <c r="N28" i="45"/>
  <c r="AS22" i="76"/>
  <c r="N29" i="45"/>
  <c r="AS23" i="76"/>
  <c r="N30" i="45"/>
  <c r="AS24" i="76"/>
  <c r="N31" i="45"/>
  <c r="AS25" i="76"/>
  <c r="N32" i="45"/>
  <c r="AS26" i="76"/>
  <c r="N33" i="45"/>
  <c r="AS27" i="76"/>
  <c r="N34" i="45"/>
  <c r="AS28" i="76"/>
  <c r="N35" i="45"/>
  <c r="AS29" i="76"/>
  <c r="N36" i="45"/>
  <c r="AS30" i="76"/>
  <c r="N38" i="45"/>
  <c r="AS32" i="76"/>
  <c r="N51" i="45"/>
  <c r="AS45" i="76"/>
  <c r="N52" i="45"/>
  <c r="AS46" i="76"/>
  <c r="N53" i="45"/>
  <c r="AS47" i="76"/>
  <c r="N54" i="45"/>
  <c r="AS48" i="76"/>
  <c r="N55" i="45"/>
  <c r="AS49" i="76"/>
  <c r="N56" i="45"/>
  <c r="AS50" i="76"/>
  <c r="N57" i="45"/>
  <c r="AS51" i="76"/>
  <c r="N58" i="45"/>
  <c r="AS52" i="76"/>
  <c r="N59" i="45"/>
  <c r="AS53" i="76"/>
  <c r="N67" i="45"/>
  <c r="AS61" i="76"/>
  <c r="N68" i="45"/>
  <c r="AS62" i="76"/>
  <c r="N69" i="45"/>
  <c r="AS63" i="76"/>
  <c r="N70" i="45"/>
  <c r="AS64" i="76"/>
  <c r="N71" i="45"/>
  <c r="AS65" i="76"/>
  <c r="N83" i="45"/>
  <c r="AS77" i="76"/>
  <c r="N84" i="45"/>
  <c r="AS78" i="76"/>
  <c r="N85" i="45"/>
  <c r="AS79" i="76"/>
  <c r="K45" i="68"/>
  <c r="N45" s="1"/>
  <c r="H9" i="64"/>
  <c r="E5" s="1"/>
  <c r="F5" s="1"/>
  <c r="J5" i="76"/>
  <c r="J4" s="1"/>
  <c r="J9" i="44"/>
  <c r="K9" i="26"/>
  <c r="N26" i="29"/>
  <c r="L27"/>
  <c r="L67"/>
  <c r="J9" i="42"/>
  <c r="L9"/>
  <c r="M9" i="43"/>
  <c r="G22" i="61"/>
  <c r="E10" i="68"/>
  <c r="I10"/>
  <c r="J10" s="1"/>
  <c r="I47" i="4"/>
  <c r="F9" i="19"/>
  <c r="S13" i="28"/>
  <c r="S17"/>
  <c r="N10" i="41"/>
  <c r="AA9" i="66"/>
  <c r="K14" i="68"/>
  <c r="K18"/>
  <c r="N18" s="1"/>
  <c r="S21" i="28"/>
  <c r="S29"/>
  <c r="S34"/>
  <c r="S38"/>
  <c r="S42"/>
  <c r="S46"/>
  <c r="S50"/>
  <c r="S54"/>
  <c r="S74"/>
  <c r="S84"/>
  <c r="L18" i="29"/>
  <c r="L49"/>
  <c r="N50"/>
  <c r="L51"/>
  <c r="L65"/>
  <c r="L69"/>
  <c r="N70"/>
  <c r="L81"/>
  <c r="N82"/>
  <c r="L83"/>
  <c r="M10" i="42"/>
  <c r="N10" s="1"/>
  <c r="N12" i="43"/>
  <c r="N14"/>
  <c r="N19"/>
  <c r="N20"/>
  <c r="N23"/>
  <c r="N24"/>
  <c r="N27"/>
  <c r="N37"/>
  <c r="N38"/>
  <c r="N41"/>
  <c r="N42"/>
  <c r="N45"/>
  <c r="N46"/>
  <c r="N49"/>
  <c r="N50"/>
  <c r="N53"/>
  <c r="N54"/>
  <c r="N57"/>
  <c r="N58"/>
  <c r="N61"/>
  <c r="N62"/>
  <c r="N65"/>
  <c r="N66"/>
  <c r="N69"/>
  <c r="N70"/>
  <c r="N73"/>
  <c r="N74"/>
  <c r="N77"/>
  <c r="N78"/>
  <c r="N81"/>
  <c r="N82"/>
  <c r="N85"/>
  <c r="F9" i="44"/>
  <c r="D1683" i="74" s="1"/>
  <c r="F1683" s="1"/>
  <c r="L9" i="44"/>
  <c r="F9" i="45"/>
  <c r="K16" i="21"/>
  <c r="K24"/>
  <c r="K32"/>
  <c r="K69"/>
  <c r="K77"/>
  <c r="K18"/>
  <c r="K26"/>
  <c r="K34"/>
  <c r="K39"/>
  <c r="K42"/>
  <c r="K50"/>
  <c r="K55"/>
  <c r="K58"/>
  <c r="K63"/>
  <c r="K71"/>
  <c r="K79"/>
  <c r="K20"/>
  <c r="K28"/>
  <c r="K65"/>
  <c r="K73"/>
  <c r="K81"/>
  <c r="AJ36" i="66"/>
  <c r="F1522" i="74"/>
  <c r="K37" i="21"/>
  <c r="K43"/>
  <c r="K66"/>
  <c r="K80"/>
  <c r="O12" i="68"/>
  <c r="O21"/>
  <c r="O30"/>
  <c r="O62"/>
  <c r="O67"/>
  <c r="A25" i="72"/>
  <c r="A89" i="66"/>
  <c r="A90" i="68"/>
  <c r="A24" i="72"/>
  <c r="M9" i="8"/>
  <c r="K14" i="21"/>
  <c r="K35"/>
  <c r="K72"/>
  <c r="K78"/>
  <c r="D9" i="54"/>
  <c r="O9" s="1"/>
  <c r="K41" i="21"/>
  <c r="K47"/>
  <c r="K70"/>
  <c r="K76"/>
  <c r="A91" i="35"/>
  <c r="A31" i="36"/>
  <c r="A89" i="29"/>
  <c r="A29" i="30"/>
  <c r="D11" i="1"/>
  <c r="D9" i="8"/>
  <c r="H35"/>
  <c r="J35" i="51"/>
  <c r="H36" i="8"/>
  <c r="D35" i="5" s="1"/>
  <c r="H37" i="8"/>
  <c r="D36" i="5" s="1"/>
  <c r="H51" i="8"/>
  <c r="J51" i="51"/>
  <c r="H52" i="8"/>
  <c r="D51" i="5" s="1"/>
  <c r="H53" i="8"/>
  <c r="D52" i="5" s="1"/>
  <c r="J53" i="51"/>
  <c r="F1442" i="74"/>
  <c r="D1523" s="1"/>
  <c r="G1523" s="1"/>
  <c r="H1523" s="1"/>
  <c r="M9" i="66"/>
  <c r="O16" i="68"/>
  <c r="O18"/>
  <c r="O20"/>
  <c r="O33"/>
  <c r="O45"/>
  <c r="O49"/>
  <c r="A30" i="30"/>
  <c r="A32" i="36"/>
  <c r="H23" i="8"/>
  <c r="D22" i="5" s="1"/>
  <c r="H24" i="8"/>
  <c r="D23" i="5" s="1"/>
  <c r="H25" i="8"/>
  <c r="D24" i="5" s="1"/>
  <c r="H68" i="8"/>
  <c r="D67" i="5" s="1"/>
  <c r="H74" i="8"/>
  <c r="D73" i="5" s="1"/>
  <c r="H80" i="8"/>
  <c r="D79" i="5" s="1"/>
  <c r="J80" i="51"/>
  <c r="H84" i="8"/>
  <c r="D83" i="5" s="1"/>
  <c r="C9" i="54"/>
  <c r="S9" i="66"/>
  <c r="J9" i="8"/>
  <c r="H43"/>
  <c r="H44"/>
  <c r="D43" i="5" s="1"/>
  <c r="H45" i="8"/>
  <c r="H46"/>
  <c r="H59"/>
  <c r="D58" i="5" s="1"/>
  <c r="H60" i="8"/>
  <c r="D59" i="5" s="1"/>
  <c r="H61" i="8"/>
  <c r="H62"/>
  <c r="H66"/>
  <c r="D65" i="5" s="1"/>
  <c r="F1448" i="74"/>
  <c r="D1529" s="1"/>
  <c r="G1529" s="1"/>
  <c r="H1529" s="1"/>
  <c r="F1456"/>
  <c r="F1538"/>
  <c r="F1458"/>
  <c r="F1461"/>
  <c r="F1464"/>
  <c r="F1546"/>
  <c r="F1466"/>
  <c r="O26" i="24"/>
  <c r="O42"/>
  <c r="O70"/>
  <c r="O34"/>
  <c r="O62"/>
  <c r="O78"/>
  <c r="O10" i="40"/>
  <c r="L11" i="29"/>
  <c r="L23"/>
  <c r="N46"/>
  <c r="L47"/>
  <c r="L61"/>
  <c r="N62"/>
  <c r="L63"/>
  <c r="L77"/>
  <c r="N78"/>
  <c r="L79"/>
  <c r="N66"/>
  <c r="L71"/>
  <c r="K9"/>
  <c r="E1628" i="74" s="1"/>
  <c r="L15" i="29"/>
  <c r="L21"/>
  <c r="L57"/>
  <c r="N58"/>
  <c r="L59"/>
  <c r="L73"/>
  <c r="N74"/>
  <c r="L75"/>
  <c r="D601" i="74"/>
  <c r="E601" s="1"/>
  <c r="D691"/>
  <c r="D692"/>
  <c r="E692" s="1"/>
  <c r="D693"/>
  <c r="E693" s="1"/>
  <c r="D694"/>
  <c r="E694" s="1"/>
  <c r="D695"/>
  <c r="E695" s="1"/>
  <c r="D696"/>
  <c r="E696" s="1"/>
  <c r="D697"/>
  <c r="E697" s="1"/>
  <c r="D698"/>
  <c r="E698" s="1"/>
  <c r="D699"/>
  <c r="E699" s="1"/>
  <c r="D700"/>
  <c r="E700" s="1"/>
  <c r="D701"/>
  <c r="E701" s="1"/>
  <c r="D702"/>
  <c r="E702" s="1"/>
  <c r="D703"/>
  <c r="E703" s="1"/>
  <c r="D704"/>
  <c r="E704" s="1"/>
  <c r="D705"/>
  <c r="E705" s="1"/>
  <c r="D706"/>
  <c r="E706" s="1"/>
  <c r="D707"/>
  <c r="E707" s="1"/>
  <c r="D708"/>
  <c r="E708" s="1"/>
  <c r="D709"/>
  <c r="E709" s="1"/>
  <c r="D710"/>
  <c r="E710" s="1"/>
  <c r="D711"/>
  <c r="E711" s="1"/>
  <c r="D712"/>
  <c r="E712" s="1"/>
  <c r="D713"/>
  <c r="E713" s="1"/>
  <c r="D714"/>
  <c r="E714" s="1"/>
  <c r="D715"/>
  <c r="E715" s="1"/>
  <c r="D716"/>
  <c r="E716" s="1"/>
  <c r="D717"/>
  <c r="E717" s="1"/>
  <c r="D718"/>
  <c r="E718" s="1"/>
  <c r="D719"/>
  <c r="E719" s="1"/>
  <c r="D720"/>
  <c r="E720" s="1"/>
  <c r="D721"/>
  <c r="E721" s="1"/>
  <c r="D722"/>
  <c r="E722" s="1"/>
  <c r="D723"/>
  <c r="E723" s="1"/>
  <c r="D724"/>
  <c r="E724" s="1"/>
  <c r="D725"/>
  <c r="E725" s="1"/>
  <c r="D726"/>
  <c r="E726" s="1"/>
  <c r="D727"/>
  <c r="E727" s="1"/>
  <c r="D728"/>
  <c r="E728" s="1"/>
  <c r="D729"/>
  <c r="E729" s="1"/>
  <c r="D730"/>
  <c r="E730" s="1"/>
  <c r="D731"/>
  <c r="E731" s="1"/>
  <c r="D732"/>
  <c r="E732" s="1"/>
  <c r="D733"/>
  <c r="E733" s="1"/>
  <c r="D734"/>
  <c r="E734" s="1"/>
  <c r="D735"/>
  <c r="E735" s="1"/>
  <c r="D736"/>
  <c r="E736" s="1"/>
  <c r="D737"/>
  <c r="E737" s="1"/>
  <c r="D738"/>
  <c r="E738" s="1"/>
  <c r="D739"/>
  <c r="E739" s="1"/>
  <c r="D740"/>
  <c r="E740" s="1"/>
  <c r="D741"/>
  <c r="E741" s="1"/>
  <c r="D742"/>
  <c r="E742" s="1"/>
  <c r="D743"/>
  <c r="E743" s="1"/>
  <c r="D744"/>
  <c r="E744" s="1"/>
  <c r="D745"/>
  <c r="E745" s="1"/>
  <c r="D746"/>
  <c r="E746" s="1"/>
  <c r="D747"/>
  <c r="E747" s="1"/>
  <c r="D748"/>
  <c r="E748" s="1"/>
  <c r="D749"/>
  <c r="E749" s="1"/>
  <c r="D750"/>
  <c r="E750" s="1"/>
  <c r="D751"/>
  <c r="E751" s="1"/>
  <c r="D752"/>
  <c r="E752" s="1"/>
  <c r="D753"/>
  <c r="E753" s="1"/>
  <c r="D754"/>
  <c r="E754" s="1"/>
  <c r="D755"/>
  <c r="E755" s="1"/>
  <c r="D756"/>
  <c r="E756" s="1"/>
  <c r="D757"/>
  <c r="E757" s="1"/>
  <c r="D758"/>
  <c r="E758" s="1"/>
  <c r="D759"/>
  <c r="E759" s="1"/>
  <c r="D760"/>
  <c r="E760" s="1"/>
  <c r="D761"/>
  <c r="E761" s="1"/>
  <c r="D762"/>
  <c r="E762" s="1"/>
  <c r="D763"/>
  <c r="E763" s="1"/>
  <c r="D765"/>
  <c r="E765" s="1"/>
  <c r="D764"/>
  <c r="E764" s="1"/>
  <c r="D602"/>
  <c r="G9" i="23"/>
  <c r="D600" i="74"/>
  <c r="E600" s="1"/>
  <c r="G9" i="22"/>
  <c r="O9" i="13"/>
  <c r="D9"/>
  <c r="Q9"/>
  <c r="C9"/>
  <c r="G9"/>
  <c r="P9"/>
  <c r="R9" i="12"/>
  <c r="C9"/>
  <c r="G9"/>
  <c r="P9"/>
  <c r="E9"/>
  <c r="T84"/>
  <c r="D593" i="74" s="1"/>
  <c r="E593" s="1"/>
  <c r="N26" i="10"/>
  <c r="K26" i="51" s="1"/>
  <c r="N42" i="10"/>
  <c r="K42" i="51" s="1"/>
  <c r="N58" i="10"/>
  <c r="K58" i="51" s="1"/>
  <c r="N74" i="10"/>
  <c r="K74" i="51" s="1"/>
  <c r="N22" i="10"/>
  <c r="K22" i="51" s="1"/>
  <c r="N38" i="10"/>
  <c r="K38" i="51" s="1"/>
  <c r="N54" i="10"/>
  <c r="K54" i="51" s="1"/>
  <c r="N70" i="10"/>
  <c r="K70" i="51" s="1"/>
  <c r="N21" i="10"/>
  <c r="K21" i="51" s="1"/>
  <c r="N23" i="10"/>
  <c r="K23" i="51" s="1"/>
  <c r="H30" i="10"/>
  <c r="N30"/>
  <c r="K30" i="51" s="1"/>
  <c r="N37" i="10"/>
  <c r="N39"/>
  <c r="K39" i="51" s="1"/>
  <c r="H46" i="10"/>
  <c r="N46"/>
  <c r="K46" i="51" s="1"/>
  <c r="N53" i="10"/>
  <c r="K53" i="51" s="1"/>
  <c r="N55" i="10"/>
  <c r="K55" i="51" s="1"/>
  <c r="H62" i="10"/>
  <c r="N62"/>
  <c r="K62" i="51" s="1"/>
  <c r="N69" i="10"/>
  <c r="K69" i="51" s="1"/>
  <c r="N71" i="10"/>
  <c r="K71" i="51" s="1"/>
  <c r="H78" i="10"/>
  <c r="N78"/>
  <c r="K78" i="51" s="1"/>
  <c r="N29" i="10"/>
  <c r="K29" i="51" s="1"/>
  <c r="N34" i="10"/>
  <c r="K34" i="51" s="1"/>
  <c r="N45" i="10"/>
  <c r="K45" i="51" s="1"/>
  <c r="N50" i="10"/>
  <c r="K50" i="51" s="1"/>
  <c r="N61" i="10"/>
  <c r="K61" i="51" s="1"/>
  <c r="N66" i="10"/>
  <c r="K66" i="51" s="1"/>
  <c r="N77" i="10"/>
  <c r="K77" i="51" s="1"/>
  <c r="N82" i="10"/>
  <c r="K82" i="51" s="1"/>
  <c r="H17" i="10"/>
  <c r="C126" i="74" s="1"/>
  <c r="N25" i="10"/>
  <c r="K25" i="51" s="1"/>
  <c r="H26" i="10"/>
  <c r="E25" i="5" s="1"/>
  <c r="N41" i="10"/>
  <c r="K41" i="51" s="1"/>
  <c r="H42" i="10"/>
  <c r="E41" i="5" s="1"/>
  <c r="N57" i="10"/>
  <c r="K57" i="51" s="1"/>
  <c r="H58" i="10"/>
  <c r="E57" i="5" s="1"/>
  <c r="N73" i="10"/>
  <c r="K73" i="51" s="1"/>
  <c r="H74" i="10"/>
  <c r="C183" i="74" s="1"/>
  <c r="H70" i="6"/>
  <c r="C99" i="74" s="1"/>
  <c r="H15" i="6"/>
  <c r="C14" i="5" s="1"/>
  <c r="H20" i="6"/>
  <c r="C49" i="74" s="1"/>
  <c r="H28" i="6"/>
  <c r="C57" i="74" s="1"/>
  <c r="H36" i="6"/>
  <c r="C65" i="74" s="1"/>
  <c r="H44" i="6"/>
  <c r="C73" i="74" s="1"/>
  <c r="H52" i="6"/>
  <c r="C81" i="74" s="1"/>
  <c r="H60" i="6"/>
  <c r="C89" i="74" s="1"/>
  <c r="H68" i="6"/>
  <c r="C97" i="74" s="1"/>
  <c r="H76" i="6"/>
  <c r="C105" i="74" s="1"/>
  <c r="H84" i="6"/>
  <c r="C113" i="74" s="1"/>
  <c r="H22" i="6"/>
  <c r="H30"/>
  <c r="C59" i="74" s="1"/>
  <c r="H38" i="6"/>
  <c r="C67" i="74" s="1"/>
  <c r="H46" i="6"/>
  <c r="C75" i="74" s="1"/>
  <c r="H54" i="6"/>
  <c r="C83" i="74" s="1"/>
  <c r="H62" i="6"/>
  <c r="C91" i="74" s="1"/>
  <c r="H78" i="6"/>
  <c r="H26"/>
  <c r="C55" i="74" s="1"/>
  <c r="H34" i="6"/>
  <c r="C63" i="74" s="1"/>
  <c r="H42" i="6"/>
  <c r="C71" i="74" s="1"/>
  <c r="H50" i="6"/>
  <c r="C79" i="74" s="1"/>
  <c r="H58" i="6"/>
  <c r="C87" i="74" s="1"/>
  <c r="H66" i="6"/>
  <c r="C95" i="74" s="1"/>
  <c r="H74" i="6"/>
  <c r="C103" i="74" s="1"/>
  <c r="H82" i="6"/>
  <c r="H11"/>
  <c r="C10" i="5" s="1"/>
  <c r="H19" i="6"/>
  <c r="H24"/>
  <c r="C53" i="74" s="1"/>
  <c r="H32" i="6"/>
  <c r="H40"/>
  <c r="C69" i="74" s="1"/>
  <c r="H48" i="6"/>
  <c r="H56"/>
  <c r="C85" i="74" s="1"/>
  <c r="H64" i="6"/>
  <c r="C93" i="74" s="1"/>
  <c r="H72" i="6"/>
  <c r="C101" i="74" s="1"/>
  <c r="H80" i="6"/>
  <c r="C109" i="74" s="1"/>
  <c r="K9" i="6"/>
  <c r="E1549" i="74"/>
  <c r="E1570"/>
  <c r="F1570" s="1"/>
  <c r="E1578"/>
  <c r="U9" i="28"/>
  <c r="S20"/>
  <c r="S24"/>
  <c r="S72"/>
  <c r="S76"/>
  <c r="S81"/>
  <c r="E1565" i="74"/>
  <c r="F1565" s="1"/>
  <c r="E1573"/>
  <c r="E1581"/>
  <c r="F1581" s="1"/>
  <c r="S27" i="28"/>
  <c r="S32"/>
  <c r="S36"/>
  <c r="S40"/>
  <c r="S44"/>
  <c r="S48"/>
  <c r="S52"/>
  <c r="S56"/>
  <c r="S61"/>
  <c r="E1539" i="74"/>
  <c r="F1539" s="1"/>
  <c r="E1545"/>
  <c r="E1553"/>
  <c r="F1553" s="1"/>
  <c r="E1557"/>
  <c r="E1561"/>
  <c r="F1561" s="1"/>
  <c r="E1568"/>
  <c r="F1568" s="1"/>
  <c r="F1571"/>
  <c r="F1575"/>
  <c r="E1576"/>
  <c r="F1579"/>
  <c r="E1584"/>
  <c r="F1584" s="1"/>
  <c r="K22" i="68"/>
  <c r="N22" s="1"/>
  <c r="K35"/>
  <c r="K47"/>
  <c r="K51"/>
  <c r="K59"/>
  <c r="K63"/>
  <c r="K68"/>
  <c r="N68" s="1"/>
  <c r="K72"/>
  <c r="K23"/>
  <c r="N23" s="1"/>
  <c r="K36"/>
  <c r="N36" s="1"/>
  <c r="K48"/>
  <c r="N48" s="1"/>
  <c r="K52"/>
  <c r="N52" s="1"/>
  <c r="K60"/>
  <c r="K65"/>
  <c r="K77"/>
  <c r="N77" s="1"/>
  <c r="K81"/>
  <c r="K85"/>
  <c r="F1530" i="74"/>
  <c r="F1450"/>
  <c r="G1450" s="1"/>
  <c r="F1533"/>
  <c r="F1453"/>
  <c r="G1453" s="1"/>
  <c r="F1440"/>
  <c r="F1525"/>
  <c r="F1445"/>
  <c r="G1445" s="1"/>
  <c r="K11" i="68"/>
  <c r="N11" s="1"/>
  <c r="M9" i="27"/>
  <c r="F1524" i="74"/>
  <c r="F1447"/>
  <c r="G1447" s="1"/>
  <c r="F1532"/>
  <c r="F1455"/>
  <c r="G1455" s="1"/>
  <c r="F1540"/>
  <c r="F1463"/>
  <c r="G1463" s="1"/>
  <c r="F1482"/>
  <c r="D1563" s="1"/>
  <c r="G1563" s="1"/>
  <c r="H1563" s="1"/>
  <c r="F1564"/>
  <c r="F1484"/>
  <c r="D1565" s="1"/>
  <c r="G1565" s="1"/>
  <c r="H1565" s="1"/>
  <c r="F1481"/>
  <c r="D1562" s="1"/>
  <c r="G1562" s="1"/>
  <c r="H1562" s="1"/>
  <c r="S45" i="27"/>
  <c r="S49"/>
  <c r="S52"/>
  <c r="S58"/>
  <c r="S62"/>
  <c r="S66"/>
  <c r="S70"/>
  <c r="S74"/>
  <c r="S78"/>
  <c r="S82"/>
  <c r="S14"/>
  <c r="S22"/>
  <c r="S30"/>
  <c r="S38"/>
  <c r="S43"/>
  <c r="S47"/>
  <c r="S51"/>
  <c r="S76"/>
  <c r="S80"/>
  <c r="S84"/>
  <c r="S10"/>
  <c r="S18"/>
  <c r="S26"/>
  <c r="S34"/>
  <c r="S40"/>
  <c r="S83"/>
  <c r="F1555" i="74"/>
  <c r="S22" i="28"/>
  <c r="S26"/>
  <c r="S35"/>
  <c r="S39"/>
  <c r="S43"/>
  <c r="S47"/>
  <c r="S51"/>
  <c r="S60"/>
  <c r="S68"/>
  <c r="S25"/>
  <c r="S65"/>
  <c r="S73"/>
  <c r="S12"/>
  <c r="S16"/>
  <c r="S28"/>
  <c r="S33"/>
  <c r="S37"/>
  <c r="S41"/>
  <c r="S45"/>
  <c r="S49"/>
  <c r="S53"/>
  <c r="S64"/>
  <c r="S11"/>
  <c r="S15"/>
  <c r="S19"/>
  <c r="S23"/>
  <c r="S69"/>
  <c r="S75"/>
  <c r="S80"/>
  <c r="P9" i="27"/>
  <c r="S17"/>
  <c r="S25"/>
  <c r="S33"/>
  <c r="S39"/>
  <c r="S44"/>
  <c r="S48"/>
  <c r="S57"/>
  <c r="S61"/>
  <c r="S65"/>
  <c r="S69"/>
  <c r="S73"/>
  <c r="S77"/>
  <c r="S81"/>
  <c r="S56"/>
  <c r="S60"/>
  <c r="S64"/>
  <c r="S68"/>
  <c r="S72"/>
  <c r="S13"/>
  <c r="S21"/>
  <c r="S29"/>
  <c r="S37"/>
  <c r="S42"/>
  <c r="S46"/>
  <c r="S50"/>
  <c r="S55"/>
  <c r="S59"/>
  <c r="S63"/>
  <c r="S67"/>
  <c r="S71"/>
  <c r="S75"/>
  <c r="S79"/>
  <c r="F1441" i="74"/>
  <c r="G1441" s="1"/>
  <c r="F1444"/>
  <c r="G1444" s="1"/>
  <c r="F1526"/>
  <c r="F1446"/>
  <c r="G1446" s="1"/>
  <c r="F1529"/>
  <c r="F1449"/>
  <c r="G1449" s="1"/>
  <c r="F1452"/>
  <c r="D1533" s="1"/>
  <c r="G1533" s="1"/>
  <c r="H1533" s="1"/>
  <c r="F1534"/>
  <c r="F1454"/>
  <c r="F1537"/>
  <c r="F1457"/>
  <c r="G1457" s="1"/>
  <c r="F1460"/>
  <c r="G1460" s="1"/>
  <c r="F1542"/>
  <c r="F1462"/>
  <c r="D1543" s="1"/>
  <c r="F1545"/>
  <c r="F1465"/>
  <c r="G1465" s="1"/>
  <c r="F1483"/>
  <c r="D1564" s="1"/>
  <c r="G1564" s="1"/>
  <c r="H1564" s="1"/>
  <c r="F1443"/>
  <c r="D1524" s="1"/>
  <c r="G1524" s="1"/>
  <c r="H1524" s="1"/>
  <c r="F1528"/>
  <c r="F1451"/>
  <c r="G1451" s="1"/>
  <c r="F1536"/>
  <c r="F1459"/>
  <c r="D1540" s="1"/>
  <c r="G1540" s="1"/>
  <c r="H1540" s="1"/>
  <c r="F1544"/>
  <c r="F1562"/>
  <c r="E1514"/>
  <c r="F1541"/>
  <c r="C1027"/>
  <c r="C1189" s="1"/>
  <c r="Q10" i="26"/>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5"/>
  <c r="Q56"/>
  <c r="Q59"/>
  <c r="Q60"/>
  <c r="Q63"/>
  <c r="Q64"/>
  <c r="Q67"/>
  <c r="Q68"/>
  <c r="Q71"/>
  <c r="Q72"/>
  <c r="Q75"/>
  <c r="Q76"/>
  <c r="Q79"/>
  <c r="Q80"/>
  <c r="Q83"/>
  <c r="Q84"/>
  <c r="Q13" i="25"/>
  <c r="Q25"/>
  <c r="Q10"/>
  <c r="Q11"/>
  <c r="Q12"/>
  <c r="Q16"/>
  <c r="Q17"/>
  <c r="Q20"/>
  <c r="Q22"/>
  <c r="Q23"/>
  <c r="Q24"/>
  <c r="Q28"/>
  <c r="Q29"/>
  <c r="Q32"/>
  <c r="Q33"/>
  <c r="Q36"/>
  <c r="Q37"/>
  <c r="Q40"/>
  <c r="Q41"/>
  <c r="Q44"/>
  <c r="Q45"/>
  <c r="Q48"/>
  <c r="Q49"/>
  <c r="Q52"/>
  <c r="Q53"/>
  <c r="Q56"/>
  <c r="Q57"/>
  <c r="Q60"/>
  <c r="Q61"/>
  <c r="Q64"/>
  <c r="Q65"/>
  <c r="Q68"/>
  <c r="Q69"/>
  <c r="Q72"/>
  <c r="Q73"/>
  <c r="Q76"/>
  <c r="Q77"/>
  <c r="Q80"/>
  <c r="Q81"/>
  <c r="Q84"/>
  <c r="E11" i="1"/>
  <c r="G10"/>
  <c r="J15" i="3"/>
  <c r="J20" s="1"/>
  <c r="O15"/>
  <c r="O20" s="1"/>
  <c r="S9" s="1"/>
  <c r="Q15"/>
  <c r="Q20" s="1"/>
  <c r="U9" s="1"/>
  <c r="N15"/>
  <c r="L20"/>
  <c r="G20"/>
  <c r="D47" i="4"/>
  <c r="G47"/>
  <c r="L47"/>
  <c r="H47"/>
  <c r="M47"/>
  <c r="G9" i="6"/>
  <c r="N11"/>
  <c r="H12"/>
  <c r="C41" i="74" s="1"/>
  <c r="N13" i="6"/>
  <c r="H14"/>
  <c r="C43" i="74" s="1"/>
  <c r="N15" i="6"/>
  <c r="I15" i="51" s="1"/>
  <c r="H16" i="6"/>
  <c r="C45" i="74" s="1"/>
  <c r="N17" i="6"/>
  <c r="I17" i="51" s="1"/>
  <c r="H18" i="6"/>
  <c r="C47" i="74" s="1"/>
  <c r="J9" i="6"/>
  <c r="H11" i="8"/>
  <c r="J11" i="51"/>
  <c r="H12" i="8"/>
  <c r="H13"/>
  <c r="J13" i="51"/>
  <c r="H14" i="8"/>
  <c r="H19"/>
  <c r="D18" i="5" s="1"/>
  <c r="H20" i="8"/>
  <c r="H21"/>
  <c r="D20" i="5" s="1"/>
  <c r="H27" i="8"/>
  <c r="D26" i="5" s="1"/>
  <c r="H28" i="8"/>
  <c r="H29"/>
  <c r="D28" i="5" s="1"/>
  <c r="H30" i="8"/>
  <c r="J60" i="51"/>
  <c r="G62" i="20"/>
  <c r="J64" i="51"/>
  <c r="J76"/>
  <c r="J83"/>
  <c r="N13" i="10"/>
  <c r="K13" i="51" s="1"/>
  <c r="C11" i="1"/>
  <c r="F11"/>
  <c r="R14" i="3"/>
  <c r="N19"/>
  <c r="C47" i="4"/>
  <c r="I9" i="6"/>
  <c r="M9"/>
  <c r="N19"/>
  <c r="I19" i="51" s="1"/>
  <c r="N21" i="6"/>
  <c r="I21" i="51" s="1"/>
  <c r="N23" i="6"/>
  <c r="N25"/>
  <c r="N27"/>
  <c r="I27" i="51" s="1"/>
  <c r="N29" i="6"/>
  <c r="N31"/>
  <c r="N33"/>
  <c r="N35"/>
  <c r="I35" i="51" s="1"/>
  <c r="N37" i="6"/>
  <c r="N39"/>
  <c r="N41"/>
  <c r="N43"/>
  <c r="I43" i="51" s="1"/>
  <c r="N45" i="6"/>
  <c r="N47"/>
  <c r="N49"/>
  <c r="N51"/>
  <c r="I51" i="51" s="1"/>
  <c r="N53" i="6"/>
  <c r="N55"/>
  <c r="N57"/>
  <c r="N59"/>
  <c r="I59" i="51" s="1"/>
  <c r="N61" i="6"/>
  <c r="N63"/>
  <c r="N65"/>
  <c r="N67"/>
  <c r="N69"/>
  <c r="N71"/>
  <c r="N73"/>
  <c r="N75"/>
  <c r="I75" i="51" s="1"/>
  <c r="N77" i="6"/>
  <c r="N79"/>
  <c r="N81"/>
  <c r="N83"/>
  <c r="I83" i="51" s="1"/>
  <c r="O33" i="8"/>
  <c r="H39"/>
  <c r="D38" i="5" s="1"/>
  <c r="H40" i="8"/>
  <c r="H41"/>
  <c r="D150" i="74"/>
  <c r="H47" i="8"/>
  <c r="J47" i="51"/>
  <c r="H48" i="8"/>
  <c r="H49"/>
  <c r="O49" s="1"/>
  <c r="H55"/>
  <c r="D54" i="5" s="1"/>
  <c r="H56" i="8"/>
  <c r="H57"/>
  <c r="H58"/>
  <c r="H63"/>
  <c r="D62" i="5" s="1"/>
  <c r="H64" i="8"/>
  <c r="O64" s="1"/>
  <c r="H65"/>
  <c r="H73"/>
  <c r="D72" i="5" s="1"/>
  <c r="D182" i="74"/>
  <c r="H76" i="8"/>
  <c r="H78"/>
  <c r="H79"/>
  <c r="H81"/>
  <c r="D80" i="5" s="1"/>
  <c r="J81" i="51"/>
  <c r="H82" i="8"/>
  <c r="J56" i="51"/>
  <c r="J58"/>
  <c r="O84" i="8"/>
  <c r="H23" i="10"/>
  <c r="H27"/>
  <c r="E26" i="5" s="1"/>
  <c r="H31" i="10"/>
  <c r="C140" i="74" s="1"/>
  <c r="H35" i="10"/>
  <c r="E34" i="5" s="1"/>
  <c r="H43" i="10"/>
  <c r="H84" i="19"/>
  <c r="H10" i="20"/>
  <c r="E9" i="13"/>
  <c r="G14" i="68"/>
  <c r="C282" i="74"/>
  <c r="L13" i="20"/>
  <c r="D282" i="74"/>
  <c r="G18" i="68"/>
  <c r="C286" i="74"/>
  <c r="L17" i="20"/>
  <c r="D286" i="74"/>
  <c r="G22" i="68"/>
  <c r="C290" i="74"/>
  <c r="L21" i="20"/>
  <c r="D290" i="74"/>
  <c r="H24" i="20"/>
  <c r="K24" s="1"/>
  <c r="G26" i="68"/>
  <c r="C294" i="74"/>
  <c r="L25" i="20"/>
  <c r="D294" i="74"/>
  <c r="G30" i="68"/>
  <c r="C298" i="74"/>
  <c r="L29" i="20"/>
  <c r="D298" i="74"/>
  <c r="H32" i="20"/>
  <c r="K32" s="1"/>
  <c r="G34" i="68"/>
  <c r="C302" i="74"/>
  <c r="L33" i="20"/>
  <c r="D302" i="74"/>
  <c r="H39" i="20"/>
  <c r="H43"/>
  <c r="H47"/>
  <c r="H51"/>
  <c r="J51" s="1"/>
  <c r="I46" i="76" s="1"/>
  <c r="E8" i="18"/>
  <c r="G8"/>
  <c r="O22" i="24"/>
  <c r="O30"/>
  <c r="O38"/>
  <c r="O46"/>
  <c r="O50"/>
  <c r="O66"/>
  <c r="O74"/>
  <c r="O82"/>
  <c r="D1189" i="74"/>
  <c r="D1350"/>
  <c r="C1109"/>
  <c r="C1190"/>
  <c r="C1276" s="1"/>
  <c r="E1276" s="1"/>
  <c r="D1358" s="1"/>
  <c r="E1358" s="1"/>
  <c r="E1029"/>
  <c r="D1191"/>
  <c r="F1191" s="1"/>
  <c r="C1111"/>
  <c r="C1192"/>
  <c r="C1278" s="1"/>
  <c r="E1278" s="1"/>
  <c r="D1360" s="1"/>
  <c r="E1360" s="1"/>
  <c r="C1193"/>
  <c r="C1279" s="1"/>
  <c r="E1279" s="1"/>
  <c r="D1361" s="1"/>
  <c r="E1361" s="1"/>
  <c r="C1112"/>
  <c r="Q14" i="25"/>
  <c r="C1194" i="74"/>
  <c r="C1280" s="1"/>
  <c r="E1280" s="1"/>
  <c r="D1362" s="1"/>
  <c r="E1362" s="1"/>
  <c r="C1113"/>
  <c r="Q15" i="25"/>
  <c r="C1114" i="74"/>
  <c r="C1195"/>
  <c r="C1281" s="1"/>
  <c r="E1281" s="1"/>
  <c r="D1363" s="1"/>
  <c r="E1363" s="1"/>
  <c r="C1116"/>
  <c r="C1197"/>
  <c r="C1283" s="1"/>
  <c r="E1283" s="1"/>
  <c r="D1365" s="1"/>
  <c r="E1365" s="1"/>
  <c r="Q18" i="25"/>
  <c r="C1117" i="74"/>
  <c r="C1198"/>
  <c r="C1284" s="1"/>
  <c r="E1284" s="1"/>
  <c r="D1366" s="1"/>
  <c r="E1366" s="1"/>
  <c r="Q19" i="25"/>
  <c r="C1199" i="74"/>
  <c r="C1285" s="1"/>
  <c r="E1285" s="1"/>
  <c r="D1367" s="1"/>
  <c r="E1367" s="1"/>
  <c r="C1118"/>
  <c r="D1200"/>
  <c r="F1200" s="1"/>
  <c r="Q21" i="25"/>
  <c r="E1039" i="74"/>
  <c r="D1201"/>
  <c r="F1201" s="1"/>
  <c r="E1040"/>
  <c r="D1202"/>
  <c r="F1202" s="1"/>
  <c r="E1041"/>
  <c r="D1203"/>
  <c r="F1203" s="1"/>
  <c r="C1204"/>
  <c r="C1290" s="1"/>
  <c r="E1290" s="1"/>
  <c r="D1372" s="1"/>
  <c r="E1372" s="1"/>
  <c r="C1123"/>
  <c r="C1124"/>
  <c r="C1205"/>
  <c r="C1291" s="1"/>
  <c r="E1291" s="1"/>
  <c r="D1373" s="1"/>
  <c r="E1373" s="1"/>
  <c r="Q26" i="25"/>
  <c r="C1125" i="74"/>
  <c r="C1206"/>
  <c r="C1292" s="1"/>
  <c r="E1292" s="1"/>
  <c r="D1374" s="1"/>
  <c r="E1374" s="1"/>
  <c r="Q27" i="25"/>
  <c r="C1207" i="74"/>
  <c r="C1293" s="1"/>
  <c r="E1293" s="1"/>
  <c r="D1375" s="1"/>
  <c r="E1375" s="1"/>
  <c r="C1126"/>
  <c r="C1209"/>
  <c r="C1295" s="1"/>
  <c r="C1128"/>
  <c r="Q30" i="25"/>
  <c r="C1129" i="74"/>
  <c r="C1210"/>
  <c r="C1296" s="1"/>
  <c r="E1296" s="1"/>
  <c r="D1378" s="1"/>
  <c r="E1378" s="1"/>
  <c r="Q31" i="25"/>
  <c r="C1130" i="74"/>
  <c r="C1211"/>
  <c r="C1297" s="1"/>
  <c r="E1297" s="1"/>
  <c r="D1379" s="1"/>
  <c r="E1379" s="1"/>
  <c r="C1213"/>
  <c r="C1299" s="1"/>
  <c r="C1132"/>
  <c r="Q34" i="25"/>
  <c r="C1214" i="74"/>
  <c r="C1300" s="1"/>
  <c r="E1300" s="1"/>
  <c r="D1382" s="1"/>
  <c r="E1382" s="1"/>
  <c r="C1133"/>
  <c r="Q35" i="25"/>
  <c r="C1134" i="74"/>
  <c r="C1215"/>
  <c r="C1301" s="1"/>
  <c r="E1301" s="1"/>
  <c r="D1383" s="1"/>
  <c r="E1383" s="1"/>
  <c r="C1217"/>
  <c r="C1303" s="1"/>
  <c r="E1303" s="1"/>
  <c r="D1385" s="1"/>
  <c r="E1385" s="1"/>
  <c r="C1136"/>
  <c r="Q38" i="25"/>
  <c r="C1137" i="74"/>
  <c r="C1218"/>
  <c r="C1304" s="1"/>
  <c r="E1304" s="1"/>
  <c r="D1386" s="1"/>
  <c r="E1386" s="1"/>
  <c r="Q39" i="25"/>
  <c r="C1138" i="74"/>
  <c r="C1219"/>
  <c r="C1305" s="1"/>
  <c r="E1305" s="1"/>
  <c r="D1387" s="1"/>
  <c r="E1387" s="1"/>
  <c r="C1221"/>
  <c r="C1307" s="1"/>
  <c r="E1307" s="1"/>
  <c r="D1389" s="1"/>
  <c r="E1389" s="1"/>
  <c r="C1140"/>
  <c r="Q42" i="25"/>
  <c r="C1222" i="74"/>
  <c r="C1308" s="1"/>
  <c r="E1308" s="1"/>
  <c r="D1390" s="1"/>
  <c r="E1390" s="1"/>
  <c r="C1141"/>
  <c r="Q43" i="25"/>
  <c r="C1142" i="74"/>
  <c r="C1223"/>
  <c r="C1309" s="1"/>
  <c r="E1309" s="1"/>
  <c r="D1391" s="1"/>
  <c r="E1391" s="1"/>
  <c r="E1062"/>
  <c r="C1144"/>
  <c r="C1225"/>
  <c r="C1311" s="1"/>
  <c r="E1311" s="1"/>
  <c r="D1393" s="1"/>
  <c r="E1393" s="1"/>
  <c r="Q46" i="25"/>
  <c r="C1145" i="74"/>
  <c r="C1226"/>
  <c r="C1312" s="1"/>
  <c r="E1312" s="1"/>
  <c r="D1394" s="1"/>
  <c r="E1394" s="1"/>
  <c r="Q47" i="25"/>
  <c r="C1227" i="74"/>
  <c r="C1313" s="1"/>
  <c r="E1313" s="1"/>
  <c r="D1395" s="1"/>
  <c r="E1395" s="1"/>
  <c r="C1146"/>
  <c r="C1229"/>
  <c r="C1315" s="1"/>
  <c r="C1148"/>
  <c r="Q50" i="25"/>
  <c r="C1230" i="74"/>
  <c r="C1316" s="1"/>
  <c r="E1316" s="1"/>
  <c r="D1398" s="1"/>
  <c r="E1398" s="1"/>
  <c r="C1149"/>
  <c r="Q51" i="25"/>
  <c r="C1150" i="74"/>
  <c r="C1231"/>
  <c r="C1317" s="1"/>
  <c r="E1317" s="1"/>
  <c r="D1399" s="1"/>
  <c r="E1399" s="1"/>
  <c r="C1233"/>
  <c r="C1319" s="1"/>
  <c r="E1319" s="1"/>
  <c r="D1401" s="1"/>
  <c r="E1401" s="1"/>
  <c r="C1152"/>
  <c r="Q54" i="25"/>
  <c r="C1234" i="74"/>
  <c r="C1320" s="1"/>
  <c r="E1320" s="1"/>
  <c r="D1402" s="1"/>
  <c r="E1402" s="1"/>
  <c r="C1153"/>
  <c r="Q55" i="25"/>
  <c r="C1154" i="74"/>
  <c r="C1235"/>
  <c r="C1321" s="1"/>
  <c r="E1321" s="1"/>
  <c r="D1403" s="1"/>
  <c r="E1403" s="1"/>
  <c r="C1237"/>
  <c r="C1323" s="1"/>
  <c r="C1156"/>
  <c r="Q58" i="25"/>
  <c r="C1157" i="74"/>
  <c r="C1238"/>
  <c r="C1324" s="1"/>
  <c r="E1324" s="1"/>
  <c r="D1406" s="1"/>
  <c r="E1406" s="1"/>
  <c r="Q59" i="25"/>
  <c r="C1158" i="74"/>
  <c r="C1239"/>
  <c r="C1325" s="1"/>
  <c r="E1325" s="1"/>
  <c r="D1407" s="1"/>
  <c r="E1407" s="1"/>
  <c r="C1241"/>
  <c r="C1327" s="1"/>
  <c r="E1327" s="1"/>
  <c r="D1409" s="1"/>
  <c r="E1409" s="1"/>
  <c r="C1160"/>
  <c r="Q62" i="25"/>
  <c r="C1242" i="74"/>
  <c r="C1328" s="1"/>
  <c r="E1328" s="1"/>
  <c r="D1410" s="1"/>
  <c r="E1410" s="1"/>
  <c r="C1161"/>
  <c r="Q63" i="25"/>
  <c r="C1162" i="74"/>
  <c r="C1243"/>
  <c r="C1329" s="1"/>
  <c r="E1329" s="1"/>
  <c r="D1411" s="1"/>
  <c r="E1411" s="1"/>
  <c r="C1245"/>
  <c r="C1331" s="1"/>
  <c r="E1331" s="1"/>
  <c r="D1413" s="1"/>
  <c r="E1413" s="1"/>
  <c r="C1164"/>
  <c r="Q66" i="25"/>
  <c r="C1165" i="74"/>
  <c r="C1246"/>
  <c r="C1332" s="1"/>
  <c r="E1332" s="1"/>
  <c r="D1414" s="1"/>
  <c r="E1414" s="1"/>
  <c r="Q67" i="25"/>
  <c r="C1166" i="74"/>
  <c r="C1247"/>
  <c r="C1333" s="1"/>
  <c r="E1333" s="1"/>
  <c r="D1415" s="1"/>
  <c r="E1415" s="1"/>
  <c r="C1249"/>
  <c r="C1335" s="1"/>
  <c r="E1335" s="1"/>
  <c r="D1417" s="1"/>
  <c r="E1417" s="1"/>
  <c r="C1168"/>
  <c r="Q70" i="25"/>
  <c r="C1250" i="74"/>
  <c r="C1336" s="1"/>
  <c r="E1336" s="1"/>
  <c r="D1418" s="1"/>
  <c r="E1418" s="1"/>
  <c r="C1169"/>
  <c r="Q71" i="25"/>
  <c r="C1170" i="74"/>
  <c r="C1251"/>
  <c r="C1337" s="1"/>
  <c r="E1337" s="1"/>
  <c r="D1419" s="1"/>
  <c r="E1419" s="1"/>
  <c r="C1172"/>
  <c r="C1253"/>
  <c r="C1339" s="1"/>
  <c r="E1339" s="1"/>
  <c r="D1421" s="1"/>
  <c r="E1421" s="1"/>
  <c r="Q74" i="25"/>
  <c r="C1173" i="74"/>
  <c r="C1254"/>
  <c r="C1340" s="1"/>
  <c r="E1340" s="1"/>
  <c r="D1422" s="1"/>
  <c r="E1422" s="1"/>
  <c r="Q75" i="25"/>
  <c r="C1174" i="74"/>
  <c r="C1255"/>
  <c r="C1341" s="1"/>
  <c r="E1341" s="1"/>
  <c r="D1423" s="1"/>
  <c r="E1423" s="1"/>
  <c r="E1094"/>
  <c r="C1257"/>
  <c r="C1343" s="1"/>
  <c r="E1343" s="1"/>
  <c r="D1425" s="1"/>
  <c r="E1425" s="1"/>
  <c r="C1176"/>
  <c r="Q78" i="25"/>
  <c r="C1177" i="74"/>
  <c r="C1258"/>
  <c r="C1344" s="1"/>
  <c r="E1344" s="1"/>
  <c r="D1426" s="1"/>
  <c r="E1426" s="1"/>
  <c r="Q79" i="25"/>
  <c r="C1178" i="74"/>
  <c r="C1259"/>
  <c r="C1345" s="1"/>
  <c r="E1345" s="1"/>
  <c r="D1427" s="1"/>
  <c r="E1427" s="1"/>
  <c r="C1180"/>
  <c r="C1261"/>
  <c r="C1347" s="1"/>
  <c r="E1347" s="1"/>
  <c r="D1429" s="1"/>
  <c r="E1429" s="1"/>
  <c r="Q82" i="25"/>
  <c r="C1181" i="74"/>
  <c r="C1262"/>
  <c r="C1348" s="1"/>
  <c r="E1348" s="1"/>
  <c r="D1430" s="1"/>
  <c r="E1430" s="1"/>
  <c r="Q83" i="25"/>
  <c r="C1182" i="74"/>
  <c r="C1263"/>
  <c r="C1349" s="1"/>
  <c r="E1349" s="1"/>
  <c r="D1431" s="1"/>
  <c r="E1431" s="1"/>
  <c r="N9" i="26"/>
  <c r="D1269" i="74" s="1"/>
  <c r="H9" i="26"/>
  <c r="P9"/>
  <c r="Q53"/>
  <c r="Q54"/>
  <c r="Q57"/>
  <c r="Q58"/>
  <c r="Q61"/>
  <c r="Q62"/>
  <c r="Q65"/>
  <c r="Q66"/>
  <c r="Q69"/>
  <c r="Q70"/>
  <c r="Q73"/>
  <c r="Q74"/>
  <c r="Q77"/>
  <c r="Q78"/>
  <c r="Q81"/>
  <c r="Q82"/>
  <c r="U9" i="27"/>
  <c r="R9"/>
  <c r="F1439" i="74"/>
  <c r="G9" i="27"/>
  <c r="C1440" i="74"/>
  <c r="C1521" s="1"/>
  <c r="F1521" s="1"/>
  <c r="S11" i="27"/>
  <c r="S12"/>
  <c r="F1523" i="74"/>
  <c r="S15" i="27"/>
  <c r="S16"/>
  <c r="F1527" i="74"/>
  <c r="S19" i="27"/>
  <c r="S20"/>
  <c r="F1531" i="74"/>
  <c r="S23" i="27"/>
  <c r="S24"/>
  <c r="F1535" i="74"/>
  <c r="S27" i="27"/>
  <c r="S28"/>
  <c r="S31"/>
  <c r="S32"/>
  <c r="S35"/>
  <c r="S36"/>
  <c r="F1547" i="74"/>
  <c r="F1467"/>
  <c r="F1548"/>
  <c r="F1468"/>
  <c r="F1469"/>
  <c r="F1550"/>
  <c r="J41" i="27"/>
  <c r="D1470" i="74" s="1"/>
  <c r="F1470" s="1"/>
  <c r="Q41" i="27"/>
  <c r="F1471" i="74"/>
  <c r="F1552"/>
  <c r="F1472"/>
  <c r="F1473"/>
  <c r="F1554"/>
  <c r="F1474"/>
  <c r="F1475"/>
  <c r="F1556"/>
  <c r="F1476"/>
  <c r="F1557"/>
  <c r="F1477"/>
  <c r="F1558"/>
  <c r="F1478"/>
  <c r="F1479"/>
  <c r="F1560"/>
  <c r="F1480"/>
  <c r="F1563"/>
  <c r="S53" i="27"/>
  <c r="S54"/>
  <c r="F1485" i="74"/>
  <c r="F1566"/>
  <c r="F1486"/>
  <c r="F1487"/>
  <c r="F1488"/>
  <c r="F1569"/>
  <c r="F1489"/>
  <c r="F1490"/>
  <c r="F1491"/>
  <c r="F1572"/>
  <c r="F1492"/>
  <c r="F1573"/>
  <c r="F1493"/>
  <c r="F1574"/>
  <c r="F1494"/>
  <c r="F1495"/>
  <c r="F1576"/>
  <c r="F1496"/>
  <c r="F1577"/>
  <c r="F1497"/>
  <c r="F1578"/>
  <c r="F1498"/>
  <c r="F1499"/>
  <c r="F1580"/>
  <c r="F1500"/>
  <c r="F1501"/>
  <c r="F1582"/>
  <c r="F1502"/>
  <c r="F1503"/>
  <c r="F1504"/>
  <c r="F1585"/>
  <c r="F1505"/>
  <c r="F1586"/>
  <c r="F1506"/>
  <c r="F1507"/>
  <c r="F1588"/>
  <c r="F1508"/>
  <c r="F1589"/>
  <c r="F1509"/>
  <c r="F1590"/>
  <c r="F1510"/>
  <c r="F1511"/>
  <c r="F1592"/>
  <c r="F1512"/>
  <c r="F1593"/>
  <c r="F1513"/>
  <c r="F1594"/>
  <c r="J9" i="28"/>
  <c r="R9"/>
  <c r="P9"/>
  <c r="V10"/>
  <c r="S30"/>
  <c r="S31"/>
  <c r="S58"/>
  <c r="S59"/>
  <c r="S62"/>
  <c r="S63"/>
  <c r="S66"/>
  <c r="S67"/>
  <c r="S70"/>
  <c r="S71"/>
  <c r="S78"/>
  <c r="S79"/>
  <c r="S82"/>
  <c r="S83"/>
  <c r="A1628" i="74"/>
  <c r="G1628" s="1"/>
  <c r="E1619"/>
  <c r="F1619" s="1"/>
  <c r="L10" i="29"/>
  <c r="N13"/>
  <c r="L14"/>
  <c r="L17"/>
  <c r="L19"/>
  <c r="L22"/>
  <c r="L29"/>
  <c r="N30"/>
  <c r="L31"/>
  <c r="N34"/>
  <c r="L35"/>
  <c r="N38"/>
  <c r="L39"/>
  <c r="N42"/>
  <c r="L43"/>
  <c r="D1604" i="74"/>
  <c r="E1602"/>
  <c r="F1602" s="1"/>
  <c r="B1654"/>
  <c r="E1648"/>
  <c r="E1654"/>
  <c r="N10" i="40"/>
  <c r="O10" i="41"/>
  <c r="N14" i="10"/>
  <c r="K14" i="51" s="1"/>
  <c r="N15" i="10"/>
  <c r="K15" i="51" s="1"/>
  <c r="N16" i="10"/>
  <c r="K16" i="51" s="1"/>
  <c r="N17" i="10"/>
  <c r="K17" i="51" s="1"/>
  <c r="H18" i="10"/>
  <c r="E17" i="5" s="1"/>
  <c r="H22" i="10"/>
  <c r="N31"/>
  <c r="K31" i="51" s="1"/>
  <c r="N33" i="10"/>
  <c r="K33" i="51" s="1"/>
  <c r="H34" i="10"/>
  <c r="E33" i="5" s="1"/>
  <c r="H38" i="10"/>
  <c r="N47"/>
  <c r="K47" i="51" s="1"/>
  <c r="N49" i="10"/>
  <c r="K49" i="51" s="1"/>
  <c r="H50" i="10"/>
  <c r="E49" i="5" s="1"/>
  <c r="H54" i="10"/>
  <c r="N63"/>
  <c r="K63" i="51" s="1"/>
  <c r="N65" i="10"/>
  <c r="K65" i="51" s="1"/>
  <c r="H66" i="10"/>
  <c r="O66" s="1"/>
  <c r="H70"/>
  <c r="C179" i="74" s="1"/>
  <c r="N79" i="10"/>
  <c r="K79" i="51" s="1"/>
  <c r="N81" i="10"/>
  <c r="K81" i="51" s="1"/>
  <c r="H82" i="10"/>
  <c r="E81" i="5" s="1"/>
  <c r="H14" i="10"/>
  <c r="H39"/>
  <c r="O39" s="1"/>
  <c r="H47"/>
  <c r="H51"/>
  <c r="C160" i="74" s="1"/>
  <c r="H55" i="10"/>
  <c r="E54" i="5" s="1"/>
  <c r="H59" i="10"/>
  <c r="E58" i="5" s="1"/>
  <c r="H63" i="10"/>
  <c r="E62" i="5" s="1"/>
  <c r="H67" i="10"/>
  <c r="H71"/>
  <c r="E70" i="5" s="1"/>
  <c r="H75" i="10"/>
  <c r="E74" i="5" s="1"/>
  <c r="H79" i="10"/>
  <c r="H83"/>
  <c r="E82" i="5" s="1"/>
  <c r="H10" i="12"/>
  <c r="L10" i="19"/>
  <c r="D199" i="74"/>
  <c r="H11" i="12"/>
  <c r="D11" i="50" s="1"/>
  <c r="L11" i="19"/>
  <c r="D200" i="74"/>
  <c r="H12" i="12"/>
  <c r="H13"/>
  <c r="C14" i="68" s="1"/>
  <c r="L13" i="19"/>
  <c r="D202" i="74"/>
  <c r="H14" i="12"/>
  <c r="H15"/>
  <c r="D15" i="50" s="1"/>
  <c r="H16" i="12"/>
  <c r="L16" i="19"/>
  <c r="D205" i="74"/>
  <c r="H17" i="12"/>
  <c r="C18" i="68" s="1"/>
  <c r="H18" i="12"/>
  <c r="L18" i="19"/>
  <c r="D207" i="74"/>
  <c r="H19" i="12"/>
  <c r="D19" i="50" s="1"/>
  <c r="L19" i="19"/>
  <c r="D208" i="74"/>
  <c r="H20" i="12"/>
  <c r="H21"/>
  <c r="C22" i="68" s="1"/>
  <c r="L21" i="19"/>
  <c r="D210" i="74"/>
  <c r="H22" i="12"/>
  <c r="H23"/>
  <c r="D23" i="50" s="1"/>
  <c r="H24" i="12"/>
  <c r="L24" i="19"/>
  <c r="D213" i="74"/>
  <c r="H25" i="12"/>
  <c r="C26" i="68" s="1"/>
  <c r="H26" i="12"/>
  <c r="L26" i="19"/>
  <c r="D215" i="74"/>
  <c r="H27" i="12"/>
  <c r="D27" i="50" s="1"/>
  <c r="L27" i="19"/>
  <c r="D216" i="74"/>
  <c r="H28" i="12"/>
  <c r="H29"/>
  <c r="C30" i="68" s="1"/>
  <c r="L29" i="19"/>
  <c r="D218" i="74"/>
  <c r="H30" i="12"/>
  <c r="H31"/>
  <c r="D31" i="50" s="1"/>
  <c r="H32" i="12"/>
  <c r="L32" i="19"/>
  <c r="D221" i="74"/>
  <c r="H33" i="12"/>
  <c r="C34" i="68" s="1"/>
  <c r="H34" i="12"/>
  <c r="L34" i="19"/>
  <c r="D223" i="74"/>
  <c r="H35" i="12"/>
  <c r="D35" i="50" s="1"/>
  <c r="L35" i="19"/>
  <c r="D224" i="74"/>
  <c r="H36" i="12"/>
  <c r="H37"/>
  <c r="C38" i="68" s="1"/>
  <c r="L37" i="19"/>
  <c r="D226" i="74"/>
  <c r="H38" i="12"/>
  <c r="H39"/>
  <c r="D39" i="50" s="1"/>
  <c r="H40" i="12"/>
  <c r="L40" i="19"/>
  <c r="D229" i="74"/>
  <c r="H41" i="12"/>
  <c r="C42" i="68" s="1"/>
  <c r="H42" i="12"/>
  <c r="L42" i="19"/>
  <c r="D231" i="74"/>
  <c r="H43" i="12"/>
  <c r="D43" i="50" s="1"/>
  <c r="L43" i="19"/>
  <c r="D232" i="74"/>
  <c r="H44" i="12"/>
  <c r="H45"/>
  <c r="C46" i="68" s="1"/>
  <c r="L45" i="19"/>
  <c r="D234" i="74"/>
  <c r="H46" i="12"/>
  <c r="H47"/>
  <c r="D47" i="50" s="1"/>
  <c r="H48" i="12"/>
  <c r="L48" i="19"/>
  <c r="D237" i="74"/>
  <c r="H49" i="12"/>
  <c r="C50" i="68" s="1"/>
  <c r="H50" i="12"/>
  <c r="L50" i="19"/>
  <c r="D239" i="74"/>
  <c r="H51" i="12"/>
  <c r="D51" i="50" s="1"/>
  <c r="L51" i="19"/>
  <c r="D240" i="74"/>
  <c r="H52" i="12"/>
  <c r="H53"/>
  <c r="C54" i="68" s="1"/>
  <c r="L53" i="19"/>
  <c r="D242" i="74"/>
  <c r="H54" i="12"/>
  <c r="H55"/>
  <c r="D55" i="50" s="1"/>
  <c r="H56" i="12"/>
  <c r="L56" i="19"/>
  <c r="D245" i="74"/>
  <c r="H57" i="12"/>
  <c r="C58" i="68" s="1"/>
  <c r="H58" i="12"/>
  <c r="L58" i="19"/>
  <c r="D247" i="74"/>
  <c r="H59" i="12"/>
  <c r="D59" i="50" s="1"/>
  <c r="L59" i="19"/>
  <c r="D248" i="74"/>
  <c r="H60" i="12"/>
  <c r="H61"/>
  <c r="C62" i="68" s="1"/>
  <c r="L61" i="19"/>
  <c r="D250" i="74"/>
  <c r="H62" i="12"/>
  <c r="H63"/>
  <c r="D63" i="50" s="1"/>
  <c r="H64" i="12"/>
  <c r="L64" i="19"/>
  <c r="D253" i="74"/>
  <c r="H65" i="12"/>
  <c r="C66" i="68" s="1"/>
  <c r="H66" i="12"/>
  <c r="L66" i="19"/>
  <c r="D255" i="74"/>
  <c r="H67" i="12"/>
  <c r="D67" i="50" s="1"/>
  <c r="H68" i="12"/>
  <c r="H69"/>
  <c r="C70" i="68" s="1"/>
  <c r="H70" i="12"/>
  <c r="H71"/>
  <c r="D71" i="50" s="1"/>
  <c r="L71" i="19"/>
  <c r="D260" i="74"/>
  <c r="H72" i="12"/>
  <c r="L72" i="19"/>
  <c r="D261" i="74"/>
  <c r="H73" i="12"/>
  <c r="C74" i="68" s="1"/>
  <c r="L73" i="19"/>
  <c r="D262" i="74"/>
  <c r="H74" i="12"/>
  <c r="L74" i="19"/>
  <c r="D263" i="74"/>
  <c r="H75" i="12"/>
  <c r="D75" i="50" s="1"/>
  <c r="H76" i="12"/>
  <c r="H77"/>
  <c r="C78" i="68" s="1"/>
  <c r="H78" i="12"/>
  <c r="H79"/>
  <c r="D79" i="50" s="1"/>
  <c r="L79" i="19"/>
  <c r="D268" i="74"/>
  <c r="H80" i="12"/>
  <c r="L80" i="19"/>
  <c r="D269" i="74"/>
  <c r="H81" i="12"/>
  <c r="C82" i="68" s="1"/>
  <c r="L81" i="19"/>
  <c r="D270" i="74"/>
  <c r="H82" i="12"/>
  <c r="L82" i="19"/>
  <c r="D271" i="74"/>
  <c r="H83" i="12"/>
  <c r="D83" i="50" s="1"/>
  <c r="H84" i="12"/>
  <c r="G11" i="68"/>
  <c r="C279" i="74"/>
  <c r="S9" i="13"/>
  <c r="F9"/>
  <c r="G12" i="68"/>
  <c r="C280" i="74"/>
  <c r="L11" i="20"/>
  <c r="D280" i="74"/>
  <c r="H11" i="20"/>
  <c r="G15" i="68"/>
  <c r="C283" i="74"/>
  <c r="H14" i="20"/>
  <c r="G16" i="68"/>
  <c r="C284" i="74"/>
  <c r="L15" i="20"/>
  <c r="D284" i="74"/>
  <c r="H15" i="20"/>
  <c r="G19" i="68"/>
  <c r="C287" i="74"/>
  <c r="G20" i="68"/>
  <c r="C288" i="74"/>
  <c r="L19" i="20"/>
  <c r="D288" i="74"/>
  <c r="H19" i="20"/>
  <c r="G23" i="68"/>
  <c r="C291" i="74"/>
  <c r="H22" i="20"/>
  <c r="K22" s="1"/>
  <c r="G24" i="68"/>
  <c r="C292" i="74"/>
  <c r="L23" i="20"/>
  <c r="D292" i="74"/>
  <c r="H23" i="20"/>
  <c r="G27" i="68"/>
  <c r="C295" i="74"/>
  <c r="G28" i="68"/>
  <c r="C296" i="74"/>
  <c r="L27" i="20"/>
  <c r="D296" i="74"/>
  <c r="G31" i="68"/>
  <c r="C299" i="74"/>
  <c r="H30" i="20"/>
  <c r="G32" i="68"/>
  <c r="C300" i="74"/>
  <c r="L31" i="20"/>
  <c r="D300" i="74"/>
  <c r="H31" i="20"/>
  <c r="G35" i="68"/>
  <c r="C303" i="74"/>
  <c r="L34" i="20"/>
  <c r="D303" i="74"/>
  <c r="G36" i="68"/>
  <c r="C304" i="74"/>
  <c r="G38" i="68"/>
  <c r="C306" i="74"/>
  <c r="G39" i="68"/>
  <c r="C307" i="74"/>
  <c r="H38" i="20"/>
  <c r="G40" i="68"/>
  <c r="C308" i="74"/>
  <c r="H40" i="20"/>
  <c r="K40" s="1"/>
  <c r="G42" i="68"/>
  <c r="C310" i="74"/>
  <c r="G43" i="68"/>
  <c r="C311" i="74"/>
  <c r="L42" i="20"/>
  <c r="D311" i="74"/>
  <c r="H42" i="20"/>
  <c r="K42" s="1"/>
  <c r="G44" i="68"/>
  <c r="C312" i="74"/>
  <c r="H44" i="20"/>
  <c r="K44" s="1"/>
  <c r="G46" i="68"/>
  <c r="C314" i="74"/>
  <c r="G47" i="68"/>
  <c r="C315" i="74"/>
  <c r="H46" i="20"/>
  <c r="J46" s="1"/>
  <c r="I41" i="76" s="1"/>
  <c r="G48" i="68"/>
  <c r="C316" i="74"/>
  <c r="H48" i="20"/>
  <c r="K48" s="1"/>
  <c r="G50" i="68"/>
  <c r="C318" i="74"/>
  <c r="G51" i="68"/>
  <c r="C319" i="74"/>
  <c r="L50" i="20"/>
  <c r="D319" i="74"/>
  <c r="H50" i="20"/>
  <c r="K50" s="1"/>
  <c r="G52" i="68"/>
  <c r="C320" i="74"/>
  <c r="H52" i="20"/>
  <c r="G54" i="68"/>
  <c r="C322" i="74"/>
  <c r="G55" i="68"/>
  <c r="C323" i="74"/>
  <c r="H54" i="20"/>
  <c r="K54" s="1"/>
  <c r="G56" i="68"/>
  <c r="C324" i="74"/>
  <c r="H56" i="20"/>
  <c r="K56" s="1"/>
  <c r="G58" i="68"/>
  <c r="C326" i="74"/>
  <c r="G59" i="68"/>
  <c r="C327" i="74"/>
  <c r="L58" i="20"/>
  <c r="D327" i="74"/>
  <c r="H58" i="20"/>
  <c r="K58" s="1"/>
  <c r="G60" i="68"/>
  <c r="C328" i="74"/>
  <c r="H60" i="20"/>
  <c r="G62" i="68"/>
  <c r="C330" i="74"/>
  <c r="G63" i="68"/>
  <c r="C331" i="74"/>
  <c r="H62" i="20"/>
  <c r="G64" i="68"/>
  <c r="C332" i="74"/>
  <c r="H64" i="20"/>
  <c r="K64" s="1"/>
  <c r="G66" i="68"/>
  <c r="C334" i="74"/>
  <c r="G67" i="68"/>
  <c r="C335" i="74"/>
  <c r="L66" i="20"/>
  <c r="D335" i="74"/>
  <c r="H66" i="20"/>
  <c r="K66" s="1"/>
  <c r="G68" i="68"/>
  <c r="C336" i="74"/>
  <c r="H68" i="20"/>
  <c r="G70" i="68"/>
  <c r="C338" i="74"/>
  <c r="G71" i="68"/>
  <c r="C339" i="74"/>
  <c r="H70" i="20"/>
  <c r="G72" i="68"/>
  <c r="C340" i="74"/>
  <c r="H72" i="20"/>
  <c r="K72" s="1"/>
  <c r="G74" i="68"/>
  <c r="C342" i="74"/>
  <c r="G75" i="68"/>
  <c r="C343" i="74"/>
  <c r="L74" i="20"/>
  <c r="D343" i="74"/>
  <c r="H74" i="20"/>
  <c r="K74" s="1"/>
  <c r="G76" i="68"/>
  <c r="C344" i="74"/>
  <c r="H76" i="20"/>
  <c r="K76" s="1"/>
  <c r="G78" i="68"/>
  <c r="C346" i="74"/>
  <c r="G79" i="68"/>
  <c r="C347" i="74"/>
  <c r="G80" i="68"/>
  <c r="C348" i="74"/>
  <c r="H80" i="20"/>
  <c r="K80" s="1"/>
  <c r="G82" i="68"/>
  <c r="C350" i="74"/>
  <c r="G83" i="68"/>
  <c r="C351" i="74"/>
  <c r="L82" i="20"/>
  <c r="D351" i="74"/>
  <c r="G84" i="68"/>
  <c r="C352" i="74"/>
  <c r="H84" i="20"/>
  <c r="J84" s="1"/>
  <c r="I79" i="76" s="1"/>
  <c r="F9" i="21"/>
  <c r="E691" i="74"/>
  <c r="D1190"/>
  <c r="F1190" s="1"/>
  <c r="E1028"/>
  <c r="C1191"/>
  <c r="C1277" s="1"/>
  <c r="E1277" s="1"/>
  <c r="D1359" s="1"/>
  <c r="E1359" s="1"/>
  <c r="C1110"/>
  <c r="E1031"/>
  <c r="D1193"/>
  <c r="F1193" s="1"/>
  <c r="E1032"/>
  <c r="D1194"/>
  <c r="F1194" s="1"/>
  <c r="G1194" s="1"/>
  <c r="E1033"/>
  <c r="D1195"/>
  <c r="F1195" s="1"/>
  <c r="C1196"/>
  <c r="C1282" s="1"/>
  <c r="E1282" s="1"/>
  <c r="D1364" s="1"/>
  <c r="E1364" s="1"/>
  <c r="C1115"/>
  <c r="D1197"/>
  <c r="F1197" s="1"/>
  <c r="E1035"/>
  <c r="D1198"/>
  <c r="F1198" s="1"/>
  <c r="E1036"/>
  <c r="E1037"/>
  <c r="D1199"/>
  <c r="F1199" s="1"/>
  <c r="C1119"/>
  <c r="C1200"/>
  <c r="C1286" s="1"/>
  <c r="E1286" s="1"/>
  <c r="D1368" s="1"/>
  <c r="E1368" s="1"/>
  <c r="C1201"/>
  <c r="C1287" s="1"/>
  <c r="E1287" s="1"/>
  <c r="D1369" s="1"/>
  <c r="E1369" s="1"/>
  <c r="C1120"/>
  <c r="C1202"/>
  <c r="C1288" s="1"/>
  <c r="E1288" s="1"/>
  <c r="D1370" s="1"/>
  <c r="E1370" s="1"/>
  <c r="C1121"/>
  <c r="C1122"/>
  <c r="C1203"/>
  <c r="C1289" s="1"/>
  <c r="E1289" s="1"/>
  <c r="D1371" s="1"/>
  <c r="E1371" s="1"/>
  <c r="D1205"/>
  <c r="F1205" s="1"/>
  <c r="G1205" s="1"/>
  <c r="E1043"/>
  <c r="D1206"/>
  <c r="F1206" s="1"/>
  <c r="E1044"/>
  <c r="E1045"/>
  <c r="D1207"/>
  <c r="F1207" s="1"/>
  <c r="C1127"/>
  <c r="C1208"/>
  <c r="C1294" s="1"/>
  <c r="E1294" s="1"/>
  <c r="D1376" s="1"/>
  <c r="E1376" s="1"/>
  <c r="E1047"/>
  <c r="D1209"/>
  <c r="F1209" s="1"/>
  <c r="E1295"/>
  <c r="D1377" s="1"/>
  <c r="E1377" s="1"/>
  <c r="E1048"/>
  <c r="D1210"/>
  <c r="F1210" s="1"/>
  <c r="E1049"/>
  <c r="D1211"/>
  <c r="F1211" s="1"/>
  <c r="C1212"/>
  <c r="C1298" s="1"/>
  <c r="E1298" s="1"/>
  <c r="D1380" s="1"/>
  <c r="E1380" s="1"/>
  <c r="C1131"/>
  <c r="D1213"/>
  <c r="F1213" s="1"/>
  <c r="E1051"/>
  <c r="E1299"/>
  <c r="D1381" s="1"/>
  <c r="E1381" s="1"/>
  <c r="E1052"/>
  <c r="D1214"/>
  <c r="F1214" s="1"/>
  <c r="E1053"/>
  <c r="D1215"/>
  <c r="F1215" s="1"/>
  <c r="C1135"/>
  <c r="C1216"/>
  <c r="C1302" s="1"/>
  <c r="E1302" s="1"/>
  <c r="D1384" s="1"/>
  <c r="E1384" s="1"/>
  <c r="E1055"/>
  <c r="D1217"/>
  <c r="F1217" s="1"/>
  <c r="E1056"/>
  <c r="D1218"/>
  <c r="F1218" s="1"/>
  <c r="E1057"/>
  <c r="D1219"/>
  <c r="F1219" s="1"/>
  <c r="C1220"/>
  <c r="C1306" s="1"/>
  <c r="E1306" s="1"/>
  <c r="D1388" s="1"/>
  <c r="E1388" s="1"/>
  <c r="C1139"/>
  <c r="D1221"/>
  <c r="F1221" s="1"/>
  <c r="E1059"/>
  <c r="E1060"/>
  <c r="D1222"/>
  <c r="F1222" s="1"/>
  <c r="E1061"/>
  <c r="D1223"/>
  <c r="F1223" s="1"/>
  <c r="C1143"/>
  <c r="C1224"/>
  <c r="C1310" s="1"/>
  <c r="E1310" s="1"/>
  <c r="D1392" s="1"/>
  <c r="E1392" s="1"/>
  <c r="E1063"/>
  <c r="D1225"/>
  <c r="F1225" s="1"/>
  <c r="E1064"/>
  <c r="D1226"/>
  <c r="F1226" s="1"/>
  <c r="E1065"/>
  <c r="D1227"/>
  <c r="F1227" s="1"/>
  <c r="C1228"/>
  <c r="C1314" s="1"/>
  <c r="E1314" s="1"/>
  <c r="D1396" s="1"/>
  <c r="E1396" s="1"/>
  <c r="C1147"/>
  <c r="D1229"/>
  <c r="F1229" s="1"/>
  <c r="E1067"/>
  <c r="E1315"/>
  <c r="D1397" s="1"/>
  <c r="E1397" s="1"/>
  <c r="D1230"/>
  <c r="F1230" s="1"/>
  <c r="E1068"/>
  <c r="E1069"/>
  <c r="D1231"/>
  <c r="F1231" s="1"/>
  <c r="C1151"/>
  <c r="C1232"/>
  <c r="C1318" s="1"/>
  <c r="E1318" s="1"/>
  <c r="D1400" s="1"/>
  <c r="E1400" s="1"/>
  <c r="E1071"/>
  <c r="D1233"/>
  <c r="F1233" s="1"/>
  <c r="E1072"/>
  <c r="D1234"/>
  <c r="F1234" s="1"/>
  <c r="G1234" s="1"/>
  <c r="E1073"/>
  <c r="D1235"/>
  <c r="F1235" s="1"/>
  <c r="G1235" s="1"/>
  <c r="C1236"/>
  <c r="C1322" s="1"/>
  <c r="E1322" s="1"/>
  <c r="D1404" s="1"/>
  <c r="E1404" s="1"/>
  <c r="C1155"/>
  <c r="E1075"/>
  <c r="D1237"/>
  <c r="F1237" s="1"/>
  <c r="E1323"/>
  <c r="D1405" s="1"/>
  <c r="E1405" s="1"/>
  <c r="E1076"/>
  <c r="D1238"/>
  <c r="F1238" s="1"/>
  <c r="E1077"/>
  <c r="D1239"/>
  <c r="F1239" s="1"/>
  <c r="C1159"/>
  <c r="C1240"/>
  <c r="C1326" s="1"/>
  <c r="E1326" s="1"/>
  <c r="D1408" s="1"/>
  <c r="E1408" s="1"/>
  <c r="D1241"/>
  <c r="F1241" s="1"/>
  <c r="E1079"/>
  <c r="E1080"/>
  <c r="D1242"/>
  <c r="F1242" s="1"/>
  <c r="E1081"/>
  <c r="D1243"/>
  <c r="F1243" s="1"/>
  <c r="C1244"/>
  <c r="C1330" s="1"/>
  <c r="E1330" s="1"/>
  <c r="D1412" s="1"/>
  <c r="E1412" s="1"/>
  <c r="C1163"/>
  <c r="D1245"/>
  <c r="F1245" s="1"/>
  <c r="G1245" s="1"/>
  <c r="E1083"/>
  <c r="D1246"/>
  <c r="F1246" s="1"/>
  <c r="E1084"/>
  <c r="E1085"/>
  <c r="D1247"/>
  <c r="F1247" s="1"/>
  <c r="C1167"/>
  <c r="C1248"/>
  <c r="C1334" s="1"/>
  <c r="E1334" s="1"/>
  <c r="D1416" s="1"/>
  <c r="E1416" s="1"/>
  <c r="E1087"/>
  <c r="D1249"/>
  <c r="F1249" s="1"/>
  <c r="E1088"/>
  <c r="D1250"/>
  <c r="F1250" s="1"/>
  <c r="G1250" s="1"/>
  <c r="E1089"/>
  <c r="D1251"/>
  <c r="F1251" s="1"/>
  <c r="G1251" s="1"/>
  <c r="C1252"/>
  <c r="C1338" s="1"/>
  <c r="E1338" s="1"/>
  <c r="D1420" s="1"/>
  <c r="E1420" s="1"/>
  <c r="C1171"/>
  <c r="D1253"/>
  <c r="F1253" s="1"/>
  <c r="E1091"/>
  <c r="D1254"/>
  <c r="F1254" s="1"/>
  <c r="E1092"/>
  <c r="D1255"/>
  <c r="F1255" s="1"/>
  <c r="E1093"/>
  <c r="C1175"/>
  <c r="C1256"/>
  <c r="C1342" s="1"/>
  <c r="E1342" s="1"/>
  <c r="D1424" s="1"/>
  <c r="E1424" s="1"/>
  <c r="D1257"/>
  <c r="F1257" s="1"/>
  <c r="E1095"/>
  <c r="D1258"/>
  <c r="F1258" s="1"/>
  <c r="E1096"/>
  <c r="D1259"/>
  <c r="F1259" s="1"/>
  <c r="E1097"/>
  <c r="C1179"/>
  <c r="C1260"/>
  <c r="C1346" s="1"/>
  <c r="E1346" s="1"/>
  <c r="D1428" s="1"/>
  <c r="E1428" s="1"/>
  <c r="D1261"/>
  <c r="F1261" s="1"/>
  <c r="G1261" s="1"/>
  <c r="E1099"/>
  <c r="D1262"/>
  <c r="F1262" s="1"/>
  <c r="G1262" s="1"/>
  <c r="E1100"/>
  <c r="D1263"/>
  <c r="F1263" s="1"/>
  <c r="E1101"/>
  <c r="C1520"/>
  <c r="D1521"/>
  <c r="G1521" s="1"/>
  <c r="G1442"/>
  <c r="G1443"/>
  <c r="D1525"/>
  <c r="G1525" s="1"/>
  <c r="H1525" s="1"/>
  <c r="D1527"/>
  <c r="G1527" s="1"/>
  <c r="H1527" s="1"/>
  <c r="D1528"/>
  <c r="G1528" s="1"/>
  <c r="H1528" s="1"/>
  <c r="G1448"/>
  <c r="G1452"/>
  <c r="D1536"/>
  <c r="G1536" s="1"/>
  <c r="H1536" s="1"/>
  <c r="D1537"/>
  <c r="G1537" s="1"/>
  <c r="H1537" s="1"/>
  <c r="G1456"/>
  <c r="D1538"/>
  <c r="G1538" s="1"/>
  <c r="H1538" s="1"/>
  <c r="D1539"/>
  <c r="G1458"/>
  <c r="G1459"/>
  <c r="D1544"/>
  <c r="G1544" s="1"/>
  <c r="H1544" s="1"/>
  <c r="G1464"/>
  <c r="D1545"/>
  <c r="G1545" s="1"/>
  <c r="H1545" s="1"/>
  <c r="D1547"/>
  <c r="G1547" s="1"/>
  <c r="H1547" s="1"/>
  <c r="G1466"/>
  <c r="G1481"/>
  <c r="G1484"/>
  <c r="M9" i="28"/>
  <c r="H1628" i="74"/>
  <c r="F1628"/>
  <c r="C1610"/>
  <c r="C1613" s="1"/>
  <c r="E1601"/>
  <c r="F1601" s="1"/>
  <c r="J25" i="36"/>
  <c r="F1654" i="74"/>
  <c r="D9" i="43"/>
  <c r="N11"/>
  <c r="F9"/>
  <c r="N13"/>
  <c r="N15"/>
  <c r="N17"/>
  <c r="N21"/>
  <c r="N25"/>
  <c r="N30"/>
  <c r="N32"/>
  <c r="N34"/>
  <c r="N35"/>
  <c r="N39"/>
  <c r="N43"/>
  <c r="N47"/>
  <c r="N51"/>
  <c r="N55"/>
  <c r="N59"/>
  <c r="N63"/>
  <c r="N67"/>
  <c r="N71"/>
  <c r="N75"/>
  <c r="N79"/>
  <c r="N83"/>
  <c r="D9" i="44"/>
  <c r="E1677" i="74" s="1"/>
  <c r="G1677" s="1"/>
  <c r="M10" i="45"/>
  <c r="J9"/>
  <c r="L9"/>
  <c r="D9" i="51"/>
  <c r="E9" i="54"/>
  <c r="K22" i="61"/>
  <c r="D83" i="65" s="1"/>
  <c r="W78" i="76" s="1"/>
  <c r="F22" i="62"/>
  <c r="J9" i="66"/>
  <c r="D10" i="68"/>
  <c r="K29"/>
  <c r="N29" s="1"/>
  <c r="K31"/>
  <c r="N31" s="1"/>
  <c r="K39"/>
  <c r="K41"/>
  <c r="N41" s="1"/>
  <c r="K42"/>
  <c r="K44"/>
  <c r="K53"/>
  <c r="K55"/>
  <c r="N55" s="1"/>
  <c r="K56"/>
  <c r="N56" s="1"/>
  <c r="K70"/>
  <c r="K74"/>
  <c r="K76"/>
  <c r="K79"/>
  <c r="K83"/>
  <c r="O22"/>
  <c r="A5" i="72"/>
  <c r="A5" i="68"/>
  <c r="A5" i="65"/>
  <c r="A5" i="61"/>
  <c r="A5" i="63"/>
  <c r="A5" i="62"/>
  <c r="A5" i="57"/>
  <c r="A5" i="56"/>
  <c r="A5" i="64"/>
  <c r="A5" i="58"/>
  <c r="A5" i="55"/>
  <c r="A5" i="52"/>
  <c r="A5" i="51"/>
  <c r="A5" i="59"/>
  <c r="A5" i="54"/>
  <c r="A5" i="53"/>
  <c r="A5" i="50"/>
  <c r="A5" i="49"/>
  <c r="A5" i="46"/>
  <c r="A5" i="40"/>
  <c r="A5" i="38"/>
  <c r="A5" i="26"/>
  <c r="A5" i="48"/>
  <c r="A5" i="45"/>
  <c r="A5" i="41"/>
  <c r="A5" i="36"/>
  <c r="A5" i="35"/>
  <c r="A5" i="34"/>
  <c r="A5" i="27"/>
  <c r="A5" i="25"/>
  <c r="A5" i="23"/>
  <c r="A5" i="43"/>
  <c r="A5" i="42"/>
  <c r="A5" i="28"/>
  <c r="A5" i="24"/>
  <c r="A5" i="22"/>
  <c r="A5" i="47"/>
  <c r="A5" i="44"/>
  <c r="A5" i="33"/>
  <c r="A5" i="30"/>
  <c r="A6" i="29"/>
  <c r="A5" i="19"/>
  <c r="A5" i="21"/>
  <c r="A5" i="20"/>
  <c r="A5" i="13"/>
  <c r="A5" i="12"/>
  <c r="A5" i="18"/>
  <c r="A5" i="5"/>
  <c r="G9" i="1"/>
  <c r="G11" s="1"/>
  <c r="D12" i="5"/>
  <c r="D44"/>
  <c r="J61" i="51"/>
  <c r="J68"/>
  <c r="E53" i="5"/>
  <c r="E46"/>
  <c r="E66"/>
  <c r="E78"/>
  <c r="A3" i="13"/>
  <c r="G21" i="19"/>
  <c r="C27" i="5"/>
  <c r="G29" i="19"/>
  <c r="C33" i="5"/>
  <c r="G35" i="19"/>
  <c r="G37"/>
  <c r="G43"/>
  <c r="G45"/>
  <c r="G48" i="5"/>
  <c r="G51" i="19"/>
  <c r="C51" i="5"/>
  <c r="G53" i="19"/>
  <c r="C53" i="5"/>
  <c r="C59"/>
  <c r="G61" i="19"/>
  <c r="C65" i="5"/>
  <c r="G69" i="19"/>
  <c r="G73"/>
  <c r="C75" i="5"/>
  <c r="G77" i="19"/>
  <c r="C79" i="5"/>
  <c r="D14"/>
  <c r="O15" i="8"/>
  <c r="J15" i="51"/>
  <c r="G15" i="20"/>
  <c r="O17" i="8"/>
  <c r="D16" i="5"/>
  <c r="J17" i="51"/>
  <c r="G17" i="20"/>
  <c r="D30" i="5"/>
  <c r="O31" i="8"/>
  <c r="J31" i="51"/>
  <c r="D32" i="5"/>
  <c r="D46"/>
  <c r="D48"/>
  <c r="J49" i="51"/>
  <c r="G49" i="20"/>
  <c r="D64" i="5"/>
  <c r="J75" i="51"/>
  <c r="G81" i="20"/>
  <c r="D81" i="5"/>
  <c r="E12"/>
  <c r="E29"/>
  <c r="E42"/>
  <c r="R11" i="3"/>
  <c r="R15" s="1"/>
  <c r="R20" s="1"/>
  <c r="E21" i="5"/>
  <c r="H18" i="8"/>
  <c r="C127" i="74" s="1"/>
  <c r="H34" i="8"/>
  <c r="H50"/>
  <c r="H77"/>
  <c r="H72"/>
  <c r="O27"/>
  <c r="A2" i="72"/>
  <c r="A2" i="68"/>
  <c r="A2" i="64"/>
  <c r="A2" i="58"/>
  <c r="A2" i="55"/>
  <c r="A2" i="52"/>
  <c r="A2" i="59"/>
  <c r="A2" i="54"/>
  <c r="A2" i="53"/>
  <c r="A2" i="65"/>
  <c r="A2" i="61"/>
  <c r="A2" i="63"/>
  <c r="A2" i="62"/>
  <c r="A2" i="57"/>
  <c r="A2" i="56"/>
  <c r="A2" i="43"/>
  <c r="A2" i="42"/>
  <c r="A2" i="28"/>
  <c r="A2" i="24"/>
  <c r="A2" i="22"/>
  <c r="A2" i="47"/>
  <c r="A2" i="44"/>
  <c r="A2" i="33"/>
  <c r="A2" i="30"/>
  <c r="A2" i="29"/>
  <c r="A2" i="49"/>
  <c r="A2" i="46"/>
  <c r="A2" i="40"/>
  <c r="A2" i="38"/>
  <c r="A2" i="26"/>
  <c r="A2" i="51"/>
  <c r="A2" i="50"/>
  <c r="A2" i="48"/>
  <c r="A2" i="45"/>
  <c r="A2" i="41"/>
  <c r="A2" i="36"/>
  <c r="A2" i="35"/>
  <c r="A2" i="34"/>
  <c r="A2" i="27"/>
  <c r="A2" i="25"/>
  <c r="A2" i="23"/>
  <c r="A2" i="21"/>
  <c r="A2" i="20"/>
  <c r="A2" i="18"/>
  <c r="A2" i="19"/>
  <c r="A2" i="4"/>
  <c r="A90" i="65"/>
  <c r="A89" i="58"/>
  <c r="A89" i="53"/>
  <c r="A91" i="52"/>
  <c r="A96" i="64"/>
  <c r="A27" i="62"/>
  <c r="A27" i="61"/>
  <c r="A89" i="56"/>
  <c r="A89" i="55"/>
  <c r="A96" i="63"/>
  <c r="A44" i="59"/>
  <c r="A89" i="57"/>
  <c r="A89" i="54"/>
  <c r="A89" i="51"/>
  <c r="A90" i="50"/>
  <c r="A89" i="46"/>
  <c r="A90" i="43"/>
  <c r="A89" i="28"/>
  <c r="A89" i="48"/>
  <c r="A90" i="45"/>
  <c r="A89" i="25"/>
  <c r="A15" i="49"/>
  <c r="A89" i="47"/>
  <c r="A26" i="44"/>
  <c r="A27" i="40"/>
  <c r="A88" i="38"/>
  <c r="A91" i="34"/>
  <c r="A89" i="33"/>
  <c r="A89" i="26"/>
  <c r="A89" i="24"/>
  <c r="A92" i="22"/>
  <c r="A89" i="20"/>
  <c r="A25" i="42"/>
  <c r="A91" i="41"/>
  <c r="A89" i="27"/>
  <c r="A92" i="23"/>
  <c r="A89" i="21"/>
  <c r="A91" i="18"/>
  <c r="A92" i="19"/>
  <c r="A94" i="13"/>
  <c r="A94" i="12"/>
  <c r="G11" i="19"/>
  <c r="G13"/>
  <c r="G15"/>
  <c r="G17"/>
  <c r="G10" i="21"/>
  <c r="G9" s="1"/>
  <c r="L9" i="6"/>
  <c r="J21" i="51"/>
  <c r="O37" i="8"/>
  <c r="D50" i="5"/>
  <c r="G53" i="20"/>
  <c r="J71" i="51"/>
  <c r="G71" i="20"/>
  <c r="J77" i="51"/>
  <c r="O80" i="8"/>
  <c r="O34" i="10"/>
  <c r="O38"/>
  <c r="E37" i="5"/>
  <c r="O70" i="10"/>
  <c r="E69" i="5"/>
  <c r="D29"/>
  <c r="D45"/>
  <c r="D61"/>
  <c r="D69"/>
  <c r="N20" i="6"/>
  <c r="I20" i="51" s="1"/>
  <c r="N22" i="6"/>
  <c r="I22" i="51" s="1"/>
  <c r="N24" i="6"/>
  <c r="I24" i="51" s="1"/>
  <c r="N26" i="6"/>
  <c r="N28"/>
  <c r="N30"/>
  <c r="N32"/>
  <c r="N34"/>
  <c r="N36"/>
  <c r="N38"/>
  <c r="N40"/>
  <c r="N42"/>
  <c r="N44"/>
  <c r="N46"/>
  <c r="N48"/>
  <c r="N50"/>
  <c r="N52"/>
  <c r="N54"/>
  <c r="N56"/>
  <c r="I56" i="51" s="1"/>
  <c r="N58" i="6"/>
  <c r="N60"/>
  <c r="N62"/>
  <c r="N64"/>
  <c r="N66"/>
  <c r="N68"/>
  <c r="N70"/>
  <c r="N72"/>
  <c r="I72" i="51" s="1"/>
  <c r="N74" i="6"/>
  <c r="N76"/>
  <c r="N78"/>
  <c r="N80"/>
  <c r="N82"/>
  <c r="N84"/>
  <c r="H22" i="8"/>
  <c r="C131" i="74" s="1"/>
  <c r="H38" i="8"/>
  <c r="C147" i="74" s="1"/>
  <c r="H54" i="8"/>
  <c r="C163" i="74" s="1"/>
  <c r="O68" i="8"/>
  <c r="H69"/>
  <c r="D123" i="74"/>
  <c r="D131"/>
  <c r="O24" i="8"/>
  <c r="D139" i="74"/>
  <c r="D143"/>
  <c r="D147"/>
  <c r="D151"/>
  <c r="D155"/>
  <c r="A91" i="68"/>
  <c r="A91" i="65"/>
  <c r="A90" i="66"/>
  <c r="A28" i="62"/>
  <c r="A28" i="61"/>
  <c r="A90" i="56"/>
  <c r="A90" i="55"/>
  <c r="A97" i="63"/>
  <c r="A45" i="59"/>
  <c r="A90" i="57"/>
  <c r="A90" i="54"/>
  <c r="A90" i="51"/>
  <c r="A90" i="58"/>
  <c r="A90" i="53"/>
  <c r="A92" i="52"/>
  <c r="A97" i="64"/>
  <c r="A91" i="50"/>
  <c r="A16" i="49"/>
  <c r="A90" i="47"/>
  <c r="A27" i="44"/>
  <c r="A28" i="40"/>
  <c r="A89" i="38"/>
  <c r="A92" i="35"/>
  <c r="A92" i="34"/>
  <c r="A90" i="33"/>
  <c r="A90" i="26"/>
  <c r="A90" i="24"/>
  <c r="A93" i="22"/>
  <c r="A26" i="42"/>
  <c r="A92" i="41"/>
  <c r="A90" i="27"/>
  <c r="A93" i="23"/>
  <c r="A90" i="21"/>
  <c r="A90" i="46"/>
  <c r="A91" i="43"/>
  <c r="A90" i="29"/>
  <c r="A90" i="28"/>
  <c r="A90" i="48"/>
  <c r="A91" i="45"/>
  <c r="A90" i="25"/>
  <c r="A90" i="20"/>
  <c r="A93" i="19"/>
  <c r="A95" i="13"/>
  <c r="A95" i="12"/>
  <c r="A92" i="18"/>
  <c r="J27" i="51"/>
  <c r="O29" i="8"/>
  <c r="D42" i="5"/>
  <c r="J43" i="51"/>
  <c r="G45" i="20"/>
  <c r="O59" i="8"/>
  <c r="J59" i="51"/>
  <c r="D60" i="5"/>
  <c r="J72" i="51"/>
  <c r="Q12" i="66"/>
  <c r="Q14"/>
  <c r="Q16"/>
  <c r="Q18"/>
  <c r="Q20"/>
  <c r="Q22"/>
  <c r="Q24"/>
  <c r="Q26"/>
  <c r="Q36"/>
  <c r="Q54"/>
  <c r="Q58"/>
  <c r="Q62"/>
  <c r="Q66"/>
  <c r="Q80"/>
  <c r="Q82"/>
  <c r="O23" i="8"/>
  <c r="J23" i="51"/>
  <c r="O25" i="8"/>
  <c r="J25" i="51"/>
  <c r="G25" i="20"/>
  <c r="O39" i="8"/>
  <c r="J39" i="51"/>
  <c r="D40" i="5"/>
  <c r="D56"/>
  <c r="J73" i="51"/>
  <c r="J79"/>
  <c r="J69"/>
  <c r="E16" i="5"/>
  <c r="E45"/>
  <c r="O74" i="10"/>
  <c r="E77" i="5"/>
  <c r="E22"/>
  <c r="E30"/>
  <c r="B11" i="1"/>
  <c r="N12" i="6"/>
  <c r="I12" i="51" s="1"/>
  <c r="N14" i="6"/>
  <c r="N16"/>
  <c r="N18"/>
  <c r="I18" i="51" s="1"/>
  <c r="H26" i="8"/>
  <c r="H42"/>
  <c r="P11" i="66"/>
  <c r="AF11" s="1"/>
  <c r="AG11" s="1"/>
  <c r="P15"/>
  <c r="AF15" s="1"/>
  <c r="AG15" s="1"/>
  <c r="P19"/>
  <c r="AF19" s="1"/>
  <c r="AG19" s="1"/>
  <c r="P23"/>
  <c r="AF23" s="1"/>
  <c r="AG23" s="1"/>
  <c r="P27"/>
  <c r="AF27" s="1"/>
  <c r="AG27" s="1"/>
  <c r="P31"/>
  <c r="AF31" s="1"/>
  <c r="AG31" s="1"/>
  <c r="P35"/>
  <c r="AF35" s="1"/>
  <c r="AG35" s="1"/>
  <c r="P39"/>
  <c r="AF39" s="1"/>
  <c r="AG39" s="1"/>
  <c r="P43"/>
  <c r="AF43" s="1"/>
  <c r="AG43" s="1"/>
  <c r="P47"/>
  <c r="AF47" s="1"/>
  <c r="AG47" s="1"/>
  <c r="P51"/>
  <c r="AF51" s="1"/>
  <c r="AG51" s="1"/>
  <c r="P55"/>
  <c r="AF55" s="1"/>
  <c r="AG55" s="1"/>
  <c r="P59"/>
  <c r="AF59" s="1"/>
  <c r="AG59" s="1"/>
  <c r="P63"/>
  <c r="AF63" s="1"/>
  <c r="AG63" s="1"/>
  <c r="P67"/>
  <c r="AF67" s="1"/>
  <c r="AG67" s="1"/>
  <c r="P71"/>
  <c r="AF71" s="1"/>
  <c r="AG71" s="1"/>
  <c r="P75"/>
  <c r="AF75" s="1"/>
  <c r="AG75" s="1"/>
  <c r="P79"/>
  <c r="AF79" s="1"/>
  <c r="AG79" s="1"/>
  <c r="P83"/>
  <c r="AF83" s="1"/>
  <c r="AG83" s="1"/>
  <c r="C9" i="6"/>
  <c r="N10"/>
  <c r="C9" i="8"/>
  <c r="G9"/>
  <c r="K9"/>
  <c r="H75"/>
  <c r="N10" i="10"/>
  <c r="H21"/>
  <c r="H24"/>
  <c r="C133" i="74" s="1"/>
  <c r="H29" i="10"/>
  <c r="H32"/>
  <c r="C141" i="74" s="1"/>
  <c r="H37" i="10"/>
  <c r="C146" i="74" s="1"/>
  <c r="H40" i="10"/>
  <c r="H45"/>
  <c r="C154" i="74" s="1"/>
  <c r="H48" i="10"/>
  <c r="H53"/>
  <c r="H56"/>
  <c r="H61"/>
  <c r="C170" i="74" s="1"/>
  <c r="H64" i="10"/>
  <c r="H69"/>
  <c r="H72"/>
  <c r="H77"/>
  <c r="H80"/>
  <c r="C189" i="74" s="1"/>
  <c r="T11" i="12"/>
  <c r="T13"/>
  <c r="T15"/>
  <c r="T17"/>
  <c r="T19"/>
  <c r="T21"/>
  <c r="T23"/>
  <c r="T25"/>
  <c r="T27"/>
  <c r="T29"/>
  <c r="T31"/>
  <c r="T33"/>
  <c r="T35"/>
  <c r="T37"/>
  <c r="T39"/>
  <c r="T41"/>
  <c r="T43"/>
  <c r="T45"/>
  <c r="T47"/>
  <c r="T49"/>
  <c r="T51"/>
  <c r="T53"/>
  <c r="T55"/>
  <c r="T57"/>
  <c r="T59"/>
  <c r="T61"/>
  <c r="T63"/>
  <c r="T65"/>
  <c r="T67"/>
  <c r="T69"/>
  <c r="T71"/>
  <c r="T73"/>
  <c r="T75"/>
  <c r="T77"/>
  <c r="T79"/>
  <c r="T81"/>
  <c r="T83"/>
  <c r="H12" i="20"/>
  <c r="H20"/>
  <c r="K20" s="1"/>
  <c r="H28"/>
  <c r="H36"/>
  <c r="J36" s="1"/>
  <c r="I31" i="76" s="1"/>
  <c r="J44" i="20"/>
  <c r="I39" i="76" s="1"/>
  <c r="J76" i="20"/>
  <c r="I71" i="76" s="1"/>
  <c r="P14" i="66"/>
  <c r="AF14" s="1"/>
  <c r="AG14" s="1"/>
  <c r="P26"/>
  <c r="AF26" s="1"/>
  <c r="AG26" s="1"/>
  <c r="Q27"/>
  <c r="P30"/>
  <c r="AF30" s="1"/>
  <c r="AG30" s="1"/>
  <c r="Q31"/>
  <c r="P34"/>
  <c r="AF34" s="1"/>
  <c r="AG34" s="1"/>
  <c r="Q35"/>
  <c r="P38"/>
  <c r="AF38" s="1"/>
  <c r="AG38" s="1"/>
  <c r="P42"/>
  <c r="AF42" s="1"/>
  <c r="AG42" s="1"/>
  <c r="P46"/>
  <c r="AF46" s="1"/>
  <c r="AG46" s="1"/>
  <c r="P50"/>
  <c r="AF50" s="1"/>
  <c r="AG50" s="1"/>
  <c r="P54"/>
  <c r="AF54" s="1"/>
  <c r="AG54" s="1"/>
  <c r="Q55"/>
  <c r="P58"/>
  <c r="AF58" s="1"/>
  <c r="AG58" s="1"/>
  <c r="Q59"/>
  <c r="P62"/>
  <c r="AF62" s="1"/>
  <c r="AG62" s="1"/>
  <c r="Q63"/>
  <c r="P66"/>
  <c r="AF66" s="1"/>
  <c r="AG66" s="1"/>
  <c r="P70"/>
  <c r="AF70" s="1"/>
  <c r="AG70" s="1"/>
  <c r="P74"/>
  <c r="AF74" s="1"/>
  <c r="AG74" s="1"/>
  <c r="P78"/>
  <c r="AF78" s="1"/>
  <c r="AG78" s="1"/>
  <c r="P82"/>
  <c r="AF82" s="1"/>
  <c r="AG82" s="1"/>
  <c r="C11" i="68"/>
  <c r="C13"/>
  <c r="C15"/>
  <c r="D14" i="50"/>
  <c r="C13" i="18"/>
  <c r="F13" s="1"/>
  <c r="C21" i="68"/>
  <c r="C23"/>
  <c r="D22" i="50"/>
  <c r="C21" i="18"/>
  <c r="F21" s="1"/>
  <c r="C29" i="68"/>
  <c r="C31"/>
  <c r="D30" i="50"/>
  <c r="C29" i="18"/>
  <c r="F29" s="1"/>
  <c r="C37" i="68"/>
  <c r="C39"/>
  <c r="D38" i="50"/>
  <c r="C37" i="18"/>
  <c r="F37" s="1"/>
  <c r="C45" i="68"/>
  <c r="C47"/>
  <c r="D46" i="50"/>
  <c r="C45" i="18"/>
  <c r="F45" s="1"/>
  <c r="C53" i="68"/>
  <c r="C55"/>
  <c r="D54" i="50"/>
  <c r="C53" i="18"/>
  <c r="F53" s="1"/>
  <c r="C61" i="68"/>
  <c r="C63"/>
  <c r="D62" i="50"/>
  <c r="C61" i="18"/>
  <c r="F61" s="1"/>
  <c r="C71" i="68"/>
  <c r="D70" i="50"/>
  <c r="C69" i="18"/>
  <c r="F69" s="1"/>
  <c r="C73" i="68"/>
  <c r="C79"/>
  <c r="D78" i="50"/>
  <c r="C77" i="18"/>
  <c r="F77" s="1"/>
  <c r="C81" i="68"/>
  <c r="H11" i="21"/>
  <c r="K11" s="1"/>
  <c r="R9" i="13"/>
  <c r="H23" i="6"/>
  <c r="C52" i="74" s="1"/>
  <c r="H27" i="6"/>
  <c r="C56" i="74" s="1"/>
  <c r="H31" i="6"/>
  <c r="C60" i="74" s="1"/>
  <c r="H35" i="6"/>
  <c r="C64" i="74" s="1"/>
  <c r="H39" i="6"/>
  <c r="C68" i="74" s="1"/>
  <c r="H43" i="6"/>
  <c r="C72" i="74" s="1"/>
  <c r="H47" i="6"/>
  <c r="C76" i="74" s="1"/>
  <c r="H51" i="6"/>
  <c r="C80" i="74" s="1"/>
  <c r="H55" i="6"/>
  <c r="C84" i="74" s="1"/>
  <c r="H59" i="6"/>
  <c r="C88" i="74" s="1"/>
  <c r="H63" i="6"/>
  <c r="C92" i="74" s="1"/>
  <c r="H67" i="6"/>
  <c r="C96" i="74" s="1"/>
  <c r="H71" i="6"/>
  <c r="C100" i="74" s="1"/>
  <c r="H75" i="6"/>
  <c r="C104" i="74" s="1"/>
  <c r="H79" i="6"/>
  <c r="C108" i="74" s="1"/>
  <c r="H83" i="6"/>
  <c r="C112" i="74" s="1"/>
  <c r="H71" i="8"/>
  <c r="D175" i="74"/>
  <c r="D179"/>
  <c r="D183"/>
  <c r="D187"/>
  <c r="H15" i="10"/>
  <c r="C124" i="74" s="1"/>
  <c r="H19" i="10"/>
  <c r="N24"/>
  <c r="K24" i="51" s="1"/>
  <c r="N28" i="10"/>
  <c r="K28" i="51" s="1"/>
  <c r="N32" i="10"/>
  <c r="K32" i="51" s="1"/>
  <c r="N36" i="10"/>
  <c r="K36" i="51" s="1"/>
  <c r="N40" i="10"/>
  <c r="K40" i="51" s="1"/>
  <c r="N44" i="10"/>
  <c r="K44" i="51" s="1"/>
  <c r="N48" i="10"/>
  <c r="K48" i="51" s="1"/>
  <c r="N52" i="10"/>
  <c r="K52" i="51" s="1"/>
  <c r="N56" i="10"/>
  <c r="K56" i="51" s="1"/>
  <c r="N60" i="10"/>
  <c r="K60" i="51" s="1"/>
  <c r="N64" i="10"/>
  <c r="K64" i="51" s="1"/>
  <c r="N68" i="10"/>
  <c r="K68" i="51" s="1"/>
  <c r="N72" i="10"/>
  <c r="K72" i="51" s="1"/>
  <c r="N76" i="10"/>
  <c r="K76" i="51" s="1"/>
  <c r="N80" i="10"/>
  <c r="K80" i="51" s="1"/>
  <c r="N84" i="10"/>
  <c r="K84" i="51" s="1"/>
  <c r="K23" i="20"/>
  <c r="J32"/>
  <c r="I27" i="76" s="1"/>
  <c r="J48" i="20"/>
  <c r="I43" i="76" s="1"/>
  <c r="J64" i="20"/>
  <c r="I59" i="76" s="1"/>
  <c r="P18" i="66"/>
  <c r="AF18" s="1"/>
  <c r="AG18" s="1"/>
  <c r="P22"/>
  <c r="AF22" s="1"/>
  <c r="AG22" s="1"/>
  <c r="A3" i="72"/>
  <c r="A3" i="68"/>
  <c r="A3" i="63"/>
  <c r="A3" i="62"/>
  <c r="A3" i="57"/>
  <c r="A3" i="56"/>
  <c r="A3" i="64"/>
  <c r="A3" i="58"/>
  <c r="A3" i="55"/>
  <c r="A3" i="52"/>
  <c r="A3" i="59"/>
  <c r="A3" i="54"/>
  <c r="A3" i="53"/>
  <c r="A3" i="65"/>
  <c r="A3" i="61"/>
  <c r="A3" i="51"/>
  <c r="A3" i="50"/>
  <c r="A3" i="48"/>
  <c r="A3" i="45"/>
  <c r="A3" i="41"/>
  <c r="A3" i="36"/>
  <c r="A3" i="35"/>
  <c r="A3" i="34"/>
  <c r="A3" i="27"/>
  <c r="A3" i="25"/>
  <c r="A3" i="23"/>
  <c r="A3" i="43"/>
  <c r="A3" i="42"/>
  <c r="A3" i="28"/>
  <c r="A3" i="24"/>
  <c r="A3" i="22"/>
  <c r="A3" i="47"/>
  <c r="A3" i="44"/>
  <c r="A3" i="33"/>
  <c r="A3" i="30"/>
  <c r="A3" i="29"/>
  <c r="A3" i="49"/>
  <c r="A3" i="46"/>
  <c r="A3" i="40"/>
  <c r="A3" i="38"/>
  <c r="A3" i="26"/>
  <c r="A3" i="21"/>
  <c r="A3" i="20"/>
  <c r="A3" i="18"/>
  <c r="A3" i="19"/>
  <c r="P13" i="66"/>
  <c r="AF13" s="1"/>
  <c r="AG13" s="1"/>
  <c r="P17"/>
  <c r="AF17" s="1"/>
  <c r="AG17" s="1"/>
  <c r="P21"/>
  <c r="AF21" s="1"/>
  <c r="AG21" s="1"/>
  <c r="P25"/>
  <c r="AF25" s="1"/>
  <c r="AG25" s="1"/>
  <c r="P29"/>
  <c r="AF29" s="1"/>
  <c r="AG29" s="1"/>
  <c r="P33"/>
  <c r="AF33" s="1"/>
  <c r="AG33" s="1"/>
  <c r="P37"/>
  <c r="AF37" s="1"/>
  <c r="AG37" s="1"/>
  <c r="P41"/>
  <c r="AF41" s="1"/>
  <c r="AG41" s="1"/>
  <c r="P45"/>
  <c r="AF45" s="1"/>
  <c r="AG45" s="1"/>
  <c r="P49"/>
  <c r="AF49" s="1"/>
  <c r="AG49" s="1"/>
  <c r="P53"/>
  <c r="AF53" s="1"/>
  <c r="AG53" s="1"/>
  <c r="P57"/>
  <c r="AF57" s="1"/>
  <c r="AG57" s="1"/>
  <c r="P61"/>
  <c r="AF61" s="1"/>
  <c r="AG61" s="1"/>
  <c r="P65"/>
  <c r="AF65" s="1"/>
  <c r="AG65" s="1"/>
  <c r="P69"/>
  <c r="AF69" s="1"/>
  <c r="AG69" s="1"/>
  <c r="P73"/>
  <c r="AF73" s="1"/>
  <c r="AG73" s="1"/>
  <c r="P77"/>
  <c r="AF77" s="1"/>
  <c r="AG77" s="1"/>
  <c r="P81"/>
  <c r="AF81" s="1"/>
  <c r="AG81" s="1"/>
  <c r="K10" i="21"/>
  <c r="J12"/>
  <c r="M7" i="76" s="1"/>
  <c r="K12" i="21"/>
  <c r="J43" i="20"/>
  <c r="I38" i="76" s="1"/>
  <c r="E9" i="6"/>
  <c r="H10"/>
  <c r="C39" i="74" s="1"/>
  <c r="I9" i="8"/>
  <c r="H67"/>
  <c r="H83"/>
  <c r="C192" i="74" s="1"/>
  <c r="N12" i="10"/>
  <c r="K12" i="51" s="1"/>
  <c r="N20" i="10"/>
  <c r="K20" i="51" s="1"/>
  <c r="H25" i="10"/>
  <c r="C134" i="74" s="1"/>
  <c r="H28" i="10"/>
  <c r="H33"/>
  <c r="C142" i="74" s="1"/>
  <c r="H36" i="10"/>
  <c r="H41"/>
  <c r="H44"/>
  <c r="H49"/>
  <c r="H52"/>
  <c r="C161" i="74" s="1"/>
  <c r="H57" i="10"/>
  <c r="H60"/>
  <c r="H65"/>
  <c r="H68"/>
  <c r="C177" i="74" s="1"/>
  <c r="H73" i="10"/>
  <c r="H76"/>
  <c r="H81"/>
  <c r="H84"/>
  <c r="C193" i="74" s="1"/>
  <c r="H12" i="10"/>
  <c r="H16"/>
  <c r="C125" i="74" s="1"/>
  <c r="H20" i="10"/>
  <c r="T10" i="12"/>
  <c r="D519" i="74" s="1"/>
  <c r="T12" i="12"/>
  <c r="T14"/>
  <c r="T16"/>
  <c r="T18"/>
  <c r="T20"/>
  <c r="T22"/>
  <c r="T24"/>
  <c r="T26"/>
  <c r="T28"/>
  <c r="T30"/>
  <c r="T32"/>
  <c r="T34"/>
  <c r="T36"/>
  <c r="T38"/>
  <c r="T40"/>
  <c r="T42"/>
  <c r="T44"/>
  <c r="T46"/>
  <c r="T48"/>
  <c r="T50"/>
  <c r="T52"/>
  <c r="T54"/>
  <c r="T56"/>
  <c r="T58"/>
  <c r="T60"/>
  <c r="T62"/>
  <c r="T64"/>
  <c r="T66"/>
  <c r="T68"/>
  <c r="T70"/>
  <c r="T72"/>
  <c r="T74"/>
  <c r="T76"/>
  <c r="T78"/>
  <c r="T80"/>
  <c r="T82"/>
  <c r="H16" i="20"/>
  <c r="K16" s="1"/>
  <c r="J22"/>
  <c r="I17" i="76" s="1"/>
  <c r="P12" i="66"/>
  <c r="AF12" s="1"/>
  <c r="AG12" s="1"/>
  <c r="Q13"/>
  <c r="P16"/>
  <c r="AF16" s="1"/>
  <c r="AG16" s="1"/>
  <c r="P20"/>
  <c r="AF20" s="1"/>
  <c r="AG20" s="1"/>
  <c r="Q21"/>
  <c r="P24"/>
  <c r="AF24" s="1"/>
  <c r="AG24" s="1"/>
  <c r="P28"/>
  <c r="AF28" s="1"/>
  <c r="AG28" s="1"/>
  <c r="Q29"/>
  <c r="P32"/>
  <c r="AF32" s="1"/>
  <c r="AG32" s="1"/>
  <c r="Q33"/>
  <c r="P36"/>
  <c r="AF36" s="1"/>
  <c r="AG36" s="1"/>
  <c r="P40"/>
  <c r="AF40" s="1"/>
  <c r="AG40" s="1"/>
  <c r="P44"/>
  <c r="AF44" s="1"/>
  <c r="AG44" s="1"/>
  <c r="P48"/>
  <c r="AF48" s="1"/>
  <c r="AG48" s="1"/>
  <c r="P52"/>
  <c r="AF52" s="1"/>
  <c r="AG52" s="1"/>
  <c r="Q53"/>
  <c r="P56"/>
  <c r="AF56" s="1"/>
  <c r="AG56" s="1"/>
  <c r="P60"/>
  <c r="AF60" s="1"/>
  <c r="AG60" s="1"/>
  <c r="Q61"/>
  <c r="P64"/>
  <c r="AF64" s="1"/>
  <c r="AG64" s="1"/>
  <c r="P68"/>
  <c r="AF68" s="1"/>
  <c r="AG68" s="1"/>
  <c r="P72"/>
  <c r="AF72" s="1"/>
  <c r="AG72" s="1"/>
  <c r="P76"/>
  <c r="AF76" s="1"/>
  <c r="AG76" s="1"/>
  <c r="P80"/>
  <c r="AF80" s="1"/>
  <c r="AG80" s="1"/>
  <c r="P84"/>
  <c r="AF84" s="1"/>
  <c r="AG84" s="1"/>
  <c r="J67" i="51"/>
  <c r="C12" i="68"/>
  <c r="C10" i="18"/>
  <c r="F10" s="1"/>
  <c r="D13" i="50"/>
  <c r="C16" i="68"/>
  <c r="C14" i="18"/>
  <c r="F14" s="1"/>
  <c r="D17" i="50"/>
  <c r="C20" i="68"/>
  <c r="C18" i="18"/>
  <c r="F18" s="1"/>
  <c r="D21" i="50"/>
  <c r="C24" i="68"/>
  <c r="C22" i="18"/>
  <c r="F22" s="1"/>
  <c r="D25" i="50"/>
  <c r="C28" i="68"/>
  <c r="C26" i="18"/>
  <c r="F26" s="1"/>
  <c r="D29" i="50"/>
  <c r="C32" i="68"/>
  <c r="C30" i="18"/>
  <c r="F30" s="1"/>
  <c r="D33" i="50"/>
  <c r="C36" i="68"/>
  <c r="C34" i="18"/>
  <c r="F34" s="1"/>
  <c r="D37" i="50"/>
  <c r="C40" i="68"/>
  <c r="C38" i="18"/>
  <c r="F38" s="1"/>
  <c r="D41" i="50"/>
  <c r="C44" i="68"/>
  <c r="C42" i="18"/>
  <c r="F42" s="1"/>
  <c r="D45" i="50"/>
  <c r="C48" i="68"/>
  <c r="C46" i="18"/>
  <c r="F46" s="1"/>
  <c r="D49" i="50"/>
  <c r="C52" i="68"/>
  <c r="C50" i="18"/>
  <c r="F50" s="1"/>
  <c r="D53" i="50"/>
  <c r="C56" i="68"/>
  <c r="C54" i="18"/>
  <c r="F54" s="1"/>
  <c r="D57" i="50"/>
  <c r="C60" i="68"/>
  <c r="C58" i="18"/>
  <c r="F58" s="1"/>
  <c r="D61" i="50"/>
  <c r="C64" i="68"/>
  <c r="C62" i="18"/>
  <c r="F62" s="1"/>
  <c r="D65" i="50"/>
  <c r="C68" i="68"/>
  <c r="C66" i="18"/>
  <c r="F66" s="1"/>
  <c r="D69" i="50"/>
  <c r="C72" i="68"/>
  <c r="C70" i="18"/>
  <c r="F70" s="1"/>
  <c r="D73" i="50"/>
  <c r="C76" i="68"/>
  <c r="C74" i="18"/>
  <c r="F74" s="1"/>
  <c r="D77" i="50"/>
  <c r="C80" i="68"/>
  <c r="C78" i="18"/>
  <c r="F78" s="1"/>
  <c r="D81" i="50"/>
  <c r="C84" i="68"/>
  <c r="C82" i="18"/>
  <c r="F82" s="1"/>
  <c r="J31" i="20"/>
  <c r="I26" i="76" s="1"/>
  <c r="H13" i="6"/>
  <c r="C42" i="74" s="1"/>
  <c r="H17" i="6"/>
  <c r="C46" i="74" s="1"/>
  <c r="H21" i="6"/>
  <c r="C50" i="74" s="1"/>
  <c r="H25" i="6"/>
  <c r="C54" i="74" s="1"/>
  <c r="H29" i="6"/>
  <c r="C58" i="74" s="1"/>
  <c r="H33" i="6"/>
  <c r="C62" i="74" s="1"/>
  <c r="H37" i="6"/>
  <c r="C66" i="74" s="1"/>
  <c r="H41" i="6"/>
  <c r="C70" i="74" s="1"/>
  <c r="H45" i="6"/>
  <c r="C74" i="74" s="1"/>
  <c r="H49" i="6"/>
  <c r="C78" i="74" s="1"/>
  <c r="H53" i="6"/>
  <c r="C82" i="74" s="1"/>
  <c r="H57" i="6"/>
  <c r="C86" i="74" s="1"/>
  <c r="H61" i="6"/>
  <c r="C90" i="74" s="1"/>
  <c r="H65" i="6"/>
  <c r="C94" i="74" s="1"/>
  <c r="H69" i="6"/>
  <c r="C98" i="74" s="1"/>
  <c r="H73" i="6"/>
  <c r="C102" i="74" s="1"/>
  <c r="H77" i="6"/>
  <c r="C106" i="74" s="1"/>
  <c r="H81" i="6"/>
  <c r="C110" i="74" s="1"/>
  <c r="N11" i="10"/>
  <c r="G11" i="20" s="1"/>
  <c r="N18" i="10"/>
  <c r="K18" i="51" s="1"/>
  <c r="N19" i="10"/>
  <c r="G19" i="20" s="1"/>
  <c r="N27" i="10"/>
  <c r="K27" i="51" s="1"/>
  <c r="N35" i="10"/>
  <c r="K35" i="51" s="1"/>
  <c r="N43" i="10"/>
  <c r="K43" i="51" s="1"/>
  <c r="N51" i="10"/>
  <c r="K51" i="51" s="1"/>
  <c r="N59" i="10"/>
  <c r="K59" i="51" s="1"/>
  <c r="N67" i="10"/>
  <c r="K67" i="51" s="1"/>
  <c r="N75" i="10"/>
  <c r="K75" i="51" s="1"/>
  <c r="N83" i="10"/>
  <c r="K83" i="51" s="1"/>
  <c r="H11" i="10"/>
  <c r="H18" i="20"/>
  <c r="K18" s="1"/>
  <c r="H26"/>
  <c r="K26" s="1"/>
  <c r="H27"/>
  <c r="H34"/>
  <c r="K34" s="1"/>
  <c r="H35"/>
  <c r="J24"/>
  <c r="I19" i="76" s="1"/>
  <c r="J40" i="20"/>
  <c r="I35" i="76" s="1"/>
  <c r="J58" i="20"/>
  <c r="I53" i="76" s="1"/>
  <c r="N10" i="45"/>
  <c r="N9" s="1"/>
  <c r="M9"/>
  <c r="C281" i="74"/>
  <c r="H17" i="20"/>
  <c r="K17" s="1"/>
  <c r="H21"/>
  <c r="H25"/>
  <c r="H29"/>
  <c r="K29" s="1"/>
  <c r="H33"/>
  <c r="K33" s="1"/>
  <c r="H37"/>
  <c r="H41"/>
  <c r="K41" s="1"/>
  <c r="H45"/>
  <c r="H49"/>
  <c r="H53"/>
  <c r="K53" s="1"/>
  <c r="H55"/>
  <c r="H57"/>
  <c r="H59"/>
  <c r="H61"/>
  <c r="K61" s="1"/>
  <c r="H63"/>
  <c r="H65"/>
  <c r="K65" s="1"/>
  <c r="H67"/>
  <c r="H69"/>
  <c r="H71"/>
  <c r="K71" s="1"/>
  <c r="H73"/>
  <c r="K73" s="1"/>
  <c r="H75"/>
  <c r="K75" s="1"/>
  <c r="H77"/>
  <c r="H78"/>
  <c r="H79"/>
  <c r="K79" s="1"/>
  <c r="H81"/>
  <c r="H82"/>
  <c r="K82" s="1"/>
  <c r="H83"/>
  <c r="K83" s="1"/>
  <c r="J71" i="21"/>
  <c r="M66" i="76" s="1"/>
  <c r="N9" i="42"/>
  <c r="V9" i="27"/>
  <c r="V9" i="28"/>
  <c r="N10" i="44"/>
  <c r="N9" s="1"/>
  <c r="M9"/>
  <c r="J35" i="21"/>
  <c r="M30" i="76" s="1"/>
  <c r="O11" i="24"/>
  <c r="O15"/>
  <c r="O19"/>
  <c r="O23"/>
  <c r="O27"/>
  <c r="O31"/>
  <c r="O35"/>
  <c r="O39"/>
  <c r="O43"/>
  <c r="O47"/>
  <c r="O51"/>
  <c r="O55"/>
  <c r="O59"/>
  <c r="O63"/>
  <c r="O67"/>
  <c r="O71"/>
  <c r="O75"/>
  <c r="O79"/>
  <c r="O83"/>
  <c r="O9" i="26"/>
  <c r="Q9" i="28"/>
  <c r="N12" i="29"/>
  <c r="N16"/>
  <c r="N20"/>
  <c r="N24"/>
  <c r="L25"/>
  <c r="N28"/>
  <c r="N32"/>
  <c r="L33"/>
  <c r="N36"/>
  <c r="L37"/>
  <c r="N40"/>
  <c r="L41"/>
  <c r="N44"/>
  <c r="L45"/>
  <c r="N48"/>
  <c r="N52"/>
  <c r="N56"/>
  <c r="N60"/>
  <c r="N64"/>
  <c r="N68"/>
  <c r="N72"/>
  <c r="N76"/>
  <c r="N80"/>
  <c r="N84"/>
  <c r="O5" i="43"/>
  <c r="H10" i="62"/>
  <c r="L10" i="24"/>
  <c r="O12"/>
  <c r="O16"/>
  <c r="O20"/>
  <c r="O24"/>
  <c r="O28"/>
  <c r="O32"/>
  <c r="O36"/>
  <c r="O40"/>
  <c r="O44"/>
  <c r="O52"/>
  <c r="O56"/>
  <c r="O60"/>
  <c r="O64"/>
  <c r="O68"/>
  <c r="O72"/>
  <c r="O76"/>
  <c r="O80"/>
  <c r="Q9" i="27"/>
  <c r="M9" i="42"/>
  <c r="D79" i="65"/>
  <c r="W74" i="76" s="1"/>
  <c r="D82" i="65"/>
  <c r="W77" i="76" s="1"/>
  <c r="D74" i="65"/>
  <c r="W69" i="76" s="1"/>
  <c r="D77" i="65"/>
  <c r="W72" i="76" s="1"/>
  <c r="D84" i="65"/>
  <c r="W79" i="76" s="1"/>
  <c r="D76" i="65"/>
  <c r="W71" i="76" s="1"/>
  <c r="D69" i="65"/>
  <c r="D61"/>
  <c r="D53"/>
  <c r="D45"/>
  <c r="D37"/>
  <c r="D29"/>
  <c r="D21"/>
  <c r="D13"/>
  <c r="D64"/>
  <c r="D56"/>
  <c r="D48"/>
  <c r="D40"/>
  <c r="D32"/>
  <c r="D24"/>
  <c r="D16"/>
  <c r="D71"/>
  <c r="D63"/>
  <c r="D55"/>
  <c r="D47"/>
  <c r="D39"/>
  <c r="D31"/>
  <c r="D23"/>
  <c r="D15"/>
  <c r="D9"/>
  <c r="D66"/>
  <c r="D58"/>
  <c r="D50"/>
  <c r="D42"/>
  <c r="D34"/>
  <c r="D26"/>
  <c r="D18"/>
  <c r="D10"/>
  <c r="H9" i="63"/>
  <c r="H5" s="1"/>
  <c r="H10" i="61"/>
  <c r="C39" i="59"/>
  <c r="G12" i="62"/>
  <c r="H12" s="1"/>
  <c r="J12" s="1"/>
  <c r="I12" s="1"/>
  <c r="AI10" i="66"/>
  <c r="N9"/>
  <c r="K80" i="68"/>
  <c r="K84"/>
  <c r="AJ10" i="66"/>
  <c r="AJ12"/>
  <c r="K24" i="68"/>
  <c r="K28"/>
  <c r="K40"/>
  <c r="N40" s="1"/>
  <c r="K64"/>
  <c r="K69"/>
  <c r="K73"/>
  <c r="K13"/>
  <c r="K15"/>
  <c r="K17"/>
  <c r="K19"/>
  <c r="K25"/>
  <c r="O29"/>
  <c r="K32"/>
  <c r="N32" s="1"/>
  <c r="O34"/>
  <c r="O36"/>
  <c r="O54"/>
  <c r="O61"/>
  <c r="K43"/>
  <c r="N43" s="1"/>
  <c r="K58"/>
  <c r="K78"/>
  <c r="K82"/>
  <c r="K26"/>
  <c r="K38"/>
  <c r="K50"/>
  <c r="N50" s="1"/>
  <c r="K66"/>
  <c r="N66" s="1"/>
  <c r="K71"/>
  <c r="K75"/>
  <c r="N75" s="1"/>
  <c r="K27"/>
  <c r="O52"/>
  <c r="O55"/>
  <c r="O77"/>
  <c r="N38" l="1"/>
  <c r="O38" s="1"/>
  <c r="N82"/>
  <c r="O82" s="1"/>
  <c r="N58"/>
  <c r="O58" s="1"/>
  <c r="N25"/>
  <c r="O25" s="1"/>
  <c r="N17"/>
  <c r="O17" s="1"/>
  <c r="N13"/>
  <c r="O13" s="1"/>
  <c r="N69"/>
  <c r="O69" s="1"/>
  <c r="N24"/>
  <c r="O24" s="1"/>
  <c r="N80"/>
  <c r="O80" s="1"/>
  <c r="D39" i="74"/>
  <c r="I10" i="51"/>
  <c r="D45" i="74"/>
  <c r="I16" i="51"/>
  <c r="D113" i="74"/>
  <c r="E113" s="1"/>
  <c r="F113" s="1"/>
  <c r="I84" i="51"/>
  <c r="D109" i="74"/>
  <c r="E109" s="1"/>
  <c r="F109" s="1"/>
  <c r="I80" i="51"/>
  <c r="D105" i="74"/>
  <c r="I76" i="51"/>
  <c r="D97" i="74"/>
  <c r="I68" i="51"/>
  <c r="D93" i="74"/>
  <c r="E93" s="1"/>
  <c r="F93" s="1"/>
  <c r="I64" i="51"/>
  <c r="D89" i="74"/>
  <c r="E89" s="1"/>
  <c r="F89" s="1"/>
  <c r="I60" i="51"/>
  <c r="D81" i="74"/>
  <c r="E81" s="1"/>
  <c r="F81" s="1"/>
  <c r="I52" i="51"/>
  <c r="D77" i="74"/>
  <c r="I48" i="51"/>
  <c r="D73" i="74"/>
  <c r="I44" i="51"/>
  <c r="D69" i="74"/>
  <c r="I40" i="51"/>
  <c r="D65" i="74"/>
  <c r="I36" i="51"/>
  <c r="D61" i="74"/>
  <c r="I32" i="51"/>
  <c r="D57" i="74"/>
  <c r="E57" s="1"/>
  <c r="F57" s="1"/>
  <c r="I28" i="51"/>
  <c r="O83" i="68"/>
  <c r="N83"/>
  <c r="O76"/>
  <c r="N76"/>
  <c r="O70"/>
  <c r="N70"/>
  <c r="O44"/>
  <c r="N44"/>
  <c r="D110" i="74"/>
  <c r="I81" i="51"/>
  <c r="D106" i="74"/>
  <c r="E106" s="1"/>
  <c r="F106" s="1"/>
  <c r="I77" i="51"/>
  <c r="D102" i="74"/>
  <c r="I73" i="51"/>
  <c r="D98" i="74"/>
  <c r="E98" s="1"/>
  <c r="F98" s="1"/>
  <c r="I69" i="51"/>
  <c r="D94" i="74"/>
  <c r="I65" i="51"/>
  <c r="D90" i="74"/>
  <c r="E90" s="1"/>
  <c r="F90" s="1"/>
  <c r="I61" i="51"/>
  <c r="D86" i="74"/>
  <c r="I57" i="51"/>
  <c r="D82" i="74"/>
  <c r="E82" s="1"/>
  <c r="F82" s="1"/>
  <c r="I53" i="51"/>
  <c r="D78" i="74"/>
  <c r="I49" i="51"/>
  <c r="D74" i="74"/>
  <c r="E74" s="1"/>
  <c r="F74" s="1"/>
  <c r="I45" i="51"/>
  <c r="D70" i="74"/>
  <c r="I41" i="51"/>
  <c r="D66" i="74"/>
  <c r="E66" s="1"/>
  <c r="F66" s="1"/>
  <c r="I37" i="51"/>
  <c r="D62" i="74"/>
  <c r="I33" i="51"/>
  <c r="D58" i="74"/>
  <c r="E58" s="1"/>
  <c r="F58" s="1"/>
  <c r="I29" i="51"/>
  <c r="G25" i="19"/>
  <c r="I25" i="51"/>
  <c r="D42" i="74"/>
  <c r="E42" s="1"/>
  <c r="F42" s="1"/>
  <c r="I13" i="51"/>
  <c r="D40" i="74"/>
  <c r="I11" i="51"/>
  <c r="O81" i="68"/>
  <c r="N81"/>
  <c r="O65"/>
  <c r="N65"/>
  <c r="O72"/>
  <c r="N72"/>
  <c r="O63"/>
  <c r="N63"/>
  <c r="O51"/>
  <c r="N51"/>
  <c r="O35"/>
  <c r="N35"/>
  <c r="O14"/>
  <c r="N14"/>
  <c r="O27"/>
  <c r="N27"/>
  <c r="O71"/>
  <c r="N71"/>
  <c r="O26"/>
  <c r="N26"/>
  <c r="O78"/>
  <c r="N78"/>
  <c r="O19"/>
  <c r="N19"/>
  <c r="O15"/>
  <c r="N15"/>
  <c r="O73"/>
  <c r="N73"/>
  <c r="O64"/>
  <c r="N64"/>
  <c r="O28"/>
  <c r="N28"/>
  <c r="O84"/>
  <c r="N84"/>
  <c r="E94" i="74"/>
  <c r="F94" s="1"/>
  <c r="E86"/>
  <c r="F86" s="1"/>
  <c r="E78"/>
  <c r="F78" s="1"/>
  <c r="E70"/>
  <c r="F70" s="1"/>
  <c r="E62"/>
  <c r="F62" s="1"/>
  <c r="D43"/>
  <c r="I14" i="51"/>
  <c r="D111" i="74"/>
  <c r="I82" i="51"/>
  <c r="D107" i="74"/>
  <c r="I78" i="51"/>
  <c r="D103" i="74"/>
  <c r="I74" i="51"/>
  <c r="D99" i="74"/>
  <c r="I70" i="51"/>
  <c r="D95" i="74"/>
  <c r="E95" s="1"/>
  <c r="F95" s="1"/>
  <c r="I66" i="51"/>
  <c r="D91" i="74"/>
  <c r="I62" i="51"/>
  <c r="D87" i="74"/>
  <c r="I58" i="51"/>
  <c r="D83" i="74"/>
  <c r="E83" s="1"/>
  <c r="F83" s="1"/>
  <c r="I54" i="51"/>
  <c r="D79" i="74"/>
  <c r="I50" i="51"/>
  <c r="D75" i="74"/>
  <c r="I46" i="51"/>
  <c r="D71" i="74"/>
  <c r="I42" i="51"/>
  <c r="D67" i="74"/>
  <c r="I38" i="51"/>
  <c r="D63" i="74"/>
  <c r="E63" s="1"/>
  <c r="F63" s="1"/>
  <c r="I34" i="51"/>
  <c r="D59" i="74"/>
  <c r="I30" i="51"/>
  <c r="D55" i="74"/>
  <c r="I26" i="51"/>
  <c r="N79" i="68"/>
  <c r="O79" s="1"/>
  <c r="N74"/>
  <c r="O74" s="1"/>
  <c r="N53"/>
  <c r="O53" s="1"/>
  <c r="N42"/>
  <c r="O42" s="1"/>
  <c r="N39"/>
  <c r="O39" s="1"/>
  <c r="D108" i="74"/>
  <c r="I79" i="51"/>
  <c r="D100" i="74"/>
  <c r="I71" i="51"/>
  <c r="G67" i="19"/>
  <c r="I67" i="51"/>
  <c r="D92" i="74"/>
  <c r="I63" i="51"/>
  <c r="D84" i="74"/>
  <c r="I55" i="51"/>
  <c r="D76" i="74"/>
  <c r="I47" i="51"/>
  <c r="D68" i="74"/>
  <c r="I39" i="51"/>
  <c r="D60" i="74"/>
  <c r="I31" i="51"/>
  <c r="G23" i="19"/>
  <c r="I23" i="51"/>
  <c r="N85" i="68"/>
  <c r="O85" s="1"/>
  <c r="N60"/>
  <c r="O60" s="1"/>
  <c r="N59"/>
  <c r="O59" s="1"/>
  <c r="N47"/>
  <c r="O47" s="1"/>
  <c r="N46"/>
  <c r="O46" s="1"/>
  <c r="J9" i="46"/>
  <c r="G1237" i="74"/>
  <c r="G1231"/>
  <c r="G1198"/>
  <c r="E1030"/>
  <c r="E1070"/>
  <c r="E1046"/>
  <c r="G1218"/>
  <c r="E1078"/>
  <c r="G1221"/>
  <c r="G1211"/>
  <c r="G1206"/>
  <c r="E1086"/>
  <c r="E1054"/>
  <c r="Q9" i="25"/>
  <c r="N9" i="43"/>
  <c r="D14" i="65"/>
  <c r="D22"/>
  <c r="I22" s="1"/>
  <c r="J22" s="1"/>
  <c r="D30"/>
  <c r="D38"/>
  <c r="I38" s="1"/>
  <c r="J38" s="1"/>
  <c r="D46"/>
  <c r="D54"/>
  <c r="I54" s="1"/>
  <c r="J54" s="1"/>
  <c r="D62"/>
  <c r="D70"/>
  <c r="I70" s="1"/>
  <c r="J70" s="1"/>
  <c r="D11"/>
  <c r="D19"/>
  <c r="I19" s="1"/>
  <c r="J19" s="1"/>
  <c r="D27"/>
  <c r="D35"/>
  <c r="I35" s="1"/>
  <c r="J35" s="1"/>
  <c r="D43"/>
  <c r="D51"/>
  <c r="I51" s="1"/>
  <c r="J51" s="1"/>
  <c r="D59"/>
  <c r="D67"/>
  <c r="I67" s="1"/>
  <c r="J67" s="1"/>
  <c r="D12"/>
  <c r="D20"/>
  <c r="I20" s="1"/>
  <c r="J20" s="1"/>
  <c r="D28"/>
  <c r="D36"/>
  <c r="I36" s="1"/>
  <c r="J36" s="1"/>
  <c r="D44"/>
  <c r="D52"/>
  <c r="I52" s="1"/>
  <c r="J52" s="1"/>
  <c r="D60"/>
  <c r="D68"/>
  <c r="I68" s="1"/>
  <c r="J68" s="1"/>
  <c r="D17"/>
  <c r="D25"/>
  <c r="I25" s="1"/>
  <c r="J25" s="1"/>
  <c r="D33"/>
  <c r="D41"/>
  <c r="I41" s="1"/>
  <c r="J41" s="1"/>
  <c r="D49"/>
  <c r="D57"/>
  <c r="I57" s="1"/>
  <c r="J57" s="1"/>
  <c r="D65"/>
  <c r="D72"/>
  <c r="I72" s="1"/>
  <c r="J72" s="1"/>
  <c r="D80"/>
  <c r="W75" i="76" s="1"/>
  <c r="D73" i="65"/>
  <c r="I73" s="1"/>
  <c r="J73" s="1"/>
  <c r="D81"/>
  <c r="W76" i="76" s="1"/>
  <c r="D78" i="65"/>
  <c r="W73" i="76" s="1"/>
  <c r="D75" i="65"/>
  <c r="W70" i="76" s="1"/>
  <c r="E1173" i="74"/>
  <c r="E1141"/>
  <c r="E1125"/>
  <c r="E1117"/>
  <c r="E1123"/>
  <c r="C19" i="5"/>
  <c r="M4" i="76"/>
  <c r="J74" i="20"/>
  <c r="I69" i="76" s="1"/>
  <c r="J42" i="20"/>
  <c r="I37" i="76" s="1"/>
  <c r="C80" i="18"/>
  <c r="F80" s="1"/>
  <c r="C76"/>
  <c r="F76" s="1"/>
  <c r="C72"/>
  <c r="F72" s="1"/>
  <c r="C68"/>
  <c r="F68" s="1"/>
  <c r="C64"/>
  <c r="F64" s="1"/>
  <c r="C60"/>
  <c r="F60" s="1"/>
  <c r="C56"/>
  <c r="F56" s="1"/>
  <c r="C52"/>
  <c r="F52" s="1"/>
  <c r="C48"/>
  <c r="F48" s="1"/>
  <c r="C44"/>
  <c r="F44" s="1"/>
  <c r="C40"/>
  <c r="F40" s="1"/>
  <c r="C36"/>
  <c r="F36" s="1"/>
  <c r="C32"/>
  <c r="F32" s="1"/>
  <c r="C28"/>
  <c r="F28" s="1"/>
  <c r="C24"/>
  <c r="F24" s="1"/>
  <c r="C20"/>
  <c r="F20" s="1"/>
  <c r="C16"/>
  <c r="F16" s="1"/>
  <c r="C12"/>
  <c r="F12" s="1"/>
  <c r="C176" i="74"/>
  <c r="C184"/>
  <c r="J84" i="51"/>
  <c r="O73" i="8"/>
  <c r="J41" i="51"/>
  <c r="E50" i="5"/>
  <c r="G1482" i="74"/>
  <c r="E1042"/>
  <c r="E1098"/>
  <c r="E1090"/>
  <c r="E1082"/>
  <c r="E1074"/>
  <c r="E1066"/>
  <c r="E1058"/>
  <c r="E1050"/>
  <c r="D1196"/>
  <c r="F1196" s="1"/>
  <c r="G1196" s="1"/>
  <c r="D1102"/>
  <c r="G1454"/>
  <c r="D1535"/>
  <c r="G1535" s="1"/>
  <c r="H1535" s="1"/>
  <c r="S9" i="28"/>
  <c r="C77" i="74"/>
  <c r="E77" s="1"/>
  <c r="F77" s="1"/>
  <c r="C47" i="5"/>
  <c r="C61" i="74"/>
  <c r="E61" s="1"/>
  <c r="F61" s="1"/>
  <c r="C31" i="5"/>
  <c r="C18"/>
  <c r="C48" i="74"/>
  <c r="C111"/>
  <c r="C81" i="5"/>
  <c r="C107" i="74"/>
  <c r="E107" s="1"/>
  <c r="F107" s="1"/>
  <c r="C77" i="5"/>
  <c r="C51" i="74"/>
  <c r="C21" i="5"/>
  <c r="K37" i="51"/>
  <c r="G36" i="5"/>
  <c r="C771" i="74"/>
  <c r="E602"/>
  <c r="D1542"/>
  <c r="G1542" s="1"/>
  <c r="H1542" s="1"/>
  <c r="G1461"/>
  <c r="G60" i="5"/>
  <c r="J65" i="51"/>
  <c r="G65" i="20"/>
  <c r="D112" i="74"/>
  <c r="E112" s="1"/>
  <c r="F112" s="1"/>
  <c r="G83" i="19"/>
  <c r="D104" i="74"/>
  <c r="E104" s="1"/>
  <c r="F104" s="1"/>
  <c r="G75" i="19"/>
  <c r="D96" i="74"/>
  <c r="E96" s="1"/>
  <c r="F96" s="1"/>
  <c r="D88"/>
  <c r="E88" s="1"/>
  <c r="F88" s="1"/>
  <c r="G59" i="19"/>
  <c r="D80" i="74"/>
  <c r="E80" s="1"/>
  <c r="F80" s="1"/>
  <c r="D72"/>
  <c r="E72" s="1"/>
  <c r="F72" s="1"/>
  <c r="D64"/>
  <c r="E64" s="1"/>
  <c r="F64" s="1"/>
  <c r="D56"/>
  <c r="E56" s="1"/>
  <c r="F56" s="1"/>
  <c r="G27" i="19"/>
  <c r="D48" i="74"/>
  <c r="G19" i="19"/>
  <c r="C122" i="74"/>
  <c r="O13" i="8"/>
  <c r="C594" i="74"/>
  <c r="F10" i="68"/>
  <c r="G1259" i="74"/>
  <c r="G1253"/>
  <c r="G1243"/>
  <c r="G1242"/>
  <c r="G1219"/>
  <c r="C187"/>
  <c r="G1543"/>
  <c r="H1543" s="1"/>
  <c r="I14" i="65"/>
  <c r="J14" s="1"/>
  <c r="W9" i="76"/>
  <c r="W17"/>
  <c r="I30" i="65"/>
  <c r="J30" s="1"/>
  <c r="W25" i="76"/>
  <c r="W33"/>
  <c r="I46" i="65"/>
  <c r="J46" s="1"/>
  <c r="W41" i="76"/>
  <c r="W49"/>
  <c r="I62" i="65"/>
  <c r="J62" s="1"/>
  <c r="W57" i="76"/>
  <c r="W65"/>
  <c r="I11" i="65"/>
  <c r="J11" s="1"/>
  <c r="W6" i="76"/>
  <c r="W14"/>
  <c r="I27" i="65"/>
  <c r="J27" s="1"/>
  <c r="W22" i="76"/>
  <c r="W30"/>
  <c r="I43" i="65"/>
  <c r="J43" s="1"/>
  <c r="W38" i="76"/>
  <c r="W46"/>
  <c r="I59" i="65"/>
  <c r="J59" s="1"/>
  <c r="W54" i="76"/>
  <c r="W62"/>
  <c r="I12" i="65"/>
  <c r="J12" s="1"/>
  <c r="W7" i="76"/>
  <c r="W15"/>
  <c r="I28" i="65"/>
  <c r="J28" s="1"/>
  <c r="W23" i="76"/>
  <c r="W31"/>
  <c r="I44" i="65"/>
  <c r="J44" s="1"/>
  <c r="W39" i="76"/>
  <c r="W47"/>
  <c r="I60" i="65"/>
  <c r="J60" s="1"/>
  <c r="W55" i="76"/>
  <c r="W63"/>
  <c r="I17" i="65"/>
  <c r="J17" s="1"/>
  <c r="W12" i="76"/>
  <c r="W20"/>
  <c r="I33" i="65"/>
  <c r="J33" s="1"/>
  <c r="W28" i="76"/>
  <c r="W36"/>
  <c r="I49" i="65"/>
  <c r="J49" s="1"/>
  <c r="W44" i="76"/>
  <c r="W52"/>
  <c r="I65" i="65"/>
  <c r="J65" s="1"/>
  <c r="W60" i="76"/>
  <c r="W67"/>
  <c r="W68"/>
  <c r="C272" i="74"/>
  <c r="C78" i="76"/>
  <c r="C270" i="74"/>
  <c r="C76" i="76"/>
  <c r="C268" i="74"/>
  <c r="C74" i="76"/>
  <c r="C266" i="74"/>
  <c r="C72" i="76"/>
  <c r="C264" i="74"/>
  <c r="C70" i="76"/>
  <c r="C262" i="74"/>
  <c r="C68" i="76"/>
  <c r="C260" i="74"/>
  <c r="C66" i="76"/>
  <c r="C258" i="74"/>
  <c r="C64" i="76"/>
  <c r="C256" i="74"/>
  <c r="C62" i="76"/>
  <c r="C254" i="74"/>
  <c r="C60" i="76"/>
  <c r="C252" i="74"/>
  <c r="C58" i="76"/>
  <c r="C250" i="74"/>
  <c r="C56" i="76"/>
  <c r="C248" i="74"/>
  <c r="C54" i="76"/>
  <c r="C246" i="74"/>
  <c r="C52" i="76"/>
  <c r="C244" i="74"/>
  <c r="C50" i="76"/>
  <c r="C242" i="74"/>
  <c r="C48" i="76"/>
  <c r="C240" i="74"/>
  <c r="C46" i="76"/>
  <c r="C238" i="74"/>
  <c r="C44" i="76"/>
  <c r="C236" i="74"/>
  <c r="C42" i="76"/>
  <c r="C234" i="74"/>
  <c r="C40" i="76"/>
  <c r="C232" i="74"/>
  <c r="C38" i="76"/>
  <c r="C230" i="74"/>
  <c r="C36" i="76"/>
  <c r="C228" i="74"/>
  <c r="C34" i="76"/>
  <c r="C226" i="74"/>
  <c r="C32" i="76"/>
  <c r="C224" i="74"/>
  <c r="C30" i="76"/>
  <c r="C222" i="74"/>
  <c r="C28" i="76"/>
  <c r="C220" i="74"/>
  <c r="C26" i="76"/>
  <c r="C218" i="74"/>
  <c r="C24" i="76"/>
  <c r="C216" i="74"/>
  <c r="C22" i="76"/>
  <c r="C214" i="74"/>
  <c r="C20" i="76"/>
  <c r="C212" i="74"/>
  <c r="C18" i="76"/>
  <c r="C210" i="74"/>
  <c r="C16" i="76"/>
  <c r="C208" i="74"/>
  <c r="C14" i="76"/>
  <c r="C206" i="74"/>
  <c r="C12" i="76"/>
  <c r="C204" i="74"/>
  <c r="C10" i="76"/>
  <c r="C202" i="74"/>
  <c r="C8" i="76"/>
  <c r="C200" i="74"/>
  <c r="C6" i="76"/>
  <c r="O19" i="8"/>
  <c r="AS4" i="76"/>
  <c r="AM4"/>
  <c r="I10" i="65"/>
  <c r="J10" s="1"/>
  <c r="W5" i="76"/>
  <c r="I18" i="65"/>
  <c r="J18" s="1"/>
  <c r="W13" i="76"/>
  <c r="I26" i="65"/>
  <c r="J26" s="1"/>
  <c r="W21" i="76"/>
  <c r="I34" i="65"/>
  <c r="J34" s="1"/>
  <c r="W29" i="76"/>
  <c r="I42" i="65"/>
  <c r="J42" s="1"/>
  <c r="W37" i="76"/>
  <c r="I50" i="65"/>
  <c r="J50" s="1"/>
  <c r="W45" i="76"/>
  <c r="I58" i="65"/>
  <c r="J58" s="1"/>
  <c r="W53" i="76"/>
  <c r="I66" i="65"/>
  <c r="J66" s="1"/>
  <c r="W61" i="76"/>
  <c r="I15" i="65"/>
  <c r="J15" s="1"/>
  <c r="W10" i="76"/>
  <c r="I23" i="65"/>
  <c r="J23" s="1"/>
  <c r="W18" i="76"/>
  <c r="I31" i="65"/>
  <c r="J31" s="1"/>
  <c r="W26" i="76"/>
  <c r="I39" i="65"/>
  <c r="J39" s="1"/>
  <c r="W34" i="76"/>
  <c r="I47" i="65"/>
  <c r="J47" s="1"/>
  <c r="W42" i="76"/>
  <c r="I55" i="65"/>
  <c r="J55" s="1"/>
  <c r="W50" i="76"/>
  <c r="I63" i="65"/>
  <c r="J63" s="1"/>
  <c r="W58" i="76"/>
  <c r="I71" i="65"/>
  <c r="J71" s="1"/>
  <c r="W66" i="76"/>
  <c r="I16" i="65"/>
  <c r="J16" s="1"/>
  <c r="W11" i="76"/>
  <c r="I24" i="65"/>
  <c r="J24" s="1"/>
  <c r="W19" i="76"/>
  <c r="I32" i="65"/>
  <c r="J32" s="1"/>
  <c r="W27" i="76"/>
  <c r="I40" i="65"/>
  <c r="J40" s="1"/>
  <c r="W35" i="76"/>
  <c r="I48" i="65"/>
  <c r="J48" s="1"/>
  <c r="W43" i="76"/>
  <c r="I56" i="65"/>
  <c r="J56" s="1"/>
  <c r="W51" i="76"/>
  <c r="I64" i="65"/>
  <c r="J64" s="1"/>
  <c r="W59" i="76"/>
  <c r="I13" i="65"/>
  <c r="J13" s="1"/>
  <c r="W8" i="76"/>
  <c r="I21" i="65"/>
  <c r="J21" s="1"/>
  <c r="W16" i="76"/>
  <c r="I29" i="65"/>
  <c r="J29" s="1"/>
  <c r="W24" i="76"/>
  <c r="I37" i="65"/>
  <c r="J37" s="1"/>
  <c r="W32" i="76"/>
  <c r="I45" i="65"/>
  <c r="J45" s="1"/>
  <c r="W40" i="76"/>
  <c r="I53" i="65"/>
  <c r="J53" s="1"/>
  <c r="W48" i="76"/>
  <c r="I61" i="65"/>
  <c r="J61" s="1"/>
  <c r="W56" i="76"/>
  <c r="I69" i="65"/>
  <c r="J69" s="1"/>
  <c r="W64" i="76"/>
  <c r="C273" i="74"/>
  <c r="C79" i="76"/>
  <c r="C271" i="74"/>
  <c r="C77" i="76"/>
  <c r="C269" i="74"/>
  <c r="C75" i="76"/>
  <c r="C267" i="74"/>
  <c r="C73" i="76"/>
  <c r="C265" i="74"/>
  <c r="C71" i="76"/>
  <c r="C263" i="74"/>
  <c r="C69" i="76"/>
  <c r="C261" i="74"/>
  <c r="C67" i="76"/>
  <c r="C259" i="74"/>
  <c r="C65" i="76"/>
  <c r="C257" i="74"/>
  <c r="C63" i="76"/>
  <c r="C255" i="74"/>
  <c r="C61" i="76"/>
  <c r="C253" i="74"/>
  <c r="C59" i="76"/>
  <c r="C251" i="74"/>
  <c r="C57" i="76"/>
  <c r="C249" i="74"/>
  <c r="C55" i="76"/>
  <c r="C247" i="74"/>
  <c r="C53" i="76"/>
  <c r="C245" i="74"/>
  <c r="C51" i="76"/>
  <c r="C243" i="74"/>
  <c r="C49" i="76"/>
  <c r="C241" i="74"/>
  <c r="C47" i="76"/>
  <c r="C239" i="74"/>
  <c r="C45" i="76"/>
  <c r="C237" i="74"/>
  <c r="C43" i="76"/>
  <c r="C235" i="74"/>
  <c r="C41" i="76"/>
  <c r="C233" i="74"/>
  <c r="C39" i="76"/>
  <c r="C231" i="74"/>
  <c r="C37" i="76"/>
  <c r="C229" i="74"/>
  <c r="C35" i="76"/>
  <c r="C227" i="74"/>
  <c r="C33" i="76"/>
  <c r="C225" i="74"/>
  <c r="C31" i="76"/>
  <c r="C223" i="74"/>
  <c r="C29" i="76"/>
  <c r="C221" i="74"/>
  <c r="C27" i="76"/>
  <c r="C219" i="74"/>
  <c r="C25" i="76"/>
  <c r="C217" i="74"/>
  <c r="C23" i="76"/>
  <c r="C215" i="74"/>
  <c r="C21" i="76"/>
  <c r="C213" i="74"/>
  <c r="C19" i="76"/>
  <c r="C211" i="74"/>
  <c r="C17" i="76"/>
  <c r="C209" i="74"/>
  <c r="C15" i="76"/>
  <c r="C207" i="74"/>
  <c r="C13" i="76"/>
  <c r="C205" i="74"/>
  <c r="C11" i="76"/>
  <c r="C203" i="74"/>
  <c r="C9" i="76"/>
  <c r="C201" i="74"/>
  <c r="C7" i="76"/>
  <c r="C199" i="74"/>
  <c r="G199" s="1"/>
  <c r="C5" i="76"/>
  <c r="C4" s="1"/>
  <c r="G28" i="5"/>
  <c r="O35" i="8"/>
  <c r="V9" i="3"/>
  <c r="K10" i="68"/>
  <c r="K67" i="20"/>
  <c r="K25"/>
  <c r="K78"/>
  <c r="K57"/>
  <c r="K36"/>
  <c r="K68"/>
  <c r="K52"/>
  <c r="K14"/>
  <c r="K69"/>
  <c r="K59"/>
  <c r="K45"/>
  <c r="K37"/>
  <c r="K39"/>
  <c r="H9" i="21"/>
  <c r="J9" s="1"/>
  <c r="J62" i="20"/>
  <c r="I57" i="76" s="1"/>
  <c r="J30" i="20"/>
  <c r="I25" i="76" s="1"/>
  <c r="J20" i="20"/>
  <c r="I15" i="76" s="1"/>
  <c r="G37" i="20"/>
  <c r="N9" i="10"/>
  <c r="O78"/>
  <c r="O30"/>
  <c r="J19" i="51"/>
  <c r="J62"/>
  <c r="G32" i="5"/>
  <c r="O40" i="8"/>
  <c r="J29" i="51"/>
  <c r="O11" i="8"/>
  <c r="O61"/>
  <c r="C171" i="74"/>
  <c r="C155"/>
  <c r="K63" i="20"/>
  <c r="C153" i="74"/>
  <c r="C41" i="68"/>
  <c r="E73" i="5"/>
  <c r="O42" i="10"/>
  <c r="G69" i="20"/>
  <c r="Q64" i="66"/>
  <c r="Q60"/>
  <c r="Q56"/>
  <c r="Q32"/>
  <c r="Q28"/>
  <c r="D125" i="74"/>
  <c r="E75"/>
  <c r="F75" s="1"/>
  <c r="O53" i="8"/>
  <c r="D34" i="5"/>
  <c r="O65" i="8"/>
  <c r="C39" i="5"/>
  <c r="G61" i="20"/>
  <c r="D1546" i="74"/>
  <c r="G1546" s="1"/>
  <c r="H1546" s="1"/>
  <c r="D1541"/>
  <c r="G1541" s="1"/>
  <c r="H1541" s="1"/>
  <c r="G1539"/>
  <c r="H1539" s="1"/>
  <c r="G1222"/>
  <c r="K30" i="20"/>
  <c r="C168" i="74"/>
  <c r="C144"/>
  <c r="C132"/>
  <c r="D162"/>
  <c r="O40" i="68"/>
  <c r="K51" i="20"/>
  <c r="Q15" i="66"/>
  <c r="Q11"/>
  <c r="C69" i="68"/>
  <c r="Q23" i="66"/>
  <c r="Q19"/>
  <c r="Q84"/>
  <c r="D135" i="74"/>
  <c r="E69"/>
  <c r="F69" s="1"/>
  <c r="E38" i="5"/>
  <c r="J37" i="51"/>
  <c r="C17" i="5"/>
  <c r="C13"/>
  <c r="O47" i="8"/>
  <c r="G68" i="5"/>
  <c r="C57"/>
  <c r="C25"/>
  <c r="D10"/>
  <c r="D1531" i="74"/>
  <c r="G1531" s="1"/>
  <c r="H1531" s="1"/>
  <c r="D1526"/>
  <c r="G1526" s="1"/>
  <c r="H1526" s="1"/>
  <c r="K84" i="20"/>
  <c r="B771" i="74"/>
  <c r="D771" s="1"/>
  <c r="D178"/>
  <c r="D130"/>
  <c r="K55" i="20"/>
  <c r="J72"/>
  <c r="I67" i="76" s="1"/>
  <c r="C162" i="74"/>
  <c r="E162" s="1"/>
  <c r="F162" s="1"/>
  <c r="C151"/>
  <c r="E151" s="1"/>
  <c r="F151" s="1"/>
  <c r="O14" i="8"/>
  <c r="O17" i="10"/>
  <c r="G29" i="20"/>
  <c r="O20" i="8"/>
  <c r="E87" i="74"/>
  <c r="F87" s="1"/>
  <c r="E55"/>
  <c r="F55" s="1"/>
  <c r="C11" i="5"/>
  <c r="C83"/>
  <c r="C71"/>
  <c r="G52"/>
  <c r="C45"/>
  <c r="G1199" i="74"/>
  <c r="K62" i="20"/>
  <c r="O22" i="10"/>
  <c r="D138" i="74"/>
  <c r="K19" i="20"/>
  <c r="J60"/>
  <c r="I55" i="76" s="1"/>
  <c r="G63" i="20"/>
  <c r="O41" i="8"/>
  <c r="G33" i="20"/>
  <c r="O12" i="8"/>
  <c r="G44" i="5"/>
  <c r="O43" i="8"/>
  <c r="E1595" i="74"/>
  <c r="J10" i="20"/>
  <c r="I5" i="76" s="1"/>
  <c r="K43" i="20"/>
  <c r="J52"/>
  <c r="I47" i="76" s="1"/>
  <c r="C169" i="74"/>
  <c r="C180"/>
  <c r="J23" i="20"/>
  <c r="I18" i="76" s="1"/>
  <c r="C77" i="68"/>
  <c r="C49"/>
  <c r="C17"/>
  <c r="J14" i="20"/>
  <c r="I9" i="76" s="1"/>
  <c r="D11" i="5"/>
  <c r="G79" i="20"/>
  <c r="G21"/>
  <c r="O76" i="8"/>
  <c r="O81"/>
  <c r="O63"/>
  <c r="G57" i="19"/>
  <c r="G41"/>
  <c r="O45" i="8"/>
  <c r="D1534" i="74"/>
  <c r="G1534" s="1"/>
  <c r="H1534" s="1"/>
  <c r="G1255"/>
  <c r="G1247"/>
  <c r="G1239"/>
  <c r="G1230"/>
  <c r="G1215"/>
  <c r="K70" i="20"/>
  <c r="K38"/>
  <c r="O56" i="68"/>
  <c r="J56" i="20"/>
  <c r="I51" i="76" s="1"/>
  <c r="E110" i="74"/>
  <c r="F110" s="1"/>
  <c r="Q65" i="66"/>
  <c r="Q57"/>
  <c r="Q25"/>
  <c r="Q17"/>
  <c r="J68" i="20"/>
  <c r="I63" i="76" s="1"/>
  <c r="J39" i="20"/>
  <c r="I34" i="76" s="1"/>
  <c r="C85" i="68"/>
  <c r="C57"/>
  <c r="C25"/>
  <c r="J19" i="20"/>
  <c r="I14" i="76" s="1"/>
  <c r="Q34" i="66"/>
  <c r="Q30"/>
  <c r="O51" i="8"/>
  <c r="O21"/>
  <c r="O62" i="10"/>
  <c r="J63" i="51"/>
  <c r="J33"/>
  <c r="G81" i="19"/>
  <c r="G76" i="5"/>
  <c r="G65" i="19"/>
  <c r="C41" i="5"/>
  <c r="O71" i="10"/>
  <c r="G1462" i="74"/>
  <c r="G1440"/>
  <c r="G1263"/>
  <c r="G1246"/>
  <c r="G1229"/>
  <c r="G1227"/>
  <c r="G1225"/>
  <c r="G1223"/>
  <c r="E1119"/>
  <c r="C1108"/>
  <c r="C1183" s="1"/>
  <c r="K60" i="20"/>
  <c r="O79" i="10"/>
  <c r="O47"/>
  <c r="C175" i="74"/>
  <c r="E175" s="1"/>
  <c r="F175" s="1"/>
  <c r="F1549"/>
  <c r="E1181"/>
  <c r="E1165"/>
  <c r="O26" i="10"/>
  <c r="D171" i="74"/>
  <c r="C139"/>
  <c r="E139" s="1"/>
  <c r="F139" s="1"/>
  <c r="O41" i="68"/>
  <c r="K21" i="20"/>
  <c r="E102" i="74"/>
  <c r="F102" s="1"/>
  <c r="E125"/>
  <c r="F125" s="1"/>
  <c r="C145"/>
  <c r="C65" i="68"/>
  <c r="C33"/>
  <c r="K28" i="20"/>
  <c r="C135" i="74"/>
  <c r="E135" s="1"/>
  <c r="F135" s="1"/>
  <c r="O31" i="10"/>
  <c r="O46"/>
  <c r="D77" i="5"/>
  <c r="J45" i="51"/>
  <c r="D163" i="74"/>
  <c r="E163" s="1"/>
  <c r="F163" s="1"/>
  <c r="E97"/>
  <c r="F97" s="1"/>
  <c r="E65"/>
  <c r="F65" s="1"/>
  <c r="G77" i="20"/>
  <c r="E61" i="5"/>
  <c r="G47" i="20"/>
  <c r="G31"/>
  <c r="G80" i="5"/>
  <c r="G64"/>
  <c r="G49" i="19"/>
  <c r="G33"/>
  <c r="G1254" i="74"/>
  <c r="G1238"/>
  <c r="G1214"/>
  <c r="G1213"/>
  <c r="G1193"/>
  <c r="K46" i="20"/>
  <c r="C152" i="74"/>
  <c r="O48" i="68"/>
  <c r="K11" i="20"/>
  <c r="K47"/>
  <c r="K81"/>
  <c r="K77"/>
  <c r="K49"/>
  <c r="K27"/>
  <c r="M10" i="24"/>
  <c r="D766" i="74"/>
  <c r="E766" s="1"/>
  <c r="K84" i="19"/>
  <c r="J70" i="20"/>
  <c r="I65" i="76" s="1"/>
  <c r="J38" i="20"/>
  <c r="I33" i="76" s="1"/>
  <c r="K9" i="21"/>
  <c r="J50" i="20"/>
  <c r="I45" i="76" s="1"/>
  <c r="J80" i="20"/>
  <c r="I75" i="76" s="1"/>
  <c r="J15" i="20"/>
  <c r="I10" i="76" s="1"/>
  <c r="J47" i="20"/>
  <c r="I42" i="76" s="1"/>
  <c r="J54" i="20"/>
  <c r="I49" i="76" s="1"/>
  <c r="J11" i="20"/>
  <c r="I6" i="76" s="1"/>
  <c r="J66" i="20"/>
  <c r="I61" i="76" s="1"/>
  <c r="J28" i="20"/>
  <c r="I23" i="76" s="1"/>
  <c r="C83" i="68"/>
  <c r="C75"/>
  <c r="C67"/>
  <c r="C59"/>
  <c r="C51"/>
  <c r="C43"/>
  <c r="C35"/>
  <c r="C27"/>
  <c r="C19"/>
  <c r="D10" i="50"/>
  <c r="D82"/>
  <c r="D74"/>
  <c r="D66"/>
  <c r="D58"/>
  <c r="D50"/>
  <c r="D42"/>
  <c r="D34"/>
  <c r="D26"/>
  <c r="D18"/>
  <c r="C9" i="18"/>
  <c r="F9" s="1"/>
  <c r="C81"/>
  <c r="F81" s="1"/>
  <c r="C73"/>
  <c r="F73" s="1"/>
  <c r="C65"/>
  <c r="F65" s="1"/>
  <c r="C57"/>
  <c r="F57" s="1"/>
  <c r="C49"/>
  <c r="F49" s="1"/>
  <c r="C41"/>
  <c r="F41" s="1"/>
  <c r="C33"/>
  <c r="F33" s="1"/>
  <c r="C25"/>
  <c r="F25" s="1"/>
  <c r="C17"/>
  <c r="F17" s="1"/>
  <c r="H9" i="12"/>
  <c r="J84" i="19"/>
  <c r="E79" i="76" s="1"/>
  <c r="D170" i="74"/>
  <c r="E170" s="1"/>
  <c r="F170" s="1"/>
  <c r="G12" i="5"/>
  <c r="G58" i="20"/>
  <c r="G41"/>
  <c r="G39"/>
  <c r="G23"/>
  <c r="E65" i="5"/>
  <c r="C143" i="74"/>
  <c r="E143" s="1"/>
  <c r="F143" s="1"/>
  <c r="G72" i="5"/>
  <c r="G40"/>
  <c r="O63" i="10"/>
  <c r="O82"/>
  <c r="O50"/>
  <c r="G13" i="20"/>
  <c r="D148" i="74"/>
  <c r="D159"/>
  <c r="C159"/>
  <c r="O55" i="10"/>
  <c r="D134" i="74"/>
  <c r="E134" s="1"/>
  <c r="F134" s="1"/>
  <c r="D164"/>
  <c r="O23" i="10"/>
  <c r="G73" i="20"/>
  <c r="O58" i="10"/>
  <c r="O13"/>
  <c r="O54"/>
  <c r="D167" i="74"/>
  <c r="D154"/>
  <c r="E154" s="1"/>
  <c r="F154" s="1"/>
  <c r="E183"/>
  <c r="F183" s="1"/>
  <c r="D186"/>
  <c r="D132"/>
  <c r="E132" s="1"/>
  <c r="F132" s="1"/>
  <c r="E155"/>
  <c r="F155" s="1"/>
  <c r="E179"/>
  <c r="F179" s="1"/>
  <c r="D146"/>
  <c r="E146" s="1"/>
  <c r="F146" s="1"/>
  <c r="D180"/>
  <c r="E131"/>
  <c r="F131" s="1"/>
  <c r="C40"/>
  <c r="E40" s="1"/>
  <c r="F40" s="1"/>
  <c r="E99"/>
  <c r="F99" s="1"/>
  <c r="E91"/>
  <c r="F91" s="1"/>
  <c r="E59"/>
  <c r="F59" s="1"/>
  <c r="C69" i="5"/>
  <c r="C67"/>
  <c r="C61"/>
  <c r="C23"/>
  <c r="O15" i="6"/>
  <c r="G70" i="5"/>
  <c r="G63" i="19"/>
  <c r="E103" i="74"/>
  <c r="F103" s="1"/>
  <c r="E71"/>
  <c r="F71" s="1"/>
  <c r="C73" i="5"/>
  <c r="C55"/>
  <c r="G47" i="19"/>
  <c r="C35" i="5"/>
  <c r="C29"/>
  <c r="E100" i="74"/>
  <c r="F100" s="1"/>
  <c r="E84"/>
  <c r="F84" s="1"/>
  <c r="E68"/>
  <c r="F68" s="1"/>
  <c r="E111"/>
  <c r="F111" s="1"/>
  <c r="E79"/>
  <c r="F79" s="1"/>
  <c r="G62" i="5"/>
  <c r="G46"/>
  <c r="G39" i="19"/>
  <c r="C44" i="74"/>
  <c r="E105"/>
  <c r="F105" s="1"/>
  <c r="E73"/>
  <c r="F73" s="1"/>
  <c r="C15" i="5"/>
  <c r="G79" i="19"/>
  <c r="C63" i="5"/>
  <c r="C49"/>
  <c r="C43"/>
  <c r="G38"/>
  <c r="G31" i="19"/>
  <c r="E108" i="74"/>
  <c r="F108" s="1"/>
  <c r="E92"/>
  <c r="F92" s="1"/>
  <c r="E76"/>
  <c r="F76" s="1"/>
  <c r="E60"/>
  <c r="F60" s="1"/>
  <c r="E67"/>
  <c r="F67" s="1"/>
  <c r="G78" i="5"/>
  <c r="G71" i="19"/>
  <c r="G55"/>
  <c r="C37" i="5"/>
  <c r="G30"/>
  <c r="O11" i="6"/>
  <c r="S41" i="27"/>
  <c r="S9" s="1"/>
  <c r="D1532" i="74"/>
  <c r="G1532" s="1"/>
  <c r="H1532" s="1"/>
  <c r="D1530"/>
  <c r="G1530" s="1"/>
  <c r="H1530" s="1"/>
  <c r="C1595"/>
  <c r="F1595" s="1"/>
  <c r="G1483"/>
  <c r="D1522"/>
  <c r="G1522" s="1"/>
  <c r="H1522" s="1"/>
  <c r="C1514"/>
  <c r="H1521"/>
  <c r="G1241"/>
  <c r="G1233"/>
  <c r="G1226"/>
  <c r="G1192"/>
  <c r="G1190"/>
  <c r="E1027"/>
  <c r="G1258"/>
  <c r="G1217"/>
  <c r="G1210"/>
  <c r="G1207"/>
  <c r="G1204"/>
  <c r="G1197"/>
  <c r="C1102"/>
  <c r="E1102" s="1"/>
  <c r="G1257"/>
  <c r="G1249"/>
  <c r="G1209"/>
  <c r="G1195"/>
  <c r="E1131"/>
  <c r="E1127"/>
  <c r="E1115"/>
  <c r="E1157"/>
  <c r="E1122"/>
  <c r="E1110"/>
  <c r="E1121"/>
  <c r="E1109"/>
  <c r="E1147"/>
  <c r="E1143"/>
  <c r="E1139"/>
  <c r="E1135"/>
  <c r="Q9" i="26"/>
  <c r="E1144" i="74"/>
  <c r="E1136"/>
  <c r="E1128"/>
  <c r="E1112"/>
  <c r="E1182"/>
  <c r="E1178"/>
  <c r="E1174"/>
  <c r="E1170"/>
  <c r="E1166"/>
  <c r="E1162"/>
  <c r="E1158"/>
  <c r="E1154"/>
  <c r="E1150"/>
  <c r="E1146"/>
  <c r="E1142"/>
  <c r="E1138"/>
  <c r="E1134"/>
  <c r="E1130"/>
  <c r="E1126"/>
  <c r="E1118"/>
  <c r="E1114"/>
  <c r="E1148"/>
  <c r="E1132"/>
  <c r="E1124"/>
  <c r="E1169"/>
  <c r="E1161"/>
  <c r="E1175"/>
  <c r="E1177"/>
  <c r="E1145"/>
  <c r="E1137"/>
  <c r="E1129"/>
  <c r="E1116"/>
  <c r="E1179"/>
  <c r="E1120"/>
  <c r="L9" i="29"/>
  <c r="N9"/>
  <c r="G85" i="68"/>
  <c r="C353" i="74"/>
  <c r="G81" i="68"/>
  <c r="C349" i="74"/>
  <c r="G77" i="68"/>
  <c r="C345" i="74"/>
  <c r="G69" i="68"/>
  <c r="C337" i="74"/>
  <c r="G61" i="68"/>
  <c r="C329" i="74"/>
  <c r="G53" i="68"/>
  <c r="C321" i="74"/>
  <c r="G49" i="68"/>
  <c r="C317" i="74"/>
  <c r="G45" i="68"/>
  <c r="C313" i="74"/>
  <c r="G41" i="68"/>
  <c r="C309" i="74"/>
  <c r="G37" i="68"/>
  <c r="C305" i="74"/>
  <c r="G33" i="68"/>
  <c r="C301" i="74"/>
  <c r="G29" i="68"/>
  <c r="C297" i="74"/>
  <c r="G25" i="68"/>
  <c r="C293" i="74"/>
  <c r="G21" i="68"/>
  <c r="C289" i="74"/>
  <c r="G17" i="68"/>
  <c r="C285" i="74"/>
  <c r="J26" i="20"/>
  <c r="I21" i="76" s="1"/>
  <c r="L81" i="20"/>
  <c r="D350" i="74"/>
  <c r="L79" i="20"/>
  <c r="D348" i="74"/>
  <c r="L65" i="20"/>
  <c r="D334" i="74"/>
  <c r="L49" i="20"/>
  <c r="D318" i="74"/>
  <c r="H82" i="19"/>
  <c r="D591" i="74"/>
  <c r="E591" s="1"/>
  <c r="H78" i="19"/>
  <c r="D587" i="74"/>
  <c r="E587" s="1"/>
  <c r="H74" i="19"/>
  <c r="K74" s="1"/>
  <c r="D583" i="74"/>
  <c r="E583" s="1"/>
  <c r="H70" i="19"/>
  <c r="K70" s="1"/>
  <c r="D579" i="74"/>
  <c r="E579" s="1"/>
  <c r="H66" i="19"/>
  <c r="D575" i="74"/>
  <c r="E575" s="1"/>
  <c r="H62" i="19"/>
  <c r="D571" i="74"/>
  <c r="E571" s="1"/>
  <c r="H58" i="19"/>
  <c r="K58" s="1"/>
  <c r="D567" i="74"/>
  <c r="E567" s="1"/>
  <c r="H54" i="19"/>
  <c r="K54" s="1"/>
  <c r="D563" i="74"/>
  <c r="E563" s="1"/>
  <c r="H50" i="19"/>
  <c r="D559" i="74"/>
  <c r="E559" s="1"/>
  <c r="H46" i="19"/>
  <c r="D555" i="74"/>
  <c r="E555" s="1"/>
  <c r="H42" i="19"/>
  <c r="K42" s="1"/>
  <c r="D551" i="74"/>
  <c r="E551" s="1"/>
  <c r="H38" i="19"/>
  <c r="K38" s="1"/>
  <c r="D547" i="74"/>
  <c r="E547" s="1"/>
  <c r="H34" i="19"/>
  <c r="D543" i="74"/>
  <c r="E543" s="1"/>
  <c r="H30" i="19"/>
  <c r="D539" i="74"/>
  <c r="E539" s="1"/>
  <c r="H26" i="19"/>
  <c r="K26" s="1"/>
  <c r="D535" i="74"/>
  <c r="E535" s="1"/>
  <c r="H22" i="19"/>
  <c r="K22" s="1"/>
  <c r="D531" i="74"/>
  <c r="E531" s="1"/>
  <c r="H18" i="19"/>
  <c r="D527" i="74"/>
  <c r="E527" s="1"/>
  <c r="H14" i="19"/>
  <c r="D523" i="74"/>
  <c r="E523" s="1"/>
  <c r="E519"/>
  <c r="E39"/>
  <c r="L77" i="20"/>
  <c r="D346" i="74"/>
  <c r="L61" i="20"/>
  <c r="D330" i="74"/>
  <c r="L45" i="20"/>
  <c r="D314" i="74"/>
  <c r="L73" i="20"/>
  <c r="D342" i="74"/>
  <c r="L57" i="20"/>
  <c r="D326" i="74"/>
  <c r="L41" i="20"/>
  <c r="D310" i="74"/>
  <c r="H83" i="19"/>
  <c r="J83" s="1"/>
  <c r="E78" i="76" s="1"/>
  <c r="D592" i="74"/>
  <c r="E592" s="1"/>
  <c r="H79" i="19"/>
  <c r="K79" s="1"/>
  <c r="D588" i="74"/>
  <c r="E588" s="1"/>
  <c r="H75" i="19"/>
  <c r="K75" s="1"/>
  <c r="D584" i="74"/>
  <c r="E584" s="1"/>
  <c r="H71" i="19"/>
  <c r="J71" s="1"/>
  <c r="E66" i="76" s="1"/>
  <c r="D580" i="74"/>
  <c r="E580" s="1"/>
  <c r="H67" i="19"/>
  <c r="J67" s="1"/>
  <c r="E62" i="76" s="1"/>
  <c r="D576" i="74"/>
  <c r="E576" s="1"/>
  <c r="H63" i="19"/>
  <c r="K63" s="1"/>
  <c r="D572" i="74"/>
  <c r="E572" s="1"/>
  <c r="H59" i="19"/>
  <c r="K59" s="1"/>
  <c r="D568" i="74"/>
  <c r="E568" s="1"/>
  <c r="H55" i="19"/>
  <c r="J55" s="1"/>
  <c r="E50" i="76" s="1"/>
  <c r="D564" i="74"/>
  <c r="E564" s="1"/>
  <c r="H51" i="19"/>
  <c r="J51" s="1"/>
  <c r="E46" i="76" s="1"/>
  <c r="D560" i="74"/>
  <c r="E560" s="1"/>
  <c r="H47" i="19"/>
  <c r="J47" s="1"/>
  <c r="E42" i="76" s="1"/>
  <c r="D556" i="74"/>
  <c r="E556" s="1"/>
  <c r="H43" i="19"/>
  <c r="K43" s="1"/>
  <c r="D552" i="74"/>
  <c r="E552" s="1"/>
  <c r="H39" i="19"/>
  <c r="K39" s="1"/>
  <c r="D548" i="74"/>
  <c r="E548" s="1"/>
  <c r="H35" i="19"/>
  <c r="J35" s="1"/>
  <c r="E30" i="76" s="1"/>
  <c r="D544" i="74"/>
  <c r="E544" s="1"/>
  <c r="H31" i="19"/>
  <c r="J31" s="1"/>
  <c r="E26" i="76" s="1"/>
  <c r="D540" i="74"/>
  <c r="E540" s="1"/>
  <c r="H27" i="19"/>
  <c r="K27" s="1"/>
  <c r="D536" i="74"/>
  <c r="E536" s="1"/>
  <c r="H23" i="19"/>
  <c r="K23" s="1"/>
  <c r="D532" i="74"/>
  <c r="E532" s="1"/>
  <c r="H19" i="19"/>
  <c r="J19" s="1"/>
  <c r="E14" i="76" s="1"/>
  <c r="D528" i="74"/>
  <c r="E528" s="1"/>
  <c r="H15" i="19"/>
  <c r="J15" s="1"/>
  <c r="E10" i="76" s="1"/>
  <c r="D524" i="74"/>
  <c r="E524" s="1"/>
  <c r="H11" i="19"/>
  <c r="K11" s="1"/>
  <c r="D520" i="74"/>
  <c r="E520" s="1"/>
  <c r="L83" i="20"/>
  <c r="D352" i="74"/>
  <c r="L69" i="20"/>
  <c r="D338" i="74"/>
  <c r="L53" i="20"/>
  <c r="D322" i="74"/>
  <c r="L37" i="20"/>
  <c r="D306" i="74"/>
  <c r="O12" i="6"/>
  <c r="D41" i="74"/>
  <c r="E41" s="1"/>
  <c r="F41" s="1"/>
  <c r="D127"/>
  <c r="E127" s="1"/>
  <c r="F127" s="1"/>
  <c r="C178"/>
  <c r="E178" s="1"/>
  <c r="F178" s="1"/>
  <c r="E147"/>
  <c r="F147" s="1"/>
  <c r="O72" i="6"/>
  <c r="D101" i="74"/>
  <c r="E101" s="1"/>
  <c r="F101" s="1"/>
  <c r="O56" i="6"/>
  <c r="D85" i="74"/>
  <c r="E85" s="1"/>
  <c r="F85" s="1"/>
  <c r="O24" i="6"/>
  <c r="D53" i="74"/>
  <c r="E53" s="1"/>
  <c r="F53" s="1"/>
  <c r="O20" i="6"/>
  <c r="D49" i="74"/>
  <c r="E49" s="1"/>
  <c r="F49" s="1"/>
  <c r="E1171"/>
  <c r="E1167"/>
  <c r="E1151"/>
  <c r="D503"/>
  <c r="G343"/>
  <c r="E343"/>
  <c r="F343" s="1"/>
  <c r="D495"/>
  <c r="G335"/>
  <c r="E335"/>
  <c r="F335" s="1"/>
  <c r="D487"/>
  <c r="G327"/>
  <c r="E327"/>
  <c r="F327" s="1"/>
  <c r="D479"/>
  <c r="G319"/>
  <c r="E319"/>
  <c r="F319" s="1"/>
  <c r="D471"/>
  <c r="G311"/>
  <c r="E311"/>
  <c r="F311" s="1"/>
  <c r="D463"/>
  <c r="G303"/>
  <c r="E303"/>
  <c r="F303" s="1"/>
  <c r="G296"/>
  <c r="D456"/>
  <c r="E296"/>
  <c r="F296" s="1"/>
  <c r="E284"/>
  <c r="F284" s="1"/>
  <c r="G284"/>
  <c r="D444"/>
  <c r="G280"/>
  <c r="D440"/>
  <c r="E280"/>
  <c r="F280" s="1"/>
  <c r="D431"/>
  <c r="G271"/>
  <c r="E271"/>
  <c r="F271" s="1"/>
  <c r="D429"/>
  <c r="G269"/>
  <c r="E269"/>
  <c r="F269" s="1"/>
  <c r="D423"/>
  <c r="G263"/>
  <c r="E263"/>
  <c r="F263" s="1"/>
  <c r="D421"/>
  <c r="G261"/>
  <c r="E261"/>
  <c r="F261" s="1"/>
  <c r="D415"/>
  <c r="G255"/>
  <c r="E255"/>
  <c r="F255" s="1"/>
  <c r="D413"/>
  <c r="G253"/>
  <c r="E253"/>
  <c r="F253" s="1"/>
  <c r="D407"/>
  <c r="G247"/>
  <c r="E247"/>
  <c r="F247" s="1"/>
  <c r="D405"/>
  <c r="G245"/>
  <c r="E245"/>
  <c r="F245" s="1"/>
  <c r="D399"/>
  <c r="G239"/>
  <c r="E239"/>
  <c r="F239" s="1"/>
  <c r="D397"/>
  <c r="G237"/>
  <c r="E237"/>
  <c r="F237" s="1"/>
  <c r="D391"/>
  <c r="G231"/>
  <c r="E231"/>
  <c r="F231" s="1"/>
  <c r="D389"/>
  <c r="G229"/>
  <c r="E229"/>
  <c r="F229" s="1"/>
  <c r="D383"/>
  <c r="G223"/>
  <c r="E223"/>
  <c r="F223" s="1"/>
  <c r="D381"/>
  <c r="G221"/>
  <c r="E221"/>
  <c r="F221" s="1"/>
  <c r="D375"/>
  <c r="G215"/>
  <c r="E215"/>
  <c r="F215" s="1"/>
  <c r="D373"/>
  <c r="G213"/>
  <c r="E213"/>
  <c r="F213" s="1"/>
  <c r="D367"/>
  <c r="G207"/>
  <c r="E207"/>
  <c r="F207" s="1"/>
  <c r="D365"/>
  <c r="G205"/>
  <c r="E205"/>
  <c r="F205" s="1"/>
  <c r="D359"/>
  <c r="E199"/>
  <c r="F199" s="1"/>
  <c r="C274"/>
  <c r="O14" i="10"/>
  <c r="E13" i="5"/>
  <c r="D1610" i="74"/>
  <c r="E1604"/>
  <c r="F1604" s="1"/>
  <c r="D1583"/>
  <c r="G1583" s="1"/>
  <c r="H1583" s="1"/>
  <c r="G1502"/>
  <c r="D1582"/>
  <c r="G1582" s="1"/>
  <c r="H1582" s="1"/>
  <c r="G1501"/>
  <c r="D1581"/>
  <c r="G1581" s="1"/>
  <c r="H1581" s="1"/>
  <c r="G1500"/>
  <c r="D1580"/>
  <c r="G1580" s="1"/>
  <c r="H1580" s="1"/>
  <c r="G1499"/>
  <c r="D1575"/>
  <c r="G1575" s="1"/>
  <c r="H1575" s="1"/>
  <c r="G1494"/>
  <c r="G1493"/>
  <c r="D1574"/>
  <c r="G1574" s="1"/>
  <c r="H1574" s="1"/>
  <c r="D1573"/>
  <c r="G1573" s="1"/>
  <c r="H1573" s="1"/>
  <c r="G1492"/>
  <c r="D1572"/>
  <c r="G1572" s="1"/>
  <c r="H1572" s="1"/>
  <c r="G1491"/>
  <c r="D1567"/>
  <c r="G1567" s="1"/>
  <c r="H1567" s="1"/>
  <c r="G1486"/>
  <c r="D1566"/>
  <c r="G1566" s="1"/>
  <c r="H1566" s="1"/>
  <c r="G1485"/>
  <c r="D1559"/>
  <c r="G1559" s="1"/>
  <c r="H1559" s="1"/>
  <c r="G1478"/>
  <c r="D1558"/>
  <c r="G1558" s="1"/>
  <c r="H1558" s="1"/>
  <c r="G1477"/>
  <c r="G1476"/>
  <c r="D1557"/>
  <c r="G1557" s="1"/>
  <c r="H1557" s="1"/>
  <c r="D1556"/>
  <c r="G1556" s="1"/>
  <c r="H1556" s="1"/>
  <c r="G1475"/>
  <c r="F1520"/>
  <c r="D1520"/>
  <c r="G1439"/>
  <c r="F1514"/>
  <c r="J9" i="27"/>
  <c r="E1180" i="74"/>
  <c r="G1252"/>
  <c r="E1168"/>
  <c r="G1248"/>
  <c r="E1164"/>
  <c r="G1244"/>
  <c r="E1160"/>
  <c r="G1224"/>
  <c r="G1220"/>
  <c r="G1212"/>
  <c r="G1203"/>
  <c r="G1202"/>
  <c r="D458"/>
  <c r="E298"/>
  <c r="F298" s="1"/>
  <c r="G298"/>
  <c r="E294"/>
  <c r="F294" s="1"/>
  <c r="D454"/>
  <c r="G294"/>
  <c r="L83" i="19"/>
  <c r="D272" i="74"/>
  <c r="L75" i="19"/>
  <c r="D264" i="74"/>
  <c r="L67" i="19"/>
  <c r="D256" i="74"/>
  <c r="L78" i="20"/>
  <c r="D347" i="74"/>
  <c r="L76" i="20"/>
  <c r="D345" i="74"/>
  <c r="L62" i="20"/>
  <c r="D331" i="74"/>
  <c r="L60" i="20"/>
  <c r="D329" i="74"/>
  <c r="L46" i="20"/>
  <c r="D315" i="74"/>
  <c r="L44" i="20"/>
  <c r="D313" i="74"/>
  <c r="L30" i="20"/>
  <c r="D299" i="74"/>
  <c r="L28" i="20"/>
  <c r="D297" i="74"/>
  <c r="L14" i="20"/>
  <c r="D283" i="74"/>
  <c r="L12" i="20"/>
  <c r="D281" i="74"/>
  <c r="L84" i="19"/>
  <c r="D273" i="74"/>
  <c r="L70" i="19"/>
  <c r="D259" i="74"/>
  <c r="L68" i="19"/>
  <c r="D257" i="74"/>
  <c r="L54" i="19"/>
  <c r="D243" i="74"/>
  <c r="L52" i="19"/>
  <c r="D241" i="74"/>
  <c r="L38" i="19"/>
  <c r="D227" i="74"/>
  <c r="L36" i="19"/>
  <c r="D225" i="74"/>
  <c r="L22" i="19"/>
  <c r="D211" i="74"/>
  <c r="L20" i="19"/>
  <c r="D209" i="74"/>
  <c r="D193"/>
  <c r="E193" s="1"/>
  <c r="F193" s="1"/>
  <c r="D190"/>
  <c r="D188"/>
  <c r="E187"/>
  <c r="F187" s="1"/>
  <c r="D184"/>
  <c r="E184" s="1"/>
  <c r="F184" s="1"/>
  <c r="C182"/>
  <c r="E182" s="1"/>
  <c r="F182" s="1"/>
  <c r="C174"/>
  <c r="D172"/>
  <c r="O58" i="8"/>
  <c r="C167" i="74"/>
  <c r="E167" s="1"/>
  <c r="F167" s="1"/>
  <c r="D57" i="5"/>
  <c r="O56" i="8"/>
  <c r="C165" i="74"/>
  <c r="D55" i="5"/>
  <c r="D158" i="74"/>
  <c r="C157"/>
  <c r="D47" i="5"/>
  <c r="C156" i="74"/>
  <c r="C150"/>
  <c r="E150" s="1"/>
  <c r="F150" s="1"/>
  <c r="D142"/>
  <c r="E142" s="1"/>
  <c r="F142" s="1"/>
  <c r="D126"/>
  <c r="E126" s="1"/>
  <c r="F126" s="1"/>
  <c r="D54"/>
  <c r="E54" s="1"/>
  <c r="F54" s="1"/>
  <c r="G24" i="5"/>
  <c r="D52" i="74"/>
  <c r="G22" i="5"/>
  <c r="D50" i="74"/>
  <c r="E50" s="1"/>
  <c r="F50" s="1"/>
  <c r="G20" i="5"/>
  <c r="D185" i="74"/>
  <c r="D177"/>
  <c r="E177" s="1"/>
  <c r="F177" s="1"/>
  <c r="D173"/>
  <c r="D169"/>
  <c r="D181"/>
  <c r="O60" i="8"/>
  <c r="D152" i="74"/>
  <c r="D144"/>
  <c r="C138"/>
  <c r="D136"/>
  <c r="C129"/>
  <c r="D19" i="5"/>
  <c r="C128" i="74"/>
  <c r="D122"/>
  <c r="E122" s="1"/>
  <c r="F122" s="1"/>
  <c r="C121"/>
  <c r="C120"/>
  <c r="D46"/>
  <c r="E46" s="1"/>
  <c r="F46" s="1"/>
  <c r="G16" i="5"/>
  <c r="D44" i="74"/>
  <c r="G14" i="5"/>
  <c r="N20" i="3"/>
  <c r="D176" i="74"/>
  <c r="E176" s="1"/>
  <c r="F176" s="1"/>
  <c r="E48"/>
  <c r="F48" s="1"/>
  <c r="I9" i="66"/>
  <c r="G73" i="68"/>
  <c r="C341" i="74"/>
  <c r="G65" i="68"/>
  <c r="C333" i="74"/>
  <c r="G57" i="68"/>
  <c r="C325" i="74"/>
  <c r="L10" i="20"/>
  <c r="D279" i="74"/>
  <c r="L63" i="20"/>
  <c r="D332" i="74"/>
  <c r="L47" i="20"/>
  <c r="D316" i="74"/>
  <c r="H80" i="19"/>
  <c r="D589" i="74"/>
  <c r="E589" s="1"/>
  <c r="H76" i="19"/>
  <c r="K76" s="1"/>
  <c r="D585" i="74"/>
  <c r="E585" s="1"/>
  <c r="H72" i="19"/>
  <c r="K72" s="1"/>
  <c r="D581" i="74"/>
  <c r="E581" s="1"/>
  <c r="H68" i="19"/>
  <c r="K68" s="1"/>
  <c r="D577" i="74"/>
  <c r="E577" s="1"/>
  <c r="H64" i="19"/>
  <c r="D573" i="74"/>
  <c r="E573" s="1"/>
  <c r="H60" i="19"/>
  <c r="D569" i="74"/>
  <c r="E569" s="1"/>
  <c r="H56" i="19"/>
  <c r="K56" s="1"/>
  <c r="D565" i="74"/>
  <c r="E565" s="1"/>
  <c r="H52" i="19"/>
  <c r="K52" s="1"/>
  <c r="D561" i="74"/>
  <c r="E561" s="1"/>
  <c r="H48" i="19"/>
  <c r="D557" i="74"/>
  <c r="E557" s="1"/>
  <c r="H44" i="19"/>
  <c r="K44" s="1"/>
  <c r="D553" i="74"/>
  <c r="E553" s="1"/>
  <c r="H40" i="19"/>
  <c r="K40" s="1"/>
  <c r="D549" i="74"/>
  <c r="E549" s="1"/>
  <c r="H36" i="19"/>
  <c r="K36" s="1"/>
  <c r="D545" i="74"/>
  <c r="E545" s="1"/>
  <c r="H32" i="19"/>
  <c r="D541" i="74"/>
  <c r="E541" s="1"/>
  <c r="H28" i="19"/>
  <c r="D537" i="74"/>
  <c r="E537" s="1"/>
  <c r="H24" i="19"/>
  <c r="K24" s="1"/>
  <c r="D533" i="74"/>
  <c r="E533" s="1"/>
  <c r="H20" i="19"/>
  <c r="K20" s="1"/>
  <c r="D529" i="74"/>
  <c r="E529" s="1"/>
  <c r="H16" i="19"/>
  <c r="D525" i="74"/>
  <c r="E525" s="1"/>
  <c r="H12" i="19"/>
  <c r="K12" s="1"/>
  <c r="D521" i="74"/>
  <c r="E521" s="1"/>
  <c r="L75" i="20"/>
  <c r="D344" i="74"/>
  <c r="L59" i="20"/>
  <c r="D328" i="74"/>
  <c r="L43" i="20"/>
  <c r="D312" i="74"/>
  <c r="E52"/>
  <c r="F52" s="1"/>
  <c r="L71" i="20"/>
  <c r="D340" i="74"/>
  <c r="L55" i="20"/>
  <c r="D324" i="74"/>
  <c r="L39" i="20"/>
  <c r="D308" i="74"/>
  <c r="H81" i="19"/>
  <c r="J81" s="1"/>
  <c r="E76" i="76" s="1"/>
  <c r="D590" i="74"/>
  <c r="E590" s="1"/>
  <c r="H77" i="19"/>
  <c r="K77" s="1"/>
  <c r="D586" i="74"/>
  <c r="E586" s="1"/>
  <c r="H73" i="19"/>
  <c r="J73" s="1"/>
  <c r="E68" i="76" s="1"/>
  <c r="D582" i="74"/>
  <c r="E582" s="1"/>
  <c r="H69" i="19"/>
  <c r="J69" s="1"/>
  <c r="E64" i="76" s="1"/>
  <c r="D578" i="74"/>
  <c r="E578" s="1"/>
  <c r="H65" i="19"/>
  <c r="J65" s="1"/>
  <c r="E60" i="76" s="1"/>
  <c r="D574" i="74"/>
  <c r="E574" s="1"/>
  <c r="H61" i="19"/>
  <c r="K61" s="1"/>
  <c r="D570" i="74"/>
  <c r="E570" s="1"/>
  <c r="H57" i="19"/>
  <c r="J57" s="1"/>
  <c r="E52" i="76" s="1"/>
  <c r="D566" i="74"/>
  <c r="E566" s="1"/>
  <c r="H53" i="19"/>
  <c r="J53" s="1"/>
  <c r="E48" i="76" s="1"/>
  <c r="D562" i="74"/>
  <c r="E562" s="1"/>
  <c r="H49" i="19"/>
  <c r="J49" s="1"/>
  <c r="E44" i="76" s="1"/>
  <c r="D558" i="74"/>
  <c r="E558" s="1"/>
  <c r="H45" i="19"/>
  <c r="K45" s="1"/>
  <c r="D554" i="74"/>
  <c r="E554" s="1"/>
  <c r="H41" i="19"/>
  <c r="J41" s="1"/>
  <c r="E36" i="76" s="1"/>
  <c r="D550" i="74"/>
  <c r="E550" s="1"/>
  <c r="H37" i="19"/>
  <c r="J37" s="1"/>
  <c r="E32" i="76" s="1"/>
  <c r="D546" i="74"/>
  <c r="E546" s="1"/>
  <c r="H33" i="19"/>
  <c r="J33" s="1"/>
  <c r="E28" i="76" s="1"/>
  <c r="D542" i="74"/>
  <c r="E542" s="1"/>
  <c r="H29" i="19"/>
  <c r="K29" s="1"/>
  <c r="D538" i="74"/>
  <c r="E538" s="1"/>
  <c r="H25" i="19"/>
  <c r="J25" s="1"/>
  <c r="E20" i="76" s="1"/>
  <c r="D534" i="74"/>
  <c r="E534" s="1"/>
  <c r="H21" i="19"/>
  <c r="J21" s="1"/>
  <c r="E16" i="76" s="1"/>
  <c r="D530" i="74"/>
  <c r="E530" s="1"/>
  <c r="H17" i="19"/>
  <c r="J17" s="1"/>
  <c r="E12" i="76" s="1"/>
  <c r="D526" i="74"/>
  <c r="E526" s="1"/>
  <c r="H13" i="19"/>
  <c r="K13" s="1"/>
  <c r="D522" i="74"/>
  <c r="E522" s="1"/>
  <c r="O82" i="8"/>
  <c r="D191" i="74"/>
  <c r="L67" i="20"/>
  <c r="D336" i="74"/>
  <c r="L51" i="20"/>
  <c r="D320" i="74"/>
  <c r="O57" i="8"/>
  <c r="D166" i="74"/>
  <c r="O18" i="6"/>
  <c r="D47" i="74"/>
  <c r="O55" i="8"/>
  <c r="D161" i="74"/>
  <c r="E161" s="1"/>
  <c r="F161" s="1"/>
  <c r="D157"/>
  <c r="D153"/>
  <c r="E153" s="1"/>
  <c r="F153" s="1"/>
  <c r="D149"/>
  <c r="D145"/>
  <c r="O32" i="8"/>
  <c r="D141" i="74"/>
  <c r="E141" s="1"/>
  <c r="F141" s="1"/>
  <c r="D137"/>
  <c r="D133"/>
  <c r="E133" s="1"/>
  <c r="F133" s="1"/>
  <c r="D129"/>
  <c r="D121"/>
  <c r="O52" i="8"/>
  <c r="O22" i="6"/>
  <c r="D51" i="74"/>
  <c r="C181"/>
  <c r="C186"/>
  <c r="E1163"/>
  <c r="E1159"/>
  <c r="E1155"/>
  <c r="C1275"/>
  <c r="C1264"/>
  <c r="A1269" s="1"/>
  <c r="E1269" s="1"/>
  <c r="D511"/>
  <c r="G351"/>
  <c r="E351"/>
  <c r="F351" s="1"/>
  <c r="E300"/>
  <c r="F300" s="1"/>
  <c r="G300"/>
  <c r="D460"/>
  <c r="E292"/>
  <c r="F292" s="1"/>
  <c r="G292"/>
  <c r="D452"/>
  <c r="G288"/>
  <c r="D448"/>
  <c r="E288"/>
  <c r="F288" s="1"/>
  <c r="D430"/>
  <c r="G270"/>
  <c r="E270"/>
  <c r="F270" s="1"/>
  <c r="D428"/>
  <c r="G268"/>
  <c r="E268"/>
  <c r="F268" s="1"/>
  <c r="D422"/>
  <c r="G262"/>
  <c r="E262"/>
  <c r="F262" s="1"/>
  <c r="D420"/>
  <c r="G260"/>
  <c r="E260"/>
  <c r="F260" s="1"/>
  <c r="D410"/>
  <c r="G250"/>
  <c r="E250"/>
  <c r="F250" s="1"/>
  <c r="D408"/>
  <c r="G248"/>
  <c r="E248"/>
  <c r="F248" s="1"/>
  <c r="D402"/>
  <c r="G242"/>
  <c r="E242"/>
  <c r="F242" s="1"/>
  <c r="D400"/>
  <c r="G240"/>
  <c r="E240"/>
  <c r="F240" s="1"/>
  <c r="D394"/>
  <c r="G234"/>
  <c r="E234"/>
  <c r="F234" s="1"/>
  <c r="D392"/>
  <c r="G232"/>
  <c r="E232"/>
  <c r="F232" s="1"/>
  <c r="D386"/>
  <c r="G226"/>
  <c r="E226"/>
  <c r="F226" s="1"/>
  <c r="D384"/>
  <c r="G224"/>
  <c r="E224"/>
  <c r="F224" s="1"/>
  <c r="D378"/>
  <c r="G218"/>
  <c r="E218"/>
  <c r="F218" s="1"/>
  <c r="D376"/>
  <c r="G216"/>
  <c r="E216"/>
  <c r="F216" s="1"/>
  <c r="D370"/>
  <c r="G210"/>
  <c r="E210"/>
  <c r="F210" s="1"/>
  <c r="D368"/>
  <c r="G208"/>
  <c r="E208"/>
  <c r="F208" s="1"/>
  <c r="D362"/>
  <c r="G202"/>
  <c r="E202"/>
  <c r="F202" s="1"/>
  <c r="D360"/>
  <c r="G200"/>
  <c r="E200"/>
  <c r="F200" s="1"/>
  <c r="D1594"/>
  <c r="G1594" s="1"/>
  <c r="H1594" s="1"/>
  <c r="G1513"/>
  <c r="D1593"/>
  <c r="G1593" s="1"/>
  <c r="H1593" s="1"/>
  <c r="G1512"/>
  <c r="D1592"/>
  <c r="G1592" s="1"/>
  <c r="H1592" s="1"/>
  <c r="G1511"/>
  <c r="D1591"/>
  <c r="G1591" s="1"/>
  <c r="H1591" s="1"/>
  <c r="G1510"/>
  <c r="D1590"/>
  <c r="G1590" s="1"/>
  <c r="H1590" s="1"/>
  <c r="G1509"/>
  <c r="G1508"/>
  <c r="D1589"/>
  <c r="G1589" s="1"/>
  <c r="H1589" s="1"/>
  <c r="D1588"/>
  <c r="G1588" s="1"/>
  <c r="H1588" s="1"/>
  <c r="G1507"/>
  <c r="D1587"/>
  <c r="G1587" s="1"/>
  <c r="H1587" s="1"/>
  <c r="G1506"/>
  <c r="D1586"/>
  <c r="G1586" s="1"/>
  <c r="H1586" s="1"/>
  <c r="G1505"/>
  <c r="G1504"/>
  <c r="D1585"/>
  <c r="G1585" s="1"/>
  <c r="H1585" s="1"/>
  <c r="D1584"/>
  <c r="G1584" s="1"/>
  <c r="H1584" s="1"/>
  <c r="G1503"/>
  <c r="D1579"/>
  <c r="G1579" s="1"/>
  <c r="H1579" s="1"/>
  <c r="G1498"/>
  <c r="D1578"/>
  <c r="G1578" s="1"/>
  <c r="H1578" s="1"/>
  <c r="G1497"/>
  <c r="G1496"/>
  <c r="D1577"/>
  <c r="G1577" s="1"/>
  <c r="H1577" s="1"/>
  <c r="D1576"/>
  <c r="G1576" s="1"/>
  <c r="H1576" s="1"/>
  <c r="G1495"/>
  <c r="D1571"/>
  <c r="G1571" s="1"/>
  <c r="H1571" s="1"/>
  <c r="G1490"/>
  <c r="D1570"/>
  <c r="G1570" s="1"/>
  <c r="H1570" s="1"/>
  <c r="G1489"/>
  <c r="D1569"/>
  <c r="G1569" s="1"/>
  <c r="H1569" s="1"/>
  <c r="G1488"/>
  <c r="G1487"/>
  <c r="D1568"/>
  <c r="G1568" s="1"/>
  <c r="H1568" s="1"/>
  <c r="D1561"/>
  <c r="G1561" s="1"/>
  <c r="H1561" s="1"/>
  <c r="G1480"/>
  <c r="D1560"/>
  <c r="G1560" s="1"/>
  <c r="H1560" s="1"/>
  <c r="G1479"/>
  <c r="D1555"/>
  <c r="G1555" s="1"/>
  <c r="H1555" s="1"/>
  <c r="G1474"/>
  <c r="D1554"/>
  <c r="G1554" s="1"/>
  <c r="H1554" s="1"/>
  <c r="G1473"/>
  <c r="G1472"/>
  <c r="D1553"/>
  <c r="G1553" s="1"/>
  <c r="H1553" s="1"/>
  <c r="G1471"/>
  <c r="D1552"/>
  <c r="G1552" s="1"/>
  <c r="H1552" s="1"/>
  <c r="D1551"/>
  <c r="G1551" s="1"/>
  <c r="H1551" s="1"/>
  <c r="G1470"/>
  <c r="G1469"/>
  <c r="D1550"/>
  <c r="G1550" s="1"/>
  <c r="H1550" s="1"/>
  <c r="G1468"/>
  <c r="D1549"/>
  <c r="G1549" s="1"/>
  <c r="H1549" s="1"/>
  <c r="D1548"/>
  <c r="G1548" s="1"/>
  <c r="H1548" s="1"/>
  <c r="G1467"/>
  <c r="D1514"/>
  <c r="G1260"/>
  <c r="E1176"/>
  <c r="G1256"/>
  <c r="E1172"/>
  <c r="G1240"/>
  <c r="E1156"/>
  <c r="G1236"/>
  <c r="E1153"/>
  <c r="G1232"/>
  <c r="E1149"/>
  <c r="G1228"/>
  <c r="E1140"/>
  <c r="G1216"/>
  <c r="E1133"/>
  <c r="G1208"/>
  <c r="G1201"/>
  <c r="G1200"/>
  <c r="E1113"/>
  <c r="E1111"/>
  <c r="G1191"/>
  <c r="F1189"/>
  <c r="D1264"/>
  <c r="E302"/>
  <c r="F302" s="1"/>
  <c r="D462"/>
  <c r="G302"/>
  <c r="D450"/>
  <c r="E290"/>
  <c r="F290" s="1"/>
  <c r="G290"/>
  <c r="E286"/>
  <c r="F286" s="1"/>
  <c r="D446"/>
  <c r="G286"/>
  <c r="D442"/>
  <c r="E282"/>
  <c r="F282" s="1"/>
  <c r="G282"/>
  <c r="L77" i="19"/>
  <c r="D266" i="74"/>
  <c r="L69" i="19"/>
  <c r="D258" i="74"/>
  <c r="L65" i="19"/>
  <c r="D254" i="74"/>
  <c r="L63" i="19"/>
  <c r="D252" i="74"/>
  <c r="L57" i="19"/>
  <c r="D246" i="74"/>
  <c r="L55" i="19"/>
  <c r="D244" i="74"/>
  <c r="L49" i="19"/>
  <c r="D238" i="74"/>
  <c r="L47" i="19"/>
  <c r="D236" i="74"/>
  <c r="L41" i="19"/>
  <c r="D230" i="74"/>
  <c r="L39" i="19"/>
  <c r="D228" i="74"/>
  <c r="L33" i="19"/>
  <c r="D222" i="74"/>
  <c r="L31" i="19"/>
  <c r="D220" i="74"/>
  <c r="L25" i="19"/>
  <c r="D214" i="74"/>
  <c r="L23" i="19"/>
  <c r="D212" i="74"/>
  <c r="L17" i="19"/>
  <c r="D206" i="74"/>
  <c r="L15" i="19"/>
  <c r="D204" i="74"/>
  <c r="L84" i="20"/>
  <c r="D353" i="74"/>
  <c r="L70" i="20"/>
  <c r="D339" i="74"/>
  <c r="L68" i="20"/>
  <c r="D337" i="74"/>
  <c r="L54" i="20"/>
  <c r="D323" i="74"/>
  <c r="L52" i="20"/>
  <c r="D321" i="74"/>
  <c r="L38" i="20"/>
  <c r="D307" i="74"/>
  <c r="L36" i="20"/>
  <c r="D305" i="74"/>
  <c r="L22" i="20"/>
  <c r="D291" i="74"/>
  <c r="L20" i="20"/>
  <c r="D289" i="74"/>
  <c r="L78" i="19"/>
  <c r="D267" i="74"/>
  <c r="L76" i="19"/>
  <c r="D265" i="74"/>
  <c r="L62" i="19"/>
  <c r="D251" i="74"/>
  <c r="L60" i="19"/>
  <c r="D249" i="74"/>
  <c r="L46" i="19"/>
  <c r="D235" i="74"/>
  <c r="L44" i="19"/>
  <c r="D233" i="74"/>
  <c r="L30" i="19"/>
  <c r="D219" i="74"/>
  <c r="L28" i="19"/>
  <c r="D217" i="74"/>
  <c r="L14" i="19"/>
  <c r="D203" i="74"/>
  <c r="L12" i="19"/>
  <c r="D201" i="74"/>
  <c r="D165"/>
  <c r="C191"/>
  <c r="C190"/>
  <c r="E190" s="1"/>
  <c r="F190" s="1"/>
  <c r="O79" i="8"/>
  <c r="C188" i="74"/>
  <c r="E188" s="1"/>
  <c r="F188" s="1"/>
  <c r="D78" i="5"/>
  <c r="C185" i="74"/>
  <c r="D75" i="5"/>
  <c r="D174" i="74"/>
  <c r="C173"/>
  <c r="D63" i="5"/>
  <c r="C172" i="74"/>
  <c r="C166"/>
  <c r="E166" s="1"/>
  <c r="F166" s="1"/>
  <c r="C164"/>
  <c r="E164" s="1"/>
  <c r="F164" s="1"/>
  <c r="C158"/>
  <c r="D156"/>
  <c r="C149"/>
  <c r="E149" s="1"/>
  <c r="F149" s="1"/>
  <c r="D39" i="5"/>
  <c r="C148" i="74"/>
  <c r="E148" s="1"/>
  <c r="F148" s="1"/>
  <c r="D140"/>
  <c r="E140" s="1"/>
  <c r="F140" s="1"/>
  <c r="D124"/>
  <c r="E124" s="1"/>
  <c r="F124" s="1"/>
  <c r="L80" i="20"/>
  <c r="D349" i="74"/>
  <c r="L72" i="20"/>
  <c r="D341" i="74"/>
  <c r="L64" i="20"/>
  <c r="D333" i="74"/>
  <c r="L56" i="20"/>
  <c r="D325" i="74"/>
  <c r="L48" i="20"/>
  <c r="D317" i="74"/>
  <c r="L40" i="20"/>
  <c r="D309" i="74"/>
  <c r="L32" i="20"/>
  <c r="D301" i="74"/>
  <c r="L26" i="20"/>
  <c r="D295" i="74"/>
  <c r="L24" i="20"/>
  <c r="D293" i="74"/>
  <c r="L18" i="20"/>
  <c r="D287" i="74"/>
  <c r="L16" i="20"/>
  <c r="D285" i="74"/>
  <c r="D192"/>
  <c r="E192" s="1"/>
  <c r="F192" s="1"/>
  <c r="D189"/>
  <c r="E189" s="1"/>
  <c r="F189" s="1"/>
  <c r="O62" i="8"/>
  <c r="D168" i="74"/>
  <c r="D160"/>
  <c r="E160" s="1"/>
  <c r="F160" s="1"/>
  <c r="C137"/>
  <c r="E137" s="1"/>
  <c r="F137" s="1"/>
  <c r="D27" i="5"/>
  <c r="C136" i="74"/>
  <c r="E136" s="1"/>
  <c r="F136" s="1"/>
  <c r="C130"/>
  <c r="E130" s="1"/>
  <c r="F130" s="1"/>
  <c r="D128"/>
  <c r="D13" i="5"/>
  <c r="C123" i="74"/>
  <c r="E123" s="1"/>
  <c r="F123" s="1"/>
  <c r="D120"/>
  <c r="E47"/>
  <c r="F47" s="1"/>
  <c r="E45"/>
  <c r="F45" s="1"/>
  <c r="E43"/>
  <c r="F43" s="1"/>
  <c r="O19" i="6"/>
  <c r="O10"/>
  <c r="H9"/>
  <c r="C9" i="5"/>
  <c r="O68" i="68"/>
  <c r="E10" i="65"/>
  <c r="P10" s="1"/>
  <c r="E26"/>
  <c r="P26" s="1"/>
  <c r="E42"/>
  <c r="P42" s="1"/>
  <c r="E58"/>
  <c r="P58" s="1"/>
  <c r="E23"/>
  <c r="P23" s="1"/>
  <c r="E39"/>
  <c r="P39" s="1"/>
  <c r="E55"/>
  <c r="P55" s="1"/>
  <c r="E71"/>
  <c r="P71" s="1"/>
  <c r="E24"/>
  <c r="P24" s="1"/>
  <c r="E40"/>
  <c r="P40" s="1"/>
  <c r="E56"/>
  <c r="P56" s="1"/>
  <c r="E13"/>
  <c r="P13" s="1"/>
  <c r="E29"/>
  <c r="P29" s="1"/>
  <c r="E45"/>
  <c r="P45" s="1"/>
  <c r="E61"/>
  <c r="P61" s="1"/>
  <c r="E76"/>
  <c r="P76" s="1"/>
  <c r="I76"/>
  <c r="J76" s="1"/>
  <c r="I77"/>
  <c r="J77" s="1"/>
  <c r="E77"/>
  <c r="P77" s="1"/>
  <c r="I82"/>
  <c r="J82" s="1"/>
  <c r="E82"/>
  <c r="P82" s="1"/>
  <c r="J10" i="62"/>
  <c r="H22"/>
  <c r="G13" i="68"/>
  <c r="G10" s="1"/>
  <c r="H9" i="13"/>
  <c r="O11" i="10"/>
  <c r="E10" i="5"/>
  <c r="F10" s="1"/>
  <c r="C76"/>
  <c r="O77" i="6"/>
  <c r="F46" i="66"/>
  <c r="O46"/>
  <c r="F38"/>
  <c r="O38"/>
  <c r="H10" i="19"/>
  <c r="T9" i="12"/>
  <c r="O12" i="10"/>
  <c r="E11" i="5"/>
  <c r="O73" i="10"/>
  <c r="E72" i="5"/>
  <c r="O57" i="10"/>
  <c r="E56" i="5"/>
  <c r="O41" i="10"/>
  <c r="E40" i="5"/>
  <c r="O25" i="10"/>
  <c r="E24" i="5"/>
  <c r="F83" i="66"/>
  <c r="O83"/>
  <c r="F79"/>
  <c r="O79"/>
  <c r="F75"/>
  <c r="O75"/>
  <c r="F71"/>
  <c r="O71"/>
  <c r="F67"/>
  <c r="O67"/>
  <c r="O63"/>
  <c r="R63" s="1"/>
  <c r="AH63" s="1"/>
  <c r="F63"/>
  <c r="O59"/>
  <c r="R59" s="1"/>
  <c r="AH59" s="1"/>
  <c r="F59"/>
  <c r="O55"/>
  <c r="R55" s="1"/>
  <c r="AH55" s="1"/>
  <c r="F55"/>
  <c r="F51"/>
  <c r="O51"/>
  <c r="F47"/>
  <c r="O47"/>
  <c r="F43"/>
  <c r="O43"/>
  <c r="F39"/>
  <c r="O39"/>
  <c r="F35"/>
  <c r="O35"/>
  <c r="R35" s="1"/>
  <c r="AH35" s="1"/>
  <c r="F31"/>
  <c r="O31"/>
  <c r="R31" s="1"/>
  <c r="AH31" s="1"/>
  <c r="F27"/>
  <c r="O27"/>
  <c r="R27" s="1"/>
  <c r="AH27" s="1"/>
  <c r="F23"/>
  <c r="O23"/>
  <c r="F19"/>
  <c r="O19"/>
  <c r="F15"/>
  <c r="O15"/>
  <c r="F11"/>
  <c r="O11"/>
  <c r="O16"/>
  <c r="R16" s="1"/>
  <c r="AH16" s="1"/>
  <c r="F16"/>
  <c r="O12"/>
  <c r="R12" s="1"/>
  <c r="AH12" s="1"/>
  <c r="F12"/>
  <c r="J74" i="51"/>
  <c r="G74" i="20"/>
  <c r="J66" i="51"/>
  <c r="G66" i="20"/>
  <c r="C74" i="5"/>
  <c r="O75" i="6"/>
  <c r="C58" i="5"/>
  <c r="F58" s="1"/>
  <c r="O59" i="6"/>
  <c r="C42" i="5"/>
  <c r="F42" s="1"/>
  <c r="O43" i="6"/>
  <c r="O27"/>
  <c r="C26" i="5"/>
  <c r="F26" s="1"/>
  <c r="O36" i="66"/>
  <c r="R36" s="1"/>
  <c r="AH36" s="1"/>
  <c r="F36"/>
  <c r="O28"/>
  <c r="F28"/>
  <c r="J12" i="20"/>
  <c r="I7" i="76" s="1"/>
  <c r="K12" i="20"/>
  <c r="E68" i="5"/>
  <c r="O69" i="10"/>
  <c r="E52" i="5"/>
  <c r="O53" i="10"/>
  <c r="E36" i="5"/>
  <c r="O37" i="10"/>
  <c r="E20" i="5"/>
  <c r="O21" i="10"/>
  <c r="F9" i="6"/>
  <c r="F81" i="66"/>
  <c r="O81"/>
  <c r="F77"/>
  <c r="O77"/>
  <c r="F73"/>
  <c r="O73"/>
  <c r="F69"/>
  <c r="O69"/>
  <c r="F33"/>
  <c r="O33"/>
  <c r="R33" s="1"/>
  <c r="AH33" s="1"/>
  <c r="F29"/>
  <c r="O29"/>
  <c r="R29" s="1"/>
  <c r="AH29" s="1"/>
  <c r="F25"/>
  <c r="O25"/>
  <c r="F21"/>
  <c r="O21"/>
  <c r="R21" s="1"/>
  <c r="AH21" s="1"/>
  <c r="F17"/>
  <c r="O17"/>
  <c r="F13"/>
  <c r="O13"/>
  <c r="R13" s="1"/>
  <c r="AH13" s="1"/>
  <c r="O42" i="8"/>
  <c r="D41" i="5"/>
  <c r="F41" s="1"/>
  <c r="G14" i="19"/>
  <c r="G13" i="5"/>
  <c r="J52" i="51"/>
  <c r="G52" i="20"/>
  <c r="J44" i="51"/>
  <c r="G44" i="20"/>
  <c r="J36" i="51"/>
  <c r="G36" i="20"/>
  <c r="J28" i="51"/>
  <c r="G28" i="20"/>
  <c r="J20" i="51"/>
  <c r="G20" i="20"/>
  <c r="J12" i="51"/>
  <c r="G12" i="20"/>
  <c r="O54" i="8"/>
  <c r="D53" i="5"/>
  <c r="F53" s="1"/>
  <c r="O22" i="8"/>
  <c r="D21" i="5"/>
  <c r="G82" i="19"/>
  <c r="G81" i="5"/>
  <c r="G74" i="19"/>
  <c r="G73" i="5"/>
  <c r="G66" i="19"/>
  <c r="G65" i="5"/>
  <c r="G58" i="19"/>
  <c r="G57" i="5"/>
  <c r="G50" i="19"/>
  <c r="G49" i="5"/>
  <c r="G42" i="19"/>
  <c r="G41" i="5"/>
  <c r="G34" i="19"/>
  <c r="G33" i="5"/>
  <c r="G26" i="19"/>
  <c r="G25" i="5"/>
  <c r="O23" i="68"/>
  <c r="O43"/>
  <c r="J65" i="20"/>
  <c r="I60" i="76" s="1"/>
  <c r="J33" i="20"/>
  <c r="I28" i="76" s="1"/>
  <c r="J17" i="20"/>
  <c r="I12" i="76" s="1"/>
  <c r="Q81" i="66"/>
  <c r="Q73"/>
  <c r="Q49"/>
  <c r="Q41"/>
  <c r="J18" i="20"/>
  <c r="I13" i="76" s="1"/>
  <c r="J71" i="20"/>
  <c r="I66" i="76" s="1"/>
  <c r="C83" i="18"/>
  <c r="F83" s="1"/>
  <c r="C75"/>
  <c r="F75" s="1"/>
  <c r="C67"/>
  <c r="F67" s="1"/>
  <c r="C59"/>
  <c r="F59" s="1"/>
  <c r="C51"/>
  <c r="F51" s="1"/>
  <c r="C43"/>
  <c r="F43" s="1"/>
  <c r="C35"/>
  <c r="F35" s="1"/>
  <c r="C27"/>
  <c r="F27" s="1"/>
  <c r="C19"/>
  <c r="F19" s="1"/>
  <c r="C11"/>
  <c r="F11" s="1"/>
  <c r="Q79" i="66"/>
  <c r="Q71"/>
  <c r="J83" i="20"/>
  <c r="I78" i="76" s="1"/>
  <c r="J67" i="20"/>
  <c r="I62" i="76" s="1"/>
  <c r="J53" i="20"/>
  <c r="I48" i="76" s="1"/>
  <c r="H10" i="8"/>
  <c r="H9" s="1"/>
  <c r="Q52" i="66"/>
  <c r="Q48"/>
  <c r="Q44"/>
  <c r="Q40"/>
  <c r="G43" i="20"/>
  <c r="G27"/>
  <c r="G80"/>
  <c r="G51"/>
  <c r="G35"/>
  <c r="G75"/>
  <c r="G82" i="5"/>
  <c r="O82" i="6"/>
  <c r="G74" i="5"/>
  <c r="O74" i="6"/>
  <c r="G66" i="5"/>
  <c r="O66" i="6"/>
  <c r="G58" i="5"/>
  <c r="O58" i="6"/>
  <c r="G50" i="5"/>
  <c r="O50" i="6"/>
  <c r="G42" i="5"/>
  <c r="O42" i="6"/>
  <c r="G34" i="5"/>
  <c r="O34" i="6"/>
  <c r="G26" i="5"/>
  <c r="O26" i="6"/>
  <c r="O44" i="8"/>
  <c r="O83" i="10"/>
  <c r="O75"/>
  <c r="O67"/>
  <c r="O59"/>
  <c r="O51"/>
  <c r="E22" i="65"/>
  <c r="P22" s="1"/>
  <c r="E38"/>
  <c r="P38" s="1"/>
  <c r="E54"/>
  <c r="P54" s="1"/>
  <c r="E70"/>
  <c r="P70" s="1"/>
  <c r="E19"/>
  <c r="P19" s="1"/>
  <c r="E35"/>
  <c r="P35" s="1"/>
  <c r="E51"/>
  <c r="P51" s="1"/>
  <c r="E67"/>
  <c r="P67" s="1"/>
  <c r="E20"/>
  <c r="P20" s="1"/>
  <c r="E36"/>
  <c r="P36" s="1"/>
  <c r="E52"/>
  <c r="P52" s="1"/>
  <c r="E68"/>
  <c r="P68" s="1"/>
  <c r="E25"/>
  <c r="P25" s="1"/>
  <c r="E41"/>
  <c r="P41" s="1"/>
  <c r="E57"/>
  <c r="P57" s="1"/>
  <c r="E72"/>
  <c r="P72" s="1"/>
  <c r="E73"/>
  <c r="P73" s="1"/>
  <c r="I78"/>
  <c r="J78" s="1"/>
  <c r="E78"/>
  <c r="P78" s="1"/>
  <c r="I83"/>
  <c r="J83" s="1"/>
  <c r="E83"/>
  <c r="P83" s="1"/>
  <c r="H13" i="20"/>
  <c r="K13" s="1"/>
  <c r="T9" i="13"/>
  <c r="J35" i="20"/>
  <c r="I30" i="76" s="1"/>
  <c r="K19" i="51"/>
  <c r="G18" i="5"/>
  <c r="C80"/>
  <c r="O81" i="6"/>
  <c r="C68" i="5"/>
  <c r="O69" i="6"/>
  <c r="C60" i="5"/>
  <c r="O61" i="6"/>
  <c r="C52" i="5"/>
  <c r="O53" i="6"/>
  <c r="C44" i="5"/>
  <c r="O45" i="6"/>
  <c r="C36" i="5"/>
  <c r="O37" i="6"/>
  <c r="C28" i="5"/>
  <c r="O29" i="6"/>
  <c r="O21"/>
  <c r="C20" i="5"/>
  <c r="F20" s="1"/>
  <c r="O13" i="6"/>
  <c r="C12" i="5"/>
  <c r="F12" s="1"/>
  <c r="F82" i="66"/>
  <c r="O82"/>
  <c r="R82" s="1"/>
  <c r="AH82" s="1"/>
  <c r="F74"/>
  <c r="O74"/>
  <c r="O66"/>
  <c r="R66" s="1"/>
  <c r="AH66" s="1"/>
  <c r="F66"/>
  <c r="F58"/>
  <c r="O58"/>
  <c r="R58" s="1"/>
  <c r="AH58" s="1"/>
  <c r="O34"/>
  <c r="F34"/>
  <c r="O26"/>
  <c r="R26" s="1"/>
  <c r="AH26" s="1"/>
  <c r="F26"/>
  <c r="O18"/>
  <c r="R18" s="1"/>
  <c r="AH18" s="1"/>
  <c r="F18"/>
  <c r="O10"/>
  <c r="C9"/>
  <c r="O20" i="10"/>
  <c r="E19" i="5"/>
  <c r="F19" s="1"/>
  <c r="O76" i="10"/>
  <c r="E75" i="5"/>
  <c r="F75" s="1"/>
  <c r="O60" i="10"/>
  <c r="E59" i="5"/>
  <c r="O44" i="10"/>
  <c r="E43" i="5"/>
  <c r="O28" i="10"/>
  <c r="E27" i="5"/>
  <c r="G9"/>
  <c r="P10" i="66"/>
  <c r="D9"/>
  <c r="E14" i="5"/>
  <c r="F14" s="1"/>
  <c r="O15" i="10"/>
  <c r="C78" i="5"/>
  <c r="F78" s="1"/>
  <c r="O79" i="6"/>
  <c r="C62" i="5"/>
  <c r="F62" s="1"/>
  <c r="O63" i="6"/>
  <c r="C46" i="5"/>
  <c r="F46" s="1"/>
  <c r="O47" i="6"/>
  <c r="C30" i="5"/>
  <c r="F30" s="1"/>
  <c r="O31" i="6"/>
  <c r="F84" i="66"/>
  <c r="O84"/>
  <c r="F76"/>
  <c r="O76"/>
  <c r="F68"/>
  <c r="O68"/>
  <c r="F60"/>
  <c r="O60"/>
  <c r="O52"/>
  <c r="F52"/>
  <c r="F44"/>
  <c r="O44"/>
  <c r="E71" i="5"/>
  <c r="O72" i="10"/>
  <c r="E55" i="5"/>
  <c r="F55" s="1"/>
  <c r="O56" i="10"/>
  <c r="E39" i="5"/>
  <c r="F39" s="1"/>
  <c r="O40" i="10"/>
  <c r="O24"/>
  <c r="E23" i="5"/>
  <c r="F23" s="1"/>
  <c r="C9" i="10"/>
  <c r="H10"/>
  <c r="H9" s="1"/>
  <c r="G10" i="19"/>
  <c r="N9" i="6"/>
  <c r="J55" i="51"/>
  <c r="G55" i="20"/>
  <c r="G16" i="19"/>
  <c r="G15" i="5"/>
  <c r="C13" i="50"/>
  <c r="J54" i="51"/>
  <c r="G54" i="20"/>
  <c r="J46" i="51"/>
  <c r="G46" i="20"/>
  <c r="J38" i="51"/>
  <c r="G38" i="20"/>
  <c r="J30" i="51"/>
  <c r="G30" i="20"/>
  <c r="J22" i="51"/>
  <c r="G22" i="20"/>
  <c r="J14" i="51"/>
  <c r="G14" i="20"/>
  <c r="G84" i="19"/>
  <c r="G83" i="5"/>
  <c r="G76" i="19"/>
  <c r="G75" i="5"/>
  <c r="G68" i="19"/>
  <c r="G67" i="5"/>
  <c r="G60" i="19"/>
  <c r="G59" i="5"/>
  <c r="G52" i="19"/>
  <c r="G51" i="5"/>
  <c r="G44" i="19"/>
  <c r="G43" i="5"/>
  <c r="G36" i="19"/>
  <c r="G35" i="5"/>
  <c r="G28" i="19"/>
  <c r="G27" i="5"/>
  <c r="G20" i="19"/>
  <c r="G19" i="5"/>
  <c r="O34" i="8"/>
  <c r="D33" i="5"/>
  <c r="L77" i="52"/>
  <c r="C77" i="46"/>
  <c r="C69" i="56"/>
  <c r="C69" i="57"/>
  <c r="L69" i="52"/>
  <c r="O69" i="47"/>
  <c r="C68" i="38"/>
  <c r="C69" i="50"/>
  <c r="C69" i="46"/>
  <c r="C61" i="56"/>
  <c r="C61" i="57"/>
  <c r="L61" i="52"/>
  <c r="O61" i="47"/>
  <c r="C61" i="50"/>
  <c r="C61" i="46"/>
  <c r="C60" i="38"/>
  <c r="C53" i="56"/>
  <c r="C53" i="57"/>
  <c r="L53" i="52"/>
  <c r="O53" i="47"/>
  <c r="C53" i="50"/>
  <c r="C53" i="46"/>
  <c r="C52" i="38"/>
  <c r="C45" i="56"/>
  <c r="C45" i="57"/>
  <c r="L45" i="52"/>
  <c r="O45" i="47"/>
  <c r="C44" i="38"/>
  <c r="C45" i="50"/>
  <c r="C45" i="46"/>
  <c r="C37" i="56"/>
  <c r="C37" i="57"/>
  <c r="L37" i="52"/>
  <c r="O37" i="47"/>
  <c r="C36" i="38"/>
  <c r="C37" i="50"/>
  <c r="C37" i="46"/>
  <c r="C29" i="56"/>
  <c r="C29" i="57"/>
  <c r="L29" i="52"/>
  <c r="O29" i="47"/>
  <c r="C28" i="38"/>
  <c r="C29" i="50"/>
  <c r="C29" i="46"/>
  <c r="O75" i="68"/>
  <c r="O66"/>
  <c r="O32"/>
  <c r="G22" i="62"/>
  <c r="J63" i="20"/>
  <c r="I58" i="76" s="1"/>
  <c r="J75" i="20"/>
  <c r="I70" i="76" s="1"/>
  <c r="J61" i="20"/>
  <c r="I56" i="76" s="1"/>
  <c r="J29" i="20"/>
  <c r="I24" i="76" s="1"/>
  <c r="J72" i="19"/>
  <c r="E67" i="76" s="1"/>
  <c r="J40" i="19"/>
  <c r="E35" i="76" s="1"/>
  <c r="K31" i="20"/>
  <c r="J57"/>
  <c r="I52" i="76" s="1"/>
  <c r="J25" i="20"/>
  <c r="I20" i="76" s="1"/>
  <c r="D80" i="50"/>
  <c r="D72"/>
  <c r="D64"/>
  <c r="D56"/>
  <c r="D48"/>
  <c r="D40"/>
  <c r="D32"/>
  <c r="D24"/>
  <c r="D16"/>
  <c r="Q47" i="66"/>
  <c r="Q39"/>
  <c r="J78" i="20"/>
  <c r="I73" i="76" s="1"/>
  <c r="J54" i="19"/>
  <c r="E49" i="76" s="1"/>
  <c r="J22" i="19"/>
  <c r="E17" i="76" s="1"/>
  <c r="J75" i="19"/>
  <c r="E70" i="76" s="1"/>
  <c r="J59" i="19"/>
  <c r="E54" i="76" s="1"/>
  <c r="J43" i="19"/>
  <c r="E38" i="76" s="1"/>
  <c r="J27" i="19"/>
  <c r="E22" i="76" s="1"/>
  <c r="J11" i="19"/>
  <c r="E6" i="76" s="1"/>
  <c r="G84" i="20"/>
  <c r="Q76" i="66"/>
  <c r="Q72"/>
  <c r="Q68"/>
  <c r="O36" i="8"/>
  <c r="O46"/>
  <c r="O14" i="6"/>
  <c r="F81" i="5"/>
  <c r="F73"/>
  <c r="F65"/>
  <c r="F59"/>
  <c r="O44" i="6"/>
  <c r="F33" i="5"/>
  <c r="F27"/>
  <c r="F21"/>
  <c r="O18" i="10"/>
  <c r="O66" i="8"/>
  <c r="G76" i="20"/>
  <c r="G64"/>
  <c r="G60"/>
  <c r="O57" i="68"/>
  <c r="E18" i="65"/>
  <c r="P18" s="1"/>
  <c r="E34"/>
  <c r="P34" s="1"/>
  <c r="E50"/>
  <c r="P50" s="1"/>
  <c r="E66"/>
  <c r="P66" s="1"/>
  <c r="E15"/>
  <c r="P15" s="1"/>
  <c r="E31"/>
  <c r="P31" s="1"/>
  <c r="E47"/>
  <c r="P47" s="1"/>
  <c r="E63"/>
  <c r="P63" s="1"/>
  <c r="E16"/>
  <c r="P16" s="1"/>
  <c r="E32"/>
  <c r="P32" s="1"/>
  <c r="E48"/>
  <c r="P48" s="1"/>
  <c r="E64"/>
  <c r="P64" s="1"/>
  <c r="E21"/>
  <c r="P21" s="1"/>
  <c r="E37"/>
  <c r="P37" s="1"/>
  <c r="E53"/>
  <c r="P53" s="1"/>
  <c r="E69"/>
  <c r="P69" s="1"/>
  <c r="E84"/>
  <c r="P84" s="1"/>
  <c r="I84"/>
  <c r="J84" s="1"/>
  <c r="I74"/>
  <c r="J74" s="1"/>
  <c r="E74"/>
  <c r="P74" s="1"/>
  <c r="I79"/>
  <c r="J79" s="1"/>
  <c r="E79"/>
  <c r="P79" s="1"/>
  <c r="C72" i="5"/>
  <c r="O73" i="6"/>
  <c r="F50" i="66"/>
  <c r="O50"/>
  <c r="F42"/>
  <c r="O42"/>
  <c r="O81" i="10"/>
  <c r="E80" i="5"/>
  <c r="O65" i="10"/>
  <c r="E64" i="5"/>
  <c r="O49" i="10"/>
  <c r="E48" i="5"/>
  <c r="O33" i="10"/>
  <c r="E32" i="5"/>
  <c r="O67" i="8"/>
  <c r="D66" i="5"/>
  <c r="D9" i="6"/>
  <c r="O19" i="10"/>
  <c r="E18" i="5"/>
  <c r="F18" s="1"/>
  <c r="J78" i="51"/>
  <c r="G78" i="20"/>
  <c r="J70" i="51"/>
  <c r="G70" i="20"/>
  <c r="C82" i="5"/>
  <c r="O83" i="6"/>
  <c r="C66" i="5"/>
  <c r="O67" i="6"/>
  <c r="C50" i="5"/>
  <c r="F50" s="1"/>
  <c r="O51" i="6"/>
  <c r="C34" i="5"/>
  <c r="F34" s="1"/>
  <c r="O35" i="6"/>
  <c r="O32" i="66"/>
  <c r="F32"/>
  <c r="O24"/>
  <c r="R24" s="1"/>
  <c r="AH24" s="1"/>
  <c r="F24"/>
  <c r="O20"/>
  <c r="R20" s="1"/>
  <c r="AH20" s="1"/>
  <c r="F20"/>
  <c r="E76" i="5"/>
  <c r="O77" i="10"/>
  <c r="E60" i="5"/>
  <c r="O61" i="10"/>
  <c r="E44" i="5"/>
  <c r="O45" i="10"/>
  <c r="E28" i="5"/>
  <c r="O29" i="10"/>
  <c r="K10" i="51"/>
  <c r="J82"/>
  <c r="G82" i="20"/>
  <c r="D74" i="5"/>
  <c r="O75" i="8"/>
  <c r="J57" i="51"/>
  <c r="G57" i="20"/>
  <c r="O26" i="8"/>
  <c r="D25" i="5"/>
  <c r="F25" s="1"/>
  <c r="G18" i="19"/>
  <c r="G17" i="5"/>
  <c r="J48" i="51"/>
  <c r="G48" i="20"/>
  <c r="J40" i="51"/>
  <c r="G40" i="20"/>
  <c r="J32" i="51"/>
  <c r="G32" i="20"/>
  <c r="J24" i="51"/>
  <c r="G24" i="20"/>
  <c r="J16" i="51"/>
  <c r="G16" i="20"/>
  <c r="O69" i="8"/>
  <c r="D68" i="5"/>
  <c r="O38" i="8"/>
  <c r="D37" i="5"/>
  <c r="F37" s="1"/>
  <c r="G78" i="19"/>
  <c r="G77" i="5"/>
  <c r="G70" i="19"/>
  <c r="G69" i="5"/>
  <c r="G62" i="19"/>
  <c r="G61" i="5"/>
  <c r="G54" i="19"/>
  <c r="G53" i="5"/>
  <c r="G46" i="19"/>
  <c r="G45" i="5"/>
  <c r="G38" i="19"/>
  <c r="G37" i="5"/>
  <c r="G30" i="19"/>
  <c r="G29" i="5"/>
  <c r="G22" i="19"/>
  <c r="G21" i="5"/>
  <c r="A2" i="13"/>
  <c r="A2" i="12"/>
  <c r="O72" i="8"/>
  <c r="D71" i="5"/>
  <c r="O77" i="8"/>
  <c r="D76" i="5"/>
  <c r="C79" i="56"/>
  <c r="C79" i="57"/>
  <c r="L79" i="52"/>
  <c r="C78" i="38"/>
  <c r="O79" i="47"/>
  <c r="C79" i="46"/>
  <c r="C79" i="50"/>
  <c r="C71" i="56"/>
  <c r="C71" i="57"/>
  <c r="L71" i="52"/>
  <c r="C70" i="38"/>
  <c r="O71" i="47"/>
  <c r="C71" i="46"/>
  <c r="C71" i="50"/>
  <c r="C47" i="56"/>
  <c r="C47" i="57"/>
  <c r="L47" i="52"/>
  <c r="C46" i="38"/>
  <c r="O47" i="47"/>
  <c r="C47" i="46"/>
  <c r="C47" i="50"/>
  <c r="C39" i="56"/>
  <c r="C39" i="57"/>
  <c r="L39" i="52"/>
  <c r="C38" i="38"/>
  <c r="C39" i="50"/>
  <c r="O39" i="47"/>
  <c r="C39" i="46"/>
  <c r="L31" i="52"/>
  <c r="O37" i="68"/>
  <c r="O31"/>
  <c r="J81" i="20"/>
  <c r="I76" i="76" s="1"/>
  <c r="J79" i="20"/>
  <c r="I74" i="76" s="1"/>
  <c r="J49" i="20"/>
  <c r="I44" i="76" s="1"/>
  <c r="G67" i="20"/>
  <c r="Q77" i="66"/>
  <c r="Q69"/>
  <c r="Q45"/>
  <c r="Q37"/>
  <c r="J34" i="20"/>
  <c r="I29" i="76" s="1"/>
  <c r="J74" i="19"/>
  <c r="E69" i="76" s="1"/>
  <c r="J42" i="19"/>
  <c r="E37" i="76" s="1"/>
  <c r="J55" i="20"/>
  <c r="I50" i="76" s="1"/>
  <c r="C79" i="18"/>
  <c r="F79" s="1"/>
  <c r="C71"/>
  <c r="F71" s="1"/>
  <c r="C63"/>
  <c r="F63" s="1"/>
  <c r="C55"/>
  <c r="F55" s="1"/>
  <c r="C47"/>
  <c r="F47" s="1"/>
  <c r="C39"/>
  <c r="F39" s="1"/>
  <c r="C31"/>
  <c r="F31" s="1"/>
  <c r="C23"/>
  <c r="F23" s="1"/>
  <c r="C15"/>
  <c r="F15" s="1"/>
  <c r="Q83" i="66"/>
  <c r="Q75"/>
  <c r="Q67"/>
  <c r="K81" i="19"/>
  <c r="K65"/>
  <c r="K49"/>
  <c r="K33"/>
  <c r="K17"/>
  <c r="J69" i="20"/>
  <c r="I64" i="76" s="1"/>
  <c r="J37" i="20"/>
  <c r="I32" i="76" s="1"/>
  <c r="O35" i="10"/>
  <c r="O27"/>
  <c r="O78" i="8"/>
  <c r="G72" i="20"/>
  <c r="G59"/>
  <c r="O16" i="6"/>
  <c r="O48" i="8"/>
  <c r="O16"/>
  <c r="O84" i="6"/>
  <c r="O78"/>
  <c r="O76"/>
  <c r="O70"/>
  <c r="O68"/>
  <c r="O62"/>
  <c r="O60"/>
  <c r="G54" i="5"/>
  <c r="O54" i="6"/>
  <c r="O52"/>
  <c r="O46"/>
  <c r="O38"/>
  <c r="O36"/>
  <c r="O30"/>
  <c r="O28"/>
  <c r="O70" i="8"/>
  <c r="O28"/>
  <c r="J10" i="61"/>
  <c r="H22"/>
  <c r="E14" i="65"/>
  <c r="P14" s="1"/>
  <c r="E30"/>
  <c r="P30" s="1"/>
  <c r="E46"/>
  <c r="P46" s="1"/>
  <c r="E62"/>
  <c r="P62" s="1"/>
  <c r="E11"/>
  <c r="P11" s="1"/>
  <c r="E27"/>
  <c r="P27" s="1"/>
  <c r="E43"/>
  <c r="P43" s="1"/>
  <c r="E59"/>
  <c r="P59" s="1"/>
  <c r="E12"/>
  <c r="P12" s="1"/>
  <c r="E28"/>
  <c r="P28" s="1"/>
  <c r="E44"/>
  <c r="P44" s="1"/>
  <c r="E60"/>
  <c r="P60" s="1"/>
  <c r="E17"/>
  <c r="P17" s="1"/>
  <c r="E33"/>
  <c r="P33" s="1"/>
  <c r="E49"/>
  <c r="P49" s="1"/>
  <c r="E65"/>
  <c r="P65" s="1"/>
  <c r="E80"/>
  <c r="P80" s="1"/>
  <c r="I80"/>
  <c r="J80" s="1"/>
  <c r="I81"/>
  <c r="J81" s="1"/>
  <c r="E81"/>
  <c r="P81" s="1"/>
  <c r="I75"/>
  <c r="J75" s="1"/>
  <c r="E75"/>
  <c r="P75" s="1"/>
  <c r="K11" i="51"/>
  <c r="G10" i="5"/>
  <c r="C64"/>
  <c r="F64" s="1"/>
  <c r="O65" i="6"/>
  <c r="C56" i="5"/>
  <c r="F56" s="1"/>
  <c r="O57" i="6"/>
  <c r="C48" i="5"/>
  <c r="O49" i="6"/>
  <c r="C40" i="5"/>
  <c r="O41" i="6"/>
  <c r="C32" i="5"/>
  <c r="F32" s="1"/>
  <c r="O33" i="6"/>
  <c r="O25"/>
  <c r="C24" i="5"/>
  <c r="F24" s="1"/>
  <c r="O17" i="6"/>
  <c r="C16" i="5"/>
  <c r="F16" s="1"/>
  <c r="F78" i="66"/>
  <c r="O78"/>
  <c r="F70"/>
  <c r="O70"/>
  <c r="F62"/>
  <c r="O62"/>
  <c r="R62" s="1"/>
  <c r="AH62" s="1"/>
  <c r="F54"/>
  <c r="O54"/>
  <c r="R54" s="1"/>
  <c r="AH54" s="1"/>
  <c r="O30"/>
  <c r="R30" s="1"/>
  <c r="AH30" s="1"/>
  <c r="F30"/>
  <c r="O22"/>
  <c r="R22" s="1"/>
  <c r="AH22" s="1"/>
  <c r="F22"/>
  <c r="O14"/>
  <c r="R14" s="1"/>
  <c r="AH14" s="1"/>
  <c r="F14"/>
  <c r="O16" i="10"/>
  <c r="E15" i="5"/>
  <c r="O84" i="10"/>
  <c r="E83" i="5"/>
  <c r="O68" i="10"/>
  <c r="E67" i="5"/>
  <c r="O52" i="10"/>
  <c r="E51" i="5"/>
  <c r="F51" s="1"/>
  <c r="O36" i="10"/>
  <c r="E35" i="5"/>
  <c r="O83" i="8"/>
  <c r="D82" i="5"/>
  <c r="D70"/>
  <c r="O71" i="8"/>
  <c r="C70" i="5"/>
  <c r="O71" i="6"/>
  <c r="C54" i="5"/>
  <c r="F54" s="1"/>
  <c r="O55" i="6"/>
  <c r="C38" i="5"/>
  <c r="F38" s="1"/>
  <c r="O39" i="6"/>
  <c r="O23"/>
  <c r="C22" i="5"/>
  <c r="F22" s="1"/>
  <c r="F80" i="66"/>
  <c r="O80"/>
  <c r="R80" s="1"/>
  <c r="AH80" s="1"/>
  <c r="F72"/>
  <c r="O72"/>
  <c r="F64"/>
  <c r="O64"/>
  <c r="F56"/>
  <c r="O56"/>
  <c r="F48"/>
  <c r="O48"/>
  <c r="F40"/>
  <c r="O40"/>
  <c r="E79" i="5"/>
  <c r="F79" s="1"/>
  <c r="O80" i="10"/>
  <c r="E63" i="5"/>
  <c r="F63" s="1"/>
  <c r="O64" i="10"/>
  <c r="E47" i="5"/>
  <c r="F47" s="1"/>
  <c r="O48" i="10"/>
  <c r="E31" i="5"/>
  <c r="F31" s="1"/>
  <c r="O32" i="10"/>
  <c r="O65" i="66"/>
  <c r="F65"/>
  <c r="O61"/>
  <c r="R61" s="1"/>
  <c r="AH61" s="1"/>
  <c r="F61"/>
  <c r="O57"/>
  <c r="F57"/>
  <c r="O53"/>
  <c r="R53" s="1"/>
  <c r="AH53" s="1"/>
  <c r="F53"/>
  <c r="F49"/>
  <c r="O49"/>
  <c r="F45"/>
  <c r="O45"/>
  <c r="F41"/>
  <c r="O41"/>
  <c r="F37"/>
  <c r="O37"/>
  <c r="G12" i="19"/>
  <c r="G11" i="5"/>
  <c r="J50" i="51"/>
  <c r="G50" i="20"/>
  <c r="J42" i="51"/>
  <c r="G42" i="20"/>
  <c r="J34" i="51"/>
  <c r="G34" i="20"/>
  <c r="J26" i="51"/>
  <c r="G26" i="20"/>
  <c r="J18" i="51"/>
  <c r="G18" i="20"/>
  <c r="G80" i="19"/>
  <c r="G79" i="5"/>
  <c r="G72" i="19"/>
  <c r="G71" i="5"/>
  <c r="G64" i="19"/>
  <c r="G63" i="5"/>
  <c r="G56" i="19"/>
  <c r="G55" i="5"/>
  <c r="G48" i="19"/>
  <c r="G47" i="5"/>
  <c r="G40" i="19"/>
  <c r="G39" i="5"/>
  <c r="G32" i="19"/>
  <c r="G31" i="5"/>
  <c r="G24" i="19"/>
  <c r="G23" i="5"/>
  <c r="O50" i="8"/>
  <c r="D49" i="5"/>
  <c r="O18" i="8"/>
  <c r="D17" i="5"/>
  <c r="F17" s="1"/>
  <c r="C81" i="56"/>
  <c r="C81" i="57"/>
  <c r="L81" i="52"/>
  <c r="O81" i="47"/>
  <c r="C80" i="38"/>
  <c r="C81" i="50"/>
  <c r="C81" i="46"/>
  <c r="C73" i="56"/>
  <c r="C73" i="57"/>
  <c r="L73" i="52"/>
  <c r="O73" i="47"/>
  <c r="C72" i="38"/>
  <c r="C73" i="50"/>
  <c r="C73" i="46"/>
  <c r="C65" i="56"/>
  <c r="C65" i="57"/>
  <c r="L65" i="52"/>
  <c r="O65" i="47"/>
  <c r="C64" i="38"/>
  <c r="C65" i="50"/>
  <c r="C65" i="46"/>
  <c r="C49" i="56"/>
  <c r="C49" i="57"/>
  <c r="L49" i="52"/>
  <c r="O49" i="47"/>
  <c r="C48" i="38"/>
  <c r="C49" i="50"/>
  <c r="C49" i="46"/>
  <c r="L41" i="52"/>
  <c r="C33" i="56"/>
  <c r="C33" i="57"/>
  <c r="L33" i="52"/>
  <c r="O33" i="47"/>
  <c r="C33" i="50"/>
  <c r="C33" i="46"/>
  <c r="C32" i="38"/>
  <c r="O50" i="68"/>
  <c r="O10" i="24"/>
  <c r="K35" i="20"/>
  <c r="J77"/>
  <c r="I72" i="76" s="1"/>
  <c r="J59" i="20"/>
  <c r="I54" i="76" s="1"/>
  <c r="J45" i="20"/>
  <c r="I40" i="76" s="1"/>
  <c r="J27" i="20"/>
  <c r="I22" i="76" s="1"/>
  <c r="J82" i="20"/>
  <c r="I77" i="76" s="1"/>
  <c r="J16" i="20"/>
  <c r="I11" i="76" s="1"/>
  <c r="J56" i="19"/>
  <c r="E51" i="76" s="1"/>
  <c r="J24" i="19"/>
  <c r="E19" i="76" s="1"/>
  <c r="K15" i="20"/>
  <c r="J73"/>
  <c r="I68" i="76" s="1"/>
  <c r="J41" i="20"/>
  <c r="I36" i="76" s="1"/>
  <c r="D84" i="50"/>
  <c r="D76"/>
  <c r="D68"/>
  <c r="D60"/>
  <c r="D52"/>
  <c r="D44"/>
  <c r="D36"/>
  <c r="D28"/>
  <c r="D20"/>
  <c r="D12"/>
  <c r="Q51" i="66"/>
  <c r="Q43"/>
  <c r="J70" i="19"/>
  <c r="E65" i="76" s="1"/>
  <c r="J38" i="19"/>
  <c r="E33" i="76" s="1"/>
  <c r="K83" i="19"/>
  <c r="K67"/>
  <c r="K51"/>
  <c r="K35"/>
  <c r="K19"/>
  <c r="J21" i="20"/>
  <c r="I16" i="76" s="1"/>
  <c r="J77" i="19"/>
  <c r="E72" i="76" s="1"/>
  <c r="J61" i="19"/>
  <c r="E56" i="76" s="1"/>
  <c r="J45" i="19"/>
  <c r="E40" i="76" s="1"/>
  <c r="J13" i="19"/>
  <c r="E8" i="76" s="1"/>
  <c r="K10" i="20"/>
  <c r="G56"/>
  <c r="Q78" i="66"/>
  <c r="Q74"/>
  <c r="Q70"/>
  <c r="Q50"/>
  <c r="Q46"/>
  <c r="Q42"/>
  <c r="Q38"/>
  <c r="O74" i="8"/>
  <c r="O43" i="10"/>
  <c r="O80" i="6"/>
  <c r="F77" i="5"/>
  <c r="F69"/>
  <c r="O64" i="6"/>
  <c r="G56" i="5"/>
  <c r="O48" i="6"/>
  <c r="F45" i="5"/>
  <c r="O40" i="6"/>
  <c r="O32"/>
  <c r="F29" i="5"/>
  <c r="O30" i="8"/>
  <c r="G83" i="20"/>
  <c r="G68"/>
  <c r="P9" i="65" l="1"/>
  <c r="L63" i="52"/>
  <c r="C77" i="57"/>
  <c r="C31"/>
  <c r="C41"/>
  <c r="C13" i="56"/>
  <c r="R56" i="66"/>
  <c r="AH56" s="1"/>
  <c r="F57" i="5"/>
  <c r="F35"/>
  <c r="F67"/>
  <c r="F83"/>
  <c r="F15"/>
  <c r="F43"/>
  <c r="E51" i="74"/>
  <c r="F51" s="1"/>
  <c r="C114"/>
  <c r="J9" i="65"/>
  <c r="F66" i="5"/>
  <c r="E171" i="74"/>
  <c r="F171" s="1"/>
  <c r="R19" i="66"/>
  <c r="AH19" s="1"/>
  <c r="R17"/>
  <c r="AH17" s="1"/>
  <c r="R15"/>
  <c r="AH15" s="1"/>
  <c r="R84"/>
  <c r="AH84" s="1"/>
  <c r="R11"/>
  <c r="AH11" s="1"/>
  <c r="R65"/>
  <c r="AH65" s="1"/>
  <c r="R32"/>
  <c r="AH32" s="1"/>
  <c r="K41" i="19"/>
  <c r="K73"/>
  <c r="J58"/>
  <c r="E53" i="76" s="1"/>
  <c r="J29" i="19"/>
  <c r="E24" i="76" s="1"/>
  <c r="K25" i="19"/>
  <c r="K57"/>
  <c r="E138" i="74"/>
  <c r="F138" s="1"/>
  <c r="E168"/>
  <c r="F168" s="1"/>
  <c r="E144"/>
  <c r="F144" s="1"/>
  <c r="E169"/>
  <c r="F169" s="1"/>
  <c r="E145"/>
  <c r="F145" s="1"/>
  <c r="R57" i="66"/>
  <c r="AH57" s="1"/>
  <c r="R64"/>
  <c r="AH64" s="1"/>
  <c r="R28"/>
  <c r="AH28" s="1"/>
  <c r="R41"/>
  <c r="AH41" s="1"/>
  <c r="E152" i="74"/>
  <c r="F152" s="1"/>
  <c r="E180"/>
  <c r="F180" s="1"/>
  <c r="R40" i="66"/>
  <c r="AH40" s="1"/>
  <c r="R60"/>
  <c r="AH60" s="1"/>
  <c r="R23"/>
  <c r="AH23" s="1"/>
  <c r="F61" i="5"/>
  <c r="F11"/>
  <c r="F49"/>
  <c r="H49" s="1"/>
  <c r="C31" i="46"/>
  <c r="O63" i="47"/>
  <c r="O77"/>
  <c r="R34" i="66"/>
  <c r="AH34" s="1"/>
  <c r="E44" i="74"/>
  <c r="F44" s="1"/>
  <c r="G1514"/>
  <c r="E1108"/>
  <c r="C41" i="46"/>
  <c r="J68" i="19"/>
  <c r="E63" i="76" s="1"/>
  <c r="J13" i="20"/>
  <c r="I8" i="76" s="1"/>
  <c r="I4" s="1"/>
  <c r="C76" i="38"/>
  <c r="C77" i="56"/>
  <c r="E185" i="74"/>
  <c r="F185" s="1"/>
  <c r="E159"/>
  <c r="F159" s="1"/>
  <c r="J12" i="19"/>
  <c r="E7" i="76" s="1"/>
  <c r="F70" i="5"/>
  <c r="K47" i="19"/>
  <c r="C77" i="50"/>
  <c r="C13" i="57"/>
  <c r="R25" i="66"/>
  <c r="AH25" s="1"/>
  <c r="D119" i="74"/>
  <c r="D194" s="1"/>
  <c r="N9" i="8"/>
  <c r="F71" i="5"/>
  <c r="H71" s="1"/>
  <c r="K53" i="19"/>
  <c r="J26"/>
  <c r="E21" i="76" s="1"/>
  <c r="K69" i="19"/>
  <c r="K37"/>
  <c r="K15"/>
  <c r="J79"/>
  <c r="E74" i="76" s="1"/>
  <c r="J39" i="19"/>
  <c r="E34" i="76" s="1"/>
  <c r="C354" i="74"/>
  <c r="K21" i="19"/>
  <c r="C10" i="68"/>
  <c r="J36" i="19"/>
  <c r="E31" i="76" s="1"/>
  <c r="K71" i="19"/>
  <c r="J63"/>
  <c r="E58" i="76" s="1"/>
  <c r="J23" i="19"/>
  <c r="E18" i="76" s="1"/>
  <c r="D9" i="50"/>
  <c r="J76" i="19"/>
  <c r="E71" i="76" s="1"/>
  <c r="K31" i="19"/>
  <c r="J52"/>
  <c r="E47" i="76" s="1"/>
  <c r="J44" i="19"/>
  <c r="E39" i="76" s="1"/>
  <c r="K55" i="19"/>
  <c r="J20"/>
  <c r="E15" i="76" s="1"/>
  <c r="E181" i="74"/>
  <c r="F181" s="1"/>
  <c r="F13" i="5"/>
  <c r="H13" s="1"/>
  <c r="E172" i="74"/>
  <c r="F172" s="1"/>
  <c r="O41" i="47"/>
  <c r="F40" i="5"/>
  <c r="C30" i="38"/>
  <c r="C63" i="46"/>
  <c r="C63" i="56"/>
  <c r="C13" i="46"/>
  <c r="L13" i="52"/>
  <c r="F36" i="5"/>
  <c r="H36" s="1"/>
  <c r="F52"/>
  <c r="H52" s="1"/>
  <c r="E173" i="74"/>
  <c r="F173" s="1"/>
  <c r="E191"/>
  <c r="F191" s="1"/>
  <c r="C40" i="38"/>
  <c r="C41" i="56"/>
  <c r="R49" i="66"/>
  <c r="AH49" s="1"/>
  <c r="R48"/>
  <c r="AH48" s="1"/>
  <c r="C31" i="50"/>
  <c r="C31" i="56"/>
  <c r="C62" i="38"/>
  <c r="C63" i="57"/>
  <c r="F72" i="5"/>
  <c r="H72" s="1"/>
  <c r="O13" i="47"/>
  <c r="E158" i="74"/>
  <c r="F158" s="1"/>
  <c r="E186"/>
  <c r="F186" s="1"/>
  <c r="C41" i="50"/>
  <c r="F48" i="5"/>
  <c r="H48" s="1"/>
  <c r="O31" i="47"/>
  <c r="C63" i="50"/>
  <c r="C12" i="38"/>
  <c r="R44" i="66"/>
  <c r="AH44" s="1"/>
  <c r="R37"/>
  <c r="AH37" s="1"/>
  <c r="R45"/>
  <c r="AH45" s="1"/>
  <c r="R72"/>
  <c r="AH72" s="1"/>
  <c r="R52"/>
  <c r="AH52" s="1"/>
  <c r="D114" i="74"/>
  <c r="E1183"/>
  <c r="G285"/>
  <c r="D445"/>
  <c r="E285"/>
  <c r="F285" s="1"/>
  <c r="D447"/>
  <c r="G287"/>
  <c r="E287"/>
  <c r="F287" s="1"/>
  <c r="G293"/>
  <c r="D453"/>
  <c r="E293"/>
  <c r="F293" s="1"/>
  <c r="D455"/>
  <c r="G295"/>
  <c r="E295"/>
  <c r="F295" s="1"/>
  <c r="G301"/>
  <c r="D461"/>
  <c r="E301"/>
  <c r="F301" s="1"/>
  <c r="E309"/>
  <c r="F309" s="1"/>
  <c r="G309"/>
  <c r="D469"/>
  <c r="E317"/>
  <c r="F317" s="1"/>
  <c r="G317"/>
  <c r="D477"/>
  <c r="E325"/>
  <c r="F325" s="1"/>
  <c r="G325"/>
  <c r="D485"/>
  <c r="G333"/>
  <c r="D493"/>
  <c r="E333"/>
  <c r="F333" s="1"/>
  <c r="G341"/>
  <c r="D501"/>
  <c r="E341"/>
  <c r="F341" s="1"/>
  <c r="E349"/>
  <c r="F349" s="1"/>
  <c r="G349"/>
  <c r="D509"/>
  <c r="D361"/>
  <c r="G201"/>
  <c r="E201"/>
  <c r="F201" s="1"/>
  <c r="D363"/>
  <c r="G203"/>
  <c r="E203"/>
  <c r="F203" s="1"/>
  <c r="D377"/>
  <c r="G217"/>
  <c r="E217"/>
  <c r="F217" s="1"/>
  <c r="D379"/>
  <c r="G219"/>
  <c r="E219"/>
  <c r="F219" s="1"/>
  <c r="D393"/>
  <c r="G233"/>
  <c r="E233"/>
  <c r="F233" s="1"/>
  <c r="D395"/>
  <c r="G235"/>
  <c r="E235"/>
  <c r="F235" s="1"/>
  <c r="D409"/>
  <c r="G249"/>
  <c r="E249"/>
  <c r="F249" s="1"/>
  <c r="D411"/>
  <c r="G251"/>
  <c r="E251"/>
  <c r="F251" s="1"/>
  <c r="D425"/>
  <c r="G265"/>
  <c r="E265"/>
  <c r="F265" s="1"/>
  <c r="D427"/>
  <c r="G267"/>
  <c r="E267"/>
  <c r="F267" s="1"/>
  <c r="E289"/>
  <c r="F289" s="1"/>
  <c r="G289"/>
  <c r="D449"/>
  <c r="D451"/>
  <c r="G291"/>
  <c r="E291"/>
  <c r="F291" s="1"/>
  <c r="G305"/>
  <c r="D465"/>
  <c r="E305"/>
  <c r="F305" s="1"/>
  <c r="D467"/>
  <c r="G307"/>
  <c r="E307"/>
  <c r="F307" s="1"/>
  <c r="G321"/>
  <c r="D481"/>
  <c r="E321"/>
  <c r="F321" s="1"/>
  <c r="D483"/>
  <c r="G323"/>
  <c r="E323"/>
  <c r="F323" s="1"/>
  <c r="E337"/>
  <c r="F337" s="1"/>
  <c r="G337"/>
  <c r="D497"/>
  <c r="D499"/>
  <c r="G339"/>
  <c r="E339"/>
  <c r="F339" s="1"/>
  <c r="E353"/>
  <c r="F353" s="1"/>
  <c r="G353"/>
  <c r="D513"/>
  <c r="D364"/>
  <c r="G204"/>
  <c r="E204"/>
  <c r="F204" s="1"/>
  <c r="D366"/>
  <c r="G206"/>
  <c r="E206"/>
  <c r="F206" s="1"/>
  <c r="D372"/>
  <c r="G212"/>
  <c r="E212"/>
  <c r="F212" s="1"/>
  <c r="D374"/>
  <c r="G214"/>
  <c r="E214"/>
  <c r="F214" s="1"/>
  <c r="D380"/>
  <c r="G220"/>
  <c r="E220"/>
  <c r="F220" s="1"/>
  <c r="D382"/>
  <c r="G222"/>
  <c r="E222"/>
  <c r="F222" s="1"/>
  <c r="D388"/>
  <c r="G228"/>
  <c r="E228"/>
  <c r="F228" s="1"/>
  <c r="D390"/>
  <c r="G230"/>
  <c r="E230"/>
  <c r="F230" s="1"/>
  <c r="D396"/>
  <c r="G236"/>
  <c r="E236"/>
  <c r="F236" s="1"/>
  <c r="D398"/>
  <c r="G238"/>
  <c r="E238"/>
  <c r="F238" s="1"/>
  <c r="D404"/>
  <c r="G244"/>
  <c r="E244"/>
  <c r="F244" s="1"/>
  <c r="D406"/>
  <c r="G246"/>
  <c r="E246"/>
  <c r="F246" s="1"/>
  <c r="D412"/>
  <c r="G252"/>
  <c r="E252"/>
  <c r="F252" s="1"/>
  <c r="D414"/>
  <c r="G254"/>
  <c r="E254"/>
  <c r="F254" s="1"/>
  <c r="D418"/>
  <c r="G258"/>
  <c r="E258"/>
  <c r="F258" s="1"/>
  <c r="D426"/>
  <c r="G266"/>
  <c r="E266"/>
  <c r="F266" s="1"/>
  <c r="E442"/>
  <c r="F442" s="1"/>
  <c r="G442"/>
  <c r="G446"/>
  <c r="E446"/>
  <c r="F446" s="1"/>
  <c r="E450"/>
  <c r="F450" s="1"/>
  <c r="G450"/>
  <c r="E462"/>
  <c r="F462" s="1"/>
  <c r="G462"/>
  <c r="G360"/>
  <c r="E360"/>
  <c r="F360" s="1"/>
  <c r="G368"/>
  <c r="E368"/>
  <c r="F368" s="1"/>
  <c r="G376"/>
  <c r="E376"/>
  <c r="F376" s="1"/>
  <c r="G384"/>
  <c r="E384"/>
  <c r="F384" s="1"/>
  <c r="G392"/>
  <c r="E392"/>
  <c r="F392" s="1"/>
  <c r="G400"/>
  <c r="E400"/>
  <c r="F400" s="1"/>
  <c r="G408"/>
  <c r="E408"/>
  <c r="F408" s="1"/>
  <c r="G420"/>
  <c r="E420"/>
  <c r="F420" s="1"/>
  <c r="G428"/>
  <c r="E428"/>
  <c r="F428" s="1"/>
  <c r="G460"/>
  <c r="E460"/>
  <c r="F460" s="1"/>
  <c r="G316"/>
  <c r="D476"/>
  <c r="E316"/>
  <c r="F316" s="1"/>
  <c r="E332"/>
  <c r="F332" s="1"/>
  <c r="G332"/>
  <c r="D492"/>
  <c r="D439"/>
  <c r="E279"/>
  <c r="F279" s="1"/>
  <c r="G279"/>
  <c r="C15" i="57"/>
  <c r="C15" i="50"/>
  <c r="C15" i="46"/>
  <c r="C15" i="56"/>
  <c r="L15" i="52"/>
  <c r="O15" i="47"/>
  <c r="C14" i="38"/>
  <c r="C17" i="57"/>
  <c r="O17" i="47"/>
  <c r="C17" i="46"/>
  <c r="C17" i="56"/>
  <c r="L17" i="52"/>
  <c r="C17" i="50"/>
  <c r="C16" i="38"/>
  <c r="E120" i="74"/>
  <c r="F120" s="1"/>
  <c r="C21" i="56"/>
  <c r="L21" i="52"/>
  <c r="C20" i="38"/>
  <c r="C21" i="46"/>
  <c r="C21" i="57"/>
  <c r="O21" i="47"/>
  <c r="C21" i="50"/>
  <c r="C23" i="56"/>
  <c r="L23" i="52"/>
  <c r="C23" i="50"/>
  <c r="C23" i="46"/>
  <c r="C23" i="57"/>
  <c r="C22" i="38"/>
  <c r="O23" i="47"/>
  <c r="C25" i="56"/>
  <c r="L25" i="52"/>
  <c r="C24" i="38"/>
  <c r="C25" i="46"/>
  <c r="C25" i="57"/>
  <c r="O25" i="47"/>
  <c r="C25" i="50"/>
  <c r="E165" i="74"/>
  <c r="F165" s="1"/>
  <c r="E174"/>
  <c r="F174" s="1"/>
  <c r="D369"/>
  <c r="G209"/>
  <c r="E209"/>
  <c r="F209" s="1"/>
  <c r="D371"/>
  <c r="G211"/>
  <c r="E211"/>
  <c r="F211" s="1"/>
  <c r="D385"/>
  <c r="G225"/>
  <c r="E225"/>
  <c r="F225" s="1"/>
  <c r="D387"/>
  <c r="G227"/>
  <c r="E227"/>
  <c r="F227" s="1"/>
  <c r="D401"/>
  <c r="G241"/>
  <c r="E241"/>
  <c r="F241" s="1"/>
  <c r="D403"/>
  <c r="G243"/>
  <c r="E243"/>
  <c r="F243" s="1"/>
  <c r="D417"/>
  <c r="G257"/>
  <c r="E257"/>
  <c r="F257" s="1"/>
  <c r="D419"/>
  <c r="G259"/>
  <c r="E259"/>
  <c r="F259" s="1"/>
  <c r="D433"/>
  <c r="G273"/>
  <c r="E273"/>
  <c r="F273" s="1"/>
  <c r="E281"/>
  <c r="F281" s="1"/>
  <c r="D441"/>
  <c r="G281"/>
  <c r="D443"/>
  <c r="G283"/>
  <c r="E283"/>
  <c r="F283" s="1"/>
  <c r="E297"/>
  <c r="F297" s="1"/>
  <c r="G297"/>
  <c r="D457"/>
  <c r="D459"/>
  <c r="G299"/>
  <c r="E299"/>
  <c r="F299" s="1"/>
  <c r="E313"/>
  <c r="F313" s="1"/>
  <c r="G313"/>
  <c r="D473"/>
  <c r="D475"/>
  <c r="G315"/>
  <c r="E315"/>
  <c r="F315" s="1"/>
  <c r="G329"/>
  <c r="D489"/>
  <c r="E329"/>
  <c r="F329" s="1"/>
  <c r="D491"/>
  <c r="G331"/>
  <c r="E331"/>
  <c r="F331" s="1"/>
  <c r="G345"/>
  <c r="D505"/>
  <c r="E345"/>
  <c r="F345" s="1"/>
  <c r="D507"/>
  <c r="G347"/>
  <c r="E347"/>
  <c r="F347" s="1"/>
  <c r="D416"/>
  <c r="G256"/>
  <c r="E256"/>
  <c r="F256" s="1"/>
  <c r="D424"/>
  <c r="G264"/>
  <c r="E264"/>
  <c r="F264" s="1"/>
  <c r="D432"/>
  <c r="G272"/>
  <c r="E272"/>
  <c r="F272" s="1"/>
  <c r="G454"/>
  <c r="E454"/>
  <c r="F454" s="1"/>
  <c r="E458"/>
  <c r="F458" s="1"/>
  <c r="G458"/>
  <c r="G1520"/>
  <c r="D1595"/>
  <c r="G359"/>
  <c r="E359"/>
  <c r="F359" s="1"/>
  <c r="E365"/>
  <c r="F365" s="1"/>
  <c r="G365"/>
  <c r="E373"/>
  <c r="F373" s="1"/>
  <c r="G373"/>
  <c r="E381"/>
  <c r="F381" s="1"/>
  <c r="G381"/>
  <c r="E389"/>
  <c r="F389" s="1"/>
  <c r="G389"/>
  <c r="E397"/>
  <c r="F397" s="1"/>
  <c r="G397"/>
  <c r="E405"/>
  <c r="F405" s="1"/>
  <c r="G405"/>
  <c r="E413"/>
  <c r="F413" s="1"/>
  <c r="G413"/>
  <c r="E421"/>
  <c r="F421" s="1"/>
  <c r="G421"/>
  <c r="E429"/>
  <c r="F429" s="1"/>
  <c r="G429"/>
  <c r="G440"/>
  <c r="E440"/>
  <c r="F440" s="1"/>
  <c r="G444"/>
  <c r="E444"/>
  <c r="F444" s="1"/>
  <c r="G456"/>
  <c r="E456"/>
  <c r="F456" s="1"/>
  <c r="E463"/>
  <c r="F463" s="1"/>
  <c r="G463"/>
  <c r="G479"/>
  <c r="E479"/>
  <c r="F479" s="1"/>
  <c r="E495"/>
  <c r="F495" s="1"/>
  <c r="G495"/>
  <c r="E306"/>
  <c r="F306" s="1"/>
  <c r="D466"/>
  <c r="G306"/>
  <c r="E322"/>
  <c r="F322" s="1"/>
  <c r="D482"/>
  <c r="G322"/>
  <c r="D498"/>
  <c r="E338"/>
  <c r="F338" s="1"/>
  <c r="G338"/>
  <c r="G352"/>
  <c r="D512"/>
  <c r="E352"/>
  <c r="F352" s="1"/>
  <c r="D470"/>
  <c r="E310"/>
  <c r="F310" s="1"/>
  <c r="G310"/>
  <c r="D486"/>
  <c r="E326"/>
  <c r="F326" s="1"/>
  <c r="G326"/>
  <c r="E342"/>
  <c r="F342" s="1"/>
  <c r="D502"/>
  <c r="G342"/>
  <c r="D474"/>
  <c r="E314"/>
  <c r="F314" s="1"/>
  <c r="G314"/>
  <c r="D490"/>
  <c r="G330"/>
  <c r="E330"/>
  <c r="F330" s="1"/>
  <c r="E346"/>
  <c r="F346" s="1"/>
  <c r="D506"/>
  <c r="G346"/>
  <c r="D594"/>
  <c r="E594" s="1"/>
  <c r="K14" i="19"/>
  <c r="J14"/>
  <c r="E9" i="76" s="1"/>
  <c r="K18" i="19"/>
  <c r="J18"/>
  <c r="E13" i="76" s="1"/>
  <c r="K30" i="19"/>
  <c r="J30"/>
  <c r="E25" i="76" s="1"/>
  <c r="K34" i="19"/>
  <c r="J34"/>
  <c r="E29" i="76" s="1"/>
  <c r="K46" i="19"/>
  <c r="J46"/>
  <c r="E41" i="76" s="1"/>
  <c r="K50" i="19"/>
  <c r="J50"/>
  <c r="E45" i="76" s="1"/>
  <c r="K62" i="19"/>
  <c r="J62"/>
  <c r="E57" i="76" s="1"/>
  <c r="K66" i="19"/>
  <c r="J66"/>
  <c r="E61" i="76" s="1"/>
  <c r="K78" i="19"/>
  <c r="J78"/>
  <c r="E73" i="76" s="1"/>
  <c r="K82" i="19"/>
  <c r="J82"/>
  <c r="E77" i="76" s="1"/>
  <c r="K9" i="20"/>
  <c r="L35"/>
  <c r="D304" i="74"/>
  <c r="C119"/>
  <c r="G1189"/>
  <c r="F1264"/>
  <c r="G362"/>
  <c r="E362"/>
  <c r="F362" s="1"/>
  <c r="G370"/>
  <c r="E370"/>
  <c r="F370" s="1"/>
  <c r="G378"/>
  <c r="E378"/>
  <c r="F378" s="1"/>
  <c r="G386"/>
  <c r="E386"/>
  <c r="F386" s="1"/>
  <c r="G394"/>
  <c r="E394"/>
  <c r="F394" s="1"/>
  <c r="G402"/>
  <c r="E402"/>
  <c r="F402" s="1"/>
  <c r="G410"/>
  <c r="E410"/>
  <c r="F410" s="1"/>
  <c r="G422"/>
  <c r="E422"/>
  <c r="F422" s="1"/>
  <c r="G430"/>
  <c r="E430"/>
  <c r="F430" s="1"/>
  <c r="E448"/>
  <c r="F448" s="1"/>
  <c r="G448"/>
  <c r="G452"/>
  <c r="E452"/>
  <c r="F452" s="1"/>
  <c r="E511"/>
  <c r="F511" s="1"/>
  <c r="G511"/>
  <c r="C1350"/>
  <c r="E1275"/>
  <c r="E320"/>
  <c r="F320" s="1"/>
  <c r="G320"/>
  <c r="D480"/>
  <c r="G336"/>
  <c r="D496"/>
  <c r="E336"/>
  <c r="F336" s="1"/>
  <c r="G308"/>
  <c r="D468"/>
  <c r="E308"/>
  <c r="F308" s="1"/>
  <c r="G324"/>
  <c r="D484"/>
  <c r="E324"/>
  <c r="F324" s="1"/>
  <c r="E340"/>
  <c r="F340" s="1"/>
  <c r="G340"/>
  <c r="D500"/>
  <c r="G312"/>
  <c r="D472"/>
  <c r="E312"/>
  <c r="F312" s="1"/>
  <c r="E328"/>
  <c r="F328" s="1"/>
  <c r="G328"/>
  <c r="D488"/>
  <c r="D504"/>
  <c r="G344"/>
  <c r="E344"/>
  <c r="F344" s="1"/>
  <c r="K16" i="19"/>
  <c r="J16"/>
  <c r="E11" i="76" s="1"/>
  <c r="K28" i="19"/>
  <c r="J28"/>
  <c r="E23" i="76" s="1"/>
  <c r="K32" i="19"/>
  <c r="J32"/>
  <c r="E27" i="76" s="1"/>
  <c r="K48" i="19"/>
  <c r="J48"/>
  <c r="E43" i="76" s="1"/>
  <c r="K60" i="19"/>
  <c r="J60"/>
  <c r="E55" i="76" s="1"/>
  <c r="K64" i="19"/>
  <c r="J64"/>
  <c r="E59" i="76" s="1"/>
  <c r="K80" i="19"/>
  <c r="J80"/>
  <c r="E75" i="76" s="1"/>
  <c r="E121" i="74"/>
  <c r="F121" s="1"/>
  <c r="E128"/>
  <c r="F128" s="1"/>
  <c r="E129"/>
  <c r="F129" s="1"/>
  <c r="E156"/>
  <c r="F156" s="1"/>
  <c r="E157"/>
  <c r="F157" s="1"/>
  <c r="B857"/>
  <c r="C857" s="1"/>
  <c r="E771"/>
  <c r="E1152"/>
  <c r="D1613"/>
  <c r="E367"/>
  <c r="F367" s="1"/>
  <c r="G367"/>
  <c r="E375"/>
  <c r="F375" s="1"/>
  <c r="G375"/>
  <c r="E383"/>
  <c r="F383" s="1"/>
  <c r="G383"/>
  <c r="E391"/>
  <c r="F391" s="1"/>
  <c r="G391"/>
  <c r="E399"/>
  <c r="F399" s="1"/>
  <c r="G399"/>
  <c r="E407"/>
  <c r="F407" s="1"/>
  <c r="G407"/>
  <c r="E415"/>
  <c r="F415" s="1"/>
  <c r="G415"/>
  <c r="E423"/>
  <c r="F423" s="1"/>
  <c r="G423"/>
  <c r="E431"/>
  <c r="F431" s="1"/>
  <c r="G431"/>
  <c r="G471"/>
  <c r="E471"/>
  <c r="F471" s="1"/>
  <c r="E487"/>
  <c r="F487" s="1"/>
  <c r="G487"/>
  <c r="E503"/>
  <c r="F503" s="1"/>
  <c r="G503"/>
  <c r="F39"/>
  <c r="D478"/>
  <c r="E318"/>
  <c r="F318" s="1"/>
  <c r="G318"/>
  <c r="E334"/>
  <c r="F334" s="1"/>
  <c r="D494"/>
  <c r="G334"/>
  <c r="G348"/>
  <c r="D508"/>
  <c r="E348"/>
  <c r="F348" s="1"/>
  <c r="D510"/>
  <c r="E350"/>
  <c r="F350" s="1"/>
  <c r="G350"/>
  <c r="H51" i="5"/>
  <c r="H83"/>
  <c r="H39"/>
  <c r="H31"/>
  <c r="H63"/>
  <c r="H25"/>
  <c r="H18"/>
  <c r="H10"/>
  <c r="H35"/>
  <c r="H67"/>
  <c r="H15"/>
  <c r="H14"/>
  <c r="H17"/>
  <c r="H47"/>
  <c r="H79"/>
  <c r="H37"/>
  <c r="C24" i="56"/>
  <c r="C24" i="57"/>
  <c r="L24" i="52"/>
  <c r="C23" i="38"/>
  <c r="O24" i="47"/>
  <c r="C24" i="50"/>
  <c r="C24" i="46"/>
  <c r="C56" i="56"/>
  <c r="C56" i="57"/>
  <c r="L56" i="52"/>
  <c r="O56" i="47"/>
  <c r="C56" i="50"/>
  <c r="C56" i="46"/>
  <c r="C55" i="38"/>
  <c r="H38" i="5"/>
  <c r="H70"/>
  <c r="H40"/>
  <c r="H56"/>
  <c r="F62" i="65"/>
  <c r="G62" s="1"/>
  <c r="F30"/>
  <c r="G30" s="1"/>
  <c r="J22" i="61"/>
  <c r="I10"/>
  <c r="I22" s="1"/>
  <c r="C22" i="57"/>
  <c r="C22" i="56"/>
  <c r="L22" i="52"/>
  <c r="C21" i="38"/>
  <c r="C22" i="50"/>
  <c r="C22" i="46"/>
  <c r="O22" i="47"/>
  <c r="C54" i="57"/>
  <c r="C54" i="56"/>
  <c r="L54" i="52"/>
  <c r="C54" i="50"/>
  <c r="C54" i="46"/>
  <c r="O54" i="47"/>
  <c r="C53" i="38"/>
  <c r="H50" i="5"/>
  <c r="Q10" i="66"/>
  <c r="Q9" s="1"/>
  <c r="E9"/>
  <c r="F74" i="65"/>
  <c r="G74" s="1"/>
  <c r="F69"/>
  <c r="G69" s="1"/>
  <c r="F37"/>
  <c r="G37" s="1"/>
  <c r="F64"/>
  <c r="G64" s="1"/>
  <c r="F32"/>
  <c r="G32" s="1"/>
  <c r="F63"/>
  <c r="G63" s="1"/>
  <c r="F31"/>
  <c r="G31" s="1"/>
  <c r="H19" i="5"/>
  <c r="H27"/>
  <c r="H59"/>
  <c r="H75"/>
  <c r="C28" i="56"/>
  <c r="C28" i="57"/>
  <c r="L28" i="52"/>
  <c r="O28" i="47"/>
  <c r="C27" i="38"/>
  <c r="C28" i="50"/>
  <c r="C28" i="46"/>
  <c r="C60" i="56"/>
  <c r="C60" i="57"/>
  <c r="L60" i="52"/>
  <c r="O60" i="47"/>
  <c r="C60" i="50"/>
  <c r="C60" i="46"/>
  <c r="C59" i="38"/>
  <c r="O10" i="10"/>
  <c r="O9" s="1"/>
  <c r="E9" i="5"/>
  <c r="E8" s="1"/>
  <c r="O9" i="66"/>
  <c r="F83" i="65"/>
  <c r="G83" s="1"/>
  <c r="F73"/>
  <c r="G73" s="1"/>
  <c r="F57"/>
  <c r="G57" s="1"/>
  <c r="F25"/>
  <c r="G25" s="1"/>
  <c r="F52"/>
  <c r="G52" s="1"/>
  <c r="F20"/>
  <c r="G20" s="1"/>
  <c r="F51"/>
  <c r="G51" s="1"/>
  <c r="F19"/>
  <c r="G19" s="1"/>
  <c r="C27" i="56"/>
  <c r="C27" i="57"/>
  <c r="L27" i="52"/>
  <c r="C26" i="38"/>
  <c r="C27" i="50"/>
  <c r="O27" i="47"/>
  <c r="C27" i="46"/>
  <c r="C75" i="56"/>
  <c r="C75" i="57"/>
  <c r="L75" i="52"/>
  <c r="C74" i="38"/>
  <c r="O75" i="47"/>
  <c r="C75" i="46"/>
  <c r="C75" i="50"/>
  <c r="C34" i="57"/>
  <c r="C34" i="56"/>
  <c r="L34" i="52"/>
  <c r="C34" i="50"/>
  <c r="C34" i="46"/>
  <c r="O34" i="47"/>
  <c r="C33" i="38"/>
  <c r="C66" i="57"/>
  <c r="C66" i="56"/>
  <c r="L66" i="52"/>
  <c r="C66" i="50"/>
  <c r="C65" i="38"/>
  <c r="C66" i="46"/>
  <c r="O66" i="47"/>
  <c r="H26" i="5"/>
  <c r="F77" i="65"/>
  <c r="G77" s="1"/>
  <c r="F61"/>
  <c r="G61" s="1"/>
  <c r="F29"/>
  <c r="G29" s="1"/>
  <c r="F56"/>
  <c r="G56" s="1"/>
  <c r="F24"/>
  <c r="G24" s="1"/>
  <c r="F55"/>
  <c r="G55" s="1"/>
  <c r="F23"/>
  <c r="G23" s="1"/>
  <c r="F82" i="5"/>
  <c r="R42" i="66"/>
  <c r="AH42" s="1"/>
  <c r="R68"/>
  <c r="AH68" s="1"/>
  <c r="F28" i="5"/>
  <c r="F44"/>
  <c r="F60"/>
  <c r="F80"/>
  <c r="H9" i="20"/>
  <c r="J9" s="1"/>
  <c r="O9" s="1"/>
  <c r="R73" i="66"/>
  <c r="AH73" s="1"/>
  <c r="R81"/>
  <c r="AH81" s="1"/>
  <c r="R43"/>
  <c r="AH43" s="1"/>
  <c r="R51"/>
  <c r="AH51" s="1"/>
  <c r="R67"/>
  <c r="AH67" s="1"/>
  <c r="R75"/>
  <c r="AH75" s="1"/>
  <c r="R83"/>
  <c r="AH83" s="1"/>
  <c r="R46"/>
  <c r="AH46" s="1"/>
  <c r="I9" i="65"/>
  <c r="O9" i="6"/>
  <c r="H77" i="5"/>
  <c r="C32" i="56"/>
  <c r="C32" i="57"/>
  <c r="L32" i="52"/>
  <c r="O32" i="47"/>
  <c r="C32" i="50"/>
  <c r="C32" i="46"/>
  <c r="C31" i="38"/>
  <c r="C64" i="56"/>
  <c r="C64" i="57"/>
  <c r="L64" i="52"/>
  <c r="O64" i="47"/>
  <c r="C64" i="50"/>
  <c r="C64" i="46"/>
  <c r="C63" i="38"/>
  <c r="H24" i="5"/>
  <c r="C11" i="56"/>
  <c r="C11" i="57"/>
  <c r="L11" i="52"/>
  <c r="C10" i="38"/>
  <c r="C11" i="50"/>
  <c r="O11" i="47"/>
  <c r="C11" i="46"/>
  <c r="F81" i="65"/>
  <c r="G81" s="1"/>
  <c r="F65"/>
  <c r="G65" s="1"/>
  <c r="F33"/>
  <c r="G33" s="1"/>
  <c r="F60"/>
  <c r="G60" s="1"/>
  <c r="F28"/>
  <c r="G28" s="1"/>
  <c r="F59"/>
  <c r="G59" s="1"/>
  <c r="F27"/>
  <c r="G27" s="1"/>
  <c r="C30" i="57"/>
  <c r="C30" i="56"/>
  <c r="L30" i="52"/>
  <c r="C29" i="38"/>
  <c r="C30" i="50"/>
  <c r="C30" i="46"/>
  <c r="O30" i="47"/>
  <c r="C62" i="57"/>
  <c r="C62" i="56"/>
  <c r="L62" i="52"/>
  <c r="C62" i="50"/>
  <c r="C61" i="38"/>
  <c r="C62" i="46"/>
  <c r="O62" i="47"/>
  <c r="F84" i="65"/>
  <c r="G84" s="1"/>
  <c r="F50"/>
  <c r="G50" s="1"/>
  <c r="F18"/>
  <c r="G18" s="1"/>
  <c r="H41" i="5"/>
  <c r="H57"/>
  <c r="H73"/>
  <c r="H11"/>
  <c r="C36" i="56"/>
  <c r="C36" i="57"/>
  <c r="L36" i="52"/>
  <c r="C35" i="38"/>
  <c r="O36" i="47"/>
  <c r="C36" i="50"/>
  <c r="C36" i="46"/>
  <c r="C68" i="56"/>
  <c r="C68" i="57"/>
  <c r="L68" i="52"/>
  <c r="C67" i="38"/>
  <c r="O68" i="47"/>
  <c r="C68" i="50"/>
  <c r="C68" i="46"/>
  <c r="C16" i="56"/>
  <c r="C16" i="57"/>
  <c r="L16" i="52"/>
  <c r="O16" i="47"/>
  <c r="C16" i="50"/>
  <c r="C16" i="46"/>
  <c r="C15" i="38"/>
  <c r="H30" i="5"/>
  <c r="H62"/>
  <c r="H12"/>
  <c r="F70" i="65"/>
  <c r="G70" s="1"/>
  <c r="F38"/>
  <c r="G38" s="1"/>
  <c r="C35" i="56"/>
  <c r="C35" i="57"/>
  <c r="L35" i="52"/>
  <c r="C34" i="38"/>
  <c r="C35" i="50"/>
  <c r="O35" i="47"/>
  <c r="C35" i="46"/>
  <c r="C59" i="56"/>
  <c r="C59" i="57"/>
  <c r="L59" i="52"/>
  <c r="O59" i="47"/>
  <c r="C59" i="46"/>
  <c r="C58" i="38"/>
  <c r="C59" i="50"/>
  <c r="C83" i="56"/>
  <c r="C83" i="57"/>
  <c r="L83" i="52"/>
  <c r="C82" i="38"/>
  <c r="O83" i="47"/>
  <c r="C83" i="46"/>
  <c r="C83" i="50"/>
  <c r="O10" i="8"/>
  <c r="O9" s="1"/>
  <c r="D9" i="5"/>
  <c r="D8" s="1"/>
  <c r="C42" i="57"/>
  <c r="C42" i="56"/>
  <c r="L42" i="52"/>
  <c r="C42" i="50"/>
  <c r="C41" i="38"/>
  <c r="C42" i="46"/>
  <c r="O42" i="47"/>
  <c r="C74" i="57"/>
  <c r="C74" i="56"/>
  <c r="L74" i="52"/>
  <c r="C74" i="50"/>
  <c r="C73" i="38"/>
  <c r="C74" i="46"/>
  <c r="O74" i="47"/>
  <c r="H42" i="5"/>
  <c r="F76" i="65"/>
  <c r="G76" s="1"/>
  <c r="F58"/>
  <c r="G58" s="1"/>
  <c r="F26"/>
  <c r="G26" s="1"/>
  <c r="R78" i="66"/>
  <c r="AH78" s="1"/>
  <c r="R74"/>
  <c r="AH74" s="1"/>
  <c r="C8" i="18"/>
  <c r="F74" i="5"/>
  <c r="F76"/>
  <c r="C40" i="56"/>
  <c r="C40" i="57"/>
  <c r="L40" i="52"/>
  <c r="C39" i="38"/>
  <c r="O40" i="47"/>
  <c r="C40" i="50"/>
  <c r="C40" i="46"/>
  <c r="C72" i="56"/>
  <c r="C72" i="57"/>
  <c r="L72" i="52"/>
  <c r="C71" i="38"/>
  <c r="O72" i="47"/>
  <c r="C72" i="50"/>
  <c r="C72" i="46"/>
  <c r="C12" i="56"/>
  <c r="C12" i="57"/>
  <c r="L12" i="52"/>
  <c r="O12" i="47"/>
  <c r="C11" i="38"/>
  <c r="C12" i="50"/>
  <c r="C12" i="46"/>
  <c r="H54" i="5"/>
  <c r="H32"/>
  <c r="H64"/>
  <c r="F80" i="65"/>
  <c r="G80" s="1"/>
  <c r="F46"/>
  <c r="G46" s="1"/>
  <c r="F14"/>
  <c r="G14" s="1"/>
  <c r="H43" i="5"/>
  <c r="C55" i="56"/>
  <c r="C55" i="57"/>
  <c r="L55" i="52"/>
  <c r="C54" i="38"/>
  <c r="O55" i="47"/>
  <c r="C55" i="46"/>
  <c r="C55" i="50"/>
  <c r="C38" i="57"/>
  <c r="C38" i="56"/>
  <c r="L38" i="52"/>
  <c r="C37" i="38"/>
  <c r="C38" i="50"/>
  <c r="C38" i="46"/>
  <c r="O38" i="47"/>
  <c r="C70" i="57"/>
  <c r="C70" i="56"/>
  <c r="L70" i="52"/>
  <c r="C70" i="50"/>
  <c r="C69" i="38"/>
  <c r="C70" i="46"/>
  <c r="O70" i="47"/>
  <c r="C18" i="57"/>
  <c r="C18" i="56"/>
  <c r="L18" i="52"/>
  <c r="C17" i="38"/>
  <c r="C18" i="50"/>
  <c r="C18" i="46"/>
  <c r="O18" i="47"/>
  <c r="H34" i="5"/>
  <c r="H66"/>
  <c r="F79" i="65"/>
  <c r="G79" s="1"/>
  <c r="F53"/>
  <c r="G53" s="1"/>
  <c r="F21"/>
  <c r="G21" s="1"/>
  <c r="F48"/>
  <c r="G48" s="1"/>
  <c r="F16"/>
  <c r="G16" s="1"/>
  <c r="F47"/>
  <c r="G47" s="1"/>
  <c r="F15"/>
  <c r="G15" s="1"/>
  <c r="H23" i="5"/>
  <c r="C44" i="56"/>
  <c r="C44" i="57"/>
  <c r="L44" i="52"/>
  <c r="C43" i="38"/>
  <c r="O44" i="47"/>
  <c r="C44" i="50"/>
  <c r="C44" i="46"/>
  <c r="C76" i="56"/>
  <c r="C76" i="57"/>
  <c r="L76" i="52"/>
  <c r="C75" i="38"/>
  <c r="O76" i="47"/>
  <c r="C76" i="50"/>
  <c r="C76" i="46"/>
  <c r="J10" i="51"/>
  <c r="G10" i="20"/>
  <c r="G9" s="1"/>
  <c r="F78" i="65"/>
  <c r="G78" s="1"/>
  <c r="F72"/>
  <c r="G72" s="1"/>
  <c r="F41"/>
  <c r="G41" s="1"/>
  <c r="F68"/>
  <c r="G68" s="1"/>
  <c r="F36"/>
  <c r="G36" s="1"/>
  <c r="F67"/>
  <c r="G67" s="1"/>
  <c r="F35"/>
  <c r="G35" s="1"/>
  <c r="C43" i="56"/>
  <c r="C43" i="57"/>
  <c r="L43" i="52"/>
  <c r="C42" i="38"/>
  <c r="O43" i="47"/>
  <c r="C43" i="46"/>
  <c r="C43" i="50"/>
  <c r="C67" i="56"/>
  <c r="C67" i="57"/>
  <c r="L67" i="52"/>
  <c r="C66" i="38"/>
  <c r="O67" i="47"/>
  <c r="C67" i="46"/>
  <c r="C67" i="50"/>
  <c r="C50" i="57"/>
  <c r="C50" i="56"/>
  <c r="L50" i="52"/>
  <c r="C50" i="50"/>
  <c r="C49" i="38"/>
  <c r="C50" i="46"/>
  <c r="O50" i="47"/>
  <c r="C82" i="57"/>
  <c r="C82" i="56"/>
  <c r="L82" i="52"/>
  <c r="C82" i="50"/>
  <c r="C81" i="38"/>
  <c r="C82" i="46"/>
  <c r="O82" i="47"/>
  <c r="F82" i="65"/>
  <c r="G82" s="1"/>
  <c r="F45"/>
  <c r="G45" s="1"/>
  <c r="F13"/>
  <c r="G13" s="1"/>
  <c r="F40"/>
  <c r="G40" s="1"/>
  <c r="F71"/>
  <c r="G71" s="1"/>
  <c r="F39"/>
  <c r="G39" s="1"/>
  <c r="C8" i="5"/>
  <c r="R50" i="66"/>
  <c r="AH50" s="1"/>
  <c r="G9" i="19"/>
  <c r="R76" i="66"/>
  <c r="AH76" s="1"/>
  <c r="F10"/>
  <c r="F9" s="1"/>
  <c r="F68" i="5"/>
  <c r="R69" i="66"/>
  <c r="AH69" s="1"/>
  <c r="R77"/>
  <c r="AH77" s="1"/>
  <c r="F8" i="18"/>
  <c r="R39" i="66"/>
  <c r="AH39" s="1"/>
  <c r="R47"/>
  <c r="AH47" s="1"/>
  <c r="R71"/>
  <c r="AH71" s="1"/>
  <c r="R79"/>
  <c r="AH79" s="1"/>
  <c r="R38"/>
  <c r="AH38" s="1"/>
  <c r="H53" i="5"/>
  <c r="H29"/>
  <c r="H45"/>
  <c r="C57" i="56"/>
  <c r="C57" i="57"/>
  <c r="L57" i="52"/>
  <c r="O57" i="47"/>
  <c r="C57" i="50"/>
  <c r="C57" i="46"/>
  <c r="C56" i="38"/>
  <c r="H55" i="5"/>
  <c r="H69"/>
  <c r="C48" i="56"/>
  <c r="C48" i="57"/>
  <c r="L48" i="52"/>
  <c r="C47" i="38"/>
  <c r="O48" i="47"/>
  <c r="C48" i="50"/>
  <c r="C48" i="46"/>
  <c r="C80" i="56"/>
  <c r="C80" i="57"/>
  <c r="L80" i="52"/>
  <c r="C79" i="38"/>
  <c r="O80" i="47"/>
  <c r="C80" i="50"/>
  <c r="C80" i="46"/>
  <c r="H22" i="5"/>
  <c r="H16"/>
  <c r="F75" i="65"/>
  <c r="G75" s="1"/>
  <c r="F49"/>
  <c r="G49" s="1"/>
  <c r="F17"/>
  <c r="G17" s="1"/>
  <c r="F44"/>
  <c r="G44" s="1"/>
  <c r="F12"/>
  <c r="G12" s="1"/>
  <c r="F43"/>
  <c r="G43" s="1"/>
  <c r="F11"/>
  <c r="G11" s="1"/>
  <c r="C46" i="57"/>
  <c r="C46" i="56"/>
  <c r="L46" i="52"/>
  <c r="C46" i="50"/>
  <c r="C45" i="38"/>
  <c r="C46" i="46"/>
  <c r="O46" i="47"/>
  <c r="C78" i="57"/>
  <c r="C78" i="56"/>
  <c r="L78" i="52"/>
  <c r="C78" i="50"/>
  <c r="C77" i="38"/>
  <c r="C78" i="46"/>
  <c r="O78" i="47"/>
  <c r="F66" i="65"/>
  <c r="G66" s="1"/>
  <c r="F34"/>
  <c r="G34" s="1"/>
  <c r="H21" i="5"/>
  <c r="H33"/>
  <c r="H65"/>
  <c r="H81"/>
  <c r="C20" i="56"/>
  <c r="C20" i="57"/>
  <c r="L20" i="52"/>
  <c r="O20" i="47"/>
  <c r="C20" i="50"/>
  <c r="C20" i="46"/>
  <c r="C19" i="38"/>
  <c r="C52" i="56"/>
  <c r="C52" i="57"/>
  <c r="L52" i="52"/>
  <c r="O52" i="47"/>
  <c r="C52" i="50"/>
  <c r="C52" i="46"/>
  <c r="C51" i="38"/>
  <c r="C84" i="56"/>
  <c r="C84" i="57"/>
  <c r="L84" i="52"/>
  <c r="C83" i="38"/>
  <c r="O84" i="47"/>
  <c r="C84" i="50"/>
  <c r="C84" i="46"/>
  <c r="C10" i="57"/>
  <c r="C10" i="56"/>
  <c r="L10" i="52"/>
  <c r="C9" i="38"/>
  <c r="C10" i="50"/>
  <c r="C10" i="46"/>
  <c r="O10" i="47"/>
  <c r="G8" i="5"/>
  <c r="H46"/>
  <c r="H78"/>
  <c r="P9" i="66"/>
  <c r="AF10"/>
  <c r="H20" i="5"/>
  <c r="C19" i="56"/>
  <c r="C19" i="57"/>
  <c r="L19" i="52"/>
  <c r="C18" i="38"/>
  <c r="C19" i="50"/>
  <c r="O19" i="47"/>
  <c r="C19" i="46"/>
  <c r="F54" i="65"/>
  <c r="G54" s="1"/>
  <c r="F22"/>
  <c r="G22" s="1"/>
  <c r="C51" i="56"/>
  <c r="C51" i="57"/>
  <c r="L51" i="52"/>
  <c r="O51" i="47"/>
  <c r="C51" i="46"/>
  <c r="C50" i="38"/>
  <c r="C51" i="50"/>
  <c r="C26" i="57"/>
  <c r="C26" i="56"/>
  <c r="L26" i="52"/>
  <c r="C25" i="38"/>
  <c r="C26" i="50"/>
  <c r="C26" i="46"/>
  <c r="O26" i="47"/>
  <c r="C58" i="57"/>
  <c r="C58" i="56"/>
  <c r="L58" i="52"/>
  <c r="C58" i="50"/>
  <c r="C57" i="38"/>
  <c r="C58" i="46"/>
  <c r="O58" i="47"/>
  <c r="C14" i="57"/>
  <c r="C14" i="56"/>
  <c r="L14" i="52"/>
  <c r="C14" i="50"/>
  <c r="C14" i="46"/>
  <c r="C13" i="38"/>
  <c r="O14" i="47"/>
  <c r="H58" i="5"/>
  <c r="H9" i="19"/>
  <c r="K10"/>
  <c r="J10"/>
  <c r="E5" i="76" s="1"/>
  <c r="E4" s="1"/>
  <c r="J22" i="62"/>
  <c r="I10"/>
  <c r="I22" s="1"/>
  <c r="F42" i="65"/>
  <c r="G42" s="1"/>
  <c r="F10"/>
  <c r="G10" s="1"/>
  <c r="E9"/>
  <c r="R70" i="66"/>
  <c r="AH70" s="1"/>
  <c r="L9" i="52" l="1"/>
  <c r="H61" i="5"/>
  <c r="E114" i="74"/>
  <c r="F114" s="1"/>
  <c r="K9" i="19"/>
  <c r="R10" i="66"/>
  <c r="R9" s="1"/>
  <c r="D354" i="74"/>
  <c r="C13"/>
  <c r="C12"/>
  <c r="D274"/>
  <c r="J9" i="19"/>
  <c r="F9" i="5"/>
  <c r="G494" i="74"/>
  <c r="E494"/>
  <c r="F494" s="1"/>
  <c r="G478"/>
  <c r="E478"/>
  <c r="F478" s="1"/>
  <c r="E488"/>
  <c r="F488" s="1"/>
  <c r="G488"/>
  <c r="E472"/>
  <c r="F472" s="1"/>
  <c r="G472"/>
  <c r="E500"/>
  <c r="F500" s="1"/>
  <c r="G500"/>
  <c r="E484"/>
  <c r="F484" s="1"/>
  <c r="G484"/>
  <c r="E496"/>
  <c r="F496" s="1"/>
  <c r="G496"/>
  <c r="E480"/>
  <c r="F480" s="1"/>
  <c r="G480"/>
  <c r="D464"/>
  <c r="G304"/>
  <c r="E304"/>
  <c r="F304" s="1"/>
  <c r="G474"/>
  <c r="E474"/>
  <c r="F474" s="1"/>
  <c r="G502"/>
  <c r="E502"/>
  <c r="F502" s="1"/>
  <c r="G486"/>
  <c r="E486"/>
  <c r="F486" s="1"/>
  <c r="E466"/>
  <c r="F466" s="1"/>
  <c r="G466"/>
  <c r="H1520"/>
  <c r="G1595"/>
  <c r="H1595" s="1"/>
  <c r="G424"/>
  <c r="E424"/>
  <c r="F424" s="1"/>
  <c r="E507"/>
  <c r="F507" s="1"/>
  <c r="G507"/>
  <c r="E505"/>
  <c r="F505" s="1"/>
  <c r="G505"/>
  <c r="E491"/>
  <c r="F491" s="1"/>
  <c r="G491"/>
  <c r="E489"/>
  <c r="F489" s="1"/>
  <c r="G489"/>
  <c r="G475"/>
  <c r="E475"/>
  <c r="F475" s="1"/>
  <c r="E459"/>
  <c r="F459" s="1"/>
  <c r="G459"/>
  <c r="E443"/>
  <c r="F443" s="1"/>
  <c r="G443"/>
  <c r="G441"/>
  <c r="E441"/>
  <c r="F441" s="1"/>
  <c r="E433"/>
  <c r="F433" s="1"/>
  <c r="G433"/>
  <c r="E417"/>
  <c r="F417" s="1"/>
  <c r="G417"/>
  <c r="E401"/>
  <c r="F401" s="1"/>
  <c r="G401"/>
  <c r="E385"/>
  <c r="F385" s="1"/>
  <c r="G385"/>
  <c r="E369"/>
  <c r="F369" s="1"/>
  <c r="G369"/>
  <c r="E492"/>
  <c r="F492" s="1"/>
  <c r="G492"/>
  <c r="E476"/>
  <c r="F476" s="1"/>
  <c r="G476"/>
  <c r="G426"/>
  <c r="E426"/>
  <c r="F426" s="1"/>
  <c r="G414"/>
  <c r="E414"/>
  <c r="F414" s="1"/>
  <c r="G406"/>
  <c r="E406"/>
  <c r="F406" s="1"/>
  <c r="G398"/>
  <c r="E398"/>
  <c r="F398" s="1"/>
  <c r="G390"/>
  <c r="E390"/>
  <c r="F390" s="1"/>
  <c r="G382"/>
  <c r="E382"/>
  <c r="F382" s="1"/>
  <c r="G374"/>
  <c r="E374"/>
  <c r="F374" s="1"/>
  <c r="G366"/>
  <c r="E366"/>
  <c r="F366" s="1"/>
  <c r="E513"/>
  <c r="F513" s="1"/>
  <c r="G513"/>
  <c r="E497"/>
  <c r="F497" s="1"/>
  <c r="G497"/>
  <c r="G449"/>
  <c r="E449"/>
  <c r="F449" s="1"/>
  <c r="E425"/>
  <c r="F425" s="1"/>
  <c r="G425"/>
  <c r="E409"/>
  <c r="F409" s="1"/>
  <c r="G409"/>
  <c r="E393"/>
  <c r="F393" s="1"/>
  <c r="G393"/>
  <c r="E377"/>
  <c r="F377" s="1"/>
  <c r="G377"/>
  <c r="E361"/>
  <c r="F361" s="1"/>
  <c r="G361"/>
  <c r="E493"/>
  <c r="F493" s="1"/>
  <c r="G493"/>
  <c r="E485"/>
  <c r="F485" s="1"/>
  <c r="G485"/>
  <c r="G469"/>
  <c r="E469"/>
  <c r="F469" s="1"/>
  <c r="G461"/>
  <c r="E461"/>
  <c r="F461" s="1"/>
  <c r="E455"/>
  <c r="F455" s="1"/>
  <c r="G455"/>
  <c r="G453"/>
  <c r="E453"/>
  <c r="F453" s="1"/>
  <c r="G447"/>
  <c r="E447"/>
  <c r="F447" s="1"/>
  <c r="G445"/>
  <c r="E445"/>
  <c r="F445" s="1"/>
  <c r="G510"/>
  <c r="E510"/>
  <c r="F510" s="1"/>
  <c r="E508"/>
  <c r="F508" s="1"/>
  <c r="G508"/>
  <c r="E504"/>
  <c r="F504" s="1"/>
  <c r="G504"/>
  <c r="G468"/>
  <c r="E468"/>
  <c r="F468" s="1"/>
  <c r="D1357"/>
  <c r="E1357" s="1"/>
  <c r="E1350"/>
  <c r="D1432" s="1"/>
  <c r="E1432" s="1"/>
  <c r="G1264"/>
  <c r="B1269"/>
  <c r="C1269" s="1"/>
  <c r="C194"/>
  <c r="E119"/>
  <c r="G506"/>
  <c r="E506"/>
  <c r="F506" s="1"/>
  <c r="G490"/>
  <c r="E490"/>
  <c r="F490" s="1"/>
  <c r="E470"/>
  <c r="F470" s="1"/>
  <c r="G470"/>
  <c r="E512"/>
  <c r="F512" s="1"/>
  <c r="G512"/>
  <c r="G498"/>
  <c r="E498"/>
  <c r="F498" s="1"/>
  <c r="G482"/>
  <c r="E482"/>
  <c r="F482" s="1"/>
  <c r="G432"/>
  <c r="E432"/>
  <c r="F432" s="1"/>
  <c r="G416"/>
  <c r="E416"/>
  <c r="F416" s="1"/>
  <c r="G473"/>
  <c r="E473"/>
  <c r="F473" s="1"/>
  <c r="G457"/>
  <c r="E457"/>
  <c r="F457" s="1"/>
  <c r="E419"/>
  <c r="F419" s="1"/>
  <c r="G419"/>
  <c r="E403"/>
  <c r="F403" s="1"/>
  <c r="G403"/>
  <c r="E387"/>
  <c r="F387" s="1"/>
  <c r="G387"/>
  <c r="E371"/>
  <c r="F371" s="1"/>
  <c r="G371"/>
  <c r="E439"/>
  <c r="F439" s="1"/>
  <c r="G439"/>
  <c r="G418"/>
  <c r="E418"/>
  <c r="F418" s="1"/>
  <c r="G412"/>
  <c r="E412"/>
  <c r="F412" s="1"/>
  <c r="G404"/>
  <c r="E404"/>
  <c r="F404" s="1"/>
  <c r="G396"/>
  <c r="E396"/>
  <c r="F396" s="1"/>
  <c r="G388"/>
  <c r="E388"/>
  <c r="F388" s="1"/>
  <c r="G380"/>
  <c r="E380"/>
  <c r="F380" s="1"/>
  <c r="G372"/>
  <c r="E372"/>
  <c r="F372" s="1"/>
  <c r="G364"/>
  <c r="E364"/>
  <c r="F364" s="1"/>
  <c r="E499"/>
  <c r="F499" s="1"/>
  <c r="G499"/>
  <c r="E483"/>
  <c r="F483" s="1"/>
  <c r="G483"/>
  <c r="E481"/>
  <c r="F481" s="1"/>
  <c r="G481"/>
  <c r="E467"/>
  <c r="F467" s="1"/>
  <c r="G467"/>
  <c r="E465"/>
  <c r="F465" s="1"/>
  <c r="G465"/>
  <c r="E451"/>
  <c r="F451" s="1"/>
  <c r="G451"/>
  <c r="E427"/>
  <c r="F427" s="1"/>
  <c r="G427"/>
  <c r="E411"/>
  <c r="F411" s="1"/>
  <c r="G411"/>
  <c r="E395"/>
  <c r="F395" s="1"/>
  <c r="G395"/>
  <c r="E379"/>
  <c r="F379" s="1"/>
  <c r="G379"/>
  <c r="E363"/>
  <c r="F363" s="1"/>
  <c r="G363"/>
  <c r="E509"/>
  <c r="F509" s="1"/>
  <c r="G509"/>
  <c r="E501"/>
  <c r="F501" s="1"/>
  <c r="G501"/>
  <c r="G477"/>
  <c r="E477"/>
  <c r="F477" s="1"/>
  <c r="H68" i="5"/>
  <c r="H28"/>
  <c r="N10" i="68"/>
  <c r="I9" i="63"/>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G9" i="65"/>
  <c r="C8" i="38"/>
  <c r="C9" i="50"/>
  <c r="C9" i="57"/>
  <c r="AG10" i="66"/>
  <c r="AG9" s="1"/>
  <c r="AF9"/>
  <c r="H44" i="5"/>
  <c r="C9" i="56"/>
  <c r="I84" i="6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H74" i="5"/>
  <c r="H60"/>
  <c r="H82"/>
  <c r="C9" i="46"/>
  <c r="F9" i="65"/>
  <c r="H76" i="5"/>
  <c r="H80"/>
  <c r="N13" i="64" l="1"/>
  <c r="O13" s="1"/>
  <c r="T8" i="76"/>
  <c r="N17" i="64"/>
  <c r="O17" s="1"/>
  <c r="T12" i="76"/>
  <c r="N19" i="64"/>
  <c r="O19" s="1"/>
  <c r="T14" i="76"/>
  <c r="N23" i="64"/>
  <c r="O23" s="1"/>
  <c r="T18" i="76"/>
  <c r="N27" i="64"/>
  <c r="O27" s="1"/>
  <c r="T22" i="76"/>
  <c r="N29" i="64"/>
  <c r="O29" s="1"/>
  <c r="T24" i="76"/>
  <c r="N31" i="64"/>
  <c r="O31" s="1"/>
  <c r="T26" i="76"/>
  <c r="N33" i="64"/>
  <c r="O33" s="1"/>
  <c r="T28" i="76"/>
  <c r="N35" i="64"/>
  <c r="O35" s="1"/>
  <c r="T30" i="76"/>
  <c r="N37" i="64"/>
  <c r="O37" s="1"/>
  <c r="T32" i="76"/>
  <c r="N39" i="64"/>
  <c r="O39" s="1"/>
  <c r="T34" i="76"/>
  <c r="N41" i="64"/>
  <c r="O41" s="1"/>
  <c r="T36" i="76"/>
  <c r="N43" i="64"/>
  <c r="O43" s="1"/>
  <c r="T38" i="76"/>
  <c r="N45" i="64"/>
  <c r="O45" s="1"/>
  <c r="T40" i="76"/>
  <c r="N47" i="64"/>
  <c r="O47" s="1"/>
  <c r="T42" i="76"/>
  <c r="N49" i="64"/>
  <c r="O49" s="1"/>
  <c r="T44" i="76"/>
  <c r="N51" i="64"/>
  <c r="O51" s="1"/>
  <c r="T46" i="76"/>
  <c r="N53" i="64"/>
  <c r="O53" s="1"/>
  <c r="T48" i="76"/>
  <c r="N55" i="64"/>
  <c r="O55" s="1"/>
  <c r="T50" i="76"/>
  <c r="N57" i="64"/>
  <c r="O57" s="1"/>
  <c r="T52" i="76"/>
  <c r="N59" i="64"/>
  <c r="O59" s="1"/>
  <c r="T54" i="76"/>
  <c r="N61" i="64"/>
  <c r="O61" s="1"/>
  <c r="T56" i="76"/>
  <c r="N63" i="64"/>
  <c r="O63" s="1"/>
  <c r="T58" i="76"/>
  <c r="N65" i="64"/>
  <c r="O65" s="1"/>
  <c r="T60" i="76"/>
  <c r="N67" i="64"/>
  <c r="O67" s="1"/>
  <c r="T62" i="76"/>
  <c r="N69" i="64"/>
  <c r="O69" s="1"/>
  <c r="T64" i="76"/>
  <c r="N71" i="64"/>
  <c r="O71" s="1"/>
  <c r="T66" i="76"/>
  <c r="N73" i="64"/>
  <c r="O73" s="1"/>
  <c r="T68" i="76"/>
  <c r="N75" i="64"/>
  <c r="O75" s="1"/>
  <c r="T70" i="76"/>
  <c r="N77" i="64"/>
  <c r="O77" s="1"/>
  <c r="T72" i="76"/>
  <c r="N79" i="64"/>
  <c r="O79" s="1"/>
  <c r="T74" i="76"/>
  <c r="N81" i="64"/>
  <c r="O81" s="1"/>
  <c r="T76" i="76"/>
  <c r="N83" i="64"/>
  <c r="O83" s="1"/>
  <c r="T78" i="76"/>
  <c r="N11" i="63"/>
  <c r="O11" s="1"/>
  <c r="Q6" i="76"/>
  <c r="N13" i="63"/>
  <c r="O13" s="1"/>
  <c r="Q8" i="76"/>
  <c r="N15" i="63"/>
  <c r="O15" s="1"/>
  <c r="Q10" i="76"/>
  <c r="N17" i="63"/>
  <c r="O17" s="1"/>
  <c r="Q12" i="76"/>
  <c r="N19" i="63"/>
  <c r="O19" s="1"/>
  <c r="Q14" i="76"/>
  <c r="N21" i="63"/>
  <c r="O21" s="1"/>
  <c r="Q16" i="76"/>
  <c r="N23" i="63"/>
  <c r="O23" s="1"/>
  <c r="Q18" i="76"/>
  <c r="N25" i="63"/>
  <c r="O25" s="1"/>
  <c r="Q20" i="76"/>
  <c r="N27" i="63"/>
  <c r="O27" s="1"/>
  <c r="Q22" i="76"/>
  <c r="N29" i="63"/>
  <c r="O29" s="1"/>
  <c r="Q24" i="76"/>
  <c r="N31" i="63"/>
  <c r="O31" s="1"/>
  <c r="Q26" i="76"/>
  <c r="N33" i="63"/>
  <c r="O33" s="1"/>
  <c r="Q28" i="76"/>
  <c r="N35" i="63"/>
  <c r="O35" s="1"/>
  <c r="Q30" i="76"/>
  <c r="N37" i="63"/>
  <c r="O37" s="1"/>
  <c r="Q32" i="76"/>
  <c r="N39" i="63"/>
  <c r="O39" s="1"/>
  <c r="Q34" i="76"/>
  <c r="N41" i="63"/>
  <c r="O41" s="1"/>
  <c r="Q36" i="76"/>
  <c r="N43" i="63"/>
  <c r="O43" s="1"/>
  <c r="Q38" i="76"/>
  <c r="N45" i="63"/>
  <c r="O45" s="1"/>
  <c r="Q40" i="76"/>
  <c r="N47" i="63"/>
  <c r="O47" s="1"/>
  <c r="Q42" i="76"/>
  <c r="N49" i="63"/>
  <c r="O49" s="1"/>
  <c r="Q44" i="76"/>
  <c r="N51" i="63"/>
  <c r="O51" s="1"/>
  <c r="Q46" i="76"/>
  <c r="N53" i="63"/>
  <c r="O53" s="1"/>
  <c r="Q48" i="76"/>
  <c r="N55" i="63"/>
  <c r="O55" s="1"/>
  <c r="Q50" i="76"/>
  <c r="N57" i="63"/>
  <c r="O57" s="1"/>
  <c r="Q52" i="76"/>
  <c r="N59" i="63"/>
  <c r="O59" s="1"/>
  <c r="Q54" i="76"/>
  <c r="N61" i="63"/>
  <c r="O61" s="1"/>
  <c r="Q56" i="76"/>
  <c r="N63" i="63"/>
  <c r="O63" s="1"/>
  <c r="Q58" i="76"/>
  <c r="N65" i="63"/>
  <c r="O65" s="1"/>
  <c r="Q60" i="76"/>
  <c r="N67" i="63"/>
  <c r="O67" s="1"/>
  <c r="Q62" i="76"/>
  <c r="N69" i="63"/>
  <c r="O69" s="1"/>
  <c r="Q64" i="76"/>
  <c r="N71" i="63"/>
  <c r="O71" s="1"/>
  <c r="Q66" i="76"/>
  <c r="N73" i="63"/>
  <c r="O73" s="1"/>
  <c r="Q68" i="76"/>
  <c r="N75" i="63"/>
  <c r="O75" s="1"/>
  <c r="Q70" i="76"/>
  <c r="N77" i="63"/>
  <c r="O77" s="1"/>
  <c r="Q72" i="76"/>
  <c r="N79" i="63"/>
  <c r="O79" s="1"/>
  <c r="Q74" i="76"/>
  <c r="N81" i="63"/>
  <c r="O81" s="1"/>
  <c r="Q76" i="76"/>
  <c r="N83" i="63"/>
  <c r="O83" s="1"/>
  <c r="Q78" i="76"/>
  <c r="N11" i="64"/>
  <c r="O11" s="1"/>
  <c r="T6" i="76"/>
  <c r="N15" i="64"/>
  <c r="O15" s="1"/>
  <c r="T10" i="76"/>
  <c r="N21" i="64"/>
  <c r="O21" s="1"/>
  <c r="T16" i="76"/>
  <c r="N25" i="64"/>
  <c r="O25" s="1"/>
  <c r="T20" i="76"/>
  <c r="N10" i="64"/>
  <c r="O10" s="1"/>
  <c r="T5" i="76"/>
  <c r="N12" i="64"/>
  <c r="O12" s="1"/>
  <c r="T7" i="76"/>
  <c r="N14" i="64"/>
  <c r="O14" s="1"/>
  <c r="T9" i="76"/>
  <c r="N16" i="64"/>
  <c r="O16" s="1"/>
  <c r="T11" i="76"/>
  <c r="N18" i="64"/>
  <c r="O18" s="1"/>
  <c r="T13" i="76"/>
  <c r="N20" i="64"/>
  <c r="O20" s="1"/>
  <c r="T15" i="76"/>
  <c r="N22" i="64"/>
  <c r="O22" s="1"/>
  <c r="T17" i="76"/>
  <c r="N24" i="64"/>
  <c r="O24" s="1"/>
  <c r="T19" i="76"/>
  <c r="N26" i="64"/>
  <c r="O26" s="1"/>
  <c r="T21" i="76"/>
  <c r="N28" i="64"/>
  <c r="O28" s="1"/>
  <c r="T23" i="76"/>
  <c r="N30" i="64"/>
  <c r="O30" s="1"/>
  <c r="T25" i="76"/>
  <c r="N32" i="64"/>
  <c r="O32" s="1"/>
  <c r="T27" i="76"/>
  <c r="N34" i="64"/>
  <c r="O34" s="1"/>
  <c r="T29" i="76"/>
  <c r="N36" i="64"/>
  <c r="O36" s="1"/>
  <c r="T31" i="76"/>
  <c r="N38" i="64"/>
  <c r="O38" s="1"/>
  <c r="T33" i="76"/>
  <c r="N40" i="64"/>
  <c r="O40" s="1"/>
  <c r="T35" i="76"/>
  <c r="N42" i="64"/>
  <c r="O42" s="1"/>
  <c r="T37" i="76"/>
  <c r="N44" i="64"/>
  <c r="O44" s="1"/>
  <c r="T39" i="76"/>
  <c r="N46" i="64"/>
  <c r="O46" s="1"/>
  <c r="T41" i="76"/>
  <c r="N48" i="64"/>
  <c r="O48" s="1"/>
  <c r="T43" i="76"/>
  <c r="N50" i="64"/>
  <c r="O50" s="1"/>
  <c r="T45" i="76"/>
  <c r="N52" i="64"/>
  <c r="O52" s="1"/>
  <c r="T47" i="76"/>
  <c r="N54" i="64"/>
  <c r="O54" s="1"/>
  <c r="T49" i="76"/>
  <c r="N56" i="64"/>
  <c r="O56" s="1"/>
  <c r="T51" i="76"/>
  <c r="N58" i="64"/>
  <c r="O58" s="1"/>
  <c r="T53" i="76"/>
  <c r="N60" i="64"/>
  <c r="O60" s="1"/>
  <c r="T55" i="76"/>
  <c r="N62" i="64"/>
  <c r="O62" s="1"/>
  <c r="T57" i="76"/>
  <c r="N64" i="64"/>
  <c r="O64" s="1"/>
  <c r="T59" i="76"/>
  <c r="N66" i="64"/>
  <c r="O66" s="1"/>
  <c r="T61" i="76"/>
  <c r="N68" i="64"/>
  <c r="O68" s="1"/>
  <c r="T63" i="76"/>
  <c r="N70" i="64"/>
  <c r="O70" s="1"/>
  <c r="T65" i="76"/>
  <c r="N72" i="64"/>
  <c r="O72" s="1"/>
  <c r="T67" i="76"/>
  <c r="N74" i="64"/>
  <c r="O74" s="1"/>
  <c r="T69" i="76"/>
  <c r="N76" i="64"/>
  <c r="O76" s="1"/>
  <c r="T71" i="76"/>
  <c r="N78" i="64"/>
  <c r="O78" s="1"/>
  <c r="T73" i="76"/>
  <c r="N80" i="64"/>
  <c r="O80" s="1"/>
  <c r="T75" i="76"/>
  <c r="N82" i="64"/>
  <c r="O82" s="1"/>
  <c r="T77" i="76"/>
  <c r="N84" i="64"/>
  <c r="O84" s="1"/>
  <c r="T79" i="76"/>
  <c r="N10" i="63"/>
  <c r="O10" s="1"/>
  <c r="Q5" i="76"/>
  <c r="N12" i="63"/>
  <c r="O12" s="1"/>
  <c r="Q7" i="76"/>
  <c r="N14" i="63"/>
  <c r="O14" s="1"/>
  <c r="Q9" i="76"/>
  <c r="N16" i="63"/>
  <c r="O16" s="1"/>
  <c r="Q11" i="76"/>
  <c r="N18" i="63"/>
  <c r="O18" s="1"/>
  <c r="Q13" i="76"/>
  <c r="N20" i="63"/>
  <c r="O20" s="1"/>
  <c r="Q15" i="76"/>
  <c r="N22" i="63"/>
  <c r="O22" s="1"/>
  <c r="Q17" i="76"/>
  <c r="N24" i="63"/>
  <c r="O24" s="1"/>
  <c r="Q19" i="76"/>
  <c r="N26" i="63"/>
  <c r="O26" s="1"/>
  <c r="Q21" i="76"/>
  <c r="N28" i="63"/>
  <c r="O28" s="1"/>
  <c r="Q23" i="76"/>
  <c r="N30" i="63"/>
  <c r="O30" s="1"/>
  <c r="Q25" i="76"/>
  <c r="N32" i="63"/>
  <c r="O32" s="1"/>
  <c r="Q27" i="76"/>
  <c r="N34" i="63"/>
  <c r="O34" s="1"/>
  <c r="Q29" i="76"/>
  <c r="N36" i="63"/>
  <c r="O36" s="1"/>
  <c r="Q31" i="76"/>
  <c r="N38" i="63"/>
  <c r="O38" s="1"/>
  <c r="Q33" i="76"/>
  <c r="N40" i="63"/>
  <c r="O40" s="1"/>
  <c r="Q35" i="76"/>
  <c r="N42" i="63"/>
  <c r="O42" s="1"/>
  <c r="Q37" i="76"/>
  <c r="N44" i="63"/>
  <c r="O44" s="1"/>
  <c r="Q39" i="76"/>
  <c r="N46" i="63"/>
  <c r="O46" s="1"/>
  <c r="Q41" i="76"/>
  <c r="N48" i="63"/>
  <c r="O48" s="1"/>
  <c r="Q43" i="76"/>
  <c r="N50" i="63"/>
  <c r="O50" s="1"/>
  <c r="Q45" i="76"/>
  <c r="N52" i="63"/>
  <c r="O52" s="1"/>
  <c r="Q47" i="76"/>
  <c r="N54" i="63"/>
  <c r="O54" s="1"/>
  <c r="Q49" i="76"/>
  <c r="N56" i="63"/>
  <c r="O56" s="1"/>
  <c r="Q51" i="76"/>
  <c r="N58" i="63"/>
  <c r="O58" s="1"/>
  <c r="Q53" i="76"/>
  <c r="N60" i="63"/>
  <c r="O60" s="1"/>
  <c r="Q55" i="76"/>
  <c r="N62" i="63"/>
  <c r="O62" s="1"/>
  <c r="Q57" i="76"/>
  <c r="N64" i="63"/>
  <c r="O64" s="1"/>
  <c r="Q59" i="76"/>
  <c r="N66" i="63"/>
  <c r="O66" s="1"/>
  <c r="Q61" i="76"/>
  <c r="N68" i="63"/>
  <c r="O68" s="1"/>
  <c r="Q63" i="76"/>
  <c r="N70" i="63"/>
  <c r="O70" s="1"/>
  <c r="Q65" i="76"/>
  <c r="N72" i="63"/>
  <c r="O72" s="1"/>
  <c r="Q67" i="76"/>
  <c r="N74" i="63"/>
  <c r="O74" s="1"/>
  <c r="Q69" i="76"/>
  <c r="N76" i="63"/>
  <c r="O76" s="1"/>
  <c r="Q71" i="76"/>
  <c r="N78" i="63"/>
  <c r="O78" s="1"/>
  <c r="Q73" i="76"/>
  <c r="N80" i="63"/>
  <c r="O80" s="1"/>
  <c r="Q75" i="76"/>
  <c r="N82" i="63"/>
  <c r="O82" s="1"/>
  <c r="Q77" i="76"/>
  <c r="N84" i="63"/>
  <c r="O84" s="1"/>
  <c r="Q79" i="76"/>
  <c r="H9" i="5"/>
  <c r="AH10" i="66"/>
  <c r="F8" i="5"/>
  <c r="G464" i="74"/>
  <c r="E464"/>
  <c r="F464" s="1"/>
  <c r="D434"/>
  <c r="E274"/>
  <c r="F274" s="1"/>
  <c r="G274"/>
  <c r="C26"/>
  <c r="D13"/>
  <c r="E13" s="1"/>
  <c r="F119"/>
  <c r="E194"/>
  <c r="F194" s="1"/>
  <c r="D12"/>
  <c r="C25"/>
  <c r="C14"/>
  <c r="D514"/>
  <c r="E354"/>
  <c r="F354" s="1"/>
  <c r="G354"/>
  <c r="J33" i="64"/>
  <c r="U33" s="1"/>
  <c r="J17" i="63"/>
  <c r="U17" s="1"/>
  <c r="J29"/>
  <c r="U29" s="1"/>
  <c r="J49"/>
  <c r="U49" s="1"/>
  <c r="J69"/>
  <c r="U69" s="1"/>
  <c r="J16" i="64"/>
  <c r="U16" s="1"/>
  <c r="J20"/>
  <c r="U20" s="1"/>
  <c r="J28"/>
  <c r="U28" s="1"/>
  <c r="J32"/>
  <c r="U32" s="1"/>
  <c r="J40"/>
  <c r="U40" s="1"/>
  <c r="J44"/>
  <c r="U44" s="1"/>
  <c r="J48"/>
  <c r="U48" s="1"/>
  <c r="J52"/>
  <c r="U52" s="1"/>
  <c r="J60"/>
  <c r="U60" s="1"/>
  <c r="J64"/>
  <c r="U64" s="1"/>
  <c r="J68"/>
  <c r="U68" s="1"/>
  <c r="J72"/>
  <c r="U72" s="1"/>
  <c r="J76"/>
  <c r="U76" s="1"/>
  <c r="J80"/>
  <c r="U80" s="1"/>
  <c r="J84"/>
  <c r="U84" s="1"/>
  <c r="J16" i="63"/>
  <c r="U16" s="1"/>
  <c r="J24"/>
  <c r="U24" s="1"/>
  <c r="J28"/>
  <c r="U28" s="1"/>
  <c r="J36"/>
  <c r="U36" s="1"/>
  <c r="J40"/>
  <c r="U40" s="1"/>
  <c r="J48"/>
  <c r="U48" s="1"/>
  <c r="J56"/>
  <c r="U56" s="1"/>
  <c r="J64"/>
  <c r="U64" s="1"/>
  <c r="J68"/>
  <c r="U68" s="1"/>
  <c r="J72"/>
  <c r="U72" s="1"/>
  <c r="J76"/>
  <c r="U76" s="1"/>
  <c r="J84"/>
  <c r="U84" s="1"/>
  <c r="J11" i="64"/>
  <c r="U11" s="1"/>
  <c r="J15"/>
  <c r="U15" s="1"/>
  <c r="J19"/>
  <c r="U19" s="1"/>
  <c r="J23"/>
  <c r="U23" s="1"/>
  <c r="J27"/>
  <c r="U27" s="1"/>
  <c r="J31"/>
  <c r="U31" s="1"/>
  <c r="J35"/>
  <c r="U35" s="1"/>
  <c r="J39"/>
  <c r="U39" s="1"/>
  <c r="J43"/>
  <c r="U43" s="1"/>
  <c r="J47"/>
  <c r="U47" s="1"/>
  <c r="J51"/>
  <c r="U51" s="1"/>
  <c r="J55"/>
  <c r="U55" s="1"/>
  <c r="J59"/>
  <c r="U59" s="1"/>
  <c r="J63"/>
  <c r="U63" s="1"/>
  <c r="J67"/>
  <c r="U67" s="1"/>
  <c r="J71"/>
  <c r="U71" s="1"/>
  <c r="J75"/>
  <c r="U75" s="1"/>
  <c r="J79"/>
  <c r="U79" s="1"/>
  <c r="J83"/>
  <c r="U83" s="1"/>
  <c r="J11" i="63"/>
  <c r="U11" s="1"/>
  <c r="J15"/>
  <c r="U15" s="1"/>
  <c r="J19"/>
  <c r="U19" s="1"/>
  <c r="J23"/>
  <c r="U23" s="1"/>
  <c r="J27"/>
  <c r="U27" s="1"/>
  <c r="J31"/>
  <c r="U31" s="1"/>
  <c r="J35"/>
  <c r="U35" s="1"/>
  <c r="J39"/>
  <c r="U39" s="1"/>
  <c r="J43"/>
  <c r="U43" s="1"/>
  <c r="J47"/>
  <c r="U47" s="1"/>
  <c r="J51"/>
  <c r="U51" s="1"/>
  <c r="J55"/>
  <c r="U55" s="1"/>
  <c r="J59"/>
  <c r="U59" s="1"/>
  <c r="J63"/>
  <c r="U63" s="1"/>
  <c r="J67"/>
  <c r="U67" s="1"/>
  <c r="J71"/>
  <c r="U71" s="1"/>
  <c r="J75"/>
  <c r="U75" s="1"/>
  <c r="J79"/>
  <c r="U79" s="1"/>
  <c r="J83"/>
  <c r="U83" s="1"/>
  <c r="J29" i="64"/>
  <c r="U29" s="1"/>
  <c r="J61"/>
  <c r="U61" s="1"/>
  <c r="J21" i="63"/>
  <c r="U21" s="1"/>
  <c r="J33"/>
  <c r="U33" s="1"/>
  <c r="J45"/>
  <c r="U45" s="1"/>
  <c r="J77"/>
  <c r="U77" s="1"/>
  <c r="J12" i="64"/>
  <c r="U12" s="1"/>
  <c r="J24"/>
  <c r="U24" s="1"/>
  <c r="J36"/>
  <c r="U36" s="1"/>
  <c r="J12" i="63"/>
  <c r="U12" s="1"/>
  <c r="J20"/>
  <c r="U20" s="1"/>
  <c r="J32"/>
  <c r="U32" s="1"/>
  <c r="J44"/>
  <c r="U44" s="1"/>
  <c r="J52"/>
  <c r="U52" s="1"/>
  <c r="J60"/>
  <c r="U60" s="1"/>
  <c r="J80"/>
  <c r="U80" s="1"/>
  <c r="J10" i="64"/>
  <c r="U10" s="1"/>
  <c r="J14"/>
  <c r="U14" s="1"/>
  <c r="J18"/>
  <c r="U18" s="1"/>
  <c r="J22"/>
  <c r="U22" s="1"/>
  <c r="J26"/>
  <c r="U26" s="1"/>
  <c r="J30"/>
  <c r="U30" s="1"/>
  <c r="J34"/>
  <c r="U34" s="1"/>
  <c r="J38"/>
  <c r="U38" s="1"/>
  <c r="J42"/>
  <c r="U42" s="1"/>
  <c r="J46"/>
  <c r="U46" s="1"/>
  <c r="J50"/>
  <c r="U50" s="1"/>
  <c r="J54"/>
  <c r="U54" s="1"/>
  <c r="J58"/>
  <c r="U58" s="1"/>
  <c r="J62"/>
  <c r="U62" s="1"/>
  <c r="J66"/>
  <c r="U66" s="1"/>
  <c r="J70"/>
  <c r="U70" s="1"/>
  <c r="J74"/>
  <c r="U74" s="1"/>
  <c r="J78"/>
  <c r="U78" s="1"/>
  <c r="J82"/>
  <c r="U82" s="1"/>
  <c r="J10" i="63"/>
  <c r="U10" s="1"/>
  <c r="J14"/>
  <c r="U14" s="1"/>
  <c r="J18"/>
  <c r="U18" s="1"/>
  <c r="J22"/>
  <c r="U22" s="1"/>
  <c r="J26"/>
  <c r="U26" s="1"/>
  <c r="J30"/>
  <c r="U30" s="1"/>
  <c r="J34"/>
  <c r="U34" s="1"/>
  <c r="J38"/>
  <c r="U38" s="1"/>
  <c r="J42"/>
  <c r="U42" s="1"/>
  <c r="J46"/>
  <c r="U46" s="1"/>
  <c r="J50"/>
  <c r="U50" s="1"/>
  <c r="J54"/>
  <c r="U54" s="1"/>
  <c r="J58"/>
  <c r="U58" s="1"/>
  <c r="J62"/>
  <c r="U62" s="1"/>
  <c r="J66"/>
  <c r="U66" s="1"/>
  <c r="J70"/>
  <c r="U70" s="1"/>
  <c r="J74"/>
  <c r="U74" s="1"/>
  <c r="J78"/>
  <c r="U78" s="1"/>
  <c r="J82"/>
  <c r="U82" s="1"/>
  <c r="O11" i="68"/>
  <c r="O10" s="1"/>
  <c r="J13" i="64"/>
  <c r="U13" s="1"/>
  <c r="J21"/>
  <c r="U21" s="1"/>
  <c r="J37"/>
  <c r="U37" s="1"/>
  <c r="J45"/>
  <c r="U45" s="1"/>
  <c r="J57"/>
  <c r="U57" s="1"/>
  <c r="J69"/>
  <c r="U69" s="1"/>
  <c r="J73"/>
  <c r="U73" s="1"/>
  <c r="J81"/>
  <c r="U81" s="1"/>
  <c r="J13" i="63"/>
  <c r="U13" s="1"/>
  <c r="J25"/>
  <c r="U25" s="1"/>
  <c r="J37"/>
  <c r="U37" s="1"/>
  <c r="J41"/>
  <c r="U41" s="1"/>
  <c r="J53"/>
  <c r="U53" s="1"/>
  <c r="J57"/>
  <c r="U57" s="1"/>
  <c r="J61"/>
  <c r="U61" s="1"/>
  <c r="J65"/>
  <c r="U65" s="1"/>
  <c r="J73"/>
  <c r="U73" s="1"/>
  <c r="J81"/>
  <c r="U81" s="1"/>
  <c r="J17" i="64"/>
  <c r="U17" s="1"/>
  <c r="J25"/>
  <c r="U25" s="1"/>
  <c r="J41"/>
  <c r="U41" s="1"/>
  <c r="J49"/>
  <c r="U49" s="1"/>
  <c r="J53"/>
  <c r="U53" s="1"/>
  <c r="J65"/>
  <c r="U65" s="1"/>
  <c r="J77"/>
  <c r="U77" s="1"/>
  <c r="J56"/>
  <c r="U56" s="1"/>
  <c r="U9" i="63" l="1"/>
  <c r="U9" i="64"/>
  <c r="O9" i="63"/>
  <c r="O9" i="64"/>
  <c r="H8" i="5"/>
  <c r="E12" i="74"/>
  <c r="D14"/>
  <c r="E14" s="1"/>
  <c r="C27"/>
  <c r="C32"/>
  <c r="D32" s="1"/>
  <c r="D26"/>
  <c r="E26" s="1"/>
  <c r="G514"/>
  <c r="E514"/>
  <c r="F514" s="1"/>
  <c r="D25"/>
  <c r="C31"/>
  <c r="E434"/>
  <c r="F434" s="1"/>
  <c r="G434"/>
  <c r="K56" i="64"/>
  <c r="L56" s="1"/>
  <c r="K81"/>
  <c r="L81" s="1"/>
  <c r="K21"/>
  <c r="L21" s="1"/>
  <c r="K62" i="63"/>
  <c r="L62" s="1"/>
  <c r="K54" i="64"/>
  <c r="L54" s="1"/>
  <c r="K22"/>
  <c r="L22" s="1"/>
  <c r="K73" i="63"/>
  <c r="L73" s="1"/>
  <c r="K52"/>
  <c r="L52" s="1"/>
  <c r="K33"/>
  <c r="L33" s="1"/>
  <c r="K75"/>
  <c r="L75" s="1"/>
  <c r="K59"/>
  <c r="L59" s="1"/>
  <c r="K35"/>
  <c r="L35" s="1"/>
  <c r="K11"/>
  <c r="L11" s="1"/>
  <c r="K39" i="64"/>
  <c r="L39" s="1"/>
  <c r="K77"/>
  <c r="L77" s="1"/>
  <c r="K53"/>
  <c r="L53" s="1"/>
  <c r="K41"/>
  <c r="L41" s="1"/>
  <c r="K17"/>
  <c r="L17" s="1"/>
  <c r="K53" i="63"/>
  <c r="L53" s="1"/>
  <c r="K37"/>
  <c r="L37" s="1"/>
  <c r="K73" i="64"/>
  <c r="L73" s="1"/>
  <c r="K57"/>
  <c r="L57" s="1"/>
  <c r="K37"/>
  <c r="L37" s="1"/>
  <c r="K13"/>
  <c r="L13" s="1"/>
  <c r="K82" i="63"/>
  <c r="L82" s="1"/>
  <c r="K74"/>
  <c r="L74" s="1"/>
  <c r="K66"/>
  <c r="L66" s="1"/>
  <c r="K58"/>
  <c r="L58" s="1"/>
  <c r="K50"/>
  <c r="L50" s="1"/>
  <c r="K42"/>
  <c r="L42" s="1"/>
  <c r="K34"/>
  <c r="L34" s="1"/>
  <c r="K26"/>
  <c r="L26" s="1"/>
  <c r="K18"/>
  <c r="L18" s="1"/>
  <c r="K10"/>
  <c r="L10" s="1"/>
  <c r="J9"/>
  <c r="K82" i="64"/>
  <c r="L82" s="1"/>
  <c r="K74"/>
  <c r="L74" s="1"/>
  <c r="K66"/>
  <c r="L66" s="1"/>
  <c r="K58"/>
  <c r="L58" s="1"/>
  <c r="K50"/>
  <c r="L50" s="1"/>
  <c r="K42"/>
  <c r="L42" s="1"/>
  <c r="K34"/>
  <c r="L34" s="1"/>
  <c r="K26"/>
  <c r="L26" s="1"/>
  <c r="K18"/>
  <c r="L18" s="1"/>
  <c r="K10"/>
  <c r="J9"/>
  <c r="K80" i="63"/>
  <c r="L80" s="1"/>
  <c r="K32"/>
  <c r="L32" s="1"/>
  <c r="K12"/>
  <c r="L12" s="1"/>
  <c r="K24" i="64"/>
  <c r="L24" s="1"/>
  <c r="K61"/>
  <c r="L61" s="1"/>
  <c r="K71" i="63"/>
  <c r="L71" s="1"/>
  <c r="K55"/>
  <c r="L55" s="1"/>
  <c r="K39"/>
  <c r="L39" s="1"/>
  <c r="K23"/>
  <c r="L23" s="1"/>
  <c r="K68"/>
  <c r="L68" s="1"/>
  <c r="K56"/>
  <c r="L56" s="1"/>
  <c r="K40"/>
  <c r="L40" s="1"/>
  <c r="K29"/>
  <c r="L29" s="1"/>
  <c r="N9"/>
  <c r="K49" i="64"/>
  <c r="L49" s="1"/>
  <c r="K54" i="63"/>
  <c r="L54" s="1"/>
  <c r="K30"/>
  <c r="L30" s="1"/>
  <c r="K78" i="64"/>
  <c r="L78" s="1"/>
  <c r="K62"/>
  <c r="L62" s="1"/>
  <c r="K14"/>
  <c r="L14" s="1"/>
  <c r="K77" i="63"/>
  <c r="L77" s="1"/>
  <c r="K67"/>
  <c r="L67" s="1"/>
  <c r="K43"/>
  <c r="L43" s="1"/>
  <c r="K27"/>
  <c r="L27" s="1"/>
  <c r="K79" i="64"/>
  <c r="L79" s="1"/>
  <c r="K55"/>
  <c r="L55" s="1"/>
  <c r="K81" i="63"/>
  <c r="L81" s="1"/>
  <c r="K65"/>
  <c r="L65" s="1"/>
  <c r="K57"/>
  <c r="L57" s="1"/>
  <c r="K41"/>
  <c r="L41" s="1"/>
  <c r="K25"/>
  <c r="L25" s="1"/>
  <c r="K20"/>
  <c r="L20" s="1"/>
  <c r="K45"/>
  <c r="L45" s="1"/>
  <c r="K79"/>
  <c r="L79" s="1"/>
  <c r="K63"/>
  <c r="L63" s="1"/>
  <c r="K47"/>
  <c r="L47" s="1"/>
  <c r="K31"/>
  <c r="L31" s="1"/>
  <c r="K15"/>
  <c r="L15" s="1"/>
  <c r="K83" i="64"/>
  <c r="L83" s="1"/>
  <c r="K75"/>
  <c r="L75" s="1"/>
  <c r="K67"/>
  <c r="L67" s="1"/>
  <c r="K59"/>
  <c r="L59" s="1"/>
  <c r="K51"/>
  <c r="L51" s="1"/>
  <c r="K43"/>
  <c r="L43" s="1"/>
  <c r="K35"/>
  <c r="L35" s="1"/>
  <c r="K27"/>
  <c r="L27" s="1"/>
  <c r="K19"/>
  <c r="L19" s="1"/>
  <c r="K11"/>
  <c r="L11" s="1"/>
  <c r="K76" i="63"/>
  <c r="L76" s="1"/>
  <c r="K28"/>
  <c r="L28" s="1"/>
  <c r="K16"/>
  <c r="L16" s="1"/>
  <c r="K80" i="64"/>
  <c r="L80" s="1"/>
  <c r="K72"/>
  <c r="L72" s="1"/>
  <c r="K64"/>
  <c r="L64" s="1"/>
  <c r="K52"/>
  <c r="L52" s="1"/>
  <c r="K44"/>
  <c r="L44" s="1"/>
  <c r="K32"/>
  <c r="L32" s="1"/>
  <c r="K20"/>
  <c r="L20" s="1"/>
  <c r="K69" i="63"/>
  <c r="L69" s="1"/>
  <c r="K33" i="64"/>
  <c r="L33" s="1"/>
  <c r="N9"/>
  <c r="K25"/>
  <c r="L25" s="1"/>
  <c r="K69"/>
  <c r="L69" s="1"/>
  <c r="K78" i="63"/>
  <c r="L78" s="1"/>
  <c r="K46"/>
  <c r="L46" s="1"/>
  <c r="K22"/>
  <c r="L22" s="1"/>
  <c r="K70" i="64"/>
  <c r="L70" s="1"/>
  <c r="K46"/>
  <c r="L46" s="1"/>
  <c r="K38"/>
  <c r="L38" s="1"/>
  <c r="K60" i="63"/>
  <c r="L60" s="1"/>
  <c r="K44"/>
  <c r="L44" s="1"/>
  <c r="K36" i="64"/>
  <c r="L36" s="1"/>
  <c r="K12"/>
  <c r="L12" s="1"/>
  <c r="K21" i="63"/>
  <c r="L21" s="1"/>
  <c r="K29" i="64"/>
  <c r="L29" s="1"/>
  <c r="K84" i="63"/>
  <c r="L84" s="1"/>
  <c r="K72"/>
  <c r="L72" s="1"/>
  <c r="K36"/>
  <c r="L36" s="1"/>
  <c r="K24"/>
  <c r="L24" s="1"/>
  <c r="K49"/>
  <c r="L49" s="1"/>
  <c r="K17"/>
  <c r="L17" s="1"/>
  <c r="K65" i="64"/>
  <c r="L65" s="1"/>
  <c r="K45"/>
  <c r="L45" s="1"/>
  <c r="K70" i="63"/>
  <c r="L70" s="1"/>
  <c r="K38"/>
  <c r="L38" s="1"/>
  <c r="K14"/>
  <c r="L14" s="1"/>
  <c r="K30" i="64"/>
  <c r="L30" s="1"/>
  <c r="K61" i="63"/>
  <c r="L61" s="1"/>
  <c r="K13"/>
  <c r="L13" s="1"/>
  <c r="K83"/>
  <c r="L83" s="1"/>
  <c r="K51"/>
  <c r="L51" s="1"/>
  <c r="K19"/>
  <c r="L19" s="1"/>
  <c r="K71" i="64"/>
  <c r="L71" s="1"/>
  <c r="K63"/>
  <c r="L63" s="1"/>
  <c r="K47"/>
  <c r="L47" s="1"/>
  <c r="K31"/>
  <c r="L31" s="1"/>
  <c r="K23"/>
  <c r="L23" s="1"/>
  <c r="K15"/>
  <c r="L15" s="1"/>
  <c r="K64" i="63"/>
  <c r="L64" s="1"/>
  <c r="K48"/>
  <c r="L48" s="1"/>
  <c r="K84" i="64"/>
  <c r="L84" s="1"/>
  <c r="K76"/>
  <c r="L76" s="1"/>
  <c r="K68"/>
  <c r="L68" s="1"/>
  <c r="K60"/>
  <c r="L60" s="1"/>
  <c r="K48"/>
  <c r="L48" s="1"/>
  <c r="K40"/>
  <c r="L40" s="1"/>
  <c r="K28"/>
  <c r="L28" s="1"/>
  <c r="K16"/>
  <c r="L16" s="1"/>
  <c r="E25" i="74" l="1"/>
  <c r="D27"/>
  <c r="E27" s="1"/>
  <c r="D31"/>
  <c r="C33"/>
  <c r="D33" s="1"/>
  <c r="L9" i="63"/>
  <c r="K9" i="64"/>
  <c r="L10"/>
  <c r="L9" s="1"/>
  <c r="K9" i="63"/>
  <c r="I24" i="30"/>
  <c r="E1610" i="74" l="1"/>
  <c r="G1610" l="1"/>
  <c r="E1613"/>
  <c r="F1610"/>
  <c r="G1613" l="1"/>
  <c r="F1613"/>
  <c r="U10" i="81"/>
  <c r="V10"/>
</calcChain>
</file>

<file path=xl/sharedStrings.xml><?xml version="1.0" encoding="utf-8"?>
<sst xmlns="http://schemas.openxmlformats.org/spreadsheetml/2006/main" count="3296" uniqueCount="1324">
  <si>
    <t>Table: AT-1</t>
  </si>
  <si>
    <t>[Mid Day Meal Scheme, U.P.]</t>
  </si>
  <si>
    <t>State: UTTAR PRADESH</t>
  </si>
  <si>
    <t>1. Cooks- cum- helpers engaged under Mid Day Meal Scheme</t>
  </si>
  <si>
    <t>SC</t>
  </si>
  <si>
    <t>ST</t>
  </si>
  <si>
    <t>OBC</t>
  </si>
  <si>
    <t>Minority</t>
  </si>
  <si>
    <t>Others</t>
  </si>
  <si>
    <t>Total</t>
  </si>
  <si>
    <t>Male</t>
  </si>
  <si>
    <t>Female</t>
  </si>
  <si>
    <t>1. A - Honorarium to Cook cum helpers (per month):</t>
  </si>
  <si>
    <t>Central</t>
  </si>
  <si>
    <t>State</t>
  </si>
  <si>
    <t xml:space="preserve">2. Cost of meal per child per school day as per State Nutrition / Expenditure Norm including both, Central and State share. </t>
  </si>
  <si>
    <t>S.N.</t>
  </si>
  <si>
    <t>Food Items</t>
  </si>
  <si>
    <t>Table:AT-2</t>
  </si>
  <si>
    <t>Rs. in Lakh</t>
  </si>
  <si>
    <t>Componant</t>
  </si>
  <si>
    <t xml:space="preserve">  Unutilized Budget</t>
  </si>
  <si>
    <t>For Central Share</t>
  </si>
  <si>
    <t>For State Share</t>
  </si>
  <si>
    <t>GEN.</t>
  </si>
  <si>
    <t>SC.</t>
  </si>
  <si>
    <t>ST.</t>
  </si>
  <si>
    <t>TOTAL</t>
  </si>
  <si>
    <t>Recurring Assistance</t>
  </si>
  <si>
    <t>Cost of foodgrains</t>
  </si>
  <si>
    <t>Primary</t>
  </si>
  <si>
    <t>Cooking Cost</t>
  </si>
  <si>
    <t>Upper Primary</t>
  </si>
  <si>
    <t>Quantity (in gms.)</t>
  </si>
  <si>
    <t>Cost (In Rs.)</t>
  </si>
  <si>
    <t>Calories</t>
  </si>
  <si>
    <t>Protein Content (in gms)</t>
  </si>
  <si>
    <t>Transportation Assistance</t>
  </si>
  <si>
    <t>MME</t>
  </si>
  <si>
    <t xml:space="preserve">Foodgrains
(Wheat/Rice/Coarse grain) </t>
  </si>
  <si>
    <t>Honorarium to Cook-cum-Helper</t>
  </si>
  <si>
    <t>Free of cost</t>
  </si>
  <si>
    <t>Pulses</t>
  </si>
  <si>
    <t>68-86</t>
  </si>
  <si>
    <t>102-129</t>
  </si>
  <si>
    <t xml:space="preserve">Vegetables </t>
  </si>
  <si>
    <t>-</t>
  </si>
  <si>
    <t>Oil &amp; fat</t>
  </si>
  <si>
    <t>A</t>
  </si>
  <si>
    <t>Salt &amp; Condiments</t>
  </si>
  <si>
    <t>Fuel</t>
  </si>
  <si>
    <t>Any other item (Milk)</t>
  </si>
  <si>
    <t>100 ml</t>
  </si>
  <si>
    <t>150 ml</t>
  </si>
  <si>
    <t>484-502</t>
  </si>
  <si>
    <t>14-20</t>
  </si>
  <si>
    <t>Non-Recurring Assistance</t>
  </si>
  <si>
    <t>725.5-752.5</t>
  </si>
  <si>
    <t>21-30</t>
  </si>
  <si>
    <t>2. A - Additional Food Items (per child)</t>
  </si>
  <si>
    <t>Name of food item (s)</t>
  </si>
  <si>
    <t>Kitchen-cum-store</t>
  </si>
  <si>
    <t>Quantity</t>
  </si>
  <si>
    <t>Cost (in Rs.)</t>
  </si>
  <si>
    <t>Frequency</t>
  </si>
  <si>
    <t>Seasonal Fresh Fruit</t>
  </si>
  <si>
    <t>Kitchen Devices</t>
  </si>
  <si>
    <t>Once in a weak</t>
  </si>
  <si>
    <t xml:space="preserve">3.  Per Unit Cooking Cost </t>
  </si>
  <si>
    <t>B</t>
  </si>
  <si>
    <t>Year</t>
  </si>
  <si>
    <t>*Remarks</t>
  </si>
  <si>
    <t>Grand Total</t>
  </si>
  <si>
    <t>2018-19</t>
  </si>
  <si>
    <t xml:space="preserve">*If the cooking cost has been revised several times during the year, then all such costs should be indicated in separate rows and dates of their application in remarks column. </t>
  </si>
  <si>
    <t>Date:</t>
  </si>
  <si>
    <t>(Signature)</t>
  </si>
  <si>
    <t>Place: LUCKNOW</t>
  </si>
  <si>
    <t>Secretary Basic Education Department</t>
  </si>
  <si>
    <t>Seal:</t>
  </si>
  <si>
    <t>Districts</t>
  </si>
  <si>
    <t>Table: AT-2A</t>
  </si>
  <si>
    <t>Table: AT- 3</t>
  </si>
  <si>
    <t>S.No.</t>
  </si>
  <si>
    <t>Instalment / Component</t>
  </si>
  <si>
    <t>Amount (Rs. In lakhs)</t>
  </si>
  <si>
    <t>Date of receiving of funds by the State / UT</t>
  </si>
  <si>
    <t>Status of Releasing of Funds by the State / UT</t>
  </si>
  <si>
    <t>Date on which Block / Gram Panchyat / School / Cooking Agency received funds</t>
  </si>
  <si>
    <t>Gen</t>
  </si>
  <si>
    <t>Name Of Districts</t>
  </si>
  <si>
    <t>Primary 
 (I-V)</t>
  </si>
  <si>
    <t>Directorate / Authority</t>
  </si>
  <si>
    <t>District*</t>
  </si>
  <si>
    <t>Upper Primary with Primary 
 (I-VIII)</t>
  </si>
  <si>
    <t>Upper Primary 
 (VI-VIII)</t>
  </si>
  <si>
    <t>Total no. of institutions
 in the State</t>
  </si>
  <si>
    <t>Total no. of institutions
 Serving MDM in the State</t>
  </si>
  <si>
    <t>Difference</t>
  </si>
  <si>
    <t>Reasons for difference, if any (in English)</t>
  </si>
  <si>
    <t>Principal Not Accepting</t>
  </si>
  <si>
    <t>Block*</t>
  </si>
  <si>
    <t>Gram Panchayat / School*</t>
  </si>
  <si>
    <t>Zero Enrolment</t>
  </si>
  <si>
    <t>Due to NGO cancelled</t>
  </si>
  <si>
    <t>STC</t>
  </si>
  <si>
    <t>Management Dispute</t>
  </si>
  <si>
    <t>Amount</t>
  </si>
  <si>
    <t>8=6-7</t>
  </si>
  <si>
    <t>Date</t>
  </si>
  <si>
    <t>(A) Recurring Assistance</t>
  </si>
  <si>
    <t>Funds are released by district into the MDM accounts 'Madhyanh Bhojan Nidhi' of the schools directly ,
through e-payment with in a month.</t>
  </si>
  <si>
    <t>Adhoc Grant (25%)</t>
  </si>
  <si>
    <t>Cost of Foodgrain</t>
  </si>
  <si>
    <t>Cooks Honorarium</t>
  </si>
  <si>
    <t>Transportation Cost</t>
  </si>
  <si>
    <t>Balance of 1st Instalment</t>
  </si>
  <si>
    <t>2nd Instalment</t>
  </si>
  <si>
    <t>(i)</t>
  </si>
  <si>
    <t>(B) Non-Recurring Assistance</t>
  </si>
  <si>
    <t>(ii)</t>
  </si>
  <si>
    <t>(iii)</t>
  </si>
  <si>
    <t>Grand Total (i)+(ii)</t>
  </si>
  <si>
    <t>*If the State releases the fund directly to District / block / Gram Panchayat / school level, then fill up the relevant column.</t>
  </si>
  <si>
    <t>Table: AT-3A</t>
  </si>
  <si>
    <t>No. of Existing Institutions</t>
  </si>
  <si>
    <t>No. of Institutions serving MDM</t>
  </si>
  <si>
    <t>Diff. Between (8) -(14)</t>
  </si>
  <si>
    <t>Reasons for difference in col. 15 (in English)</t>
  </si>
  <si>
    <t>Govt.</t>
  </si>
  <si>
    <t>Local Body Schools</t>
  </si>
  <si>
    <t>GA Schools</t>
  </si>
  <si>
    <t>Special Training Centers</t>
  </si>
  <si>
    <t>Madarsas/ Maqtab</t>
  </si>
  <si>
    <t>Total (col 3+4 +5+6+7)</t>
  </si>
  <si>
    <t>Total (col. 9+ 10+11+12+13)</t>
  </si>
  <si>
    <t>01-AGRA</t>
  </si>
  <si>
    <t>02-ALIGARH</t>
  </si>
  <si>
    <t>03-ALLAHABAD</t>
  </si>
  <si>
    <t>04-AMBEDKAR NAGAR</t>
  </si>
  <si>
    <t>05-AURAIYA</t>
  </si>
  <si>
    <t>06-AZAMGARH</t>
  </si>
  <si>
    <t>07-BADAUN</t>
  </si>
  <si>
    <t>08-BAGHPAT</t>
  </si>
  <si>
    <t>09-BAHRAICH</t>
  </si>
  <si>
    <t>10-BALLIA</t>
  </si>
  <si>
    <t>11-BALRAMPUR</t>
  </si>
  <si>
    <t>12-BANDA</t>
  </si>
  <si>
    <t>13-BARABANKI</t>
  </si>
  <si>
    <t>14-BAREILY</t>
  </si>
  <si>
    <t>15-BASTI</t>
  </si>
  <si>
    <t>16-BHADOHI</t>
  </si>
  <si>
    <t>17-BIJNOUR</t>
  </si>
  <si>
    <t>18-BULANDSHAHAR</t>
  </si>
  <si>
    <t>19-CHANDAULI</t>
  </si>
  <si>
    <t>20-CHITRAKOOT</t>
  </si>
  <si>
    <t>21-AMETHI</t>
  </si>
  <si>
    <t>22-DEORIA</t>
  </si>
  <si>
    <t>23-ETAH</t>
  </si>
  <si>
    <t>24-FAIZABAD</t>
  </si>
  <si>
    <t>25-FARRUKHABAD</t>
  </si>
  <si>
    <t>26-FATEHPUR</t>
  </si>
  <si>
    <t>27-FIROZABAD</t>
  </si>
  <si>
    <t>28-G.B. NAGAR</t>
  </si>
  <si>
    <t>29-GHAZIPUR</t>
  </si>
  <si>
    <t>30-GHAZIYABAD</t>
  </si>
  <si>
    <t>31-GONDA</t>
  </si>
  <si>
    <t>32-GORAKHPUR</t>
  </si>
  <si>
    <t>33-HAMEERPUR</t>
  </si>
  <si>
    <t>34-HARDOI</t>
  </si>
  <si>
    <t>35-HATHRAS</t>
  </si>
  <si>
    <t>36-ITAWAH</t>
  </si>
  <si>
    <t>37-J.P. NAGAR</t>
  </si>
  <si>
    <t>38-JALAUN</t>
  </si>
  <si>
    <t>39-JAUNPUR</t>
  </si>
  <si>
    <t>40-JHANSI</t>
  </si>
  <si>
    <t>41-KANNAUJ</t>
  </si>
  <si>
    <t>42-KANPUR DEHAT</t>
  </si>
  <si>
    <t>43-KANPUR NAGAR</t>
  </si>
  <si>
    <t>44-KAAS GANJ</t>
  </si>
  <si>
    <t>Table: AT-3B</t>
  </si>
  <si>
    <t>45-KAUSHAMBI</t>
  </si>
  <si>
    <t>Special Training Centres</t>
  </si>
  <si>
    <t>46-KUSHINAGAR</t>
  </si>
  <si>
    <t>47-LAKHIMPUR KHERI</t>
  </si>
  <si>
    <t>48-LALITPUR</t>
  </si>
  <si>
    <t>49-LUCKNOW</t>
  </si>
  <si>
    <t>50-MAHOBA</t>
  </si>
  <si>
    <t>51-MAHRAJGANJ</t>
  </si>
  <si>
    <t>52-MAINPURI</t>
  </si>
  <si>
    <t>53-MATHURA</t>
  </si>
  <si>
    <t>54-MAU</t>
  </si>
  <si>
    <t>55-MEERUT</t>
  </si>
  <si>
    <t>56-MIRZAPUR</t>
  </si>
  <si>
    <t>57-MORADABAD</t>
  </si>
  <si>
    <t>58-MUZAFFARNAGAR</t>
  </si>
  <si>
    <t>59-PILIBHIT</t>
  </si>
  <si>
    <t>60-PRATAPGARH</t>
  </si>
  <si>
    <t>61-RAI BAREILY</t>
  </si>
  <si>
    <t>62-RAMPUR</t>
  </si>
  <si>
    <t>63-SAHARANPUR</t>
  </si>
  <si>
    <t>64-SANTKABIR NAGAR</t>
  </si>
  <si>
    <t>65-SHAHJAHANPUR</t>
  </si>
  <si>
    <t>66-SHRAWASTI</t>
  </si>
  <si>
    <t>67-SIDDHARTHNAGAR</t>
  </si>
  <si>
    <t>68-SITAPUR</t>
  </si>
  <si>
    <t>69-SONBHADRA</t>
  </si>
  <si>
    <t>70-SULTANPUR</t>
  </si>
  <si>
    <t>71-UNNAO</t>
  </si>
  <si>
    <t>72-VARANASI</t>
  </si>
  <si>
    <t>73-SAMBHAL</t>
  </si>
  <si>
    <t>74-HAPUR</t>
  </si>
  <si>
    <t>75-SHAMLI</t>
  </si>
  <si>
    <t>Govt: Government Schools</t>
  </si>
  <si>
    <t>LB: Local Body Schools (Parishadiya Schools)</t>
  </si>
  <si>
    <t>GA: Govt Aided Schools</t>
  </si>
  <si>
    <t>Special Training Centers : Special Training Centre under SSA, Education Gaurantee Scheme center, Alternative and Innovative Education and NCLP schools</t>
  </si>
  <si>
    <t>of Labour Department.</t>
  </si>
  <si>
    <t>Table: AT-3C</t>
  </si>
  <si>
    <t>Table: AT-4</t>
  </si>
  <si>
    <t>Average No. of Children Availed MDM</t>
  </si>
  <si>
    <t>No. of Meals served</t>
  </si>
  <si>
    <t>Total (col 3+4+5+6+7)</t>
  </si>
  <si>
    <t>Total (col.15+16+17+18+19)</t>
  </si>
  <si>
    <t>Table: AT-4A</t>
  </si>
  <si>
    <t>Table: AT-4B</t>
  </si>
  <si>
    <t xml:space="preserve">Table AT-4B: Information on Aadhaar Enrolment </t>
  </si>
  <si>
    <t>Name of District</t>
  </si>
  <si>
    <t>Total Enrolment</t>
  </si>
  <si>
    <t>Number of children having Aadhaar</t>
  </si>
  <si>
    <t>Number of children applied for Aadhaar</t>
  </si>
  <si>
    <t>Number of children without Aadhaar</t>
  </si>
  <si>
    <t>Number of proxy names deleted</t>
  </si>
  <si>
    <t>LB: Local Body Schools</t>
  </si>
  <si>
    <t>Special Training Centers : Special Training Centre under SSA, Education Gaurantee Scheme center, Alternative and Innovative Education and NCLP schools of Labour Department.</t>
  </si>
  <si>
    <t>Table: AT-5</t>
  </si>
  <si>
    <t>PERFORMANCE</t>
  </si>
  <si>
    <t>No. of Institutions</t>
  </si>
  <si>
    <t>No. of children</t>
  </si>
  <si>
    <t>No. of working days</t>
  </si>
  <si>
    <t>No. of meals to be served (Col. 4 x Col. 5)</t>
  </si>
  <si>
    <t>Total no. of meals served</t>
  </si>
  <si>
    <t>No. of working days on which MDM served</t>
  </si>
  <si>
    <t>Average No. of children availed MDM [Col. 8/Col. 9]</t>
  </si>
  <si>
    <t>Table: AT-5A</t>
  </si>
  <si>
    <t>Table: AT-5B</t>
  </si>
  <si>
    <t>Table: AT-6</t>
  </si>
  <si>
    <t>[Qnty in MTs]</t>
  </si>
  <si>
    <t>Rice</t>
  </si>
  <si>
    <t>Wheat</t>
  </si>
  <si>
    <t>Opening Balance as on 01.4.17</t>
  </si>
  <si>
    <t>Lifted from FCI</t>
  </si>
  <si>
    <t>Aggregate quantity Consumed at School level</t>
  </si>
  <si>
    <t>Closing Balance* (col.4+5-6)</t>
  </si>
  <si>
    <t>Closing Balance* (col.9+10-11)</t>
  </si>
  <si>
    <t>STATE</t>
  </si>
  <si>
    <t>Table: AT-6A</t>
  </si>
  <si>
    <t>* Including Drought also, if applicable</t>
  </si>
  <si>
    <t>**: includes unspent balance at State, District, Block and school level (including NGOs/Private Agencies).</t>
  </si>
  <si>
    <t>Table: AT-6B</t>
  </si>
  <si>
    <t>Sl. No.</t>
  </si>
  <si>
    <t>Central Assistance Released by GoI</t>
  </si>
  <si>
    <t>Payment to FCI against Bills of Col-6 &amp; 7</t>
  </si>
  <si>
    <t>Amount of Pending bills of previous year as on 01.04.2017</t>
  </si>
  <si>
    <t>Amount of Payment against Pending Bills of previous year shown in Col:10</t>
  </si>
  <si>
    <t>Less Payment</t>
  </si>
  <si>
    <t>Reasons for Less payment</t>
  </si>
  <si>
    <t>Unspent Balance</t>
  </si>
  <si>
    <t>Qty (in MTs)</t>
  </si>
  <si>
    <t>12=9+11</t>
  </si>
  <si>
    <t>13=7+10-12</t>
  </si>
  <si>
    <t>15=4+5-12</t>
  </si>
  <si>
    <t>Table: AT-7</t>
  </si>
  <si>
    <t>Opening Balance as on 01.04.2017</t>
  </si>
  <si>
    <t>Cooking Cost Recieved</t>
  </si>
  <si>
    <t>Total Cooking cost expenditure</t>
  </si>
  <si>
    <t>Centre</t>
  </si>
  <si>
    <t>** State</t>
  </si>
  <si>
    <t>**State</t>
  </si>
  <si>
    <t>5=3+4</t>
  </si>
  <si>
    <t>8-=6+7</t>
  </si>
  <si>
    <t>11=9+10</t>
  </si>
  <si>
    <t>14=12+13</t>
  </si>
  <si>
    <t>15=6+9-12</t>
  </si>
  <si>
    <t>16=7+10-13</t>
  </si>
  <si>
    <t>17=15+16</t>
  </si>
  <si>
    <t>Table: AT-7A</t>
  </si>
  <si>
    <t>Table: AT-8</t>
  </si>
  <si>
    <t>Table AT - 8 :UTILIZATION OF CENTRAL ASSISTANCE TOWARDS HONORARIUM TO COOK-CUM-HELPERS (Primary classes I-V)</t>
  </si>
  <si>
    <t>No. of Cook-cum-helpers approved by PAB-MDM</t>
  </si>
  <si>
    <t>No. of CCHs engaged by States/UTs</t>
  </si>
  <si>
    <t>Recieved</t>
  </si>
  <si>
    <t>Expenditure</t>
  </si>
  <si>
    <t>Unspent Balance as on 31.12.2017</t>
  </si>
  <si>
    <t>Mode of Payment (cash / cheque / e-transfer)</t>
  </si>
  <si>
    <t>No. of CCH having bank account</t>
  </si>
  <si>
    <t>No. of CCH recieving honorarium through Bank Account</t>
  </si>
  <si>
    <t>Central Share</t>
  </si>
  <si>
    <t>State Share</t>
  </si>
  <si>
    <t>7=5+6</t>
  </si>
  <si>
    <t>10=8+9</t>
  </si>
  <si>
    <t>13=11+12</t>
  </si>
  <si>
    <t>16=14+15</t>
  </si>
  <si>
    <t>17=8+11-14</t>
  </si>
  <si>
    <t>18=9+12-15</t>
  </si>
  <si>
    <t>19=17+18</t>
  </si>
  <si>
    <t>Cheque</t>
  </si>
  <si>
    <t>Table: AT-8A</t>
  </si>
  <si>
    <t>Table AT - 8A : UTILIZATION OF CENTRAL ASSISTANCE TOWARDS HONORARIUM TO COOK-CUM-HELPERS (Upper Primary classes VI-VIII)</t>
  </si>
  <si>
    <t>Table: AT-9</t>
  </si>
  <si>
    <t>Transportation assistance received from GoI</t>
  </si>
  <si>
    <t>Rate of Transportation Assistance (Per MT)</t>
  </si>
  <si>
    <t>Payment done against Col-7</t>
  </si>
  <si>
    <t>Amount of Payment made of Pending Bills</t>
  </si>
  <si>
    <t>Reason for less Payment</t>
  </si>
  <si>
    <t>11=8+10</t>
  </si>
  <si>
    <t>12=7+9-11</t>
  </si>
  <si>
    <t>Fund Not Available</t>
  </si>
  <si>
    <t>Table: AT-10</t>
  </si>
  <si>
    <t>Activities (Please list item-wise details as far as possible)</t>
  </si>
  <si>
    <t>Central Assistance Received from GoI</t>
  </si>
  <si>
    <t>Released by State Govt. if any</t>
  </si>
  <si>
    <t>I</t>
  </si>
  <si>
    <t>School Level Expenses</t>
  </si>
  <si>
    <t>i)Form &amp; Stationery</t>
  </si>
  <si>
    <t>ii) Training of cook cum helpers</t>
  </si>
  <si>
    <t>iii) Replacement/repair/maintenance of cooking device, utensils, etc.</t>
  </si>
  <si>
    <t>Sub Total</t>
  </si>
  <si>
    <t>II</t>
  </si>
  <si>
    <t>Management, Supervision, Training, Internal Monitoring and External Monitoring</t>
  </si>
  <si>
    <t>i) Hiring charges of manpower at various levels</t>
  </si>
  <si>
    <t>ii) Transport &amp; Conveyance</t>
  </si>
  <si>
    <t>iii) Office expenditure</t>
  </si>
  <si>
    <t>iv) Furniture, hardware and consumables etc.</t>
  </si>
  <si>
    <t>v) Capacity builidng of officials</t>
  </si>
  <si>
    <t>vi) Publicity, Preparation of relevant manuals</t>
  </si>
  <si>
    <t>vii) External Monitoring &amp; Evaluation</t>
  </si>
  <si>
    <t>III</t>
  </si>
  <si>
    <t>District</t>
  </si>
  <si>
    <t>Table - AT - 10B</t>
  </si>
  <si>
    <t>Table: AT-10A</t>
  </si>
  <si>
    <t>S. No.</t>
  </si>
  <si>
    <t>Name of Organization/ Institute for conducting social audit</t>
  </si>
  <si>
    <t>No . of schools to be covered</t>
  </si>
  <si>
    <t>Total outlay (in Rs)</t>
  </si>
  <si>
    <t>Status</t>
  </si>
  <si>
    <t>Action Taken by State Govt. on findings</t>
  </si>
  <si>
    <t>Total Exp. (in Rs)</t>
  </si>
  <si>
    <t>Completed (Yes/ No)</t>
  </si>
  <si>
    <t>In Progress (Training/ conduct at school/ public hearing)</t>
  </si>
  <si>
    <t>Not yet started</t>
  </si>
  <si>
    <t>Number of</t>
  </si>
  <si>
    <t>Meetings of District level committee headed by the senior most Member of Parliament of Loksabha</t>
  </si>
  <si>
    <t>Meetings of District Steering cum Monitoring committee headed by District Megistrate</t>
  </si>
  <si>
    <t>Schools inspected by Govt. officials</t>
  </si>
  <si>
    <t>Table: AT- 10C</t>
  </si>
  <si>
    <t>Table AT -10 C :Details of IEC Activities</t>
  </si>
  <si>
    <t>No. of IEC Activities</t>
  </si>
  <si>
    <t>Level</t>
  </si>
  <si>
    <t>Tools</t>
  </si>
  <si>
    <t>Expendituer Incurred 
 (in Rs)</t>
  </si>
  <si>
    <t>Block</t>
  </si>
  <si>
    <t>School</t>
  </si>
  <si>
    <t>Audio Video</t>
  </si>
  <si>
    <t>Print</t>
  </si>
  <si>
    <t>Traditional (Nukkad Natak, Folk Songs, Rallies, Others)</t>
  </si>
  <si>
    <t>Others*</t>
  </si>
  <si>
    <t>Table-AT- 10D</t>
  </si>
  <si>
    <t>Table: AT 10D - Manpower dedicated for MDMS</t>
  </si>
  <si>
    <t>Sl.No.</t>
  </si>
  <si>
    <t>Designation</t>
  </si>
  <si>
    <t>Working under MDMS</t>
  </si>
  <si>
    <t>Remarks</t>
  </si>
  <si>
    <t>State Level</t>
  </si>
  <si>
    <t>Divisional Level</t>
  </si>
  <si>
    <t>District Level</t>
  </si>
  <si>
    <t>Block Level</t>
  </si>
  <si>
    <t>Regular Employee</t>
  </si>
  <si>
    <t>Contractual/Part time worker</t>
  </si>
  <si>
    <t>System Analyst (H.Q.)</t>
  </si>
  <si>
    <t>Computer Operator (H.Q.)</t>
  </si>
  <si>
    <t>Divisional Co-ordinator</t>
  </si>
  <si>
    <t>District Co-ordinator</t>
  </si>
  <si>
    <t>Computer Operator (Distt.)</t>
  </si>
  <si>
    <t>Computer Operator (Div.)</t>
  </si>
  <si>
    <t>Block Co-ordinator</t>
  </si>
  <si>
    <t>Total (I+II)</t>
  </si>
  <si>
    <t>Table: AT- 10E</t>
  </si>
  <si>
    <t>Table AT-10 E: Information on Kitchen Gardens</t>
  </si>
  <si>
    <t>Total no. of institutions</t>
  </si>
  <si>
    <t>Total institutions where setting up of kitchen garden is possible</t>
  </si>
  <si>
    <t>No. of institutions already having kitchen gardens</t>
  </si>
  <si>
    <t>No. of institutions where setting up of kitchen garden is in progress</t>
  </si>
  <si>
    <t>Table: AT- 10F</t>
  </si>
  <si>
    <t>Table: AT-11</t>
  </si>
  <si>
    <t xml:space="preserve">Table: AT-11 : Sanction and Utilisation of Central assistance towards construction of Kitchen-cum-store (Primary &amp; Upper Primary,Classes I-VIII) </t>
  </si>
  <si>
    <t>Total sanction</t>
  </si>
  <si>
    <t>Completed (C)</t>
  </si>
  <si>
    <t>In progress (IP)</t>
  </si>
  <si>
    <t>Surrendered</t>
  </si>
  <si>
    <t>Laps</t>
  </si>
  <si>
    <t>Yet to start</t>
  </si>
  <si>
    <t>Constructed with convergence</t>
  </si>
  <si>
    <t>Physical</t>
  </si>
  <si>
    <t>Financial (Rs. in lakh)</t>
  </si>
  <si>
    <t>Physical [col. 3-col.5-col.7]</t>
  </si>
  <si>
    <t>Financial ( Rs. in lakh) [col. 4-col.6-col.8]</t>
  </si>
  <si>
    <t>2012-13</t>
  </si>
  <si>
    <t>2013-14</t>
  </si>
  <si>
    <t>2014-15</t>
  </si>
  <si>
    <t>2015-16</t>
  </si>
  <si>
    <t>2016-17</t>
  </si>
  <si>
    <t>Table: AT-11A</t>
  </si>
  <si>
    <t>Table: AT-12</t>
  </si>
  <si>
    <t>Table: AT-12  : Sanction and Utilisation of Central assistance towards procurement of Kitchen Devices (Primary &amp; Upper Primary,Classes I-VIII) Yearwise</t>
  </si>
  <si>
    <t xml:space="preserve">Table: AT-11A : Sanction and Utilisation of Central assistance towards construction of Kitchen-cum-store (Primary &amp; Upper Primary,Classes I-VIII) </t>
  </si>
  <si>
    <t>*Total sanction during 2006-07, 07-08, 08-09, 09-10, 10-11, 11-12, 12-13, 13-14, 14-15, 15-16 and 16-17</t>
  </si>
  <si>
    <t>Surrenderred</t>
  </si>
  <si>
    <t>Yet to be procured</t>
  </si>
  <si>
    <t>Procured with convergence</t>
  </si>
  <si>
    <t>Table: AT-12 : Sanction and Utilisation of Central assistance towards procurement of Kitchen Devices (Primary &amp; Upper Primary,Classes I-VIII) Districtwise</t>
  </si>
  <si>
    <t>Table: AT-12A</t>
  </si>
  <si>
    <t>Table: AT-12A : Sanction and Utilisation of Central assistance towards replacement of Kitchen Devices   (Primary &amp; Upper Primary,Classes I-VIII) Yearwise</t>
  </si>
  <si>
    <t>Table AT-13</t>
  </si>
  <si>
    <t>Table AT- 13: Details of mode of cooking</t>
  </si>
  <si>
    <t>Total no. of Institutions (existing)</t>
  </si>
  <si>
    <t>Mode of cooking (No. of Schools)</t>
  </si>
  <si>
    <t>LPG</t>
  </si>
  <si>
    <t>Solar cooker</t>
  </si>
  <si>
    <t>Fire wood</t>
  </si>
  <si>
    <t>Covered through centralised kitchen</t>
  </si>
  <si>
    <t>Table-AT-14</t>
  </si>
  <si>
    <t>Table AT -14 : Quality, Safety and Hygiene</t>
  </si>
  <si>
    <t>No. of schools having hand washing facilities</t>
  </si>
  <si>
    <t>Type of hand washing facilities (number of schools)</t>
  </si>
  <si>
    <t>No. Of Schools having parents roaster</t>
  </si>
  <si>
    <t>No. Of Schools having tasting roaster</t>
  </si>
  <si>
    <t>Tasting of food (number of schools)</t>
  </si>
  <si>
    <t>Multi tap</t>
  </si>
  <si>
    <t>Tap</t>
  </si>
  <si>
    <t>Hand pump</t>
  </si>
  <si>
    <t>Pond/ well/ Stream</t>
  </si>
  <si>
    <t>Teacher</t>
  </si>
  <si>
    <t>Parents</t>
  </si>
  <si>
    <t>Community</t>
  </si>
  <si>
    <t>CCH</t>
  </si>
  <si>
    <t>Table-AT-14A</t>
  </si>
  <si>
    <t>Table AT -14A : Testing of Food Samples by accredited labs</t>
  </si>
  <si>
    <t>Name of the Accredited / Recognised lab engaged for testing</t>
  </si>
  <si>
    <t>Number of samples</t>
  </si>
  <si>
    <t>Result (No. of samples)</t>
  </si>
  <si>
    <t>Collected</t>
  </si>
  <si>
    <t>Tested</t>
  </si>
  <si>
    <t>Meeting norms</t>
  </si>
  <si>
    <t>Below norms</t>
  </si>
  <si>
    <t>Gorakhpur</t>
  </si>
  <si>
    <t>Abhihit Adhikari</t>
  </si>
  <si>
    <t>Food Safety Officer</t>
  </si>
  <si>
    <t>Table: AT-17</t>
  </si>
  <si>
    <t>Table: AT- 16</t>
  </si>
  <si>
    <t>Table AT -16 : Interuptions in serving of MDM and MDM allowance paid to children</t>
  </si>
  <si>
    <t>No. of schools covered</t>
  </si>
  <si>
    <t>No. of children covered</t>
  </si>
  <si>
    <t>Health Check -ups</t>
  </si>
  <si>
    <t>Meals not served</t>
  </si>
  <si>
    <t>Weekly Iron &amp; Folic Acid Supplementation (WIFS)</t>
  </si>
  <si>
    <t>Whether allowance is paid to children</t>
  </si>
  <si>
    <t>Deworming tablets distributed</t>
  </si>
  <si>
    <t>Distribution of spectacles</t>
  </si>
  <si>
    <t>Number of institutions</t>
  </si>
  <si>
    <t>Number of children</t>
  </si>
  <si>
    <t>No. of schools</t>
  </si>
  <si>
    <t>N/A</t>
  </si>
  <si>
    <t>Table: AT-18</t>
  </si>
  <si>
    <t>Table: AT-18 : Formation of School Management Committee (SMC) at School Level for Monitoring the Scheme</t>
  </si>
  <si>
    <t>No. of Primary Institutions (Class 1-5)</t>
  </si>
  <si>
    <t>No. of Upper Primary with Primary (Class 1-8) Institutions</t>
  </si>
  <si>
    <t>No. of Upper Primary (Class 6-8) Institutions</t>
  </si>
  <si>
    <t>No. of SMCs formed</t>
  </si>
  <si>
    <t>No. of Schools monitored by SMCs</t>
  </si>
  <si>
    <t>Table: AT-19</t>
  </si>
  <si>
    <t>Table: AT-19 : Responsibility of Implementation</t>
  </si>
  <si>
    <t>No. of Institutions assigned to</t>
  </si>
  <si>
    <t>PRI / GP/ Urban Local Body</t>
  </si>
  <si>
    <t>SHG</t>
  </si>
  <si>
    <t>SMC/VEC / WEC</t>
  </si>
  <si>
    <t>Youth Club of NYK</t>
  </si>
  <si>
    <t>NGO</t>
  </si>
  <si>
    <t>Trust</t>
  </si>
  <si>
    <t>Others
 (Please specify in col-9A)</t>
  </si>
  <si>
    <t>Comments about col-9</t>
  </si>
  <si>
    <t>9A</t>
  </si>
  <si>
    <t>Management se</t>
  </si>
  <si>
    <t>School Management</t>
  </si>
  <si>
    <t>PTA</t>
  </si>
  <si>
    <t>Management</t>
  </si>
  <si>
    <t>PTA Committee</t>
  </si>
  <si>
    <t>Table: AT-20</t>
  </si>
  <si>
    <t xml:space="preserve">Table: AT-20 : Information on Cooking Agencies </t>
  </si>
  <si>
    <t>No. of SHG</t>
  </si>
  <si>
    <t>No. of institution covered</t>
  </si>
  <si>
    <t>Name of NGO</t>
  </si>
  <si>
    <t>No. of Kitchens</t>
  </si>
  <si>
    <t>Name of Trust</t>
  </si>
  <si>
    <t>PRI - Panchayati Raj Institution</t>
  </si>
  <si>
    <t>GP - Gram Panchayat</t>
  </si>
  <si>
    <t>SHG - Self Help Group</t>
  </si>
  <si>
    <t>VEC Village Education Committee</t>
  </si>
  <si>
    <t>WEC - Ward Education Committee</t>
  </si>
  <si>
    <t>NYK: Nehru Yuva Kendra</t>
  </si>
  <si>
    <t>Table - AT - 21</t>
  </si>
  <si>
    <t>Table AT 21 :Details of engagement and apportionment of honorarium to cook cum helpers (CCH) between schools and centralized kitchen.</t>
  </si>
  <si>
    <t>Total no. of cent. kitchen</t>
  </si>
  <si>
    <t>Physical details</t>
  </si>
  <si>
    <t>Financial details (Rs. in Lakh)</t>
  </si>
  <si>
    <t>No. of Institutions covered</t>
  </si>
  <si>
    <t>No. of CCH engaged at Cent. Kitchen</t>
  </si>
  <si>
    <t>No. of CCH engaged at schools covered by centralised kitchen</t>
  </si>
  <si>
    <t>Total 
 (col 6+7) *</t>
  </si>
  <si>
    <t>Honorarium paid to cooks working at centralized kitchen</t>
  </si>
  <si>
    <t>Honorarium paid to CCH at schools covered by centralised kitchen</t>
  </si>
  <si>
    <t>Total honorarium paid 
 (col 9 + 10)</t>
  </si>
  <si>
    <t>Table: AT- 22</t>
  </si>
  <si>
    <t>Table AT -22 :Information on NGOs covering more than 20000 children, if any</t>
  </si>
  <si>
    <t>Total no. of NGOs covering &gt; 20000 children</t>
  </si>
  <si>
    <t>Name of NGOs</t>
  </si>
  <si>
    <t>Total no. of institutions covered</t>
  </si>
  <si>
    <t>Total no. of children covered</t>
  </si>
  <si>
    <t>Maximum distance covered from Centralised Kitchen 
 (in KMs)</t>
  </si>
  <si>
    <t>Foodgrain 
 (in MT)</t>
  </si>
  <si>
    <t>Cooking cost 
 (Rs in Lakh)</t>
  </si>
  <si>
    <t>Honorarium to CCH 
 (Rs in Lakh)</t>
  </si>
  <si>
    <t>Transportation Assistance 
 (Rs in Lakh)</t>
  </si>
  <si>
    <t>Released</t>
  </si>
  <si>
    <t>Utilization</t>
  </si>
  <si>
    <t>Table-AT- 23</t>
  </si>
  <si>
    <t>Total Institutions</t>
  </si>
  <si>
    <t>No. of Inst. For which Annual data entry completed</t>
  </si>
  <si>
    <t>No. of Inst. For which Monthly data entry completed</t>
  </si>
  <si>
    <t>Apr</t>
  </si>
  <si>
    <t>May</t>
  </si>
  <si>
    <t>Jun</t>
  </si>
  <si>
    <t>Jul</t>
  </si>
  <si>
    <t>Aug</t>
  </si>
  <si>
    <t>Sep</t>
  </si>
  <si>
    <t>Oct</t>
  </si>
  <si>
    <t>Nov</t>
  </si>
  <si>
    <t>Dec</t>
  </si>
  <si>
    <t>Jan</t>
  </si>
  <si>
    <t>Feb</t>
  </si>
  <si>
    <t>Mar</t>
  </si>
  <si>
    <t>* Total number of cook-cum-helpers can not exceed the norms for engagement of cook-cum-helpers.</t>
  </si>
  <si>
    <t>Table-AT- 23A</t>
  </si>
  <si>
    <t>No. of Inst. For which daily data transferred to central server</t>
  </si>
  <si>
    <t>Maximum number of institutions for which daily data transferred during the month</t>
  </si>
  <si>
    <t>Table AT-24</t>
  </si>
  <si>
    <t>Table AT - 24 : Details of discrimination of any kind in MDMS</t>
  </si>
  <si>
    <t>Number of complaints on discrimination on</t>
  </si>
  <si>
    <t>Source of information</t>
  </si>
  <si>
    <t>Action Taken by State Govt.</t>
  </si>
  <si>
    <t>Gender</t>
  </si>
  <si>
    <t>Caste</t>
  </si>
  <si>
    <t>community</t>
  </si>
  <si>
    <t>Serving by disadvantaged section</t>
  </si>
  <si>
    <t>Sitting Arrangement</t>
  </si>
  <si>
    <t>District functionaries</t>
  </si>
  <si>
    <t>Parent/ Children/ Community</t>
  </si>
  <si>
    <t>Media</t>
  </si>
  <si>
    <t>Social Audit Report</t>
  </si>
  <si>
    <t>Table: AT- 25</t>
  </si>
  <si>
    <t>Table AT- 25: Details of Grievance Redressal cell</t>
  </si>
  <si>
    <t>State (Yes/No) Give details</t>
  </si>
  <si>
    <t>District (Yes/No) Give details</t>
  </si>
  <si>
    <t>Block (Yes/No) Give details</t>
  </si>
  <si>
    <t>Dedicated Nodal Department for MDM</t>
  </si>
  <si>
    <t>BASIC EDUCATION</t>
  </si>
  <si>
    <t>BSA</t>
  </si>
  <si>
    <t>ABSA</t>
  </si>
  <si>
    <t>Dedicated Nodal official for MDM</t>
  </si>
  <si>
    <t>DIRECTOR</t>
  </si>
  <si>
    <t>DM</t>
  </si>
  <si>
    <t>SDM</t>
  </si>
  <si>
    <t>Mode of receiving complaints</t>
  </si>
  <si>
    <t>Toll free number</t>
  </si>
  <si>
    <t>Yes</t>
  </si>
  <si>
    <t>Dedicated landline number</t>
  </si>
  <si>
    <t>Call centre</t>
  </si>
  <si>
    <t>No</t>
  </si>
  <si>
    <t>Emails</t>
  </si>
  <si>
    <t>Press news</t>
  </si>
  <si>
    <t>Radio/T.V.</t>
  </si>
  <si>
    <t>SMS</t>
  </si>
  <si>
    <t>Postal system</t>
  </si>
  <si>
    <t>Number of Complaints received and status of complaint</t>
  </si>
  <si>
    <t>Nature of Complaints</t>
  </si>
  <si>
    <t>Name of Block/Nagar Kshetra</t>
  </si>
  <si>
    <t>Number of Complaints</t>
  </si>
  <si>
    <t>Year/Month of receiving complaints</t>
  </si>
  <si>
    <t>Status of complaints</t>
  </si>
  <si>
    <t>Action taken</t>
  </si>
  <si>
    <t>Food Grain related issues</t>
  </si>
  <si>
    <t>Resolved</t>
  </si>
  <si>
    <t>Delay in Funds transfer</t>
  </si>
  <si>
    <t>Misappropriation of Funds</t>
  </si>
  <si>
    <t>Non payment of Honorarium to cook-cum-helpers</t>
  </si>
  <si>
    <t>Complaints against Centralized Kitchens/NGO/SHG</t>
  </si>
  <si>
    <t>Caste Discrimination</t>
  </si>
  <si>
    <t>Quality and Quantity of MDM</t>
  </si>
  <si>
    <t>Kitchen –cum-store</t>
  </si>
  <si>
    <t>Kitchen devices</t>
  </si>
  <si>
    <t>Mode of cooking /Fuel related</t>
  </si>
  <si>
    <t>Hygiene</t>
  </si>
  <si>
    <t>Harassment from Officials</t>
  </si>
  <si>
    <t>Non Distribution of medicines to children</t>
  </si>
  <si>
    <t>Corruption</t>
  </si>
  <si>
    <t>Inspection related</t>
  </si>
  <si>
    <t>Any untoward incident</t>
  </si>
  <si>
    <t>Table: AT-26</t>
  </si>
  <si>
    <t>Month</t>
  </si>
  <si>
    <t>Table: AT-26A</t>
  </si>
  <si>
    <t>Total No. of Days in the month</t>
  </si>
  <si>
    <t>Holidays</t>
  </si>
  <si>
    <t>Academic Calendar (No. of Days)</t>
  </si>
  <si>
    <t>Anticipated No. of Working Days</t>
  </si>
  <si>
    <t>Anticipated No. of working days for NCLP</t>
  </si>
  <si>
    <t>Vacation Days</t>
  </si>
  <si>
    <t>Holidays outside Vacation period</t>
  </si>
  <si>
    <t>Total Holidays</t>
  </si>
  <si>
    <t>Sundays</t>
  </si>
  <si>
    <t>Other School Holidays</t>
  </si>
  <si>
    <t>8=4+7</t>
  </si>
  <si>
    <t>10=3-8</t>
  </si>
  <si>
    <t>This information is based on the Academic Calendar prepared by the Education Department</t>
  </si>
  <si>
    <t>Table: AT-27</t>
  </si>
  <si>
    <t>Table: AT-27A</t>
  </si>
  <si>
    <t>Proposed number of children</t>
  </si>
  <si>
    <t>Anticipated No. of working days</t>
  </si>
  <si>
    <t>Requirement of Foodgrains (in MTs)</t>
  </si>
  <si>
    <t>Requirement of Pulses (in MTs)</t>
  </si>
  <si>
    <t>Govt</t>
  </si>
  <si>
    <t>Local body</t>
  </si>
  <si>
    <t>Total (col. 3+4+5+6)</t>
  </si>
  <si>
    <t>*Total</t>
  </si>
  <si>
    <t>*Rice</t>
  </si>
  <si>
    <t>*Wheat</t>
  </si>
  <si>
    <t>*Coarse Grains</t>
  </si>
  <si>
    <t>Pulse 3 (name)</t>
  </si>
  <si>
    <t>Pulse 4 (name)</t>
  </si>
  <si>
    <t>Pulse 5 (name)</t>
  </si>
  <si>
    <t>Pulse 2 (name)</t>
  </si>
  <si>
    <t>Table: AT-27B</t>
  </si>
  <si>
    <t>Table: AT-28</t>
  </si>
  <si>
    <t>Total No. of schools excluding newly opened school</t>
  </si>
  <si>
    <t>Kitchen-cum-store sanctioned during 2006-07, 07-08, 08-09, 09-10, 10-11, 11-12 , 12-13, 13-14 and 14-15</t>
  </si>
  <si>
    <t>kitchen cum store constructed through convergance</t>
  </si>
  <si>
    <t>Balance requirement of kitchen cum stores</t>
  </si>
  <si>
    <t>Surrendered+laps</t>
  </si>
  <si>
    <t>Land Not Available</t>
  </si>
  <si>
    <t>UPS within campus of PS</t>
  </si>
  <si>
    <t>Net Requirement of Kitchen</t>
  </si>
  <si>
    <t>Govt. aided</t>
  </si>
  <si>
    <t>Govt. (Col.3-7-11)</t>
  </si>
  <si>
    <t>Govt. aided (col.4-8-12)</t>
  </si>
  <si>
    <t>Local body (col.5-9-13)</t>
  </si>
  <si>
    <t>Total (col.6-10-14)</t>
  </si>
  <si>
    <t>PS</t>
  </si>
  <si>
    <t>UPS</t>
  </si>
  <si>
    <t>UPS within campus of PS (Saperated Due to Boundry Wall)</t>
  </si>
  <si>
    <t>G.A.</t>
  </si>
  <si>
    <t>26A</t>
  </si>
  <si>
    <t>Allocation</t>
  </si>
  <si>
    <t>Table: AT-29</t>
  </si>
  <si>
    <t>Table: AT-30</t>
  </si>
  <si>
    <t>Total no of Cook-cum-helper engaged</t>
  </si>
  <si>
    <t>Total no. of additional Cook-cum-helper required as per norms</t>
  </si>
  <si>
    <t>Total no of Cook-cum-helper required for schools covered by NGOs</t>
  </si>
  <si>
    <t>Total no of Cook- cum- helper Required</t>
  </si>
  <si>
    <t>Honorarium amount (Rs. In lakhs)</t>
  </si>
  <si>
    <t>No. of children enrolled</t>
  </si>
  <si>
    <t>PAB Approval for CCH</t>
  </si>
  <si>
    <t>No. of Cooks cum helper</t>
  </si>
  <si>
    <t>*No. of additional cooks required over and above PAB Approval</t>
  </si>
  <si>
    <t>*Norms are only for guidance. Actual number will be determined on the basis of ground reality.</t>
  </si>
  <si>
    <t>Table: AT-31</t>
  </si>
  <si>
    <t>Component</t>
  </si>
  <si>
    <t>Grand total</t>
  </si>
  <si>
    <t>Recurring Asssitance</t>
  </si>
  <si>
    <t>Cooking Cost including LPG</t>
  </si>
  <si>
    <t>Non Recurring Assistance</t>
  </si>
  <si>
    <t>Kitchen-cum-Store</t>
  </si>
  <si>
    <t>Government of India</t>
  </si>
  <si>
    <t>National Programme of Mid-Day Meal in Schools</t>
  </si>
  <si>
    <t>State : Uttar Pradesh</t>
  </si>
  <si>
    <t>Part-D: ANALYSIS SHEET</t>
  </si>
  <si>
    <t>1. CALCULATION OF BENCH MARK FOR UTILIZATION.</t>
  </si>
  <si>
    <t>1.1) No. of children</t>
  </si>
  <si>
    <t>Stage</t>
  </si>
  <si>
    <t>Diff</t>
  </si>
  <si>
    <t>Diff in %</t>
  </si>
  <si>
    <t>4=(3-2)</t>
  </si>
  <si>
    <t>5=(4/2)*100</t>
  </si>
  <si>
    <t>Up Primary</t>
  </si>
  <si>
    <t>NCLP 5383 children including in Upper Primary</t>
  </si>
  <si>
    <t>1.2) No. of School working days</t>
  </si>
  <si>
    <t>PY</t>
  </si>
  <si>
    <t>UP PY</t>
  </si>
  <si>
    <t>PY UP (Average)</t>
  </si>
  <si>
    <t>1.3) No. of Meals (PY &amp; UP.PY)</t>
  </si>
  <si>
    <t>No. of Meals as per PAB approval</t>
  </si>
  <si>
    <t>No. of Meals claimed to have served by the State</t>
  </si>
  <si>
    <t>Diff.</t>
  </si>
  <si>
    <t>PY &amp; UP PY (Total)</t>
  </si>
  <si>
    <t>Bench Mark as per State's claim</t>
  </si>
  <si>
    <t>U PY</t>
  </si>
  <si>
    <t>PY + UP PY</t>
  </si>
  <si>
    <t>2. COVERAGE</t>
  </si>
  <si>
    <t>2.1) Institutions- (Primary) (Source data : Table AT-3A of AWP&amp;B 2018-19)</t>
  </si>
  <si>
    <t>Non- Coverage</t>
  </si>
  <si>
    <t>% NC</t>
  </si>
  <si>
    <t>5=3-4</t>
  </si>
  <si>
    <t>2.2) Institutions- (Upper Primary) (Source data : Table AT-3B &amp; 3C of AWP&amp;B 2018-19)</t>
  </si>
  <si>
    <t>2.3) Coverage Chidlren vs. Enrolment (Primary) (Source data : Table AT-5 of AWP&amp;B 2018-19)</t>
  </si>
  <si>
    <t>Enrolment Primary</t>
  </si>
  <si>
    <t>Average number of children availed MDM</t>
  </si>
  <si>
    <t>% Diff(NC)</t>
  </si>
  <si>
    <t>% Coverage against enrolment</t>
  </si>
  <si>
    <t>5=4-3</t>
  </si>
  <si>
    <t>2.3.1) Coverage Chidlren vs. Enrolment  (Upper Primary) (Source data : Table AT-5A of AWP&amp;B 2018-19)</t>
  </si>
  <si>
    <t>2.3.2) Coverage Chidlren vs. PAB Approval ( Primary) (Source data : Table AT-5 of AWP&amp;B 2018-19)</t>
  </si>
  <si>
    <t>% Coverage against PAB Approval</t>
  </si>
  <si>
    <t>2.3.3) Coverage Chidlren vs. PAB Approval ( Upper Primary) (Source data : Table AT-5A of AWP&amp;B 2018-19)</t>
  </si>
  <si>
    <t>Sr. No.</t>
  </si>
  <si>
    <t>Effective Rate of Meals Served</t>
  </si>
  <si>
    <t>3. ANALYSIS ON FOODGRAINS(PRIMARY + UPPER PRIMARY)</t>
  </si>
  <si>
    <t>3.1) Reconciliation of Foodgrains OB, Allocation &amp; Lifting</t>
  </si>
  <si>
    <t>As per GoI record</t>
  </si>
  <si>
    <t>As per State's AWP&amp;B</t>
  </si>
  <si>
    <t>% Diff</t>
  </si>
  <si>
    <t>5(4-3)</t>
  </si>
  <si>
    <t>*: Lifting as per FCI Bills for GoI</t>
  </si>
  <si>
    <t>Enrolment Upper Primary</t>
  </si>
  <si>
    <t>3.2) ANALYSIS ON OPENING STOCK AND UNSPENT STOCK OF FOODGRAINS</t>
  </si>
  <si>
    <t>(in MTs)</t>
  </si>
  <si>
    <t>3.2.3)  Foodgrains  Allocation &amp; Lifting</t>
  </si>
  <si>
    <t>Total Availibility</t>
  </si>
  <si>
    <t>% Availibility</t>
  </si>
  <si>
    <t>Bench mark (85%)</t>
  </si>
  <si>
    <t>Source: Table AT-6 &amp; 6A of AWP&amp;B 2018-19</t>
  </si>
  <si>
    <t>Allocated</t>
  </si>
  <si>
    <t>OB as on 1.4.2016</t>
  </si>
  <si>
    <t>6=4+5</t>
  </si>
  <si>
    <t>7=6/3</t>
  </si>
  <si>
    <t>T. Availibility</t>
  </si>
  <si>
    <t>% T. Availibility</t>
  </si>
  <si>
    <t>Utilisation</t>
  </si>
  <si>
    <t>% Utilisation</t>
  </si>
  <si>
    <t>3.2.5)  Foodgrains Allocation, Lifting (availibility) &amp; Utilisation (In MTs)</t>
  </si>
  <si>
    <t>3.2.6)  District-wise Utilisation of foodgrains (Source data: Table AT-6 &amp; 6A of AWP&amp;B 2018-19)</t>
  </si>
  <si>
    <t xml:space="preserve">Central Assistance Released by GOI </t>
  </si>
  <si>
    <t xml:space="preserve">Bills raised by FCI </t>
  </si>
  <si>
    <t>Payment to FCI by State /UT</t>
  </si>
  <si>
    <t>Pending Bills</t>
  </si>
  <si>
    <t>Unspent balance</t>
  </si>
  <si>
    <t>% Bill Paid</t>
  </si>
  <si>
    <t>3.2.7)  Payment of foodgrains to FCI  (Source data: Table AT-6B &amp; 6C of AWP&amp;B 2018-19)</t>
  </si>
  <si>
    <t>Amount (Rs in Lakhs)</t>
  </si>
  <si>
    <t>4. ANALYSIS ON COOKING COST (PRIMARY + UPPER PRIMARY)</t>
  </si>
  <si>
    <t>4.1) ANALYSIS ON OPENING BALANACE AND CLOSING BALANACE</t>
  </si>
  <si>
    <t>(Rs. In lakhs)</t>
  </si>
  <si>
    <t>% of OB on allocation 2018-19</t>
  </si>
  <si>
    <t>% of UB on allocation 2018-19</t>
  </si>
  <si>
    <t xml:space="preserve">Cooking assistance received </t>
  </si>
  <si>
    <t>Total Availibility of cooking cost</t>
  </si>
  <si>
    <t>% Availibility of cooking cost</t>
  </si>
  <si>
    <t>4.3.2)  District-wise Cooking Cost availability (Source data: Table AT-7 &amp; 7A of AWP&amp;B 2018-19)</t>
  </si>
  <si>
    <t>4.3.3) Cooking Cost Utilisation</t>
  </si>
  <si>
    <t>Disbursed</t>
  </si>
  <si>
    <t>% Disbursed</t>
  </si>
  <si>
    <t>Utilisation of Cooking assistance</t>
  </si>
  <si>
    <t xml:space="preserve">% Utilisation                    </t>
  </si>
  <si>
    <t>4.3.4)  District-wise Utilisation of Cooking cost (Source data: Table AT-7 &amp; 7A of AWP&amp;B 2018-19)</t>
  </si>
  <si>
    <t>% utilisation of foodgrains</t>
  </si>
  <si>
    <t>% utilisation of Cooking cost</t>
  </si>
  <si>
    <t>Mis-match in % points</t>
  </si>
  <si>
    <r>
      <t xml:space="preserve">5.1 Mismatch between Utilisation of Foodgrains and Cooking Cost  </t>
    </r>
    <r>
      <rPr>
        <b/>
        <i/>
        <sz val="10"/>
        <rFont val="Arial"/>
        <family val="2"/>
      </rPr>
      <t>(Source data: para 3.2.6 and 4.3.6 above)</t>
    </r>
  </si>
  <si>
    <t>6) ANALYSIS ON HONORARIUM TO COOKS-CUM-HELPERS</t>
  </si>
  <si>
    <t>6.1)  District-wise Honorarium to cook-cum-Helpers</t>
  </si>
  <si>
    <t>Honorarium received</t>
  </si>
  <si>
    <t xml:space="preserve">Total Availibility of Honorarium </t>
  </si>
  <si>
    <t>% Availibility of Honorarium</t>
  </si>
  <si>
    <t>*(Refer table AT- 8 and AT-8A, AWP&amp;B, 2018-19)</t>
  </si>
  <si>
    <t>6.2)  District-wise Utilisation of Honorarium to Cooks-cum-Helpers</t>
  </si>
  <si>
    <t>Total Availibility of Honorarium</t>
  </si>
  <si>
    <t>Utilisation of Honorarium</t>
  </si>
  <si>
    <t xml:space="preserve">% Utilisation against Allocation                     </t>
  </si>
  <si>
    <t>7. ANALYSIS ON MANAGEMENT, MONITORING &amp; EVALUATION (MME)</t>
  </si>
  <si>
    <t>7.1)  Reconciliation of MME OB, Allocation &amp; Releasing [PY + U PY]</t>
  </si>
  <si>
    <t xml:space="preserve">As per State's AWP&amp;B </t>
  </si>
  <si>
    <t xml:space="preserve">Total Availibility </t>
  </si>
  <si>
    <t>Activity</t>
  </si>
  <si>
    <t>Exp as % of allocation</t>
  </si>
  <si>
    <t>Management, Supervision, Training &amp; Internal Monitoring</t>
  </si>
  <si>
    <t>External Monitoring &amp; Evaluation</t>
  </si>
  <si>
    <t>8. ANALYSIS ON CENTRAL ASSISTANCE TOWARDS TRANSPORT ASSISTANCE</t>
  </si>
  <si>
    <t>8.1)  Reconciliation of TA OB, Allocation &amp; Releasing [PY + U PY]</t>
  </si>
  <si>
    <t>Total availibility of funds</t>
  </si>
  <si>
    <t>Foodgrains Lifted (in MTs)</t>
  </si>
  <si>
    <t>Maximum fund permissibale</t>
  </si>
  <si>
    <t>actual expenditure incurred by State</t>
  </si>
  <si>
    <t>6=(4-5)</t>
  </si>
  <si>
    <t>8= (2-5)</t>
  </si>
  <si>
    <t>Kitchen Sheds</t>
  </si>
  <si>
    <t>9.1) Releasing details</t>
  </si>
  <si>
    <t>Schools</t>
  </si>
  <si>
    <t>Installment</t>
  </si>
  <si>
    <t>Dated</t>
  </si>
  <si>
    <t>Units</t>
  </si>
  <si>
    <t>Amount              (in lakh)</t>
  </si>
  <si>
    <t xml:space="preserve">Primary &amp; Upper Primary </t>
  </si>
  <si>
    <t>2006-07</t>
  </si>
  <si>
    <t>2007-08</t>
  </si>
  <si>
    <t>2008-09</t>
  </si>
  <si>
    <t>2009-10</t>
  </si>
  <si>
    <t>2010-11</t>
  </si>
  <si>
    <t>2011-12</t>
  </si>
  <si>
    <t>Sub total</t>
  </si>
  <si>
    <t xml:space="preserve">9.2) Reconciliation of amount sanctioned </t>
  </si>
  <si>
    <t>GoI records</t>
  </si>
  <si>
    <t>State record</t>
  </si>
  <si>
    <t>Variation</t>
  </si>
  <si>
    <t>Phy</t>
  </si>
  <si>
    <t>Fin</t>
  </si>
  <si>
    <t>Achievement (C) upto 31.12.16</t>
  </si>
  <si>
    <t>Achievement as % of allocation</t>
  </si>
  <si>
    <t>Fin (in Lakh) including state share</t>
  </si>
  <si>
    <t>Fin (in Lakh)</t>
  </si>
  <si>
    <t xml:space="preserve">Fin                            </t>
  </si>
  <si>
    <t>9.4) Releasing details</t>
  </si>
  <si>
    <t>Releases for Kitchen devices by GoI as on 31.12.2016</t>
  </si>
  <si>
    <t xml:space="preserve">Primary+Upper Primary </t>
  </si>
  <si>
    <t>2012-13(Replacement)</t>
  </si>
  <si>
    <t>2013-14 (Replacement)</t>
  </si>
  <si>
    <t>2014-15 &amp; 2015-16</t>
  </si>
  <si>
    <t>New</t>
  </si>
  <si>
    <t>Rep</t>
  </si>
  <si>
    <t xml:space="preserve">9.5) Reconciliation of amount sanctioned </t>
  </si>
  <si>
    <t>Sactioned during 2006-07 to 2016-17</t>
  </si>
  <si>
    <t>9.3) Achievement ( under MDM Funds) (Source data: Table AT-11 of AWP&amp;B 2018-19)</t>
  </si>
  <si>
    <t>Releases for Kitchen sheds by GoI as on 31.3.2018</t>
  </si>
  <si>
    <t>repl:-</t>
  </si>
  <si>
    <t>new:-</t>
  </si>
  <si>
    <t>Total:-</t>
  </si>
  <si>
    <t>2006-17</t>
  </si>
  <si>
    <t>Note:</t>
  </si>
  <si>
    <t>Unspent Balance as on 31.03.18 [Col. 4+ Col.5-Col.11]</t>
  </si>
  <si>
    <t>No. of CCHs engaged by States/ UTs</t>
  </si>
  <si>
    <t>Pulse 1 (Toor)</t>
  </si>
  <si>
    <t>*Note 1:</t>
  </si>
  <si>
    <t>*Note 2:</t>
  </si>
  <si>
    <t>No. of childrenenrolled</t>
  </si>
  <si>
    <t>Table: AT- 15</t>
  </si>
  <si>
    <t>Table AT -15 : Contribution by community in form of  Tithi Bhojan or any other similar practice</t>
  </si>
  <si>
    <t>Full meal in lieu of MDM</t>
  </si>
  <si>
    <t>Additional Food Item</t>
  </si>
  <si>
    <t xml:space="preserve">No. of schools received contribution </t>
  </si>
  <si>
    <t xml:space="preserve">No. of schools </t>
  </si>
  <si>
    <t>Meals served</t>
  </si>
  <si>
    <t>Value
(In Rs)</t>
  </si>
  <si>
    <t>Children benefitted</t>
  </si>
  <si>
    <t>Name of the items</t>
  </si>
  <si>
    <t>In kind</t>
  </si>
  <si>
    <t>In any other form</t>
  </si>
  <si>
    <t>1</t>
  </si>
  <si>
    <t>2</t>
  </si>
  <si>
    <t>3</t>
  </si>
  <si>
    <t>4</t>
  </si>
  <si>
    <t>5</t>
  </si>
  <si>
    <t>6</t>
  </si>
  <si>
    <t>7</t>
  </si>
  <si>
    <t>8</t>
  </si>
  <si>
    <t>9</t>
  </si>
  <si>
    <t>10</t>
  </si>
  <si>
    <t>11</t>
  </si>
  <si>
    <t>12</t>
  </si>
  <si>
    <t xml:space="preserve"> </t>
  </si>
  <si>
    <t>New School</t>
  </si>
  <si>
    <t>Rented and neglegible enrollment No Space for Kitchen</t>
  </si>
  <si>
    <t>Enrollment</t>
  </si>
  <si>
    <t>NCLP</t>
  </si>
  <si>
    <t>PAB Approval</t>
  </si>
  <si>
    <t>Avg. Availing</t>
  </si>
  <si>
    <t>Served</t>
  </si>
  <si>
    <t>No. Of Children</t>
  </si>
  <si>
    <t>Working Days</t>
  </si>
  <si>
    <t>Cook-cum-helper</t>
  </si>
  <si>
    <t>Approval</t>
  </si>
  <si>
    <t>Constructed</t>
  </si>
  <si>
    <t>Procured</t>
  </si>
  <si>
    <t>Financial Proposal @ Rs. 71400/- (Central Share)</t>
  </si>
  <si>
    <t>Kitchen-Devices (P)</t>
  </si>
  <si>
    <t>Kitchen-Devices (R)</t>
  </si>
  <si>
    <t>In
Progress</t>
  </si>
  <si>
    <t>Yet to be Procured</t>
  </si>
  <si>
    <t>Not
Started</t>
  </si>
  <si>
    <t>Financial
(Rs. in lakh)</t>
  </si>
  <si>
    <t>Physical
[col. 3-col.5
-col.7]</t>
  </si>
  <si>
    <t>Financial
( Rs. in lakh)
[col. 4-col.6
-col.8]</t>
  </si>
  <si>
    <t>Physical
[col. 3-col.5-col.7]</t>
  </si>
  <si>
    <t>Financial
(Rs. in lakh) [col. 4-col.6-col.8]</t>
  </si>
  <si>
    <t>Procured
with convergence</t>
  </si>
  <si>
    <t>Annual Work Plan and Budget 2019-20</t>
  </si>
  <si>
    <t>2019-20</t>
  </si>
  <si>
    <t>Table: AT-26 : Number of School Working Days (Primary,Classes I-V) for 2019-20</t>
  </si>
  <si>
    <t>Table: AT-26A : Number of School Working Days (Upper Primary,Classes VI-VIII) for 2019-20</t>
  </si>
  <si>
    <t>Table: AT-27: Proposal for coverage of children and working days  for 2019-20 (Primary Classes, I-V)</t>
  </si>
  <si>
    <t>Table: AT-27A: Proposal for coverage of children and working days  for 2019-20 (Upper Primary,Classes VI-VIII)</t>
  </si>
  <si>
    <t>Table: AT-27 B: Proposal for coverage of children for NCLP Schools during 2019-20</t>
  </si>
  <si>
    <t>Table: AT-28: Requirement of kitchen-cum-stores in the Primary and Upper Primary schools for the year 2019-20</t>
  </si>
  <si>
    <t>Table: AT-30: Requirement of Cook cum Helpers for 2019-20</t>
  </si>
  <si>
    <t>Table: AT-31 : Budget Provision for the Year 2019-20</t>
  </si>
  <si>
    <t>Proposed
for
2019-20</t>
  </si>
  <si>
    <t>Proposal 2019-20</t>
  </si>
  <si>
    <t>Proposed for 2019-20</t>
  </si>
  <si>
    <t>Table: AT-1: GENERAL INFORMATION for 2018-19</t>
  </si>
  <si>
    <t>Table: AT-2 :  Details of  Provisions  in the State Budget 2018-19</t>
  </si>
  <si>
    <t>Budget Provision 2018-19</t>
  </si>
  <si>
    <t>Table: AT-2A : Releasing of Funds from State to Directorate / Authority / District / Block / School level for 2018-19</t>
  </si>
  <si>
    <t>Table AT-3: No. of Institutions in the State vis a vis Institutions serving MDM during 2018-19</t>
  </si>
  <si>
    <t>Table: AT-3A: No. of Institutions covered  (Primary, Classes I-V)  during 2018-19</t>
  </si>
  <si>
    <t>Table: AT-3B: No. of Institutions covered (Upper Primary with Primary, Classes I-VIII) during 2018-19</t>
  </si>
  <si>
    <t>Table: AT-3C: No. of Institutions covered (Upper Primary without Primary, Classes VI-VIII) during 2018-19</t>
  </si>
  <si>
    <t>Table: AT-4: Enrolment vis-à-vis availed for MDM  (Primary,Classes I- V) during 2018-19</t>
  </si>
  <si>
    <t>Table: AT-4A: Enrolment vis-a-vis availed for MDM  (Upper Primary, Classes VI - VIII) 2018-19</t>
  </si>
  <si>
    <t>Table: AT-5:  PAB-MDM Approval vs. PERFORMANCE (Primary, Classes I - V) during 2018-19</t>
  </si>
  <si>
    <t>PAB -MDM Approval for 2018-19</t>
  </si>
  <si>
    <t>Table: AT-5A:  PAB-MDM Approval vs. PERFORMANCE (Upper Primary, Classes VI to VIII) during 2018-19</t>
  </si>
  <si>
    <t>Table: AT-5B:  PAB-MDM Approval vs. PERFORMANCE - STC (NCLP Schools) during 2018-19</t>
  </si>
  <si>
    <t>Table: AT-6: Utilisation of foodgrains  (Primary, Classes I-V) during 2018-19</t>
  </si>
  <si>
    <t>Gross Allocation for the FY 2018-19</t>
  </si>
  <si>
    <t>Table: AT-6A: Utilisation of foodgrains  (Upper Primary, Classes VI-VIII) during 2018-19</t>
  </si>
  <si>
    <t>Table: AT-6B: PAYMENT OF COST OF FOOD GRAINS TO FCI (Primary and Upper Primary Classes I-VIII) during 2018-19</t>
  </si>
  <si>
    <t>Allocation for cost of foodgrains for 2018-19</t>
  </si>
  <si>
    <t>Bills raised by FCI against foodgrain allocated in 2018-19</t>
  </si>
  <si>
    <t>Total Payment done in 2018-19</t>
  </si>
  <si>
    <t>Table: AT-7: Utilisation of Cooking Cost (Primary, Classes I-V) during 2018-19</t>
  </si>
  <si>
    <t>Allocation for 2018-19</t>
  </si>
  <si>
    <t>Table: AT-7A: Utilisation of Cooking cost (Upper Primary Classes, VI-VIII) for 2018-19</t>
  </si>
  <si>
    <t>Allocation for FY 2018-19</t>
  </si>
  <si>
    <t>Allocation for FY
2018-19</t>
  </si>
  <si>
    <t>Table: AT-9 : Utilisation of Central Assitance towards Transportation Assistance (Primary &amp; Upper Primary,Classes I-VIII) during 2018-19</t>
  </si>
  <si>
    <t>Allocation of transportation assistance for FY 2018-19</t>
  </si>
  <si>
    <t>Bill submitted by transportation Agency against foodgrain lifted in 2018-19</t>
  </si>
  <si>
    <t>Table: AT-10 : Utilisation of Central Assistance towards MME (Primary &amp; Upper Primary,Classes I-VIII) during 2018-19</t>
  </si>
  <si>
    <t>Table: AT-10 A : Details of Meetings at district level during 2018-19</t>
  </si>
  <si>
    <t xml:space="preserve">Table AT - 10 B : Details of Social Audit during 2018-19 </t>
  </si>
  <si>
    <t>Proposed to be engaged for the year 2018-19</t>
  </si>
  <si>
    <t>Table: AT-17 : Coverage under Rashtriya Bal Swasthya Karykram (School Health Programme) - 2018-19</t>
  </si>
  <si>
    <t>Table AT - 23 Annual and Monthly data entry status in MDM-MIS during 2018-19</t>
  </si>
  <si>
    <t>Table AT - 23A- Implementation of Automated Monitoring System  during 2018-19</t>
  </si>
  <si>
    <t>Engaged in
2018-19</t>
  </si>
  <si>
    <t>PAB Approval 2018-19</t>
  </si>
  <si>
    <t>Annual Work Plan &amp; Budget (AWP&amp;B) 2018-19</t>
  </si>
  <si>
    <t>MDM PAB Approval for 2018-19</t>
  </si>
  <si>
    <t>Actuals Availed as per AWP&amp;B 2018-19 (AT-5&amp;5A)</t>
  </si>
  <si>
    <t>No. of Institutions Existing
2018-19</t>
  </si>
  <si>
    <t>No. of children as per PAB Approval for 2018-19</t>
  </si>
  <si>
    <t>2.4) Number of meal to be served and actual number of meal served during 2018-19</t>
  </si>
  <si>
    <t>% of OS on allocation 2018-19</t>
  </si>
  <si>
    <t xml:space="preserve">Allocation for 2018-19                            </t>
  </si>
  <si>
    <t>5. Reconciliation of Utilisation and Performance during 2018-19 [PRIMARY+ UPPER PRIMARY]</t>
  </si>
  <si>
    <t>Releasing during 2018-19</t>
  </si>
  <si>
    <t>7.2) Utilisation of MME during 2018-19 (Source data: Table AT-9 of AWP&amp;B 2018-19)</t>
  </si>
  <si>
    <t>8.2) Utilisation of TA during 2018-19 (Source data: Table AT-9 of AWP&amp;B 2018-19)</t>
  </si>
  <si>
    <t>Allocated for
2018-19</t>
  </si>
  <si>
    <t>9. INFRASTRUCTURE DEVELOPMENT DURING 2018-19 (Primary + Upper primary)</t>
  </si>
  <si>
    <t>Sactioned by GoI during 2006-07 to 2018-19</t>
  </si>
  <si>
    <t>9.6) Achievement ( under MDM Funds) (Source data: Table AT-12 of AWP&amp;B 2018-19)</t>
  </si>
  <si>
    <t>Engaged
in 2018-19</t>
  </si>
  <si>
    <t>(For the Period 01.04.18 to 31.03.19)</t>
  </si>
  <si>
    <t>Enrolment (As on 30.09.2018)</t>
  </si>
  <si>
    <t>Enrolment (As on 30.09.2019)</t>
  </si>
  <si>
    <t>25.04.2018</t>
  </si>
  <si>
    <t>27.08.2018</t>
  </si>
  <si>
    <t>31.08.2018</t>
  </si>
  <si>
    <t>25.05.2018</t>
  </si>
  <si>
    <t>08.06.2018</t>
  </si>
  <si>
    <t>06.06.2018</t>
  </si>
  <si>
    <t>15.05.2018</t>
  </si>
  <si>
    <t>17.07.2018</t>
  </si>
  <si>
    <t>29.06.2018</t>
  </si>
  <si>
    <t>04.06.2018</t>
  </si>
  <si>
    <t>13.07.2018</t>
  </si>
  <si>
    <t>31.10.2018</t>
  </si>
  <si>
    <t>14.03.2019</t>
  </si>
  <si>
    <t>01.11.2018</t>
  </si>
  <si>
    <t>19.03.2019</t>
  </si>
  <si>
    <t>26.02.2019</t>
  </si>
  <si>
    <t>05.11.2018</t>
  </si>
  <si>
    <t>13.12.2018</t>
  </si>
  <si>
    <t>25.02.2019</t>
  </si>
  <si>
    <t>27.02.2019</t>
  </si>
  <si>
    <t>No fund available at district level</t>
  </si>
  <si>
    <t>Fund Not available</t>
  </si>
  <si>
    <t>Budget not provided by State</t>
  </si>
  <si>
    <t>VAT Not Paid</t>
  </si>
  <si>
    <t>0.46569 Amount surrenderd.</t>
  </si>
  <si>
    <t>Fund not available</t>
  </si>
  <si>
    <t>lack of grant</t>
  </si>
  <si>
    <t>Due to pending liability of previous year</t>
  </si>
  <si>
    <t>0.32977budget not recived</t>
  </si>
  <si>
    <t>Fund not Available</t>
  </si>
  <si>
    <t>Poshana Film</t>
  </si>
  <si>
    <t>Video</t>
  </si>
  <si>
    <t>Poshana Movie</t>
  </si>
  <si>
    <t>RTE Mela &amp; Sangosthi of teachers on safety &amp; Hygeine</t>
  </si>
  <si>
    <t>video</t>
  </si>
  <si>
    <t>No. of institutions where setting up of kitchen garden is proposed during 2018-19</t>
  </si>
  <si>
    <t>Name of the Krishi Vigyan Kendra (KVK)</t>
  </si>
  <si>
    <t>Table AT-10F: Information on Training of Cook-cum-Helpers</t>
  </si>
  <si>
    <t>Total no. of Cook-cum-Helpers engaged</t>
  </si>
  <si>
    <t>Total no. of Cook-cum-Helpers trained during the year</t>
  </si>
  <si>
    <t>No. of Master Trainers</t>
  </si>
  <si>
    <t>Duration of training (Hr)</t>
  </si>
  <si>
    <t>Modules used in the training</t>
  </si>
  <si>
    <t>Name of Training Agency</t>
  </si>
  <si>
    <t xml:space="preserve">Poshna film </t>
  </si>
  <si>
    <t>MDM Cell/ NPRC</t>
  </si>
  <si>
    <t>Poshna file Video</t>
  </si>
  <si>
    <t>MDM Cell / BRC</t>
  </si>
  <si>
    <t>Phoshana Film</t>
  </si>
  <si>
    <t>MDM Cell</t>
  </si>
  <si>
    <t>BRC</t>
  </si>
  <si>
    <t xml:space="preserve">MDM Cell </t>
  </si>
  <si>
    <t>MDM Cell/BRC</t>
  </si>
  <si>
    <t>MDM Cell / NPRC</t>
  </si>
  <si>
    <t>teacher</t>
  </si>
  <si>
    <t>MDM Cell /NPRC</t>
  </si>
  <si>
    <t>Audio &amp; Video</t>
  </si>
  <si>
    <t>BRC/BEO/DC</t>
  </si>
  <si>
    <t>Poshana</t>
  </si>
  <si>
    <t>MDM Cell / NPRC-BRC</t>
  </si>
  <si>
    <t>BRC/ MDM Cell</t>
  </si>
  <si>
    <t>MDM Poshan</t>
  </si>
  <si>
    <t>MDM Cell basic education</t>
  </si>
  <si>
    <t>DC. Beo, ABRC, NPRC, H.M.</t>
  </si>
  <si>
    <t>Poshan Video</t>
  </si>
  <si>
    <t>MDM Sel</t>
  </si>
  <si>
    <t>Movie</t>
  </si>
  <si>
    <t>NPRC</t>
  </si>
  <si>
    <t>MDM Cell/NPRC</t>
  </si>
  <si>
    <t>Posana Video</t>
  </si>
  <si>
    <t>MDM Cell/NPRC Level</t>
  </si>
  <si>
    <t>Poshana Video</t>
  </si>
  <si>
    <t>ABRC/NPRC</t>
  </si>
  <si>
    <t>MDM Cell/ BRC</t>
  </si>
  <si>
    <t>Poshaba Film</t>
  </si>
  <si>
    <t>BRC and NPRC/MDM Cell</t>
  </si>
  <si>
    <t>Video Film Poshna</t>
  </si>
  <si>
    <t>Basic edu dept mdm cell</t>
  </si>
  <si>
    <t>Video / amoduls</t>
  </si>
  <si>
    <t>DPRO &amp; Basic</t>
  </si>
  <si>
    <t>Video clip</t>
  </si>
  <si>
    <t>Projector</t>
  </si>
  <si>
    <t>BEO</t>
  </si>
  <si>
    <t>visual trainning</t>
  </si>
  <si>
    <t>NGO/BRC</t>
  </si>
  <si>
    <t>audio video</t>
  </si>
  <si>
    <t>MDM Cell/ABRC/NPRC</t>
  </si>
  <si>
    <t>By Poshana Film</t>
  </si>
  <si>
    <t>video by mobile &amp; laptop</t>
  </si>
  <si>
    <t>mdm cell/nprc</t>
  </si>
  <si>
    <t>Visual Trainning</t>
  </si>
  <si>
    <t>BRC/NPRC</t>
  </si>
  <si>
    <t>Basic</t>
  </si>
  <si>
    <t>Poshana Film and safety hygeine module</t>
  </si>
  <si>
    <t>MDM Cell BRC</t>
  </si>
  <si>
    <t>NPRC/MDM Cell</t>
  </si>
  <si>
    <t>Video Film Poshana</t>
  </si>
  <si>
    <t>MDM Cell &amp; BRC</t>
  </si>
  <si>
    <t>Basic education, MDM Cell</t>
  </si>
  <si>
    <t>World Food Programme / MDM Cell</t>
  </si>
  <si>
    <t>projector</t>
  </si>
  <si>
    <t>FDA</t>
  </si>
  <si>
    <t>Report not received</t>
  </si>
  <si>
    <t>Food SAfety dep.</t>
  </si>
  <si>
    <t>Public analysis to Govt. of Up</t>
  </si>
  <si>
    <t>Report Pending</t>
  </si>
  <si>
    <t>Manak Anusar</t>
  </si>
  <si>
    <t>FSD</t>
  </si>
  <si>
    <t>Notice to GP &amp; HM</t>
  </si>
  <si>
    <t>Food Safty and drug administration, up</t>
  </si>
  <si>
    <t>Report Apryapt</t>
  </si>
  <si>
    <t>Food analysit lab Jhansi</t>
  </si>
  <si>
    <t>Notice to G.P &amp; NGO</t>
  </si>
  <si>
    <t>Designated Officer, Food safety department, Kanpur Nagar</t>
  </si>
  <si>
    <t>Khadya Nireekshak</t>
  </si>
  <si>
    <t>Notice to Tearcher.</t>
  </si>
  <si>
    <t>Food Safety and drug administration UP</t>
  </si>
  <si>
    <t>Food analisiyes department jhashi</t>
  </si>
  <si>
    <t>test result prapt nahi hua</t>
  </si>
  <si>
    <t>Fare lab pvt. ltd. Gurgoan</t>
  </si>
  <si>
    <t>by food safety officer tell that only fail sample send to office.</t>
  </si>
  <si>
    <t>Report not rec.</t>
  </si>
  <si>
    <t>Food Safty &amp; Drug Admin Up</t>
  </si>
  <si>
    <t>Abhihit adhikari</t>
  </si>
  <si>
    <t>Jhashi</t>
  </si>
  <si>
    <t>Kshetriya khadya vishleshak prayogshala, medical college, jhansi</t>
  </si>
  <si>
    <t>Food Inspector</t>
  </si>
  <si>
    <t>Report not Provided</t>
  </si>
  <si>
    <t>Govt. aided schools &amp; SMC</t>
  </si>
  <si>
    <t>MDM running Principal &amp; PTA</t>
  </si>
  <si>
    <t>HM PTA</t>
  </si>
  <si>
    <t>PTA Management.</t>
  </si>
  <si>
    <t>PTA/Principal</t>
  </si>
  <si>
    <t>Govt. Aided School</t>
  </si>
  <si>
    <t>PTA &amp; Principal</t>
  </si>
  <si>
    <t>Govt. aided School</t>
  </si>
  <si>
    <t>Principal and PTA</t>
  </si>
  <si>
    <t>116 Added School PTA Dwara Sanchalit</t>
  </si>
  <si>
    <t>PTA+Principal</t>
  </si>
  <si>
    <t>21 Gov. Aided 47 Gov. Aided Madhyamik 5 Madarasa</t>
  </si>
  <si>
    <t>By PTA</t>
  </si>
  <si>
    <t>Adied school regulated by Management committe</t>
  </si>
  <si>
    <t>04 School 0 enroll.</t>
  </si>
  <si>
    <t>Principal &amp; PTA Chairman through Cooks</t>
  </si>
  <si>
    <t>Nclp Schools</t>
  </si>
  <si>
    <t>MDM Served by PTA</t>
  </si>
  <si>
    <t>Akshay Patra Foundation</t>
  </si>
  <si>
    <t>Jaanhitkari SS, Asharfi GS, Shyam GS, Rama TPI, Gramin Vikas SS, Ujjawal Sawera SS</t>
  </si>
  <si>
    <t>Gram vikash sansthan, society netwok for women development, rama srijan jan kalyan sanshathan, jagriti mahila sewa samiti, sahyog mahila bal vikash samit, krishi vikash evm manav kalyan sansthan, gangotri sewasram, Sri S.A.P.D. Memorial, Awadh Gram vikas samitk, Kamla gra vikas sansthan, Mateshwari jagdamba Mahila vikas samiti, Dr Bhimrao Ambedkar Dalit vikas samiti, Gram vikas sewa samiti, Ecofriends Research &amp; Development society, Sri Anandi Prasad Dwivedi Memorial Jan Kalyan samiti, Anusha, Nai Kiran vishwa bandhu sewa samiti, Disha Drishti sanstha, Gramin Uthan samiti, Maa Durga Mahila Evam Bal Uthan shiksha samiti, Bhagwati Gramya vikas Jan kalyan sewa Sansthan, Jan Sahyog Evam Bal vikas sansthan, Gramin vikas sewashram, Nai Kiran viswa Bandhu sewa samiti, Ecofriends Research &amp; Development society, Kailash Ashram, Disha Drishti sansthan, Swaraj Uthan samiti, Janta hit karyakarini sewa samiti, Arman yuwa Kalyan samiti,</t>
  </si>
  <si>
    <t>Shyam gramodyag santhan, Gramin viaks sansthan, ramsa samaj kalyan samity, Manav Sewa samity, Janhitkari sewa samity Ajij islamia Public school soc (2)</t>
  </si>
  <si>
    <t xml:space="preserve">Rashtriya Nirbal Utthan Sanstha, Saghan Kshetra Vikas Samiti, Asharfi Gramodhyag, Janhikari Sewa Samiti, Nirbal Sewa Santhan </t>
  </si>
  <si>
    <t>Sant Ram, Maharana Pratap, Mitra Ek Sanjha Prayas, Ramsha, Jan Kalyan</t>
  </si>
  <si>
    <t>Lok seva samiti, janhitkari seva samiti, dayavati educational and charibale society, jan kalyan shiksha seva samiti, shri balal samajik vikas samiti, United vikas samiti, gramin vikas seva samiti</t>
  </si>
  <si>
    <t>1) Jan Sewa Sanshthan 2) Kashi Welfare Society</t>
  </si>
  <si>
    <t xml:space="preserve">Shri Sadhu Sharan Singh, Madhuban Sewa Samiti, Adarsh Pragati Sansthan, Bal ewm Mahila Kalyan, Bahuuddeshiya Sewa, Neharu Yuva Sansthan Sangathan, Om Gramodhyag, Chitrakoot Jan Kalyan, Govind Sewa Saminit, Jan Kalyan, Prakash Shikshan. </t>
  </si>
  <si>
    <t>bharat ratan dr. bhim rao ambedkar dalit utthan evam shiksha samiti, dalit prahri, ujjwal savera samiti, suprabhat eduation and social welfare society, dayawati education and chartiable society, aziz islamia public school samiti, saghan kshetra vikas samiti, janhitkari sewa samiti, carreer education society, nav bharat ekta samiti, ashrafi gramodyog sansthan, manav seva samiti</t>
  </si>
  <si>
    <t>Shyam Gramodhyog Sansthan, Janhitkari Sewa Samiti</t>
  </si>
  <si>
    <t>Man Bhawan Kalyan Samiti, Anam Mahila Kalyan Samiti, Carier Education, Bahar Husain Educational Social Welfare Society, Shahan Chetra Vikas Samiti</t>
  </si>
  <si>
    <t>Shyam Gramodhyog Sansthan, Janhitkari Sewa Samiti, Garmin Vikas Sewa Sansthan, Nirpal Sewa Sansthan, Chattishgarh samajik sewa sansthan, Janhit sewa evam sodh sansthan, Adrash jan kalyan shikha samiti, Prakash shikhan evam samajsewi sansthan, Ujjwal savera samiti</t>
  </si>
  <si>
    <t>Dwarika prasad jankalyan, kaasganj, Radha Khadi gramodyog hathras, shri vihari ji shiksha sansthaan, mathura</t>
  </si>
  <si>
    <t>World welfear so., Dayawati edu. Welfear so., Gramin vikas sewa sansthan</t>
  </si>
  <si>
    <t>The Akshay Patra Foundation, Unmesh, Avadh Gram sewa samiti, Naimish pragati Sewa sansthan, Faredeal Grmodhyog sew samiti, Nirbal sewa sansthan, Maulana azad memorial society, Chattisgarh sewa samiti, Shaswat sewa sansthan</t>
  </si>
  <si>
    <t>Akshaya Patra</t>
  </si>
  <si>
    <t>Kashi @ Tarun chaild</t>
  </si>
  <si>
    <t>ujjwal savera, jan kalyan, saghan, manav, dayawati, suprabhat, shri balaji, micro</t>
  </si>
  <si>
    <t>Anam Mahila Kalyan Saminit, Man Bhawan Kalyan Samiti, Shyam Gramodhyag Sansthan, Ajij Islamiya Public School Society, United Vikas Samiti</t>
  </si>
  <si>
    <t>Shr. Bala ji, Jankalyan, United</t>
  </si>
  <si>
    <t>Ajij islamiya public school cameti rampur, anam mahila kalyan samiti rampur, united vikash samitti badaun, chetna sewa sansthan kmora rampur, gramin vikash sewa sansthan aligarh, ramsha kalyan samaj samitee rampur &amp; vahar huhain educational socal velfare society amroha</t>
  </si>
  <si>
    <t>Shyam gramodyog, gramin vikas seva samiti, united vikas samiti, ujjwal savera samiti, saghan kshetra vikas samiti</t>
  </si>
  <si>
    <t>Jan Kalyan Shiksha Vikas Seva Samiti Hapur, Shyam Gramudyog Sansthan Aligarah, Gramin Vikas Seva Sansthan Aligarh, Janhitkari Seva Sansthan Aligarh</t>
  </si>
  <si>
    <t>Ujjawal Savera Samiti, Meerut, Jankalyan Shiksha Vikas Samiti, Hapur, Manav Sewa Samiti, Sambhal, Shagan Kshtra Vikas Samiti, Sambhal</t>
  </si>
  <si>
    <t>Janhitkari Sewa Samiti, Ramnagar, Aligarh, Shyam Gramodhyog Sansthan, Nagla Badshah Chharra Aligarh</t>
  </si>
  <si>
    <t>The akshay patra foundation</t>
  </si>
  <si>
    <t>Shri Bala Ji, Jankalyan, United</t>
  </si>
  <si>
    <t>April, 19</t>
  </si>
  <si>
    <t>May, 19</t>
  </si>
  <si>
    <t>June, 19</t>
  </si>
  <si>
    <t>July, 19</t>
  </si>
  <si>
    <t>August, 19</t>
  </si>
  <si>
    <t>September, 19</t>
  </si>
  <si>
    <t>October, 19</t>
  </si>
  <si>
    <t>November, 19</t>
  </si>
  <si>
    <t>December, 19</t>
  </si>
  <si>
    <t>January, 20</t>
  </si>
  <si>
    <t>February, 20</t>
  </si>
  <si>
    <t>March, 20</t>
  </si>
  <si>
    <t>Inprogress</t>
  </si>
  <si>
    <t>Table: AT-28 B: Repair of kitchen cum stores constructed ten years ago</t>
  </si>
  <si>
    <t>Table: AT- 28A</t>
  </si>
  <si>
    <t>Requirement of funds (Rs in lakh)</t>
  </si>
  <si>
    <t>No. of Kitchens constructed prior to FY 2008-09</t>
  </si>
  <si>
    <t>No. of Kitchens constructed prior to 2008-09 and require repairs</t>
  </si>
  <si>
    <t>Enrolment range 01-50</t>
  </si>
  <si>
    <t>Enrolment range 51-150</t>
  </si>
  <si>
    <t>Enrolment range 150-250</t>
  </si>
  <si>
    <t>Enrolment range 251 &amp; Above</t>
  </si>
  <si>
    <t>Central share</t>
  </si>
  <si>
    <t>Table: AT-29 : Requirement of Kitchen Devices (new) during 2019-20 in Primary &amp; Upper Primary Schools</t>
  </si>
  <si>
    <t>requirement of funds
(Rs in lakh)</t>
  </si>
  <si>
    <t>Section-A : REVIEW OF IMPLEMENTATION OF MDM SCHEME DURING 2018-19 (1.4.18 to 31.03.19)</t>
  </si>
  <si>
    <t>Closed</t>
  </si>
  <si>
    <t>No of meals to be served during 1.04.2018 to 31.03.2019</t>
  </si>
  <si>
    <t>No of meal served as on 31.03.2019</t>
  </si>
  <si>
    <t>Opening Stock as on 1.4.2018</t>
  </si>
  <si>
    <t xml:space="preserve"> 3.2.1) District-wise opening balance as on 1.4.2018 (Source data: Table AT-6 &amp; 6A of AWP&amp;B 2018-19)</t>
  </si>
  <si>
    <t>4.2) District-wise opening balance as on 1.4.2018 (Source data: Table AT-7 &amp; 7A of AWP&amp;B 2018-19)</t>
  </si>
  <si>
    <t>*Opening Balance as on 1.4.2018</t>
  </si>
  <si>
    <t>Opening Balance as on 1.4.2018</t>
  </si>
  <si>
    <t>Lifting* as on 31.03.2019</t>
  </si>
  <si>
    <t xml:space="preserve"> 3.2.1) District-wise unspent balance as on 31.03.2019 (Source data: Table AT-6 &amp; 6A of AWP&amp;B 2018-19)</t>
  </si>
  <si>
    <t>Unspent Stock as on 31.03.2019</t>
  </si>
  <si>
    <t>Lifting upto 31.03.2019</t>
  </si>
  <si>
    <t>3.2.4) District-wise Foodgrains availability  as on 31.03.2019 (Source data: Table AT-6 &amp; 6A of AWP&amp;B 2018-19)</t>
  </si>
  <si>
    <t>4.3) District-wise unspent  balance as on 31.03.2019 (Source data: Table AT-7 &amp; 7A of AWP&amp;B 2018-19)</t>
  </si>
  <si>
    <t>Unspent Balance as on 31.03.2019</t>
  </si>
  <si>
    <t>Achievement (C) upto 31.03.2019</t>
  </si>
  <si>
    <t>Budget Released till 31.03.2019</t>
  </si>
  <si>
    <t>i) Base period 01.04.18 to 31.03.18</t>
  </si>
  <si>
    <t>ii) Base period 01.04.18 to 31.03.18 (As per PAB aaproval = 247 days: Py &amp; U Py)</t>
  </si>
  <si>
    <t>No. of Meals as per PAB approval (01.04.18 to 31.03.18)</t>
  </si>
  <si>
    <t>No. of Meals served by the State 01.04.18 to 31.03.18</t>
  </si>
  <si>
    <t>Opening Balance as on 01.04.18</t>
  </si>
  <si>
    <t>Opening balance as on 01.04.18</t>
  </si>
  <si>
    <t>Unspent balance as on 31.03.19 [Col: (4+5)-7]</t>
  </si>
  <si>
    <t>Opening Balance as on 01.04.2018</t>
  </si>
  <si>
    <t>Total Unspent Balance as on 31.03.2019</t>
  </si>
  <si>
    <t xml:space="preserve">Note: </t>
  </si>
  <si>
    <t>IVRS</t>
  </si>
  <si>
    <t>(As on 31.03.2019)</t>
  </si>
  <si>
    <t>Requirement of funds for Transportation Assistance</t>
  </si>
  <si>
    <t>Total Funds required (Rs in lakh)</t>
  </si>
  <si>
    <t xml:space="preserve">Balance requirement is calculated to be 35085 Units out of which land not available in 10095 Schools, 16438 UPS Schools are situated in the same campus of PS, 8252 Govt. Aided Schools are not provided Kitchen Shed as per RTE Act. </t>
  </si>
  <si>
    <t xml:space="preserve">Table: AT-28A </t>
  </si>
  <si>
    <t>Plinth Area 1 (20 sq Mt)</t>
  </si>
  <si>
    <t>Plinth Area 2 (24 sq Mt)</t>
  </si>
  <si>
    <t>Plinth Area 3 (28 sq Mt)</t>
  </si>
  <si>
    <t>Plinth Area 4 (32 sq Mt)</t>
  </si>
  <si>
    <t>Total fund required : (Col. 6+10+14+18)</t>
  </si>
  <si>
    <t>No. of Schools not having Kitchen Shed</t>
  </si>
  <si>
    <t>Kitchen-cum-Store proposed this year</t>
  </si>
  <si>
    <t xml:space="preserve">Unit Cost </t>
  </si>
  <si>
    <t>Fund required</t>
  </si>
  <si>
    <t>No. of Schools not having Kitchen-cum-store</t>
  </si>
  <si>
    <t>N.A.</t>
  </si>
  <si>
    <t>Table: AT-28A: Requirement of kitchen cum stores as per Plinth Area Norm in the Primary and Upper Primary schools for the year 2019-20</t>
  </si>
  <si>
    <t>Table: AT-29A : Replacement of Kitchen Devices during 2019-20 in Primary &amp; Upper Primary Schools</t>
  </si>
  <si>
    <t>Table: AT-29A</t>
  </si>
  <si>
    <t>Note: Cooks engaged 395124. 1712 Cooks are Required to be engage as per norms and 5759 Cooks are required @ 1 cook per school, which are covered by NGOs. Hence Total requirement of cooks is 402718=(395247+1712+5759).</t>
  </si>
  <si>
    <t>GoI has released C.A. of Rs. 28540.51 lac out of which Rs. 27469.96 Lac was realeased to districts and Rs. 1070.55 lac is remaining with the State.</t>
  </si>
  <si>
    <t>Opening Balance of C.A. as on 01.04.2018 of Rs. 6117.19 lac includes O.B. of C.A. of Rs. 5127.16 lac and Rs. 990.03 lac which was surrendered by districts in 2016-17.</t>
  </si>
  <si>
    <t>Unspent Balance as on 31.03.2018</t>
  </si>
  <si>
    <t>GoI has revalidated an amount of Rs. 715.15 lac during 2018-19 for payment of pending bills of previouse years.</t>
  </si>
  <si>
    <t>GoI has revalidated an amount of Rs. 2092.27 lac during 2018-19 for payment of pending bills of previouse years.</t>
  </si>
  <si>
    <t>GoI has revalidated an amount of Rs. 0.44 lac of C.A. during 2018-19 for payment of honorarium to cooks of previouse years.</t>
  </si>
  <si>
    <t>In district Azamgarh an amount of Rs. 71.80075 lac was available as U.B. Of previouse years. Which is paid against the pending of Rs. 108.20164 lac in current year.</t>
  </si>
  <si>
    <t>GoI has revalidated an amount of Rs. 907.80 lac during 2018-19</t>
  </si>
  <si>
    <t>Pending Liability of previous years</t>
  </si>
  <si>
    <t>An Audio Visual for training of cooks on safty &amp; hygine and RTE Mela &amp; Sangosthi of teachers at BRC/School</t>
  </si>
  <si>
    <t>Kitchen Garden is proposed in 1,13,473 Schools (23 Govt. + 1,13,254 Localbody + 196 Schools class 1-8 of Govt. &amp; Localbody)</t>
  </si>
  <si>
    <t>Against the total sanctioned 122572 kitchen-cum-stores, 116356 were sanctioned to districts, out of which construction has been completed for 112808 and 2 are in progress in district MAINPURI. 300 Kitchens are proposed to be constructed this year. Remaining 9474 kitchen-cum-store and thier corresponding central assistance amounting to Rs. 7725.15350 lacs are proposed to be surrendered as there is no demand from districts.</t>
  </si>
  <si>
    <t>Notice Issued.</t>
  </si>
  <si>
    <t>PDS rate (Rs per MTs)</t>
  </si>
  <si>
    <t>Every school is being renovated under KAYA KALP Scheme. No need of fund for repairing of Kitchen-cum-store</t>
  </si>
  <si>
    <t>requirement of funds
(Rs in lakh) @ Rs. 10000/-</t>
  </si>
  <si>
    <t>requirement of funds
(Rs in lakh) @ Rs. 15000/-</t>
  </si>
  <si>
    <t>requirement of funds
(Rs in lakh) @ Rs. 20000/-</t>
  </si>
  <si>
    <t>requirement of funds
(Rs in lakh) @ Rs. 25000/-</t>
  </si>
  <si>
    <t>MDM Served By Managments 59 Schools Covered by NCLP</t>
  </si>
  <si>
    <t>33 Schools covered by NCLP 136 by Mgmt</t>
  </si>
  <si>
    <t>35 Schools covered by NCLP 97 by Mgmt</t>
  </si>
  <si>
    <t>Management committe &amp; 32 Schools Covered by NCLP</t>
  </si>
  <si>
    <t>Opening Balance as on 01.4.18</t>
  </si>
  <si>
    <t>*** Districts Barabanki &amp; Chirakoot has revised their utilization &amp; District Shamli lifted 550 Mts additional foodgrain of 2017-18 in 2018-19 which is shown in OB</t>
  </si>
  <si>
    <t>**** In District Ambedkar Nagar 625.139  MTs &amp; Shrawasti 239.318 MTs of foodgrain are pending for recovery from GramPradhans of older years. RC has been issued by District Authorities.</t>
  </si>
  <si>
    <t>**** In District Ambedkar Nagar 3532.754  MTs, Jalaun 2950.946 MTs &amp; Shrawasti 935.689 MTs of foodgrain are pending for recovery from GramPradhans of older years. RC has been issued by District Authorities.</t>
  </si>
  <si>
    <t>Student refuses</t>
  </si>
  <si>
    <t>No Building</t>
  </si>
  <si>
    <t>A/C Not Provided</t>
  </si>
  <si>
    <t>Madarasa Not Accepting</t>
  </si>
  <si>
    <t>In 1 School Principal not accepting 75 Schools have zero enrollment and 55 Schools have Mgmt dispute. Out of total 131, MDM started in 59 Schools since April 2019 and trying to Start in rest 72 schools start from July 2019</t>
  </si>
  <si>
    <t>10 GA Schools have zero enrollment in class 6-8</t>
  </si>
  <si>
    <t>3 PS Samaj Kalyan having zero Enrollment  10 Madarasa not accepting 10 Aided IC Not accepting MDM</t>
  </si>
  <si>
    <t>1 Govt. School Closed, Zero Enrollment in 11 GIC &amp; 10 Aided IC.</t>
  </si>
  <si>
    <t>1 GA Schools A/C Not Provided</t>
  </si>
  <si>
    <t>59 Aided IC A/C not provided</t>
  </si>
  <si>
    <t>In 1 GIC zero enrollment &amp; 12 STC Not runing</t>
  </si>
  <si>
    <t>22 STC Not Served</t>
  </si>
  <si>
    <t>5 Madarsa &amp; 1 Awasiya not accepting 1 Samaj kalyan closed due to no teacher</t>
  </si>
  <si>
    <t>5 Madarasa not accepting MDM</t>
  </si>
  <si>
    <t>1 GGIC not serving due to zero enrollment in class 6-8</t>
  </si>
  <si>
    <t>1 GIC not serving due to zero enrollment in class 6-8</t>
  </si>
  <si>
    <t>1 Aided IC not serving due to zero enrollment in class 6-8</t>
  </si>
  <si>
    <t>6 New Govt. School Not serving will serve from July 2019</t>
  </si>
  <si>
    <t>Zero Enrollment in 1 GGIC</t>
  </si>
  <si>
    <t>6 Aided Schools not serving MDM due to Mgmt dispute</t>
  </si>
  <si>
    <t>1 New School will be served from July 2019 &amp; 1 School not served due to zero enrolment in class 6-8</t>
  </si>
  <si>
    <t>3 Samaj Kalyan Schools with zero enrollment</t>
  </si>
  <si>
    <t>1 PS not served due to zero enrollment. Started serving since April 2019.</t>
  </si>
  <si>
    <t>3 Schools were under construction in 2018-19. Now MDM Started since April 2019 &amp; 1 Aided school has zero enrollment.</t>
  </si>
  <si>
    <t>8 Schools have no building 11 Schools has zero enrollment and 11 Schools not serving due to Mgmt dispute</t>
  </si>
  <si>
    <t>1 GIC 1 GA not serving due to zero enrollment in class 6-8</t>
  </si>
  <si>
    <t>66 STC Not serving 5 Madarasa A/C detail not provided.</t>
  </si>
  <si>
    <t>1 PS Localbody Not serving due to zero enrollment 7 Madarasa not accepting MDM</t>
  </si>
  <si>
    <t>4 Madarasa not serving due to zero enrollment</t>
  </si>
  <si>
    <t>41 Aided IC not Serving due to Principal not accepting</t>
  </si>
  <si>
    <t>4 Aided School not serving due to zero enrollment</t>
  </si>
  <si>
    <t>1 Madarasa has Mgmt dispute &amp; 1 GGIC not serving due to zero enrollment</t>
  </si>
  <si>
    <t>1 Aided School not serve due to student refuse MDM</t>
  </si>
  <si>
    <t>2 New Madarasa. Will serve MDM from July 2019</t>
  </si>
  <si>
    <t>Zero Enrollment in Class 6-8 in 1 GIC</t>
  </si>
  <si>
    <t>Note: In 53 Schools Principal not accepting, 144 has zero enrollment, Student refuses iin 1 School, 12 New School which will be served from July 2019, 100 STC Not serving, 8 Schools have no buiding, 2 Schools closed, 65 Schools not provided A/C details, 27 Madarasa not accepting MDM &amp; in 73 Schools MDM not served due to Mgmt dispute.</t>
  </si>
  <si>
    <t>In 6 schools Enrollment zero. In 3 schools mgmt dispute</t>
  </si>
  <si>
    <t xml:space="preserve">3 PS Samaj Kalyan having zero Enrollment </t>
  </si>
  <si>
    <t>12 STC not served</t>
  </si>
  <si>
    <t>22 Nclp not served</t>
  </si>
  <si>
    <t>1 Samaj Kalyan Closed due to no teacher 3 Madarasa not accepting</t>
  </si>
  <si>
    <t xml:space="preserve">7 Schools have no building </t>
  </si>
  <si>
    <t>66 STC Not serving 5.</t>
  </si>
  <si>
    <t>1 PS Localbody Not serving due to zero enrollment</t>
  </si>
  <si>
    <t>7 Aided IC Not serving</t>
  </si>
  <si>
    <t>1 Madarasa not serving due to Mgmt dispute</t>
  </si>
  <si>
    <t>In 36 Schools Mgmt dispute</t>
  </si>
  <si>
    <t>10 Madarasa not accepting 5 Aided IC Not accepting MDM</t>
  </si>
  <si>
    <t>1 GIC Closed</t>
  </si>
  <si>
    <t>1 awasiya vidyalay not accepting</t>
  </si>
  <si>
    <t>2 Aided Schools not serving MDM due to Mgmt dispute</t>
  </si>
  <si>
    <t>3 Schools were under construction in 2018-19. Now MDM Started since April 2019</t>
  </si>
  <si>
    <t>1 Schools has zero enrollment</t>
  </si>
  <si>
    <t>5 Madarasa A/C detail not provided.</t>
  </si>
  <si>
    <t>7 Madarasa not accepting MDM</t>
  </si>
  <si>
    <t>2 Madarasa not serving due to zero enrollment</t>
  </si>
  <si>
    <t>In 69 Schools have zero enrollment, 1 School principal not accepting, 16 not served due to Mgmt dispute</t>
  </si>
  <si>
    <t>5 Aided IC Not accepting MDM</t>
  </si>
  <si>
    <t>Zero Enrollment in Class 6-8 in 11 GIC &amp; 10 Aided IC</t>
  </si>
  <si>
    <t>1 GIC zero enrollment</t>
  </si>
  <si>
    <t>2 madarasa not accepting</t>
  </si>
  <si>
    <t>4 Aided Schools not serving MDM due to Mgmt dispute</t>
  </si>
  <si>
    <t>1 Aided school has zero enrollment.</t>
  </si>
  <si>
    <t>1 Schools have no building 10 Schools has zero enrollment and 11 Schools not serving due to Mgmt dispute</t>
  </si>
  <si>
    <t>34 Aided IC Not serving</t>
  </si>
  <si>
    <t>1 GGIC has zero enrollment</t>
  </si>
  <si>
    <t>Against the total sanctioned 122572 kitchen-cum-stores, 116356 were sanctioned to districts, out of which construction has been completed for 112808 and 2 are in progress in district MAINPURI. 300 Kitchens are proposed to be constructed this year. Remaining 9462 kitchen-cum-store and thier corresponding central assistance amounting to Rs. 7725.15 lacs is being surrendered as there is no demand from districts.</t>
  </si>
  <si>
    <t>Financial Proposal</t>
  </si>
</sst>
</file>

<file path=xl/styles.xml><?xml version="1.0" encoding="utf-8"?>
<styleSheet xmlns="http://schemas.openxmlformats.org/spreadsheetml/2006/main">
  <numFmts count="7">
    <numFmt numFmtId="44" formatCode="_(&quot;$&quot;* #,##0.00_);_(&quot;$&quot;* \(#,##0.00\);_(&quot;$&quot;* &quot;-&quot;??_);_(@_)"/>
    <numFmt numFmtId="164" formatCode="m\-d"/>
    <numFmt numFmtId="165" formatCode="0.000"/>
    <numFmt numFmtId="166" formatCode="0.00000"/>
    <numFmt numFmtId="167" formatCode="yyyy\-mm"/>
    <numFmt numFmtId="168" formatCode="yyyy\-m"/>
    <numFmt numFmtId="169" formatCode="mmmm\,d"/>
  </numFmts>
  <fonts count="63">
    <font>
      <sz val="10"/>
      <color rgb="FF000000"/>
      <name val="Arial"/>
    </font>
    <font>
      <sz val="11"/>
      <color theme="1"/>
      <name val="Calibri"/>
      <family val="2"/>
      <scheme val="minor"/>
    </font>
    <font>
      <sz val="10"/>
      <name val="Arial"/>
      <family val="2"/>
    </font>
    <font>
      <b/>
      <i/>
      <u/>
      <sz val="10"/>
      <name val="Arial"/>
      <family val="2"/>
    </font>
    <font>
      <b/>
      <sz val="10"/>
      <name val="Arial"/>
      <family val="2"/>
    </font>
    <font>
      <b/>
      <sz val="18"/>
      <name val="Arial"/>
      <family val="2"/>
    </font>
    <font>
      <b/>
      <u/>
      <sz val="10"/>
      <name val="Arial"/>
      <family val="2"/>
    </font>
    <font>
      <b/>
      <sz val="9"/>
      <name val="Arial"/>
      <family val="2"/>
    </font>
    <font>
      <b/>
      <u/>
      <sz val="10"/>
      <name val="Arial"/>
      <family val="2"/>
    </font>
    <font>
      <b/>
      <u/>
      <sz val="10"/>
      <name val="Arial"/>
      <family val="2"/>
    </font>
    <font>
      <b/>
      <u/>
      <sz val="10"/>
      <name val="Arial"/>
      <family val="2"/>
    </font>
    <font>
      <sz val="9"/>
      <name val="Arial"/>
      <family val="2"/>
    </font>
    <font>
      <sz val="10"/>
      <name val="Arial"/>
      <family val="2"/>
    </font>
    <font>
      <b/>
      <sz val="10"/>
      <name val="Arial"/>
      <family val="2"/>
    </font>
    <font>
      <b/>
      <i/>
      <u/>
      <sz val="10"/>
      <name val="Arial"/>
      <family val="2"/>
    </font>
    <font>
      <b/>
      <sz val="18"/>
      <name val="Arial"/>
      <family val="2"/>
    </font>
    <font>
      <b/>
      <u/>
      <sz val="10"/>
      <name val="Arial"/>
      <family val="2"/>
    </font>
    <font>
      <b/>
      <u/>
      <sz val="10"/>
      <name val="Arial"/>
      <family val="2"/>
    </font>
    <font>
      <b/>
      <sz val="8"/>
      <name val="Arial"/>
      <family val="2"/>
    </font>
    <font>
      <b/>
      <u/>
      <sz val="10"/>
      <name val="Arial"/>
      <family val="2"/>
    </font>
    <font>
      <b/>
      <sz val="10"/>
      <name val="Arial"/>
      <family val="2"/>
    </font>
    <font>
      <b/>
      <i/>
      <u/>
      <sz val="10"/>
      <name val="Arial"/>
      <family val="2"/>
    </font>
    <font>
      <b/>
      <u/>
      <sz val="10"/>
      <name val="Arial"/>
      <family val="2"/>
    </font>
    <font>
      <sz val="10"/>
      <name val="Arial"/>
      <family val="2"/>
    </font>
    <font>
      <b/>
      <i/>
      <u/>
      <sz val="10"/>
      <name val="Arial"/>
      <family val="2"/>
    </font>
    <font>
      <b/>
      <i/>
      <u/>
      <sz val="10"/>
      <name val="Arial"/>
      <family val="2"/>
    </font>
    <font>
      <b/>
      <i/>
      <u/>
      <sz val="10"/>
      <name val="Arial"/>
      <family val="2"/>
    </font>
    <font>
      <b/>
      <i/>
      <u/>
      <sz val="10"/>
      <name val="Arial"/>
      <family val="2"/>
    </font>
    <font>
      <b/>
      <u/>
      <sz val="10"/>
      <name val="Arial"/>
      <family val="2"/>
    </font>
    <font>
      <b/>
      <i/>
      <sz val="10"/>
      <name val="Arial"/>
      <family val="2"/>
    </font>
    <font>
      <sz val="10"/>
      <color rgb="FF000000"/>
      <name val="Arial"/>
      <family val="2"/>
    </font>
    <font>
      <b/>
      <i/>
      <sz val="10"/>
      <color rgb="FF000000"/>
      <name val="Arial"/>
      <family val="2"/>
    </font>
    <font>
      <b/>
      <u/>
      <sz val="10"/>
      <name val="Arial"/>
      <family val="2"/>
    </font>
    <font>
      <b/>
      <sz val="12"/>
      <name val="Arial"/>
      <family val="2"/>
    </font>
    <font>
      <b/>
      <i/>
      <u/>
      <sz val="10"/>
      <name val="Arial"/>
      <family val="2"/>
    </font>
    <font>
      <b/>
      <sz val="36"/>
      <name val="Arial"/>
      <family val="2"/>
    </font>
    <font>
      <b/>
      <sz val="11"/>
      <name val="Arial"/>
      <family val="2"/>
    </font>
    <font>
      <b/>
      <i/>
      <u/>
      <sz val="10"/>
      <name val="Arial"/>
      <family val="2"/>
    </font>
    <font>
      <b/>
      <u/>
      <sz val="10"/>
      <name val="Arial"/>
      <family val="2"/>
    </font>
    <font>
      <b/>
      <sz val="10"/>
      <color rgb="FF000000"/>
      <name val="Arial"/>
      <family val="2"/>
    </font>
    <font>
      <sz val="12"/>
      <name val="Arial"/>
      <family val="2"/>
    </font>
    <font>
      <sz val="10"/>
      <color rgb="FF000000"/>
      <name val="Arial"/>
      <family val="2"/>
    </font>
    <font>
      <b/>
      <sz val="10"/>
      <name val="Arial"/>
      <family val="2"/>
    </font>
    <font>
      <b/>
      <sz val="12"/>
      <name val="Arial"/>
      <family val="2"/>
    </font>
    <font>
      <b/>
      <u/>
      <sz val="10"/>
      <name val="Arial"/>
      <family val="2"/>
    </font>
    <font>
      <sz val="10"/>
      <name val="Arial"/>
      <family val="2"/>
    </font>
    <font>
      <b/>
      <i/>
      <sz val="10"/>
      <name val="Arial"/>
      <family val="2"/>
    </font>
    <font>
      <sz val="10"/>
      <color rgb="FF000000"/>
      <name val="Arial"/>
      <family val="2"/>
    </font>
    <font>
      <i/>
      <sz val="10"/>
      <name val="Arial"/>
      <family val="2"/>
    </font>
    <font>
      <b/>
      <sz val="10"/>
      <name val="Trebuchet MS"/>
      <family val="2"/>
    </font>
    <font>
      <b/>
      <i/>
      <sz val="10"/>
      <name val="Trebuchet MS"/>
      <family val="2"/>
    </font>
    <font>
      <sz val="72"/>
      <name val="Arial"/>
      <family val="2"/>
    </font>
    <font>
      <sz val="10"/>
      <name val="Arial"/>
    </font>
    <font>
      <b/>
      <i/>
      <u/>
      <sz val="12"/>
      <name val="Arial"/>
      <family val="2"/>
    </font>
    <font>
      <b/>
      <u/>
      <sz val="14"/>
      <color indexed="8"/>
      <name val="Arial"/>
      <family val="2"/>
    </font>
    <font>
      <sz val="11"/>
      <color theme="1"/>
      <name val="Arial"/>
      <family val="2"/>
    </font>
    <font>
      <b/>
      <sz val="11"/>
      <color indexed="8"/>
      <name val="Arial"/>
      <family val="2"/>
    </font>
    <font>
      <b/>
      <sz val="10"/>
      <color indexed="8"/>
      <name val="Arial"/>
      <family val="2"/>
    </font>
    <font>
      <b/>
      <sz val="60"/>
      <color indexed="8"/>
      <name val="Arial"/>
      <family val="2"/>
    </font>
    <font>
      <sz val="11"/>
      <color indexed="8"/>
      <name val="Calibri"/>
      <family val="2"/>
    </font>
    <font>
      <b/>
      <sz val="72"/>
      <color theme="1"/>
      <name val="Arial"/>
      <family val="2"/>
    </font>
    <font>
      <b/>
      <sz val="10"/>
      <color theme="1"/>
      <name val="Arial"/>
      <family val="2"/>
    </font>
    <font>
      <b/>
      <u/>
      <sz val="10"/>
      <color indexed="8"/>
      <name val="Arial"/>
      <family val="2"/>
    </font>
  </fonts>
  <fills count="5">
    <fill>
      <patternFill patternType="none"/>
    </fill>
    <fill>
      <patternFill patternType="gray125"/>
    </fill>
    <fill>
      <patternFill patternType="solid">
        <fgColor rgb="FFFFFF99"/>
        <bgColor rgb="FFFFFF99"/>
      </patternFill>
    </fill>
    <fill>
      <patternFill patternType="solid">
        <fgColor theme="0"/>
        <bgColor indexed="64"/>
      </patternFill>
    </fill>
    <fill>
      <patternFill patternType="solid">
        <fgColor rgb="FFFFFF00"/>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0" fontId="41" fillId="0" borderId="0"/>
    <xf numFmtId="9" fontId="4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5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0" fontId="59" fillId="0" borderId="0"/>
    <xf numFmtId="0" fontId="2" fillId="0" borderId="0"/>
    <xf numFmtId="0" fontId="2" fillId="0" borderId="0"/>
    <xf numFmtId="0" fontId="2" fillId="0" borderId="0"/>
  </cellStyleXfs>
  <cellXfs count="834">
    <xf numFmtId="0" fontId="0" fillId="0" borderId="0" xfId="0" applyFont="1" applyAlignment="1"/>
    <xf numFmtId="0" fontId="2" fillId="0" borderId="0" xfId="0" applyFont="1" applyAlignment="1">
      <alignment horizontal="right" vertical="center"/>
    </xf>
    <xf numFmtId="0" fontId="3" fillId="0" borderId="0" xfId="0" applyFont="1" applyAlignment="1">
      <alignment horizontal="right"/>
    </xf>
    <xf numFmtId="0" fontId="4" fillId="0" borderId="0" xfId="0" applyFont="1" applyAlignment="1"/>
    <xf numFmtId="0" fontId="2" fillId="0" borderId="1" xfId="0" applyFont="1" applyBorder="1"/>
    <xf numFmtId="0" fontId="4" fillId="0" borderId="1" xfId="0" applyFont="1" applyBorder="1" applyAlignment="1">
      <alignment horizontal="center"/>
    </xf>
    <xf numFmtId="0" fontId="7" fillId="0" borderId="1" xfId="0" applyFont="1" applyBorder="1" applyAlignment="1">
      <alignment horizontal="center"/>
    </xf>
    <xf numFmtId="0" fontId="4" fillId="0" borderId="1" xfId="0" applyFont="1" applyBorder="1" applyAlignment="1"/>
    <xf numFmtId="0" fontId="4" fillId="0" borderId="1" xfId="0" applyFont="1" applyBorder="1"/>
    <xf numFmtId="0" fontId="4" fillId="0" borderId="1" xfId="0" applyFont="1" applyBorder="1" applyAlignment="1">
      <alignment horizontal="left"/>
    </xf>
    <xf numFmtId="0" fontId="4" fillId="0" borderId="1" xfId="0" applyFont="1" applyBorder="1" applyAlignment="1">
      <alignment horizontal="right"/>
    </xf>
    <xf numFmtId="2" fontId="2" fillId="0" borderId="1" xfId="0" applyNumberFormat="1" applyFont="1" applyBorder="1" applyAlignment="1"/>
    <xf numFmtId="2" fontId="4" fillId="0" borderId="1" xfId="0" applyNumberFormat="1" applyFont="1" applyBorder="1"/>
    <xf numFmtId="0" fontId="4" fillId="0" borderId="0" xfId="0" applyFont="1" applyAlignment="1">
      <alignment horizontal="center"/>
    </xf>
    <xf numFmtId="0" fontId="4" fillId="0" borderId="0" xfId="0" applyFont="1"/>
    <xf numFmtId="0" fontId="9" fillId="0" borderId="0" xfId="0" applyFont="1" applyAlignment="1">
      <alignment horizontal="right" vertical="center"/>
    </xf>
    <xf numFmtId="0" fontId="4" fillId="0" borderId="1" xfId="0" applyFont="1" applyBorder="1" applyAlignment="1">
      <alignment horizontal="center" vertical="center"/>
    </xf>
    <xf numFmtId="0" fontId="10" fillId="0" borderId="1" xfId="0" applyFont="1" applyBorder="1" applyAlignment="1"/>
    <xf numFmtId="2" fontId="2" fillId="0" borderId="1" xfId="0" applyNumberFormat="1" applyFont="1" applyBorder="1"/>
    <xf numFmtId="0" fontId="2" fillId="0" borderId="1" xfId="0" applyFont="1" applyBorder="1" applyAlignment="1"/>
    <xf numFmtId="0" fontId="7" fillId="0" borderId="1" xfId="0" applyFont="1" applyBorder="1" applyAlignment="1">
      <alignment horizontal="center" vertical="center" wrapText="1"/>
    </xf>
    <xf numFmtId="0" fontId="7" fillId="0" borderId="1" xfId="0" applyFont="1" applyBorder="1" applyAlignment="1">
      <alignment horizontal="right" vertical="center" wrapText="1"/>
    </xf>
    <xf numFmtId="0" fontId="7" fillId="0" borderId="1" xfId="0" applyFont="1" applyBorder="1" applyAlignment="1">
      <alignment horizontal="right"/>
    </xf>
    <xf numFmtId="0" fontId="2" fillId="0" borderId="1" xfId="0" applyFont="1" applyBorder="1" applyAlignment="1">
      <alignment horizontal="center" vertical="center"/>
    </xf>
    <xf numFmtId="0" fontId="2" fillId="0" borderId="1" xfId="0" applyFont="1" applyBorder="1" applyAlignment="1">
      <alignment horizontal="right" vertical="center"/>
    </xf>
    <xf numFmtId="164" fontId="2" fillId="0" borderId="1" xfId="0" applyNumberFormat="1" applyFont="1" applyBorder="1" applyAlignment="1">
      <alignment horizontal="right" vertical="center"/>
    </xf>
    <xf numFmtId="0" fontId="4" fillId="0" borderId="1" xfId="0" applyFont="1" applyBorder="1" applyAlignment="1">
      <alignment horizontal="right"/>
    </xf>
    <xf numFmtId="0" fontId="2" fillId="0" borderId="1" xfId="0" applyFont="1" applyBorder="1" applyAlignment="1">
      <alignment vertical="center"/>
    </xf>
    <xf numFmtId="0" fontId="2" fillId="0" borderId="1" xfId="0" applyFont="1" applyBorder="1" applyAlignment="1">
      <alignment horizontal="right" vertical="center"/>
    </xf>
    <xf numFmtId="0" fontId="4" fillId="0" borderId="1" xfId="0" applyFont="1" applyBorder="1" applyAlignment="1">
      <alignment horizontal="right" vertical="center"/>
    </xf>
    <xf numFmtId="0" fontId="4" fillId="0" borderId="1" xfId="0" applyFont="1" applyBorder="1" applyAlignment="1">
      <alignment horizontal="right" vertical="center"/>
    </xf>
    <xf numFmtId="0" fontId="2" fillId="0" borderId="1" xfId="0" applyFont="1" applyBorder="1" applyAlignment="1">
      <alignment horizontal="center"/>
    </xf>
    <xf numFmtId="0" fontId="2" fillId="0" borderId="1" xfId="0" applyFont="1" applyBorder="1" applyAlignment="1">
      <alignment horizontal="right"/>
    </xf>
    <xf numFmtId="0" fontId="2" fillId="0" borderId="0" xfId="0" applyFont="1" applyAlignment="1"/>
    <xf numFmtId="0" fontId="12" fillId="0" borderId="0" xfId="0" applyFont="1" applyAlignment="1"/>
    <xf numFmtId="0" fontId="13" fillId="0" borderId="0" xfId="0" applyFont="1" applyAlignment="1">
      <alignment horizontal="center"/>
    </xf>
    <xf numFmtId="0" fontId="12" fillId="0" borderId="0" xfId="0" applyFont="1" applyAlignment="1">
      <alignment horizontal="right"/>
    </xf>
    <xf numFmtId="0" fontId="2" fillId="0" borderId="0" xfId="0" applyFont="1" applyAlignment="1">
      <alignment horizontal="center"/>
    </xf>
    <xf numFmtId="0" fontId="14" fillId="0" borderId="0" xfId="0" applyFont="1" applyAlignment="1">
      <alignment horizontal="right"/>
    </xf>
    <xf numFmtId="0" fontId="13" fillId="0" borderId="0" xfId="0" applyFont="1" applyAlignment="1"/>
    <xf numFmtId="0" fontId="12" fillId="0" borderId="0" xfId="0" applyFont="1" applyAlignment="1"/>
    <xf numFmtId="0" fontId="13" fillId="0" borderId="0" xfId="0" applyFont="1" applyAlignment="1">
      <alignment horizontal="right"/>
    </xf>
    <xf numFmtId="0" fontId="13" fillId="0" borderId="11" xfId="0" applyFont="1" applyBorder="1" applyAlignment="1">
      <alignment horizontal="right" vertical="center"/>
    </xf>
    <xf numFmtId="0" fontId="4" fillId="0" borderId="0" xfId="0" applyFont="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xf numFmtId="0" fontId="12" fillId="0" borderId="1" xfId="0" applyFont="1" applyBorder="1" applyAlignment="1">
      <alignment horizontal="center" vertical="center"/>
    </xf>
    <xf numFmtId="0" fontId="4" fillId="0" borderId="0" xfId="0" applyFont="1" applyAlignment="1">
      <alignment horizontal="center" vertical="center"/>
    </xf>
    <xf numFmtId="0" fontId="13" fillId="0" borderId="1" xfId="0" applyFont="1" applyBorder="1" applyAlignment="1"/>
    <xf numFmtId="0" fontId="12" fillId="0" borderId="0" xfId="0" applyFont="1" applyAlignment="1">
      <alignment horizontal="left"/>
    </xf>
    <xf numFmtId="0" fontId="26" fillId="0" borderId="0" xfId="0" applyFont="1" applyAlignment="1">
      <alignment horizontal="right" vertical="center"/>
    </xf>
    <xf numFmtId="0" fontId="12" fillId="0" borderId="11" xfId="0" applyFont="1" applyBorder="1" applyAlignment="1"/>
    <xf numFmtId="0" fontId="13" fillId="0" borderId="0" xfId="0" applyFont="1" applyAlignment="1">
      <alignment horizontal="left"/>
    </xf>
    <xf numFmtId="0" fontId="13" fillId="0" borderId="11" xfId="0" applyFont="1" applyBorder="1" applyAlignment="1">
      <alignment horizontal="right"/>
    </xf>
    <xf numFmtId="0" fontId="13" fillId="0" borderId="0" xfId="0" applyFont="1" applyAlignment="1">
      <alignment horizontal="right"/>
    </xf>
    <xf numFmtId="0" fontId="12" fillId="0" borderId="1" xfId="0" applyFont="1" applyBorder="1" applyAlignment="1"/>
    <xf numFmtId="0" fontId="13" fillId="0" borderId="1" xfId="0" applyFont="1" applyBorder="1" applyAlignment="1">
      <alignment horizontal="center" vertical="center" wrapText="1"/>
    </xf>
    <xf numFmtId="166" fontId="13" fillId="0" borderId="1" xfId="0" applyNumberFormat="1" applyFont="1" applyBorder="1" applyAlignment="1">
      <alignment vertical="center"/>
    </xf>
    <xf numFmtId="0" fontId="33" fillId="0" borderId="1" xfId="0" applyFont="1" applyBorder="1" applyAlignment="1"/>
    <xf numFmtId="0" fontId="12" fillId="0" borderId="1" xfId="0" applyFont="1" applyBorder="1" applyAlignment="1">
      <alignment horizontal="center"/>
    </xf>
    <xf numFmtId="0" fontId="12" fillId="0" borderId="1" xfId="0" applyFont="1" applyBorder="1" applyAlignment="1">
      <alignment horizontal="left" vertical="center"/>
    </xf>
    <xf numFmtId="0" fontId="13" fillId="0" borderId="1" xfId="0" applyFont="1" applyBorder="1" applyAlignment="1"/>
    <xf numFmtId="0" fontId="12" fillId="0" borderId="11" xfId="0" applyFont="1" applyBorder="1" applyAlignment="1"/>
    <xf numFmtId="0" fontId="13" fillId="0" borderId="1" xfId="0" applyFont="1" applyBorder="1" applyAlignment="1">
      <alignment vertical="center"/>
    </xf>
    <xf numFmtId="0" fontId="12" fillId="0" borderId="1" xfId="0" applyFont="1" applyBorder="1" applyAlignment="1">
      <alignment vertical="center"/>
    </xf>
    <xf numFmtId="0" fontId="4" fillId="0" borderId="0" xfId="0" applyFont="1" applyAlignment="1">
      <alignment vertical="center"/>
    </xf>
    <xf numFmtId="0" fontId="13" fillId="0" borderId="11" xfId="0" applyFont="1" applyBorder="1" applyAlignment="1"/>
    <xf numFmtId="0" fontId="13" fillId="0" borderId="1" xfId="0" applyFont="1" applyBorder="1" applyAlignment="1">
      <alignment horizontal="right" vertical="center"/>
    </xf>
    <xf numFmtId="0" fontId="33" fillId="0" borderId="0" xfId="0" applyFont="1" applyAlignment="1"/>
    <xf numFmtId="0" fontId="36" fillId="0" borderId="1" xfId="0" applyFont="1" applyBorder="1" applyAlignment="1"/>
    <xf numFmtId="0" fontId="36" fillId="0" borderId="1" xfId="0" applyFont="1" applyBorder="1" applyAlignment="1"/>
    <xf numFmtId="0" fontId="41" fillId="0" borderId="0" xfId="1" applyFont="1" applyAlignment="1"/>
    <xf numFmtId="0" fontId="45" fillId="0" borderId="0" xfId="1" applyFont="1" applyAlignment="1"/>
    <xf numFmtId="0" fontId="44" fillId="0" borderId="0" xfId="1" applyFont="1" applyAlignment="1"/>
    <xf numFmtId="0" fontId="42" fillId="0" borderId="0" xfId="1" applyFont="1" applyAlignment="1"/>
    <xf numFmtId="0" fontId="42" fillId="0" borderId="1" xfId="1" applyFont="1" applyBorder="1" applyAlignment="1">
      <alignment horizontal="center" vertical="center" wrapText="1"/>
    </xf>
    <xf numFmtId="0" fontId="42" fillId="0" borderId="1" xfId="1" applyFont="1" applyBorder="1" applyAlignment="1">
      <alignment vertical="center" wrapText="1"/>
    </xf>
    <xf numFmtId="0" fontId="42" fillId="0" borderId="1" xfId="1" applyFont="1" applyBorder="1" applyAlignment="1">
      <alignment horizontal="right"/>
    </xf>
    <xf numFmtId="0" fontId="45" fillId="0" borderId="1" xfId="1" applyFont="1" applyBorder="1" applyAlignment="1">
      <alignment horizontal="right"/>
    </xf>
    <xf numFmtId="0" fontId="45" fillId="0" borderId="1" xfId="1" applyFont="1" applyBorder="1" applyAlignment="1">
      <alignment horizontal="right" vertical="center" wrapText="1"/>
    </xf>
    <xf numFmtId="9" fontId="45" fillId="0" borderId="1" xfId="1" applyNumberFormat="1" applyFont="1" applyBorder="1" applyAlignment="1">
      <alignment horizontal="right" vertical="center" wrapText="1"/>
    </xf>
    <xf numFmtId="0" fontId="42" fillId="0" borderId="1" xfId="1" applyFont="1" applyBorder="1" applyAlignment="1">
      <alignment horizontal="right" vertical="center" wrapText="1"/>
    </xf>
    <xf numFmtId="9" fontId="42" fillId="0" borderId="1" xfId="1" applyNumberFormat="1" applyFont="1" applyBorder="1" applyAlignment="1">
      <alignment horizontal="right" vertical="center" wrapText="1"/>
    </xf>
    <xf numFmtId="0" fontId="45" fillId="0" borderId="0" xfId="1" applyFont="1" applyAlignment="1">
      <alignment vertical="center"/>
    </xf>
    <xf numFmtId="0" fontId="42" fillId="0" borderId="0" xfId="1" applyFont="1" applyAlignment="1">
      <alignment vertical="center"/>
    </xf>
    <xf numFmtId="0" fontId="42" fillId="0" borderId="0" xfId="1" applyFont="1" applyAlignment="1">
      <alignment vertical="center" wrapText="1"/>
    </xf>
    <xf numFmtId="0" fontId="42" fillId="0" borderId="1" xfId="1" applyFont="1" applyBorder="1" applyAlignment="1"/>
    <xf numFmtId="0" fontId="42" fillId="0" borderId="11" xfId="1" applyFont="1" applyBorder="1" applyAlignment="1"/>
    <xf numFmtId="0" fontId="45" fillId="0" borderId="11" xfId="1" applyFont="1" applyBorder="1" applyAlignment="1"/>
    <xf numFmtId="0" fontId="42" fillId="0" borderId="1" xfId="1" applyFont="1" applyBorder="1" applyAlignment="1">
      <alignment horizontal="left"/>
    </xf>
    <xf numFmtId="0" fontId="42" fillId="0" borderId="6" xfId="1" applyFont="1" applyBorder="1" applyAlignment="1">
      <alignment horizontal="center" vertical="center" wrapText="1"/>
    </xf>
    <xf numFmtId="9" fontId="45" fillId="0" borderId="1" xfId="1" applyNumberFormat="1" applyFont="1" applyBorder="1" applyAlignment="1">
      <alignment vertical="center" wrapText="1"/>
    </xf>
    <xf numFmtId="0" fontId="42" fillId="0" borderId="1" xfId="1" applyFont="1" applyBorder="1" applyAlignment="1">
      <alignment horizontal="left" vertical="center" wrapText="1"/>
    </xf>
    <xf numFmtId="9" fontId="42" fillId="0" borderId="1" xfId="1" applyNumberFormat="1" applyFont="1" applyBorder="1" applyAlignment="1">
      <alignment vertical="center" wrapText="1"/>
    </xf>
    <xf numFmtId="0" fontId="42" fillId="0" borderId="1" xfId="1" applyFont="1" applyBorder="1" applyAlignment="1">
      <alignment horizontal="center" vertical="center"/>
    </xf>
    <xf numFmtId="0" fontId="42" fillId="0" borderId="0" xfId="1" applyFont="1" applyAlignment="1">
      <alignment horizontal="center" vertical="center"/>
    </xf>
    <xf numFmtId="0" fontId="45" fillId="0" borderId="1" xfId="1" applyFont="1" applyBorder="1" applyAlignment="1">
      <alignment horizontal="center"/>
    </xf>
    <xf numFmtId="0" fontId="45" fillId="0" borderId="1" xfId="1" applyFont="1" applyBorder="1" applyAlignment="1"/>
    <xf numFmtId="9" fontId="45" fillId="0" borderId="1" xfId="1" applyNumberFormat="1" applyFont="1" applyBorder="1" applyAlignment="1">
      <alignment horizontal="right"/>
    </xf>
    <xf numFmtId="9" fontId="42" fillId="0" borderId="1" xfId="1" applyNumberFormat="1" applyFont="1" applyBorder="1" applyAlignment="1">
      <alignment horizontal="right"/>
    </xf>
    <xf numFmtId="0" fontId="45" fillId="0" borderId="1" xfId="1" applyFont="1" applyBorder="1" applyAlignment="1">
      <alignment horizontal="center" vertical="center"/>
    </xf>
    <xf numFmtId="0" fontId="45" fillId="0" borderId="1" xfId="1" applyFont="1" applyBorder="1" applyAlignment="1">
      <alignment horizontal="left"/>
    </xf>
    <xf numFmtId="0" fontId="45" fillId="0" borderId="1" xfId="1" applyFont="1" applyBorder="1" applyAlignment="1">
      <alignment horizontal="center" vertical="center" wrapText="1"/>
    </xf>
    <xf numFmtId="0" fontId="45" fillId="0" borderId="1" xfId="1" applyFont="1" applyBorder="1" applyAlignment="1">
      <alignment horizontal="left" vertical="center" wrapText="1"/>
    </xf>
    <xf numFmtId="9" fontId="45" fillId="0" borderId="1" xfId="1" applyNumberFormat="1" applyFont="1" applyBorder="1" applyAlignment="1"/>
    <xf numFmtId="9" fontId="42" fillId="0" borderId="1" xfId="1" applyNumberFormat="1" applyFont="1" applyBorder="1" applyAlignment="1"/>
    <xf numFmtId="0" fontId="44" fillId="0" borderId="0" xfId="1" applyFont="1" applyAlignment="1">
      <alignment horizontal="left"/>
    </xf>
    <xf numFmtId="0" fontId="45" fillId="0" borderId="0" xfId="1" applyFont="1" applyAlignment="1">
      <alignment horizontal="left"/>
    </xf>
    <xf numFmtId="0" fontId="42" fillId="0" borderId="0" xfId="1" applyFont="1" applyAlignment="1">
      <alignment horizontal="left"/>
    </xf>
    <xf numFmtId="0" fontId="45" fillId="0" borderId="1" xfId="1" applyFont="1" applyBorder="1" applyAlignment="1">
      <alignment horizontal="left" vertical="center"/>
    </xf>
    <xf numFmtId="0" fontId="42" fillId="0" borderId="1" xfId="1" applyFont="1" applyBorder="1" applyAlignment="1">
      <alignment horizontal="left" vertical="center"/>
    </xf>
    <xf numFmtId="0" fontId="41" fillId="0" borderId="0" xfId="1" applyFont="1" applyAlignment="1"/>
    <xf numFmtId="0" fontId="2" fillId="0" borderId="0" xfId="0" applyFont="1" applyAlignment="1">
      <alignment vertical="center"/>
    </xf>
    <xf numFmtId="2" fontId="4" fillId="0" borderId="0" xfId="0" applyNumberFormat="1" applyFont="1" applyBorder="1" applyAlignment="1">
      <alignment horizontal="left" vertical="center"/>
    </xf>
    <xf numFmtId="2" fontId="2" fillId="0" borderId="0" xfId="0" applyNumberFormat="1" applyFont="1" applyBorder="1" applyAlignment="1">
      <alignment horizontal="center" vertical="center" wrapText="1"/>
    </xf>
    <xf numFmtId="9" fontId="2" fillId="0" borderId="0" xfId="2" applyFont="1" applyBorder="1" applyAlignment="1">
      <alignment horizontal="center" vertical="center" wrapText="1"/>
    </xf>
    <xf numFmtId="0" fontId="2" fillId="0" borderId="0" xfId="0" applyFont="1" applyFill="1" applyAlignment="1">
      <alignment vertical="center"/>
    </xf>
    <xf numFmtId="2" fontId="2" fillId="0" borderId="0" xfId="0" applyNumberFormat="1" applyFont="1" applyFill="1" applyAlignment="1">
      <alignment vertical="center"/>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2" fillId="0" borderId="17" xfId="0" applyFont="1" applyFill="1" applyBorder="1" applyAlignment="1">
      <alignment horizontal="center" vertical="center"/>
    </xf>
    <xf numFmtId="0" fontId="2" fillId="0" borderId="17" xfId="0" applyFont="1" applyBorder="1" applyAlignment="1">
      <alignment horizontal="left" vertical="center" wrapText="1"/>
    </xf>
    <xf numFmtId="2" fontId="2" fillId="0" borderId="17" xfId="0" applyNumberFormat="1" applyFont="1" applyBorder="1" applyAlignment="1">
      <alignment vertical="center"/>
    </xf>
    <xf numFmtId="9" fontId="2" fillId="0" borderId="17" xfId="2" applyFont="1" applyBorder="1" applyAlignment="1">
      <alignment horizontal="right" vertical="center" wrapText="1"/>
    </xf>
    <xf numFmtId="0" fontId="2" fillId="0" borderId="17" xfId="0" quotePrefix="1" applyFont="1" applyFill="1" applyBorder="1" applyAlignment="1">
      <alignment horizontal="center" vertical="center"/>
    </xf>
    <xf numFmtId="2" fontId="4" fillId="0" borderId="17" xfId="0" applyNumberFormat="1" applyFont="1" applyBorder="1" applyAlignment="1">
      <alignment horizontal="right" vertical="center" wrapText="1"/>
    </xf>
    <xf numFmtId="9" fontId="4" fillId="0" borderId="17" xfId="2" applyFont="1" applyBorder="1" applyAlignment="1">
      <alignment horizontal="right" vertical="center" wrapText="1"/>
    </xf>
    <xf numFmtId="0" fontId="4" fillId="0" borderId="17" xfId="0" applyFont="1" applyBorder="1" applyAlignment="1">
      <alignment horizontal="left" vertical="center" wrapText="1"/>
    </xf>
    <xf numFmtId="0" fontId="29" fillId="0" borderId="0" xfId="0" applyFont="1" applyFill="1" applyAlignment="1">
      <alignment horizontal="right" vertical="center"/>
    </xf>
    <xf numFmtId="0" fontId="2" fillId="0" borderId="0" xfId="0" applyFont="1"/>
    <xf numFmtId="0" fontId="29" fillId="0" borderId="0" xfId="0" applyFont="1" applyFill="1" applyBorder="1" applyAlignment="1">
      <alignment horizontal="left"/>
    </xf>
    <xf numFmtId="0" fontId="4" fillId="0" borderId="0" xfId="0" applyFont="1" applyFill="1" applyBorder="1" applyAlignment="1">
      <alignment horizontal="right"/>
    </xf>
    <xf numFmtId="2" fontId="4" fillId="0" borderId="0" xfId="0" applyNumberFormat="1" applyFont="1" applyBorder="1" applyAlignment="1">
      <alignment horizontal="center" vertical="top" wrapText="1"/>
    </xf>
    <xf numFmtId="9" fontId="4" fillId="0" borderId="0" xfId="2" applyFont="1" applyBorder="1" applyAlignment="1">
      <alignment horizontal="center" vertical="top" wrapText="1"/>
    </xf>
    <xf numFmtId="2" fontId="4" fillId="0" borderId="0" xfId="0" applyNumberFormat="1" applyFont="1" applyFill="1" applyBorder="1" applyAlignment="1">
      <alignment vertical="center"/>
    </xf>
    <xf numFmtId="0" fontId="4" fillId="0" borderId="17" xfId="0" applyFont="1" applyBorder="1" applyAlignment="1">
      <alignment horizontal="center" vertical="top" wrapText="1"/>
    </xf>
    <xf numFmtId="0" fontId="4" fillId="0" borderId="17" xfId="0" applyFont="1" applyFill="1" applyBorder="1" applyAlignment="1">
      <alignment horizontal="center" vertical="top" wrapText="1"/>
    </xf>
    <xf numFmtId="0" fontId="4" fillId="0" borderId="17" xfId="0" applyFont="1" applyBorder="1" applyAlignment="1">
      <alignment horizontal="center" vertical="center" wrapText="1"/>
    </xf>
    <xf numFmtId="2" fontId="2" fillId="0" borderId="17" xfId="0" applyNumberFormat="1" applyFont="1" applyBorder="1" applyAlignment="1">
      <alignment horizontal="center" vertical="center" wrapText="1"/>
    </xf>
    <xf numFmtId="9" fontId="2" fillId="0" borderId="17" xfId="2" applyFont="1" applyBorder="1" applyAlignment="1">
      <alignment horizontal="center" vertical="center" wrapText="1"/>
    </xf>
    <xf numFmtId="0" fontId="29" fillId="0" borderId="0" xfId="0" applyFont="1" applyAlignment="1">
      <alignment horizontal="right"/>
    </xf>
    <xf numFmtId="0" fontId="4" fillId="0" borderId="18"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xf>
    <xf numFmtId="0" fontId="2" fillId="0" borderId="17" xfId="0" applyFont="1" applyFill="1" applyBorder="1" applyAlignment="1">
      <alignment horizontal="center"/>
    </xf>
    <xf numFmtId="2" fontId="2" fillId="0" borderId="17" xfId="0" applyNumberFormat="1" applyFont="1" applyBorder="1"/>
    <xf numFmtId="9" fontId="2" fillId="0" borderId="17" xfId="2" applyFont="1" applyBorder="1"/>
    <xf numFmtId="0" fontId="2" fillId="0" borderId="17" xfId="0" quotePrefix="1" applyFont="1" applyBorder="1" applyAlignment="1">
      <alignment horizontal="center"/>
    </xf>
    <xf numFmtId="2" fontId="4" fillId="0" borderId="17" xfId="0" applyNumberFormat="1" applyFont="1" applyBorder="1" applyAlignment="1">
      <alignment vertical="center" wrapText="1"/>
    </xf>
    <xf numFmtId="0" fontId="2" fillId="0" borderId="17" xfId="0" applyFont="1" applyBorder="1" applyAlignment="1">
      <alignment horizontal="left" vertical="center"/>
    </xf>
    <xf numFmtId="0" fontId="4" fillId="0" borderId="17" xfId="0" applyFont="1" applyBorder="1" applyAlignment="1">
      <alignment vertical="center"/>
    </xf>
    <xf numFmtId="9" fontId="4" fillId="0" borderId="17" xfId="2" applyFont="1" applyBorder="1"/>
    <xf numFmtId="0" fontId="4" fillId="0" borderId="17" xfId="0" applyFont="1" applyBorder="1" applyAlignment="1">
      <alignment horizontal="center" vertical="center"/>
    </xf>
    <xf numFmtId="9" fontId="4" fillId="0" borderId="17" xfId="2" applyFont="1" applyBorder="1" applyAlignment="1">
      <alignment vertical="center"/>
    </xf>
    <xf numFmtId="0" fontId="41" fillId="0" borderId="0" xfId="1" applyFont="1" applyAlignment="1">
      <alignment vertical="center"/>
    </xf>
    <xf numFmtId="9" fontId="2" fillId="0" borderId="17" xfId="2" applyNumberFormat="1" applyFont="1" applyBorder="1" applyAlignment="1">
      <alignment horizontal="right" vertical="center" wrapText="1"/>
    </xf>
    <xf numFmtId="0" fontId="2" fillId="0" borderId="19" xfId="0" quotePrefix="1" applyFont="1" applyBorder="1" applyAlignment="1">
      <alignment horizontal="center"/>
    </xf>
    <xf numFmtId="9" fontId="4" fillId="3" borderId="17" xfId="2" applyNumberFormat="1" applyFont="1" applyFill="1" applyBorder="1" applyAlignment="1">
      <alignment horizontal="right" vertical="center" wrapText="1"/>
    </xf>
    <xf numFmtId="0" fontId="4" fillId="0" borderId="17" xfId="0" applyFont="1" applyBorder="1" applyAlignment="1">
      <alignment horizontal="left" vertical="center"/>
    </xf>
    <xf numFmtId="2" fontId="4" fillId="0" borderId="17" xfId="0" applyNumberFormat="1" applyFont="1" applyBorder="1" applyAlignment="1">
      <alignment horizontal="right" vertical="center"/>
    </xf>
    <xf numFmtId="0" fontId="29" fillId="3" borderId="17" xfId="0" applyFont="1" applyFill="1" applyBorder="1" applyAlignment="1">
      <alignment horizontal="center" vertical="top" wrapText="1"/>
    </xf>
    <xf numFmtId="0" fontId="29" fillId="3" borderId="17" xfId="0" applyFont="1" applyFill="1" applyBorder="1" applyAlignment="1">
      <alignment horizontal="center" wrapText="1"/>
    </xf>
    <xf numFmtId="2" fontId="2" fillId="3" borderId="17" xfId="1" applyNumberFormat="1" applyFont="1" applyFill="1" applyBorder="1" applyAlignment="1" applyProtection="1">
      <alignment horizontal="right"/>
    </xf>
    <xf numFmtId="2" fontId="2" fillId="3" borderId="17" xfId="0" applyNumberFormat="1" applyFont="1" applyFill="1" applyBorder="1" applyAlignment="1">
      <alignment horizontal="right" wrapText="1"/>
    </xf>
    <xf numFmtId="9" fontId="2" fillId="3" borderId="17" xfId="2" applyFont="1" applyFill="1" applyBorder="1"/>
    <xf numFmtId="9" fontId="4" fillId="3" borderId="17" xfId="2" applyFont="1" applyFill="1" applyBorder="1"/>
    <xf numFmtId="2" fontId="2" fillId="3" borderId="17" xfId="1" applyNumberFormat="1" applyFont="1" applyFill="1" applyBorder="1" applyAlignment="1" applyProtection="1">
      <alignment horizontal="right" vertical="center"/>
    </xf>
    <xf numFmtId="0" fontId="2" fillId="3" borderId="17" xfId="0" applyFont="1" applyFill="1" applyBorder="1" applyAlignment="1">
      <alignment horizontal="center" vertical="center" wrapText="1"/>
    </xf>
    <xf numFmtId="2" fontId="2" fillId="3" borderId="17" xfId="1" applyNumberFormat="1" applyFont="1" applyFill="1" applyBorder="1" applyAlignment="1" applyProtection="1">
      <alignment horizontal="left" vertical="center"/>
    </xf>
    <xf numFmtId="0" fontId="2" fillId="0" borderId="0" xfId="0" applyFont="1" applyFill="1"/>
    <xf numFmtId="0" fontId="2" fillId="0" borderId="20" xfId="0" applyFont="1" applyFill="1" applyBorder="1" applyAlignment="1"/>
    <xf numFmtId="0" fontId="29" fillId="0" borderId="20" xfId="0" applyFont="1" applyFill="1" applyBorder="1" applyAlignment="1">
      <alignment horizontal="right"/>
    </xf>
    <xf numFmtId="0" fontId="4" fillId="0" borderId="0" xfId="0" applyFont="1" applyFill="1" applyAlignment="1">
      <alignment horizontal="left"/>
    </xf>
    <xf numFmtId="0" fontId="4" fillId="3" borderId="17" xfId="0" applyFont="1" applyFill="1" applyBorder="1" applyAlignment="1">
      <alignment horizontal="center" vertical="center" wrapText="1"/>
    </xf>
    <xf numFmtId="2" fontId="4" fillId="3" borderId="17" xfId="1" applyNumberFormat="1" applyFont="1" applyFill="1" applyBorder="1" applyAlignment="1" applyProtection="1">
      <alignment horizontal="left" vertical="center"/>
    </xf>
    <xf numFmtId="2" fontId="4" fillId="3" borderId="17" xfId="0" applyNumberFormat="1" applyFont="1" applyFill="1" applyBorder="1" applyAlignment="1" applyProtection="1">
      <alignment horizontal="right" vertical="center"/>
    </xf>
    <xf numFmtId="2" fontId="4" fillId="0" borderId="0" xfId="0" applyNumberFormat="1" applyFont="1" applyBorder="1" applyAlignment="1">
      <alignment horizontal="left" vertical="top"/>
    </xf>
    <xf numFmtId="2" fontId="2" fillId="0" borderId="0" xfId="0" applyNumberFormat="1" applyFont="1" applyBorder="1" applyAlignment="1">
      <alignment horizontal="center" vertical="top" wrapText="1"/>
    </xf>
    <xf numFmtId="9" fontId="2" fillId="0" borderId="0" xfId="2" applyFont="1" applyBorder="1" applyAlignment="1">
      <alignment horizontal="center" vertical="top" wrapText="1"/>
    </xf>
    <xf numFmtId="2" fontId="2" fillId="0" borderId="0" xfId="0" applyNumberFormat="1" applyFont="1" applyFill="1"/>
    <xf numFmtId="0" fontId="4" fillId="0" borderId="16" xfId="0" applyFont="1" applyFill="1" applyBorder="1" applyAlignment="1">
      <alignment horizontal="center" vertical="top" wrapText="1"/>
    </xf>
    <xf numFmtId="2" fontId="2" fillId="0" borderId="17" xfId="3" applyNumberFormat="1" applyFont="1" applyBorder="1"/>
    <xf numFmtId="9" fontId="2" fillId="0" borderId="17" xfId="2" applyFont="1" applyBorder="1" applyAlignment="1">
      <alignment horizontal="right" wrapText="1"/>
    </xf>
    <xf numFmtId="0" fontId="2" fillId="3" borderId="17" xfId="0" quotePrefix="1" applyFont="1" applyFill="1" applyBorder="1" applyAlignment="1">
      <alignment horizontal="center"/>
    </xf>
    <xf numFmtId="9" fontId="4" fillId="3" borderId="17" xfId="2" applyFont="1" applyFill="1" applyBorder="1" applyAlignment="1">
      <alignment horizontal="right" wrapText="1"/>
    </xf>
    <xf numFmtId="0" fontId="2" fillId="0" borderId="0" xfId="0" applyFont="1" applyFill="1" applyAlignment="1">
      <alignment horizontal="right" vertical="center"/>
    </xf>
    <xf numFmtId="2" fontId="4" fillId="3" borderId="17" xfId="0" applyNumberFormat="1" applyFont="1" applyFill="1" applyBorder="1" applyAlignment="1">
      <alignment horizontal="right" vertical="center" wrapText="1"/>
    </xf>
    <xf numFmtId="9" fontId="2" fillId="0" borderId="17" xfId="2" applyFont="1" applyFill="1" applyBorder="1" applyAlignment="1">
      <alignment vertical="center"/>
    </xf>
    <xf numFmtId="2" fontId="2" fillId="0" borderId="17" xfId="0" applyNumberFormat="1" applyFont="1" applyBorder="1" applyAlignment="1">
      <alignment horizontal="right" vertical="center"/>
    </xf>
    <xf numFmtId="2" fontId="2" fillId="0" borderId="17" xfId="4" applyNumberFormat="1" applyFont="1" applyBorder="1" applyAlignment="1">
      <alignment vertical="center"/>
    </xf>
    <xf numFmtId="0" fontId="4" fillId="0" borderId="0" xfId="0" applyFont="1" applyFill="1" applyAlignment="1">
      <alignment horizontal="right" vertical="center"/>
    </xf>
    <xf numFmtId="0" fontId="2" fillId="0" borderId="17" xfId="0" applyFont="1" applyFill="1" applyBorder="1" applyAlignment="1">
      <alignment vertical="center"/>
    </xf>
    <xf numFmtId="9" fontId="4" fillId="0" borderId="17" xfId="2" applyFont="1" applyFill="1" applyBorder="1" applyAlignment="1">
      <alignment vertical="center"/>
    </xf>
    <xf numFmtId="2" fontId="2" fillId="0" borderId="17" xfId="0" applyNumberFormat="1" applyFont="1" applyFill="1" applyBorder="1" applyAlignment="1">
      <alignment vertical="center"/>
    </xf>
    <xf numFmtId="2" fontId="4" fillId="0" borderId="17" xfId="0" applyNumberFormat="1" applyFont="1" applyFill="1" applyBorder="1" applyAlignment="1">
      <alignment vertical="center"/>
    </xf>
    <xf numFmtId="0" fontId="4" fillId="0" borderId="17" xfId="0" applyFont="1" applyFill="1" applyBorder="1" applyAlignment="1">
      <alignment horizontal="right" vertical="center"/>
    </xf>
    <xf numFmtId="2" fontId="4" fillId="3" borderId="17" xfId="0" applyNumberFormat="1" applyFont="1" applyFill="1" applyBorder="1" applyAlignment="1">
      <alignment vertical="center"/>
    </xf>
    <xf numFmtId="0" fontId="4" fillId="0" borderId="0" xfId="0" applyFont="1" applyFill="1" applyAlignment="1">
      <alignment vertical="center"/>
    </xf>
    <xf numFmtId="0" fontId="2" fillId="0" borderId="17" xfId="0" applyFont="1" applyBorder="1" applyAlignment="1">
      <alignment horizontal="center" vertical="center"/>
    </xf>
    <xf numFmtId="9" fontId="2" fillId="0" borderId="17" xfId="2" applyFont="1" applyBorder="1" applyAlignment="1">
      <alignment vertical="center"/>
    </xf>
    <xf numFmtId="9" fontId="2" fillId="0" borderId="17" xfId="2" quotePrefix="1" applyFont="1" applyBorder="1" applyAlignment="1">
      <alignment horizontal="right" vertical="center"/>
    </xf>
    <xf numFmtId="2" fontId="2" fillId="0" borderId="17" xfId="0" applyNumberFormat="1" applyFont="1" applyFill="1" applyBorder="1" applyAlignment="1">
      <alignment horizontal="right" vertical="center"/>
    </xf>
    <xf numFmtId="0" fontId="2" fillId="0" borderId="17" xfId="0" applyFont="1" applyFill="1" applyBorder="1" applyAlignment="1">
      <alignment horizontal="center" vertical="center" wrapText="1"/>
    </xf>
    <xf numFmtId="9" fontId="2" fillId="0" borderId="17" xfId="2" applyNumberFormat="1" applyFont="1" applyBorder="1" applyAlignment="1">
      <alignment vertical="center"/>
    </xf>
    <xf numFmtId="0" fontId="2" fillId="3" borderId="17" xfId="0" quotePrefix="1" applyFont="1" applyFill="1" applyBorder="1" applyAlignment="1">
      <alignment horizontal="center" vertical="center"/>
    </xf>
    <xf numFmtId="9" fontId="4" fillId="3" borderId="17" xfId="2" applyFont="1" applyFill="1" applyBorder="1" applyAlignment="1">
      <alignment vertical="center"/>
    </xf>
    <xf numFmtId="0" fontId="4" fillId="0" borderId="22" xfId="0" applyFont="1" applyBorder="1" applyAlignment="1">
      <alignment horizontal="center" vertical="center" wrapText="1"/>
    </xf>
    <xf numFmtId="9" fontId="2" fillId="0" borderId="17" xfId="2" applyFont="1" applyBorder="1" applyAlignment="1">
      <alignment horizontal="center" vertical="center"/>
    </xf>
    <xf numFmtId="9" fontId="2" fillId="0" borderId="17" xfId="2" applyFont="1" applyFill="1" applyBorder="1" applyAlignment="1">
      <alignment horizontal="center" vertical="center"/>
    </xf>
    <xf numFmtId="1" fontId="2" fillId="0" borderId="17" xfId="0" applyNumberFormat="1" applyFont="1" applyBorder="1" applyAlignment="1">
      <alignment horizontal="center" vertical="center"/>
    </xf>
    <xf numFmtId="9" fontId="4" fillId="0" borderId="17" xfId="2" applyFont="1" applyBorder="1" applyAlignment="1">
      <alignment horizontal="center" vertical="center"/>
    </xf>
    <xf numFmtId="9" fontId="4" fillId="0" borderId="17" xfId="2" applyFont="1" applyFill="1" applyBorder="1" applyAlignment="1">
      <alignment horizontal="center" vertical="center"/>
    </xf>
    <xf numFmtId="1" fontId="4" fillId="0" borderId="17" xfId="0" applyNumberFormat="1" applyFont="1" applyBorder="1" applyAlignment="1">
      <alignment horizontal="center" vertical="center"/>
    </xf>
    <xf numFmtId="0" fontId="29" fillId="0" borderId="17" xfId="0" applyFont="1" applyFill="1" applyBorder="1" applyAlignment="1">
      <alignment horizontal="center" vertical="center" wrapText="1"/>
    </xf>
    <xf numFmtId="0" fontId="2" fillId="0" borderId="17" xfId="0" applyFont="1" applyFill="1" applyBorder="1" applyAlignment="1">
      <alignment horizontal="left" vertical="center" wrapText="1"/>
    </xf>
    <xf numFmtId="2" fontId="2" fillId="0" borderId="17" xfId="0" applyNumberFormat="1" applyFont="1" applyFill="1" applyBorder="1" applyAlignment="1">
      <alignment horizontal="right" vertical="center" wrapText="1"/>
    </xf>
    <xf numFmtId="0" fontId="4" fillId="0" borderId="17" xfId="0" applyFont="1" applyFill="1" applyBorder="1" applyAlignment="1">
      <alignment horizontal="left" vertical="center" wrapText="1"/>
    </xf>
    <xf numFmtId="2" fontId="4" fillId="0" borderId="17" xfId="0" applyNumberFormat="1" applyFont="1" applyFill="1" applyBorder="1" applyAlignment="1">
      <alignment horizontal="right" vertical="center" wrapText="1"/>
    </xf>
    <xf numFmtId="0" fontId="7" fillId="0" borderId="17" xfId="0" applyFont="1" applyFill="1" applyBorder="1" applyAlignment="1">
      <alignment horizontal="center" vertical="center" wrapText="1"/>
    </xf>
    <xf numFmtId="9" fontId="2" fillId="0" borderId="17" xfId="2" applyFont="1" applyFill="1" applyBorder="1" applyAlignment="1">
      <alignment horizontal="right" vertical="center" wrapText="1"/>
    </xf>
    <xf numFmtId="9" fontId="4" fillId="0" borderId="17" xfId="2" applyFont="1" applyFill="1" applyBorder="1" applyAlignment="1">
      <alignment horizontal="right" vertical="center" wrapText="1"/>
    </xf>
    <xf numFmtId="2" fontId="2" fillId="0" borderId="17" xfId="2" applyNumberFormat="1" applyFont="1" applyBorder="1" applyAlignment="1">
      <alignment vertical="center"/>
    </xf>
    <xf numFmtId="0" fontId="29" fillId="0" borderId="20" xfId="0" applyFont="1" applyFill="1" applyBorder="1" applyAlignment="1">
      <alignment horizontal="right" vertical="center"/>
    </xf>
    <xf numFmtId="9" fontId="4" fillId="0" borderId="0" xfId="2" applyFont="1" applyFill="1" applyBorder="1" applyAlignment="1">
      <alignment vertical="center"/>
    </xf>
    <xf numFmtId="2" fontId="4" fillId="0" borderId="0" xfId="0" applyNumberFormat="1" applyFont="1" applyFill="1" applyBorder="1" applyAlignment="1">
      <alignment horizontal="right" vertical="center" wrapText="1"/>
    </xf>
    <xf numFmtId="0" fontId="29" fillId="0" borderId="0" xfId="0" applyFont="1" applyFill="1" applyBorder="1" applyAlignment="1">
      <alignment horizontal="left" vertical="center"/>
    </xf>
    <xf numFmtId="0" fontId="4" fillId="0" borderId="0" xfId="0" applyFont="1" applyFill="1" applyBorder="1" applyAlignment="1">
      <alignment horizontal="right" vertical="center"/>
    </xf>
    <xf numFmtId="1" fontId="2" fillId="0" borderId="17" xfId="10" applyNumberFormat="1" applyFont="1" applyFill="1" applyBorder="1" applyAlignment="1" applyProtection="1">
      <alignment vertical="center"/>
    </xf>
    <xf numFmtId="2" fontId="2" fillId="0" borderId="17" xfId="10" applyNumberFormat="1" applyFont="1" applyFill="1" applyBorder="1" applyAlignment="1" applyProtection="1">
      <alignment vertical="center"/>
    </xf>
    <xf numFmtId="1" fontId="11" fillId="0" borderId="17" xfId="10" applyNumberFormat="1" applyFont="1" applyFill="1" applyBorder="1" applyAlignment="1" applyProtection="1">
      <alignment vertical="center"/>
    </xf>
    <xf numFmtId="2" fontId="11" fillId="0" borderId="17" xfId="10" applyNumberFormat="1" applyFont="1" applyFill="1" applyBorder="1" applyAlignment="1" applyProtection="1">
      <alignment vertical="center"/>
    </xf>
    <xf numFmtId="9" fontId="11" fillId="0" borderId="17" xfId="2" applyFont="1" applyFill="1" applyBorder="1" applyAlignment="1" applyProtection="1">
      <alignment vertical="center"/>
    </xf>
    <xf numFmtId="0" fontId="39" fillId="0" borderId="0" xfId="1" applyFont="1" applyAlignment="1"/>
    <xf numFmtId="0" fontId="41" fillId="0" borderId="0" xfId="1" applyFont="1" applyFill="1" applyAlignment="1"/>
    <xf numFmtId="0" fontId="39" fillId="0" borderId="0" xfId="1" applyFont="1" applyFill="1" applyAlignment="1"/>
    <xf numFmtId="0" fontId="2" fillId="0" borderId="17" xfId="0" applyFont="1" applyFill="1" applyBorder="1" applyAlignment="1">
      <alignment vertical="center" wrapText="1"/>
    </xf>
    <xf numFmtId="0" fontId="4" fillId="0" borderId="17" xfId="0" applyFont="1" applyFill="1" applyBorder="1" applyAlignment="1">
      <alignment vertical="center"/>
    </xf>
    <xf numFmtId="0" fontId="29" fillId="0" borderId="17" xfId="0" applyFont="1" applyFill="1" applyBorder="1" applyAlignment="1">
      <alignment horizontal="center" vertical="center"/>
    </xf>
    <xf numFmtId="2" fontId="4" fillId="0" borderId="17" xfId="0" applyNumberFormat="1" applyFont="1" applyFill="1" applyBorder="1" applyAlignment="1">
      <alignment horizontal="center" vertical="center"/>
    </xf>
    <xf numFmtId="2" fontId="4" fillId="0" borderId="17" xfId="0" applyNumberFormat="1" applyFont="1" applyFill="1" applyBorder="1" applyAlignment="1">
      <alignment horizontal="right" vertical="center"/>
    </xf>
    <xf numFmtId="0" fontId="48" fillId="0" borderId="20" xfId="0" applyFont="1" applyFill="1" applyBorder="1" applyAlignment="1">
      <alignment vertical="center"/>
    </xf>
    <xf numFmtId="0" fontId="2" fillId="0" borderId="16" xfId="0" applyFont="1" applyFill="1" applyBorder="1" applyAlignment="1">
      <alignment horizontal="center" vertical="center"/>
    </xf>
    <xf numFmtId="2" fontId="4" fillId="0" borderId="17" xfId="0" applyNumberFormat="1" applyFont="1" applyFill="1" applyBorder="1" applyAlignment="1">
      <alignment vertical="center" wrapText="1"/>
    </xf>
    <xf numFmtId="2" fontId="4" fillId="0" borderId="17" xfId="8" applyNumberFormat="1" applyFont="1" applyFill="1" applyBorder="1" applyAlignment="1">
      <alignment horizontal="center" vertical="center"/>
    </xf>
    <xf numFmtId="2" fontId="4" fillId="0" borderId="0" xfId="0" applyNumberFormat="1" applyFont="1" applyFill="1" applyBorder="1" applyAlignment="1">
      <alignment horizontal="center" vertical="center" wrapText="1"/>
    </xf>
    <xf numFmtId="9" fontId="4" fillId="0" borderId="0" xfId="2" applyFont="1" applyFill="1" applyBorder="1" applyAlignment="1">
      <alignment horizontal="center" vertical="center" wrapText="1"/>
    </xf>
    <xf numFmtId="0" fontId="6" fillId="0" borderId="0" xfId="0" applyFont="1" applyFill="1" applyAlignment="1">
      <alignment vertical="center"/>
    </xf>
    <xf numFmtId="0" fontId="4" fillId="0" borderId="0" xfId="0" applyFont="1" applyFill="1" applyBorder="1" applyAlignment="1">
      <alignment horizontal="left" vertical="center"/>
    </xf>
    <xf numFmtId="0" fontId="48"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11" fillId="0" borderId="19" xfId="0" applyFont="1" applyFill="1" applyBorder="1" applyAlignment="1">
      <alignment horizontal="center" vertical="center"/>
    </xf>
    <xf numFmtId="1" fontId="2" fillId="0" borderId="17" xfId="9" applyNumberFormat="1" applyFont="1" applyFill="1" applyBorder="1" applyAlignment="1">
      <alignment horizontal="right" vertical="center" wrapText="1"/>
    </xf>
    <xf numFmtId="2" fontId="2" fillId="0" borderId="17" xfId="9" applyNumberFormat="1" applyFont="1" applyFill="1" applyBorder="1" applyAlignment="1">
      <alignment horizontal="right" vertical="center" wrapText="1"/>
    </xf>
    <xf numFmtId="0" fontId="2" fillId="0" borderId="0" xfId="0" applyFont="1" applyFill="1" applyBorder="1" applyAlignment="1">
      <alignment horizontal="right" vertical="center"/>
    </xf>
    <xf numFmtId="1" fontId="2" fillId="0" borderId="17" xfId="9" applyNumberFormat="1" applyFont="1" applyFill="1" applyBorder="1" applyAlignment="1">
      <alignment vertical="center"/>
    </xf>
    <xf numFmtId="2" fontId="2" fillId="0" borderId="17" xfId="9" applyNumberFormat="1" applyFont="1" applyFill="1" applyBorder="1" applyAlignment="1">
      <alignment vertical="center"/>
    </xf>
    <xf numFmtId="1" fontId="4" fillId="0" borderId="17" xfId="0" applyNumberFormat="1" applyFont="1" applyFill="1" applyBorder="1" applyAlignment="1">
      <alignment vertical="center"/>
    </xf>
    <xf numFmtId="0" fontId="2" fillId="0" borderId="0" xfId="0" applyFont="1" applyFill="1" applyBorder="1" applyAlignment="1">
      <alignment vertical="center"/>
    </xf>
    <xf numFmtId="1" fontId="4" fillId="0" borderId="0" xfId="0" applyNumberFormat="1" applyFont="1" applyFill="1" applyBorder="1" applyAlignment="1">
      <alignment horizontal="left" vertical="center"/>
    </xf>
    <xf numFmtId="1" fontId="48" fillId="0" borderId="0" xfId="0" applyNumberFormat="1" applyFont="1" applyFill="1" applyBorder="1" applyAlignment="1">
      <alignment horizontal="center" vertical="center"/>
    </xf>
    <xf numFmtId="1" fontId="2" fillId="0" borderId="0" xfId="0" applyNumberFormat="1" applyFont="1" applyFill="1" applyAlignment="1">
      <alignment vertical="center"/>
    </xf>
    <xf numFmtId="1" fontId="2" fillId="0" borderId="17" xfId="0" applyNumberFormat="1" applyFont="1" applyFill="1" applyBorder="1" applyAlignment="1">
      <alignment vertical="center"/>
    </xf>
    <xf numFmtId="1" fontId="2" fillId="0" borderId="17"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19" xfId="0" applyFont="1" applyFill="1" applyBorder="1" applyAlignment="1">
      <alignment horizontal="center" vertical="center"/>
    </xf>
    <xf numFmtId="1" fontId="2" fillId="0" borderId="21" xfId="9" applyNumberFormat="1" applyFont="1" applyFill="1" applyBorder="1" applyAlignment="1">
      <alignment vertical="center"/>
    </xf>
    <xf numFmtId="1" fontId="4" fillId="0" borderId="0" xfId="0" applyNumberFormat="1" applyFont="1" applyFill="1" applyBorder="1" applyAlignment="1">
      <alignment horizontal="right" vertical="center"/>
    </xf>
    <xf numFmtId="0" fontId="4" fillId="0" borderId="17" xfId="0" applyFont="1" applyFill="1" applyBorder="1" applyAlignment="1">
      <alignment vertical="center" wrapText="1"/>
    </xf>
    <xf numFmtId="0" fontId="4" fillId="0" borderId="0" xfId="0" applyFont="1" applyFill="1" applyBorder="1" applyAlignment="1">
      <alignment vertical="center"/>
    </xf>
    <xf numFmtId="2" fontId="4" fillId="0" borderId="0" xfId="0" applyNumberFormat="1" applyFont="1" applyFill="1" applyBorder="1" applyAlignment="1">
      <alignment horizontal="right" vertical="center"/>
    </xf>
    <xf numFmtId="0" fontId="4" fillId="0" borderId="17" xfId="0" applyFont="1" applyFill="1" applyBorder="1" applyAlignment="1">
      <alignment horizontal="center" vertical="center"/>
    </xf>
    <xf numFmtId="1" fontId="4" fillId="0" borderId="21" xfId="9" applyNumberFormat="1" applyFont="1" applyFill="1" applyBorder="1" applyAlignment="1">
      <alignment vertical="center"/>
    </xf>
    <xf numFmtId="2" fontId="4" fillId="0" borderId="17" xfId="9" applyNumberFormat="1" applyFont="1" applyFill="1" applyBorder="1" applyAlignment="1">
      <alignment vertical="center"/>
    </xf>
    <xf numFmtId="1" fontId="4" fillId="0" borderId="0" xfId="0" applyNumberFormat="1" applyFont="1" applyFill="1" applyAlignment="1">
      <alignment horizontal="right" vertical="center"/>
    </xf>
    <xf numFmtId="0" fontId="48" fillId="0" borderId="0" xfId="0" applyFont="1" applyFill="1" applyBorder="1" applyAlignment="1">
      <alignment horizontal="right" vertical="center"/>
    </xf>
    <xf numFmtId="0" fontId="4" fillId="0" borderId="17" xfId="0" applyFont="1" applyFill="1" applyBorder="1" applyAlignment="1">
      <alignment horizontal="left" vertical="center"/>
    </xf>
    <xf numFmtId="0" fontId="0" fillId="0" borderId="0" xfId="0" applyFont="1" applyAlignment="1"/>
    <xf numFmtId="0" fontId="12" fillId="0" borderId="0" xfId="0" applyFont="1" applyFill="1" applyAlignment="1"/>
    <xf numFmtId="0" fontId="14" fillId="0" borderId="0" xfId="0" applyFont="1" applyFill="1" applyAlignment="1">
      <alignment horizontal="right"/>
    </xf>
    <xf numFmtId="0" fontId="0" fillId="0" borderId="0" xfId="0" applyFont="1" applyFill="1" applyAlignment="1"/>
    <xf numFmtId="0" fontId="0" fillId="0" borderId="0" xfId="0" applyFont="1" applyFill="1" applyAlignment="1"/>
    <xf numFmtId="0" fontId="13" fillId="0" borderId="0" xfId="0" applyFont="1" applyFill="1" applyAlignment="1">
      <alignment horizontal="left" vertical="center"/>
    </xf>
    <xf numFmtId="0" fontId="13" fillId="0" borderId="0" xfId="0" applyFont="1" applyFill="1" applyAlignment="1">
      <alignment horizontal="center" vertical="center" wrapText="1"/>
    </xf>
    <xf numFmtId="0" fontId="13" fillId="0" borderId="11" xfId="0" applyFont="1" applyFill="1" applyBorder="1" applyAlignment="1">
      <alignment horizontal="right" vertical="center"/>
    </xf>
    <xf numFmtId="0" fontId="4"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12" fillId="0" borderId="0" xfId="0" applyFont="1" applyFill="1" applyAlignment="1">
      <alignment vertical="center"/>
    </xf>
    <xf numFmtId="0" fontId="14" fillId="0" borderId="0" xfId="0" applyFont="1" applyFill="1" applyAlignment="1">
      <alignment horizontal="right" vertical="center"/>
    </xf>
    <xf numFmtId="0" fontId="0" fillId="0" borderId="0" xfId="0" applyFont="1" applyFill="1" applyAlignment="1">
      <alignment vertical="center"/>
    </xf>
    <xf numFmtId="0" fontId="13" fillId="0" borderId="1" xfId="0" applyFont="1" applyFill="1" applyBorder="1" applyAlignment="1">
      <alignment vertical="center"/>
    </xf>
    <xf numFmtId="0" fontId="12" fillId="0" borderId="1" xfId="0" applyFont="1" applyFill="1" applyBorder="1" applyAlignment="1">
      <alignment vertical="center"/>
    </xf>
    <xf numFmtId="0" fontId="13" fillId="0" borderId="6" xfId="0" applyFont="1" applyFill="1" applyBorder="1" applyAlignment="1">
      <alignment vertical="center"/>
    </xf>
    <xf numFmtId="0" fontId="2" fillId="0" borderId="1" xfId="0" applyFont="1" applyFill="1" applyBorder="1" applyAlignment="1">
      <alignment vertical="center"/>
    </xf>
    <xf numFmtId="0" fontId="12" fillId="0" borderId="0" xfId="0" applyFont="1" applyFill="1" applyAlignment="1">
      <alignment horizontal="left" vertical="center"/>
    </xf>
    <xf numFmtId="0" fontId="4" fillId="0" borderId="0" xfId="0" applyFont="1" applyFill="1" applyAlignment="1">
      <alignment horizontal="center" vertical="center"/>
    </xf>
    <xf numFmtId="0" fontId="13" fillId="0" borderId="0" xfId="0" applyFont="1" applyFill="1" applyAlignment="1">
      <alignment vertical="center"/>
    </xf>
    <xf numFmtId="0" fontId="13" fillId="0" borderId="0" xfId="0" applyFont="1" applyFill="1" applyAlignment="1">
      <alignment horizontal="right" vertical="center"/>
    </xf>
    <xf numFmtId="0" fontId="12" fillId="0" borderId="1" xfId="0" applyFont="1" applyFill="1" applyBorder="1" applyAlignment="1">
      <alignment vertical="center" wrapText="1"/>
    </xf>
    <xf numFmtId="0" fontId="13" fillId="0" borderId="0" xfId="0" applyFont="1" applyFill="1" applyAlignment="1"/>
    <xf numFmtId="0" fontId="13" fillId="0" borderId="0" xfId="0" applyFont="1" applyFill="1" applyAlignment="1">
      <alignment horizontal="right"/>
    </xf>
    <xf numFmtId="0" fontId="4" fillId="0" borderId="1" xfId="0" applyFont="1" applyFill="1" applyBorder="1" applyAlignment="1">
      <alignment horizontal="center" vertical="center" wrapText="1"/>
    </xf>
    <xf numFmtId="0" fontId="20" fillId="0" borderId="0" xfId="0" applyFont="1" applyFill="1" applyAlignment="1"/>
    <xf numFmtId="0" fontId="21" fillId="0" borderId="0" xfId="0" applyFont="1" applyFill="1" applyAlignment="1">
      <alignment horizontal="right" vertical="center" wrapText="1"/>
    </xf>
    <xf numFmtId="0" fontId="20" fillId="0" borderId="0" xfId="0" applyFont="1" applyFill="1"/>
    <xf numFmtId="0" fontId="20" fillId="0" borderId="0" xfId="0" applyFont="1" applyFill="1" applyAlignment="1">
      <alignment horizontal="left"/>
    </xf>
    <xf numFmtId="0" fontId="20" fillId="0" borderId="0" xfId="0" applyFont="1" applyFill="1" applyAlignment="1">
      <alignment horizontal="right" vertical="center"/>
    </xf>
    <xf numFmtId="0" fontId="20"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xf numFmtId="0" fontId="20" fillId="0" borderId="1" xfId="0" applyFont="1" applyFill="1" applyBorder="1" applyAlignment="1">
      <alignment horizontal="right"/>
    </xf>
    <xf numFmtId="0" fontId="23" fillId="0" borderId="1" xfId="0" applyFont="1" applyFill="1" applyBorder="1" applyAlignment="1"/>
    <xf numFmtId="0" fontId="23" fillId="0" borderId="1" xfId="0" applyFont="1" applyFill="1" applyBorder="1" applyAlignment="1">
      <alignment horizontal="right"/>
    </xf>
    <xf numFmtId="0" fontId="23"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xf numFmtId="0" fontId="24" fillId="0" borderId="0" xfId="0" applyFont="1" applyFill="1" applyAlignment="1">
      <alignment horizontal="right" vertical="center"/>
    </xf>
    <xf numFmtId="0" fontId="25"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xf numFmtId="0" fontId="4" fillId="0" borderId="1" xfId="0" applyFont="1" applyFill="1" applyBorder="1" applyAlignment="1"/>
    <xf numFmtId="0" fontId="4" fillId="0" borderId="1" xfId="0" applyFont="1" applyFill="1" applyBorder="1"/>
    <xf numFmtId="0" fontId="2" fillId="0" borderId="1" xfId="0" applyFont="1" applyFill="1" applyBorder="1" applyAlignment="1"/>
    <xf numFmtId="0" fontId="2" fillId="0" borderId="1" xfId="0" applyFont="1" applyFill="1" applyBorder="1"/>
    <xf numFmtId="0" fontId="2" fillId="0" borderId="1" xfId="0" applyFont="1" applyFill="1" applyBorder="1" applyAlignment="1">
      <alignment horizontal="right"/>
    </xf>
    <xf numFmtId="0" fontId="2" fillId="0" borderId="0" xfId="0" applyFont="1" applyFill="1" applyAlignment="1"/>
    <xf numFmtId="0" fontId="26" fillId="0" borderId="0" xfId="0" applyFont="1" applyFill="1" applyAlignment="1">
      <alignment horizontal="right" vertical="center"/>
    </xf>
    <xf numFmtId="0" fontId="13" fillId="0" borderId="11" xfId="0" applyFont="1" applyFill="1" applyBorder="1" applyAlignment="1">
      <alignment horizontal="left"/>
    </xf>
    <xf numFmtId="0" fontId="12" fillId="0" borderId="11" xfId="0" applyFont="1" applyFill="1" applyBorder="1" applyAlignment="1">
      <alignment horizontal="left"/>
    </xf>
    <xf numFmtId="0" fontId="12" fillId="0" borderId="11" xfId="0" applyFont="1" applyFill="1" applyBorder="1" applyAlignment="1"/>
    <xf numFmtId="0" fontId="13" fillId="0" borderId="1" xfId="0" applyFont="1" applyFill="1" applyBorder="1" applyAlignment="1">
      <alignment vertical="center" wrapText="1"/>
    </xf>
    <xf numFmtId="0" fontId="13" fillId="0" borderId="1" xfId="0" applyFont="1" applyFill="1" applyBorder="1" applyAlignment="1">
      <alignment horizontal="right" vertical="center" wrapText="1"/>
    </xf>
    <xf numFmtId="0" fontId="12" fillId="0" borderId="1" xfId="0" applyFont="1" applyFill="1" applyBorder="1" applyAlignment="1">
      <alignment horizontal="right" vertical="center" wrapText="1"/>
    </xf>
    <xf numFmtId="0" fontId="4" fillId="0" borderId="0" xfId="0" applyFont="1" applyFill="1" applyAlignment="1"/>
    <xf numFmtId="0" fontId="12" fillId="0" borderId="0" xfId="0" applyFont="1" applyFill="1" applyAlignment="1">
      <alignment vertical="center" wrapText="1"/>
    </xf>
    <xf numFmtId="0" fontId="27" fillId="0" borderId="0" xfId="0" applyFont="1" applyFill="1" applyAlignment="1">
      <alignment horizontal="right" vertical="center" wrapText="1"/>
    </xf>
    <xf numFmtId="165" fontId="12" fillId="0" borderId="0" xfId="0" applyNumberFormat="1" applyFont="1" applyFill="1" applyAlignment="1">
      <alignment vertical="center"/>
    </xf>
    <xf numFmtId="0" fontId="29" fillId="0" borderId="0" xfId="0" applyFont="1" applyFill="1" applyAlignment="1">
      <alignment horizontal="right" vertical="center" wrapText="1"/>
    </xf>
    <xf numFmtId="165" fontId="13" fillId="0" borderId="1" xfId="0" applyNumberFormat="1" applyFont="1" applyFill="1" applyBorder="1" applyAlignment="1">
      <alignment horizontal="right" vertical="center" wrapText="1"/>
    </xf>
    <xf numFmtId="165" fontId="12" fillId="0" borderId="1" xfId="0" applyNumberFormat="1" applyFont="1" applyFill="1" applyBorder="1" applyAlignment="1">
      <alignment vertical="center" wrapText="1"/>
    </xf>
    <xf numFmtId="165" fontId="12" fillId="0" borderId="1" xfId="0" applyNumberFormat="1" applyFont="1" applyFill="1" applyBorder="1" applyAlignment="1">
      <alignment horizontal="right" vertical="center" wrapText="1"/>
    </xf>
    <xf numFmtId="165" fontId="30" fillId="0" borderId="1" xfId="0" applyNumberFormat="1" applyFont="1" applyFill="1" applyBorder="1" applyAlignment="1">
      <alignment vertical="center" wrapText="1"/>
    </xf>
    <xf numFmtId="165" fontId="31" fillId="0" borderId="1" xfId="0" applyNumberFormat="1" applyFont="1" applyFill="1" applyBorder="1" applyAlignment="1">
      <alignment vertical="center" wrapText="1"/>
    </xf>
    <xf numFmtId="0" fontId="27" fillId="0" borderId="0" xfId="0" applyFont="1" applyFill="1" applyAlignment="1">
      <alignment horizontal="right" vertical="center"/>
    </xf>
    <xf numFmtId="0" fontId="13" fillId="0" borderId="0" xfId="0" applyFont="1" applyFill="1" applyAlignment="1">
      <alignment horizontal="left"/>
    </xf>
    <xf numFmtId="2" fontId="12" fillId="0" borderId="0" xfId="0" applyNumberFormat="1" applyFont="1" applyFill="1" applyAlignment="1"/>
    <xf numFmtId="0" fontId="13" fillId="0" borderId="11" xfId="0" applyFont="1" applyFill="1" applyBorder="1" applyAlignment="1">
      <alignment horizontal="right"/>
    </xf>
    <xf numFmtId="0" fontId="13" fillId="0" borderId="1" xfId="0" applyFont="1" applyFill="1" applyBorder="1" applyAlignment="1"/>
    <xf numFmtId="2" fontId="13" fillId="0" borderId="1" xfId="0" applyNumberFormat="1" applyFont="1" applyFill="1" applyBorder="1" applyAlignment="1">
      <alignment horizontal="right"/>
    </xf>
    <xf numFmtId="165" fontId="13" fillId="0" borderId="1" xfId="0" applyNumberFormat="1" applyFont="1" applyFill="1" applyBorder="1" applyAlignment="1">
      <alignment horizontal="right"/>
    </xf>
    <xf numFmtId="166" fontId="13" fillId="0" borderId="1" xfId="0" applyNumberFormat="1" applyFont="1" applyFill="1" applyBorder="1" applyAlignment="1">
      <alignment horizontal="right"/>
    </xf>
    <xf numFmtId="0" fontId="12" fillId="0" borderId="1" xfId="0" applyFont="1" applyFill="1" applyBorder="1" applyAlignment="1"/>
    <xf numFmtId="2" fontId="12" fillId="0" borderId="1" xfId="0" applyNumberFormat="1" applyFont="1" applyFill="1" applyBorder="1" applyAlignment="1">
      <alignment horizontal="right"/>
    </xf>
    <xf numFmtId="165" fontId="12" fillId="0" borderId="1" xfId="0" applyNumberFormat="1" applyFont="1" applyFill="1" applyBorder="1" applyAlignment="1">
      <alignment horizontal="right"/>
    </xf>
    <xf numFmtId="166" fontId="12" fillId="0" borderId="1" xfId="0" applyNumberFormat="1" applyFont="1" applyFill="1" applyBorder="1" applyAlignment="1">
      <alignment horizontal="right"/>
    </xf>
    <xf numFmtId="166" fontId="12" fillId="0" borderId="1" xfId="0" applyNumberFormat="1" applyFont="1" applyFill="1" applyBorder="1" applyAlignment="1">
      <alignment horizontal="left"/>
    </xf>
    <xf numFmtId="0" fontId="0" fillId="0" borderId="4" xfId="0" applyFill="1" applyBorder="1" applyAlignment="1">
      <alignment horizontal="left" vertical="top" wrapText="1"/>
    </xf>
    <xf numFmtId="0" fontId="0" fillId="0" borderId="4" xfId="0" applyFill="1" applyBorder="1" applyAlignment="1">
      <alignment horizontal="left" vertical="top" wrapText="1"/>
    </xf>
    <xf numFmtId="0" fontId="0" fillId="0" borderId="0" xfId="0" applyFont="1" applyFill="1" applyAlignment="1">
      <alignment vertical="center"/>
    </xf>
    <xf numFmtId="0" fontId="0" fillId="0" borderId="0" xfId="0" applyFont="1" applyFill="1" applyAlignment="1"/>
    <xf numFmtId="0" fontId="4" fillId="0" borderId="0" xfId="0" applyFont="1" applyFill="1" applyAlignment="1">
      <alignment horizontal="center" vertical="center"/>
    </xf>
    <xf numFmtId="0" fontId="12" fillId="0" borderId="0" xfId="0" applyFont="1" applyFill="1" applyAlignment="1">
      <alignment vertical="center" wrapText="1"/>
    </xf>
    <xf numFmtId="0" fontId="13" fillId="0" borderId="0" xfId="0" applyFont="1" applyFill="1" applyAlignment="1">
      <alignment horizontal="center" vertical="center" wrapText="1"/>
    </xf>
    <xf numFmtId="0" fontId="2" fillId="0" borderId="0" xfId="0" applyFont="1" applyFill="1" applyAlignment="1">
      <alignment horizontal="center" vertical="center"/>
    </xf>
    <xf numFmtId="2" fontId="13" fillId="0" borderId="0" xfId="0" applyNumberFormat="1" applyFont="1" applyFill="1" applyAlignment="1">
      <alignment vertical="center"/>
    </xf>
    <xf numFmtId="0" fontId="13" fillId="0" borderId="11" xfId="0" applyFont="1" applyFill="1" applyBorder="1" applyAlignment="1">
      <alignment vertical="center"/>
    </xf>
    <xf numFmtId="2" fontId="13" fillId="0" borderId="1" xfId="0" applyNumberFormat="1" applyFont="1" applyFill="1" applyBorder="1" applyAlignment="1">
      <alignment horizontal="right" vertical="center" wrapText="1"/>
    </xf>
    <xf numFmtId="0" fontId="4" fillId="0" borderId="0" xfId="0" applyFont="1" applyFill="1" applyAlignment="1">
      <alignment vertical="center" wrapText="1"/>
    </xf>
    <xf numFmtId="2" fontId="12" fillId="0" borderId="1" xfId="0" applyNumberFormat="1" applyFont="1" applyFill="1" applyBorder="1" applyAlignment="1">
      <alignment horizontal="right" vertical="center"/>
    </xf>
    <xf numFmtId="2" fontId="13" fillId="0" borderId="1" xfId="0" applyNumberFormat="1" applyFont="1" applyFill="1" applyBorder="1" applyAlignment="1">
      <alignment horizontal="right" vertical="center"/>
    </xf>
    <xf numFmtId="0" fontId="0" fillId="0" borderId="4" xfId="0" applyFill="1" applyBorder="1" applyAlignment="1">
      <alignment horizontal="left" vertical="center" wrapText="1"/>
    </xf>
    <xf numFmtId="0" fontId="0" fillId="0" borderId="0" xfId="0" applyFont="1" applyAlignment="1">
      <alignment vertical="center"/>
    </xf>
    <xf numFmtId="0" fontId="13" fillId="0" borderId="1" xfId="0" applyFont="1" applyFill="1" applyBorder="1" applyAlignment="1">
      <alignment horizontal="right"/>
    </xf>
    <xf numFmtId="0" fontId="12" fillId="0" borderId="1" xfId="0" applyFont="1" applyFill="1" applyBorder="1" applyAlignment="1">
      <alignment horizontal="right"/>
    </xf>
    <xf numFmtId="2" fontId="12" fillId="0" borderId="1" xfId="0" applyNumberFormat="1" applyFont="1" applyFill="1" applyBorder="1" applyAlignment="1"/>
    <xf numFmtId="0" fontId="4" fillId="0" borderId="0" xfId="0" applyFont="1" applyFill="1" applyAlignment="1">
      <alignment horizontal="center"/>
    </xf>
    <xf numFmtId="166" fontId="12" fillId="0" borderId="0" xfId="0" applyNumberFormat="1" applyFont="1" applyFill="1" applyAlignment="1"/>
    <xf numFmtId="166" fontId="13" fillId="0" borderId="1" xfId="0" applyNumberFormat="1" applyFont="1" applyFill="1" applyBorder="1" applyAlignment="1"/>
    <xf numFmtId="166" fontId="12" fillId="0" borderId="1" xfId="0" applyNumberFormat="1" applyFont="1" applyFill="1" applyBorder="1" applyAlignment="1"/>
    <xf numFmtId="0" fontId="39" fillId="0" borderId="0" xfId="0" applyFont="1" applyAlignment="1"/>
    <xf numFmtId="0" fontId="39" fillId="0" borderId="0" xfId="0" applyFont="1" applyAlignment="1">
      <alignment horizontal="center" vertical="center"/>
    </xf>
    <xf numFmtId="0" fontId="12" fillId="0" borderId="11" xfId="0" applyFont="1" applyFill="1" applyBorder="1" applyAlignment="1">
      <alignment vertical="center"/>
    </xf>
    <xf numFmtId="2" fontId="13" fillId="0" borderId="1" xfId="0" applyNumberFormat="1" applyFont="1" applyFill="1" applyBorder="1" applyAlignment="1"/>
    <xf numFmtId="0" fontId="12" fillId="0" borderId="1" xfId="0" applyFont="1" applyFill="1" applyBorder="1" applyAlignment="1">
      <alignment horizontal="center"/>
    </xf>
    <xf numFmtId="0" fontId="30" fillId="0" borderId="0" xfId="0" applyFont="1" applyFill="1" applyAlignment="1"/>
    <xf numFmtId="0" fontId="4" fillId="0" borderId="9" xfId="0" applyFont="1" applyFill="1" applyBorder="1" applyAlignment="1"/>
    <xf numFmtId="0" fontId="0" fillId="0" borderId="0" xfId="0" applyFill="1" applyAlignment="1">
      <alignment horizontal="left" vertical="top"/>
    </xf>
    <xf numFmtId="166" fontId="13" fillId="0" borderId="1" xfId="0" applyNumberFormat="1" applyFont="1" applyFill="1" applyBorder="1" applyAlignment="1">
      <alignment vertical="center"/>
    </xf>
    <xf numFmtId="166" fontId="2" fillId="0" borderId="1" xfId="0" applyNumberFormat="1" applyFont="1" applyFill="1" applyBorder="1"/>
    <xf numFmtId="167" fontId="12" fillId="0" borderId="1" xfId="0" applyNumberFormat="1" applyFont="1" applyFill="1" applyBorder="1" applyAlignment="1">
      <alignment horizontal="center" vertical="center"/>
    </xf>
    <xf numFmtId="166" fontId="12" fillId="0" borderId="1" xfId="0" applyNumberFormat="1" applyFont="1" applyFill="1" applyBorder="1" applyAlignment="1">
      <alignment vertical="center"/>
    </xf>
    <xf numFmtId="168" fontId="1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3" fillId="0" borderId="1" xfId="0" applyFont="1" applyFill="1" applyBorder="1" applyAlignment="1">
      <alignment horizontal="right" vertical="center"/>
    </xf>
    <xf numFmtId="166" fontId="13" fillId="0" borderId="1" xfId="0" applyNumberFormat="1" applyFont="1" applyFill="1" applyBorder="1" applyAlignment="1">
      <alignment horizontal="right" vertical="center"/>
    </xf>
    <xf numFmtId="0" fontId="0" fillId="0" borderId="0" xfId="0" applyFont="1" applyFill="1" applyAlignment="1"/>
    <xf numFmtId="0" fontId="4" fillId="0" borderId="0" xfId="0" applyFont="1" applyFill="1" applyAlignment="1">
      <alignment horizontal="center" vertical="center"/>
    </xf>
    <xf numFmtId="167" fontId="12" fillId="0" borderId="1" xfId="0" applyNumberFormat="1" applyFont="1" applyFill="1" applyBorder="1" applyAlignment="1">
      <alignment horizontal="center"/>
    </xf>
    <xf numFmtId="168" fontId="12" fillId="0" borderId="1" xfId="0" applyNumberFormat="1" applyFont="1" applyFill="1" applyBorder="1" applyAlignment="1">
      <alignment horizontal="center"/>
    </xf>
    <xf numFmtId="166" fontId="4" fillId="0" borderId="1" xfId="0" applyNumberFormat="1" applyFont="1" applyFill="1" applyBorder="1" applyAlignment="1"/>
    <xf numFmtId="0" fontId="39" fillId="0" borderId="0" xfId="0" applyFont="1" applyFill="1" applyAlignment="1"/>
    <xf numFmtId="0" fontId="34" fillId="0" borderId="0" xfId="0" applyFont="1" applyFill="1" applyAlignment="1">
      <alignment horizontal="right" vertical="center"/>
    </xf>
    <xf numFmtId="0" fontId="2" fillId="0" borderId="0" xfId="0" applyFont="1" applyFill="1" applyAlignment="1">
      <alignment vertical="center" wrapText="1"/>
    </xf>
    <xf numFmtId="0" fontId="0" fillId="0" borderId="0" xfId="0" applyFont="1" applyFill="1" applyAlignment="1">
      <alignment wrapText="1"/>
    </xf>
    <xf numFmtId="10" fontId="4" fillId="0" borderId="0" xfId="0" applyNumberFormat="1" applyFont="1" applyFill="1" applyAlignment="1">
      <alignment vertical="center"/>
    </xf>
    <xf numFmtId="0" fontId="12" fillId="0" borderId="1" xfId="0" applyFont="1" applyFill="1" applyBorder="1" applyAlignment="1">
      <alignment horizontal="right" vertical="center"/>
    </xf>
    <xf numFmtId="0" fontId="4" fillId="0" borderId="1" xfId="0" applyFont="1" applyFill="1" applyBorder="1" applyAlignment="1">
      <alignment vertical="center"/>
    </xf>
    <xf numFmtId="0" fontId="2" fillId="0" borderId="1" xfId="0" applyFont="1" applyFill="1" applyBorder="1" applyAlignment="1">
      <alignment vertical="center" wrapText="1"/>
    </xf>
    <xf numFmtId="0" fontId="30" fillId="0" borderId="1" xfId="0" applyFont="1" applyFill="1" applyBorder="1" applyAlignment="1">
      <alignment horizontal="right" vertical="center"/>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165" fontId="12" fillId="0" borderId="1" xfId="0" applyNumberFormat="1" applyFont="1" applyFill="1" applyBorder="1" applyAlignment="1"/>
    <xf numFmtId="2" fontId="12" fillId="0" borderId="1" xfId="0" applyNumberFormat="1" applyFont="1" applyFill="1" applyBorder="1" applyAlignment="1">
      <alignment vertical="center"/>
    </xf>
    <xf numFmtId="165" fontId="12" fillId="0" borderId="1" xfId="0" applyNumberFormat="1" applyFont="1" applyFill="1" applyBorder="1" applyAlignment="1">
      <alignment vertical="center"/>
    </xf>
    <xf numFmtId="2" fontId="12" fillId="0" borderId="1" xfId="0" applyNumberFormat="1" applyFont="1" applyFill="1" applyBorder="1" applyAlignment="1">
      <alignment vertical="center" wrapText="1"/>
    </xf>
    <xf numFmtId="166" fontId="12" fillId="0" borderId="1" xfId="0" applyNumberFormat="1" applyFont="1" applyFill="1" applyBorder="1" applyAlignment="1">
      <alignment vertical="center" wrapText="1"/>
    </xf>
    <xf numFmtId="2" fontId="2" fillId="0" borderId="1" xfId="0" applyNumberFormat="1" applyFont="1" applyFill="1" applyBorder="1" applyAlignment="1"/>
    <xf numFmtId="165" fontId="2" fillId="0" borderId="1" xfId="0" applyNumberFormat="1" applyFont="1" applyFill="1" applyBorder="1" applyAlignment="1"/>
    <xf numFmtId="166" fontId="2" fillId="0" borderId="1" xfId="0" applyNumberFormat="1" applyFont="1" applyFill="1" applyBorder="1" applyAlignment="1"/>
    <xf numFmtId="0" fontId="2" fillId="0" borderId="1" xfId="0" applyFont="1" applyFill="1" applyBorder="1" applyAlignment="1">
      <alignment horizontal="center" vertical="center"/>
    </xf>
    <xf numFmtId="0" fontId="13" fillId="0" borderId="11" xfId="0" applyFont="1" applyFill="1" applyBorder="1" applyAlignment="1"/>
    <xf numFmtId="169" fontId="12" fillId="0" borderId="1" xfId="0" applyNumberFormat="1" applyFont="1" applyFill="1" applyBorder="1" applyAlignment="1">
      <alignment horizontal="left"/>
    </xf>
    <xf numFmtId="0" fontId="13" fillId="0" borderId="1" xfId="0" applyFont="1" applyFill="1" applyBorder="1" applyAlignment="1">
      <alignment horizontal="left"/>
    </xf>
    <xf numFmtId="0" fontId="37" fillId="0" borderId="0" xfId="0" applyFont="1" applyFill="1" applyAlignment="1">
      <alignment horizontal="right"/>
    </xf>
    <xf numFmtId="165" fontId="13" fillId="0" borderId="1" xfId="0" applyNumberFormat="1" applyFont="1" applyFill="1" applyBorder="1" applyAlignment="1"/>
    <xf numFmtId="0" fontId="12" fillId="0" borderId="0" xfId="0" applyFont="1" applyFill="1" applyAlignment="1"/>
    <xf numFmtId="1" fontId="13" fillId="0" borderId="1" xfId="0" applyNumberFormat="1" applyFont="1" applyFill="1" applyBorder="1" applyAlignment="1">
      <alignment horizontal="right"/>
    </xf>
    <xf numFmtId="0" fontId="12" fillId="0" borderId="0" xfId="0" applyFont="1" applyFill="1" applyAlignment="1">
      <alignment horizontal="right"/>
    </xf>
    <xf numFmtId="0" fontId="0" fillId="0" borderId="0" xfId="0" applyFill="1" applyAlignment="1">
      <alignment vertical="top"/>
    </xf>
    <xf numFmtId="0" fontId="39" fillId="0" borderId="0" xfId="0" applyFont="1" applyFill="1" applyAlignment="1">
      <alignment horizontal="center" vertical="center"/>
    </xf>
    <xf numFmtId="4" fontId="13" fillId="0" borderId="1" xfId="0" applyNumberFormat="1" applyFont="1" applyFill="1" applyBorder="1" applyAlignment="1"/>
    <xf numFmtId="4" fontId="12" fillId="0" borderId="1" xfId="0" applyNumberFormat="1" applyFont="1" applyFill="1" applyBorder="1" applyAlignment="1">
      <alignment horizontal="right"/>
    </xf>
    <xf numFmtId="0" fontId="39" fillId="0" borderId="0" xfId="0" applyFont="1" applyAlignment="1">
      <alignment horizontal="left" vertical="center"/>
    </xf>
    <xf numFmtId="0" fontId="4" fillId="0" borderId="1" xfId="0" applyFont="1" applyFill="1" applyBorder="1" applyAlignment="1">
      <alignment horizontal="right"/>
    </xf>
    <xf numFmtId="0" fontId="2" fillId="0" borderId="0" xfId="11" applyFont="1" applyAlignment="1"/>
    <xf numFmtId="0" fontId="30" fillId="0" borderId="0" xfId="11" applyFont="1" applyAlignment="1"/>
    <xf numFmtId="0" fontId="3" fillId="0" borderId="0" xfId="11" applyFont="1" applyAlignment="1">
      <alignment horizontal="right" vertical="center"/>
    </xf>
    <xf numFmtId="0" fontId="4" fillId="0" borderId="0" xfId="11" applyFont="1" applyAlignment="1"/>
    <xf numFmtId="0" fontId="2" fillId="0" borderId="0" xfId="11" applyFont="1" applyBorder="1" applyAlignment="1"/>
    <xf numFmtId="0" fontId="4" fillId="0" borderId="0" xfId="11" applyFont="1" applyBorder="1" applyAlignment="1">
      <alignment horizontal="right"/>
    </xf>
    <xf numFmtId="0" fontId="30" fillId="0" borderId="0" xfId="11"/>
    <xf numFmtId="0" fontId="49" fillId="0" borderId="17" xfId="11" applyFont="1" applyBorder="1" applyAlignment="1">
      <alignment horizontal="center" vertical="top" wrapText="1"/>
    </xf>
    <xf numFmtId="0" fontId="4" fillId="0" borderId="17" xfId="11" applyFont="1" applyBorder="1" applyAlignment="1">
      <alignment horizontal="center" vertical="top" wrapText="1"/>
    </xf>
    <xf numFmtId="0" fontId="50" fillId="0" borderId="17" xfId="11" quotePrefix="1" applyFont="1" applyBorder="1" applyAlignment="1">
      <alignment horizontal="center" vertical="top" wrapText="1"/>
    </xf>
    <xf numFmtId="0" fontId="4" fillId="0" borderId="0" xfId="11" applyFont="1"/>
    <xf numFmtId="0" fontId="4" fillId="0" borderId="0" xfId="11" applyFont="1" applyAlignment="1">
      <alignment horizontal="center"/>
    </xf>
    <xf numFmtId="0" fontId="0" fillId="0" borderId="0" xfId="0" applyFont="1" applyFill="1" applyAlignment="1">
      <alignment vertical="center"/>
    </xf>
    <xf numFmtId="0" fontId="0" fillId="0" borderId="0" xfId="0" applyFont="1" applyFill="1" applyAlignment="1"/>
    <xf numFmtId="0" fontId="4" fillId="0" borderId="0" xfId="0" applyFont="1" applyFill="1" applyAlignment="1">
      <alignment horizontal="center" vertical="center"/>
    </xf>
    <xf numFmtId="0" fontId="12" fillId="0" borderId="0" xfId="0" applyFont="1" applyFill="1" applyAlignment="1">
      <alignment vertical="center"/>
    </xf>
    <xf numFmtId="0" fontId="39" fillId="0" borderId="0" xfId="0" applyFont="1" applyFill="1" applyAlignment="1">
      <alignment horizontal="center"/>
    </xf>
    <xf numFmtId="0" fontId="13" fillId="0" borderId="13" xfId="0" applyFont="1" applyFill="1" applyBorder="1" applyAlignment="1">
      <alignment horizontal="center" vertical="center" wrapText="1"/>
    </xf>
    <xf numFmtId="0" fontId="12" fillId="0" borderId="6"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12" fillId="0" borderId="13" xfId="0" applyFont="1" applyFill="1" applyBorder="1" applyAlignment="1">
      <alignment vertical="center"/>
    </xf>
    <xf numFmtId="0" fontId="13" fillId="0" borderId="17" xfId="0" applyFont="1" applyFill="1" applyBorder="1" applyAlignment="1">
      <alignment horizontal="center" vertical="center" wrapText="1"/>
    </xf>
    <xf numFmtId="0" fontId="13" fillId="0" borderId="17" xfId="0" applyFont="1" applyFill="1" applyBorder="1" applyAlignment="1">
      <alignment vertical="center"/>
    </xf>
    <xf numFmtId="0" fontId="12" fillId="0" borderId="17" xfId="0" applyFont="1" applyFill="1" applyBorder="1" applyAlignment="1">
      <alignment vertical="center"/>
    </xf>
    <xf numFmtId="0" fontId="13" fillId="0" borderId="0" xfId="0" applyFont="1" applyFill="1" applyBorder="1" applyAlignment="1">
      <alignment vertical="center"/>
    </xf>
    <xf numFmtId="0" fontId="13" fillId="0" borderId="10"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0" fillId="0" borderId="0" xfId="0" applyFont="1" applyAlignment="1"/>
    <xf numFmtId="0" fontId="0" fillId="0" borderId="0" xfId="0" applyFont="1" applyAlignment="1">
      <alignment horizontal="center" vertical="center" wrapText="1"/>
    </xf>
    <xf numFmtId="0" fontId="0" fillId="0" borderId="0" xfId="0" applyFont="1" applyAlignment="1">
      <alignment horizontal="right" vertical="center"/>
    </xf>
    <xf numFmtId="0" fontId="0" fillId="0" borderId="0" xfId="0" applyFont="1" applyAlignment="1">
      <alignment horizontal="left" vertical="center"/>
    </xf>
    <xf numFmtId="0" fontId="39" fillId="0" borderId="17" xfId="0" applyFont="1" applyBorder="1" applyAlignment="1">
      <alignment horizontal="center" vertical="center" wrapText="1"/>
    </xf>
    <xf numFmtId="0" fontId="0" fillId="0" borderId="17" xfId="0" applyFont="1" applyBorder="1" applyAlignment="1">
      <alignment horizontal="right" vertical="center"/>
    </xf>
    <xf numFmtId="0" fontId="0" fillId="0" borderId="17" xfId="0" applyFont="1" applyBorder="1" applyAlignment="1">
      <alignment horizontal="left" vertical="center"/>
    </xf>
    <xf numFmtId="0" fontId="39" fillId="0" borderId="19" xfId="0" applyFont="1" applyBorder="1" applyAlignment="1">
      <alignment horizontal="center" vertical="center"/>
    </xf>
    <xf numFmtId="0" fontId="0" fillId="0" borderId="17" xfId="0" applyFont="1" applyBorder="1" applyAlignment="1">
      <alignment horizontal="right" vertical="center" wrapText="1"/>
    </xf>
    <xf numFmtId="0" fontId="39" fillId="0" borderId="17" xfId="0" applyFont="1" applyBorder="1" applyAlignment="1">
      <alignment horizontal="right" vertical="center" wrapText="1"/>
    </xf>
    <xf numFmtId="0" fontId="0" fillId="0" borderId="17" xfId="0" applyFont="1" applyBorder="1" applyAlignment="1">
      <alignment horizontal="right"/>
    </xf>
    <xf numFmtId="2" fontId="39" fillId="0" borderId="17" xfId="0" applyNumberFormat="1" applyFont="1" applyBorder="1" applyAlignment="1">
      <alignment horizontal="right" vertical="center" wrapText="1"/>
    </xf>
    <xf numFmtId="2" fontId="0" fillId="0" borderId="17" xfId="0" applyNumberFormat="1" applyFont="1" applyBorder="1" applyAlignment="1">
      <alignment horizontal="right"/>
    </xf>
    <xf numFmtId="0" fontId="12" fillId="0" borderId="0" xfId="0" applyFont="1" applyFill="1" applyAlignment="1"/>
    <xf numFmtId="0" fontId="0" fillId="0" borderId="0" xfId="0" applyFont="1" applyFill="1" applyAlignment="1"/>
    <xf numFmtId="166" fontId="0" fillId="0" borderId="0" xfId="0" applyNumberFormat="1" applyFont="1" applyFill="1" applyAlignment="1"/>
    <xf numFmtId="0" fontId="0" fillId="0" borderId="0" xfId="0" applyFont="1" applyFill="1" applyAlignment="1"/>
    <xf numFmtId="0" fontId="2" fillId="0" borderId="13" xfId="0" applyFont="1" applyFill="1" applyBorder="1"/>
    <xf numFmtId="0" fontId="4" fillId="0" borderId="0" xfId="0" applyFont="1" applyFill="1" applyAlignment="1">
      <alignment horizontal="center" vertical="center"/>
    </xf>
    <xf numFmtId="0" fontId="13" fillId="0" borderId="17" xfId="0" applyFont="1" applyFill="1" applyBorder="1" applyAlignment="1">
      <alignment horizontal="center" vertical="center" wrapText="1"/>
    </xf>
    <xf numFmtId="0" fontId="2" fillId="0" borderId="17" xfId="0" applyFont="1" applyFill="1" applyBorder="1"/>
    <xf numFmtId="0" fontId="12" fillId="0" borderId="0" xfId="0" applyFont="1" applyFill="1" applyAlignment="1"/>
    <xf numFmtId="0" fontId="39" fillId="0" borderId="17" xfId="0" applyFont="1" applyBorder="1" applyAlignment="1">
      <alignment horizontal="center" vertical="center" wrapText="1"/>
    </xf>
    <xf numFmtId="0" fontId="3" fillId="0" borderId="0" xfId="0" applyFont="1" applyFill="1" applyAlignment="1">
      <alignment horizontal="right" vertical="center"/>
    </xf>
    <xf numFmtId="49" fontId="2" fillId="0" borderId="1" xfId="0" applyNumberFormat="1" applyFont="1" applyFill="1" applyBorder="1" applyAlignment="1">
      <alignment horizontal="left"/>
    </xf>
    <xf numFmtId="0" fontId="12" fillId="0" borderId="0" xfId="0" applyFont="1" applyFill="1" applyBorder="1" applyAlignment="1"/>
    <xf numFmtId="0" fontId="2" fillId="0" borderId="13" xfId="0" applyFont="1" applyFill="1" applyBorder="1" applyAlignment="1"/>
    <xf numFmtId="0" fontId="4" fillId="0" borderId="17" xfId="0" applyFont="1" applyFill="1" applyBorder="1"/>
    <xf numFmtId="0" fontId="4" fillId="0" borderId="17" xfId="0" applyFont="1" applyFill="1" applyBorder="1" applyAlignment="1"/>
    <xf numFmtId="0" fontId="2" fillId="0" borderId="17" xfId="0" applyFont="1" applyFill="1" applyBorder="1" applyAlignment="1"/>
    <xf numFmtId="2" fontId="30" fillId="0" borderId="17" xfId="0" applyNumberFormat="1" applyFont="1" applyBorder="1" applyAlignment="1">
      <alignment horizontal="right" wrapText="1"/>
    </xf>
    <xf numFmtId="2" fontId="39" fillId="0" borderId="17" xfId="0" applyNumberFormat="1" applyFont="1" applyBorder="1" applyAlignment="1">
      <alignment horizontal="right" wrapText="1"/>
    </xf>
    <xf numFmtId="2" fontId="4" fillId="0" borderId="17" xfId="0" applyNumberFormat="1" applyFont="1" applyFill="1" applyBorder="1"/>
    <xf numFmtId="1" fontId="4" fillId="0" borderId="17" xfId="0" applyNumberFormat="1" applyFont="1" applyFill="1" applyBorder="1"/>
    <xf numFmtId="1" fontId="0" fillId="0" borderId="17" xfId="0" applyNumberFormat="1" applyFont="1" applyFill="1" applyBorder="1" applyAlignment="1"/>
    <xf numFmtId="1" fontId="2" fillId="0" borderId="17" xfId="0" applyNumberFormat="1" applyFont="1" applyFill="1" applyBorder="1" applyAlignment="1"/>
    <xf numFmtId="9" fontId="4" fillId="0" borderId="1" xfId="1" applyNumberFormat="1" applyFont="1" applyBorder="1" applyAlignment="1">
      <alignment horizontal="right"/>
    </xf>
    <xf numFmtId="0" fontId="4" fillId="0" borderId="1" xfId="1" applyFont="1" applyBorder="1" applyAlignment="1">
      <alignment horizontal="center" vertical="center" wrapText="1"/>
    </xf>
    <xf numFmtId="4" fontId="45" fillId="0" borderId="1" xfId="1" applyNumberFormat="1" applyFont="1" applyBorder="1" applyAlignment="1">
      <alignment horizontal="right"/>
    </xf>
    <xf numFmtId="0" fontId="30" fillId="0" borderId="0" xfId="1" applyFont="1" applyAlignment="1"/>
    <xf numFmtId="0" fontId="4" fillId="0" borderId="1" xfId="0" applyFont="1" applyBorder="1" applyAlignment="1">
      <alignment horizontal="center" vertical="center" wrapText="1"/>
    </xf>
    <xf numFmtId="0" fontId="12" fillId="0" borderId="0" xfId="0" applyFont="1" applyFill="1" applyAlignment="1">
      <alignment vertical="center"/>
    </xf>
    <xf numFmtId="0" fontId="2" fillId="0" borderId="6" xfId="0" applyFont="1" applyBorder="1" applyAlignment="1"/>
    <xf numFmtId="0" fontId="0" fillId="0" borderId="0" xfId="0" applyFont="1" applyAlignment="1"/>
    <xf numFmtId="0" fontId="13" fillId="0" borderId="2" xfId="0" applyFont="1" applyBorder="1" applyAlignment="1">
      <alignment horizontal="center" vertical="center" wrapText="1"/>
    </xf>
    <xf numFmtId="0" fontId="12" fillId="0" borderId="0" xfId="0" applyFont="1" applyFill="1" applyAlignment="1"/>
    <xf numFmtId="0" fontId="0" fillId="0" borderId="0" xfId="0" applyFont="1" applyAlignment="1"/>
    <xf numFmtId="0" fontId="0" fillId="0" borderId="0" xfId="0" applyFont="1" applyFill="1" applyAlignment="1">
      <alignment vertical="center"/>
    </xf>
    <xf numFmtId="0" fontId="13" fillId="0" borderId="6" xfId="0" applyFont="1" applyFill="1" applyBorder="1" applyAlignment="1">
      <alignment horizontal="center" vertical="center" wrapText="1"/>
    </xf>
    <xf numFmtId="0" fontId="0" fillId="0" borderId="0" xfId="0" applyFont="1" applyFill="1" applyAlignment="1"/>
    <xf numFmtId="0" fontId="4" fillId="0" borderId="0" xfId="0" applyFont="1" applyFill="1" applyAlignment="1">
      <alignment horizontal="center" vertical="center"/>
    </xf>
    <xf numFmtId="0" fontId="12" fillId="0" borderId="0" xfId="0" applyFont="1" applyFill="1" applyAlignment="1">
      <alignment vertical="center" wrapText="1"/>
    </xf>
    <xf numFmtId="0" fontId="13" fillId="0" borderId="17" xfId="0" applyFont="1" applyFill="1" applyBorder="1" applyAlignment="1">
      <alignment horizontal="center" vertical="center" wrapText="1"/>
    </xf>
    <xf numFmtId="0" fontId="2" fillId="0" borderId="0" xfId="0" applyFont="1" applyFill="1" applyAlignment="1">
      <alignment vertical="center"/>
    </xf>
    <xf numFmtId="0" fontId="12" fillId="0" borderId="0" xfId="0" applyFont="1" applyFill="1" applyAlignment="1">
      <alignment vertical="center"/>
    </xf>
    <xf numFmtId="165" fontId="2" fillId="0" borderId="0" xfId="0" applyNumberFormat="1" applyFont="1" applyFill="1" applyBorder="1" applyAlignment="1">
      <alignment horizontal="right"/>
    </xf>
    <xf numFmtId="0" fontId="30" fillId="0" borderId="4" xfId="0" applyFont="1" applyBorder="1" applyAlignment="1">
      <alignment vertical="top"/>
    </xf>
    <xf numFmtId="166" fontId="0" fillId="0" borderId="0" xfId="0" applyNumberFormat="1" applyFont="1" applyAlignment="1"/>
    <xf numFmtId="0" fontId="32" fillId="0" borderId="6" xfId="0" applyFont="1" applyBorder="1" applyAlignment="1"/>
    <xf numFmtId="0" fontId="12" fillId="0" borderId="6" xfId="0" applyFont="1" applyBorder="1" applyAlignment="1"/>
    <xf numFmtId="0" fontId="13" fillId="0" borderId="6" xfId="0" applyFont="1" applyBorder="1" applyAlignment="1"/>
    <xf numFmtId="0" fontId="33" fillId="0" borderId="6" xfId="0" applyFont="1" applyBorder="1" applyAlignment="1"/>
    <xf numFmtId="166" fontId="13" fillId="0" borderId="13" xfId="0" applyNumberFormat="1" applyFont="1" applyBorder="1" applyAlignment="1">
      <alignment vertical="center"/>
    </xf>
    <xf numFmtId="166" fontId="2" fillId="0" borderId="17" xfId="0" applyNumberFormat="1" applyFont="1" applyBorder="1" applyAlignment="1">
      <alignment vertical="center"/>
    </xf>
    <xf numFmtId="166" fontId="4" fillId="0" borderId="17" xfId="0" applyNumberFormat="1" applyFont="1" applyBorder="1" applyAlignment="1">
      <alignment vertical="center"/>
    </xf>
    <xf numFmtId="0" fontId="0" fillId="0" borderId="0" xfId="0" applyFont="1" applyFill="1" applyAlignment="1"/>
    <xf numFmtId="0" fontId="4" fillId="0" borderId="0" xfId="0" applyFont="1" applyFill="1" applyAlignment="1">
      <alignment horizontal="center" vertical="center"/>
    </xf>
    <xf numFmtId="0" fontId="13" fillId="0" borderId="17" xfId="0" applyFont="1" applyFill="1" applyBorder="1" applyAlignment="1">
      <alignment horizontal="center" vertical="center" wrapText="1"/>
    </xf>
    <xf numFmtId="0" fontId="2" fillId="0" borderId="17" xfId="0" applyFont="1" applyFill="1" applyBorder="1"/>
    <xf numFmtId="0" fontId="12" fillId="0" borderId="0" xfId="0" applyFont="1" applyFill="1" applyAlignment="1"/>
    <xf numFmtId="0" fontId="39" fillId="0" borderId="17" xfId="0" applyFont="1" applyBorder="1" applyAlignment="1">
      <alignment horizontal="center" vertical="center" wrapText="1"/>
    </xf>
    <xf numFmtId="166" fontId="4" fillId="0" borderId="9" xfId="0" applyNumberFormat="1" applyFont="1" applyFill="1" applyBorder="1" applyAlignment="1">
      <alignment vertical="center"/>
    </xf>
    <xf numFmtId="166" fontId="13" fillId="0" borderId="6" xfId="0" applyNumberFormat="1" applyFont="1" applyBorder="1" applyAlignment="1">
      <alignment vertical="center"/>
    </xf>
    <xf numFmtId="0" fontId="13" fillId="0" borderId="11" xfId="0" applyFont="1" applyFill="1" applyBorder="1" applyAlignment="1">
      <alignment horizontal="right" vertical="center" wrapText="1"/>
    </xf>
    <xf numFmtId="0" fontId="13" fillId="0" borderId="1" xfId="0" applyFont="1" applyFill="1" applyBorder="1" applyAlignment="1">
      <alignment horizontal="center" vertical="center"/>
    </xf>
    <xf numFmtId="0" fontId="26" fillId="0" borderId="0" xfId="0" applyFont="1" applyFill="1" applyAlignment="1">
      <alignment horizontal="right" vertical="center" wrapText="1"/>
    </xf>
    <xf numFmtId="0" fontId="4" fillId="0" borderId="1" xfId="0" applyFont="1" applyFill="1" applyBorder="1" applyAlignment="1">
      <alignment vertical="center" wrapText="1"/>
    </xf>
    <xf numFmtId="0" fontId="4" fillId="3" borderId="17" xfId="0" applyFont="1" applyFill="1" applyBorder="1" applyAlignment="1">
      <alignment horizontal="center" vertical="top" wrapText="1"/>
    </xf>
    <xf numFmtId="165" fontId="13" fillId="0" borderId="6" xfId="0" applyNumberFormat="1" applyFont="1" applyFill="1" applyBorder="1" applyAlignment="1"/>
    <xf numFmtId="165" fontId="12" fillId="0" borderId="6" xfId="0" applyNumberFormat="1" applyFont="1" applyFill="1" applyBorder="1" applyAlignment="1"/>
    <xf numFmtId="2" fontId="13" fillId="0" borderId="6" xfId="0" applyNumberFormat="1" applyFont="1" applyFill="1" applyBorder="1" applyAlignment="1"/>
    <xf numFmtId="2" fontId="0" fillId="0" borderId="17" xfId="0" applyNumberFormat="1" applyFont="1" applyFill="1" applyBorder="1" applyAlignment="1"/>
    <xf numFmtId="0" fontId="12" fillId="4" borderId="1" xfId="0" applyFont="1" applyFill="1" applyBorder="1" applyAlignment="1"/>
    <xf numFmtId="0" fontId="12" fillId="4" borderId="1" xfId="0" applyFont="1" applyFill="1" applyBorder="1" applyAlignment="1">
      <alignment horizontal="right"/>
    </xf>
    <xf numFmtId="1" fontId="0" fillId="0" borderId="0" xfId="0" applyNumberFormat="1" applyFont="1" applyFill="1" applyAlignment="1"/>
    <xf numFmtId="0" fontId="2" fillId="0" borderId="0" xfId="12" applyFont="1"/>
    <xf numFmtId="0" fontId="40" fillId="0" borderId="0" xfId="12" applyFont="1" applyAlignment="1"/>
    <xf numFmtId="0" fontId="33" fillId="0" borderId="0" xfId="12" applyFont="1" applyAlignment="1"/>
    <xf numFmtId="0" fontId="53" fillId="0" borderId="0" xfId="12" applyFont="1" applyAlignment="1"/>
    <xf numFmtId="0" fontId="53" fillId="0" borderId="0" xfId="12" applyFont="1" applyAlignment="1">
      <alignment horizontal="right" vertical="center"/>
    </xf>
    <xf numFmtId="0" fontId="54" fillId="0" borderId="0" xfId="13" applyFont="1" applyAlignment="1"/>
    <xf numFmtId="0" fontId="55" fillId="0" borderId="0" xfId="13" applyFont="1"/>
    <xf numFmtId="0" fontId="55" fillId="0" borderId="20" xfId="13" applyFont="1" applyBorder="1" applyAlignment="1">
      <alignment horizontal="center"/>
    </xf>
    <xf numFmtId="0" fontId="56" fillId="0" borderId="0" xfId="13" applyFont="1" applyAlignment="1">
      <alignment horizontal="right" vertical="center"/>
    </xf>
    <xf numFmtId="0" fontId="56" fillId="0" borderId="0" xfId="13" applyFont="1"/>
    <xf numFmtId="0" fontId="57" fillId="0" borderId="17" xfId="13" applyFont="1" applyBorder="1" applyAlignment="1">
      <alignment horizontal="center" vertical="top" wrapText="1"/>
    </xf>
    <xf numFmtId="0" fontId="56" fillId="0" borderId="0" xfId="13" applyFont="1" applyAlignment="1">
      <alignment horizontal="center" vertical="top" wrapText="1"/>
    </xf>
    <xf numFmtId="0" fontId="56" fillId="0" borderId="17" xfId="13" applyFont="1" applyBorder="1" applyAlignment="1">
      <alignment horizontal="center" vertical="top" wrapText="1"/>
    </xf>
    <xf numFmtId="0" fontId="56" fillId="0" borderId="0" xfId="13" applyFont="1" applyAlignment="1">
      <alignment horizontal="center"/>
    </xf>
    <xf numFmtId="0" fontId="4" fillId="0" borderId="17" xfId="12" applyFont="1" applyBorder="1" applyAlignment="1">
      <alignment horizontal="center" vertical="top" wrapText="1"/>
    </xf>
    <xf numFmtId="0" fontId="57" fillId="0" borderId="19" xfId="13" applyFont="1" applyBorder="1" applyAlignment="1">
      <alignment horizontal="center" vertical="top" wrapText="1"/>
    </xf>
    <xf numFmtId="0" fontId="56" fillId="0" borderId="19" xfId="13" applyFont="1" applyBorder="1" applyAlignment="1">
      <alignment horizontal="center" vertical="top" wrapText="1"/>
    </xf>
    <xf numFmtId="0" fontId="56" fillId="0" borderId="17" xfId="13" applyFont="1" applyBorder="1" applyAlignment="1">
      <alignment horizontal="center"/>
    </xf>
    <xf numFmtId="0" fontId="55" fillId="0" borderId="0" xfId="13" applyFont="1" applyBorder="1"/>
    <xf numFmtId="0" fontId="55" fillId="0" borderId="17" xfId="13" applyFont="1" applyBorder="1"/>
    <xf numFmtId="0" fontId="55" fillId="0" borderId="0" xfId="13" applyFont="1" applyBorder="1" applyAlignment="1">
      <alignment horizontal="center"/>
    </xf>
    <xf numFmtId="49" fontId="58" fillId="0" borderId="0" xfId="13" applyNumberFormat="1" applyFont="1" applyFill="1" applyBorder="1" applyAlignment="1">
      <alignment horizontal="center" vertical="center" wrapText="1"/>
    </xf>
    <xf numFmtId="0" fontId="4" fillId="0" borderId="0" xfId="12" applyFont="1"/>
    <xf numFmtId="0" fontId="4" fillId="0" borderId="0" xfId="12" applyFont="1" applyAlignment="1">
      <alignment vertical="top" wrapText="1"/>
    </xf>
    <xf numFmtId="0" fontId="4" fillId="0" borderId="0" xfId="12" applyFont="1" applyAlignment="1">
      <alignment horizontal="left" vertical="center"/>
    </xf>
    <xf numFmtId="0" fontId="4" fillId="0" borderId="0" xfId="12" applyFont="1" applyAlignment="1"/>
    <xf numFmtId="0" fontId="4" fillId="0" borderId="0" xfId="12" applyFont="1" applyAlignment="1">
      <alignment horizontal="center" vertical="center"/>
    </xf>
    <xf numFmtId="0" fontId="61" fillId="0" borderId="0" xfId="13" applyFont="1"/>
    <xf numFmtId="2" fontId="2" fillId="0" borderId="17" xfId="0" applyNumberFormat="1" applyFont="1" applyFill="1" applyBorder="1" applyAlignment="1"/>
    <xf numFmtId="2" fontId="2" fillId="0" borderId="17" xfId="0" applyNumberFormat="1" applyFont="1" applyFill="1" applyBorder="1"/>
    <xf numFmtId="0" fontId="2" fillId="0" borderId="0" xfId="0" applyFont="1" applyFill="1" applyAlignment="1">
      <alignment horizontal="center"/>
    </xf>
    <xf numFmtId="0" fontId="30" fillId="0" borderId="0" xfId="0" applyFont="1" applyFill="1" applyAlignment="1">
      <alignment horizontal="left" vertical="top"/>
    </xf>
    <xf numFmtId="0" fontId="0" fillId="0" borderId="0" xfId="0" applyFont="1" applyFill="1" applyAlignment="1">
      <alignment horizontal="left" vertical="top"/>
    </xf>
    <xf numFmtId="0" fontId="12" fillId="0" borderId="0" xfId="0" applyFont="1" applyFill="1" applyAlignment="1">
      <alignment horizontal="center"/>
    </xf>
    <xf numFmtId="0" fontId="4" fillId="0" borderId="0" xfId="0" applyFont="1" applyFill="1" applyAlignment="1">
      <alignment horizontal="right"/>
    </xf>
    <xf numFmtId="0" fontId="16" fillId="0" borderId="0" xfId="0" applyFont="1" applyFill="1" applyAlignment="1">
      <alignment horizontal="right"/>
    </xf>
    <xf numFmtId="0" fontId="18" fillId="0" borderId="1" xfId="0" applyFont="1" applyFill="1" applyBorder="1" applyAlignment="1">
      <alignment horizontal="center" vertical="center"/>
    </xf>
    <xf numFmtId="14" fontId="13" fillId="0" borderId="1" xfId="0" applyNumberFormat="1" applyFont="1" applyFill="1" applyBorder="1" applyAlignment="1">
      <alignment horizontal="right"/>
    </xf>
    <xf numFmtId="14" fontId="13" fillId="0" borderId="1" xfId="0" applyNumberFormat="1" applyFont="1" applyFill="1" applyBorder="1" applyAlignment="1">
      <alignment horizontal="center"/>
    </xf>
    <xf numFmtId="0" fontId="13" fillId="0" borderId="1" xfId="0" applyFont="1" applyFill="1" applyBorder="1" applyAlignment="1">
      <alignment horizontal="center"/>
    </xf>
    <xf numFmtId="14" fontId="2" fillId="0" borderId="1" xfId="0" applyNumberFormat="1" applyFont="1" applyFill="1" applyBorder="1" applyAlignment="1">
      <alignment horizontal="center"/>
    </xf>
    <xf numFmtId="14" fontId="12" fillId="0" borderId="1" xfId="0" applyNumberFormat="1" applyFont="1" applyFill="1" applyBorder="1" applyAlignment="1">
      <alignment horizontal="center"/>
    </xf>
    <xf numFmtId="14" fontId="12" fillId="0" borderId="1" xfId="0" applyNumberFormat="1" applyFont="1" applyFill="1" applyBorder="1" applyAlignment="1">
      <alignment horizontal="center" vertical="center"/>
    </xf>
    <xf numFmtId="0" fontId="0" fillId="0" borderId="0" xfId="0" applyFont="1" applyFill="1" applyAlignment="1"/>
    <xf numFmtId="0" fontId="0" fillId="0" borderId="0" xfId="0" applyFont="1" applyFill="1" applyAlignment="1">
      <alignment horizontal="left" vertical="top"/>
    </xf>
    <xf numFmtId="0" fontId="0" fillId="0" borderId="4" xfId="0" applyFill="1" applyBorder="1" applyAlignment="1">
      <alignment horizontal="left" vertical="center" wrapText="1"/>
    </xf>
    <xf numFmtId="2" fontId="0" fillId="0" borderId="0" xfId="0" applyNumberFormat="1" applyFont="1" applyFill="1" applyAlignment="1">
      <alignment vertical="center"/>
    </xf>
    <xf numFmtId="0" fontId="0" fillId="0" borderId="0" xfId="0" applyFont="1" applyAlignment="1"/>
    <xf numFmtId="2" fontId="30" fillId="0" borderId="0" xfId="0" applyNumberFormat="1" applyFont="1" applyFill="1" applyAlignment="1">
      <alignment vertical="center"/>
    </xf>
    <xf numFmtId="2" fontId="0" fillId="0" borderId="0" xfId="0" applyNumberFormat="1" applyFont="1" applyFill="1" applyAlignment="1"/>
    <xf numFmtId="0" fontId="4" fillId="0" borderId="17" xfId="0" applyFont="1" applyFill="1" applyBorder="1" applyAlignment="1">
      <alignment horizontal="center" vertical="center" wrapText="1"/>
    </xf>
    <xf numFmtId="0" fontId="0" fillId="0" borderId="0" xfId="0" applyFont="1" applyAlignment="1"/>
    <xf numFmtId="0" fontId="0" fillId="0" borderId="0" xfId="0" applyFont="1" applyFill="1" applyAlignment="1"/>
    <xf numFmtId="0" fontId="0" fillId="0" borderId="0" xfId="0" applyFont="1" applyFill="1" applyAlignment="1">
      <alignment wrapText="1"/>
    </xf>
    <xf numFmtId="165" fontId="0" fillId="0" borderId="0" xfId="0" applyNumberFormat="1" applyFont="1" applyFill="1" applyAlignment="1"/>
    <xf numFmtId="0" fontId="4" fillId="0" borderId="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0" fillId="0" borderId="0" xfId="0" applyFont="1" applyFill="1" applyAlignment="1"/>
    <xf numFmtId="0" fontId="0" fillId="0" borderId="0" xfId="0" applyFont="1" applyFill="1" applyAlignment="1">
      <alignment wrapText="1"/>
    </xf>
    <xf numFmtId="0" fontId="12" fillId="4" borderId="1" xfId="0" applyFont="1" applyFill="1" applyBorder="1" applyAlignment="1">
      <alignment vertical="center" wrapText="1"/>
    </xf>
    <xf numFmtId="0" fontId="0" fillId="0" borderId="0" xfId="0" applyFont="1" applyFill="1" applyAlignment="1">
      <alignment vertical="center"/>
    </xf>
    <xf numFmtId="0" fontId="2" fillId="0" borderId="8" xfId="0" applyFont="1" applyFill="1" applyBorder="1" applyAlignment="1">
      <alignment vertical="center"/>
    </xf>
    <xf numFmtId="0" fontId="4" fillId="0" borderId="11" xfId="0" applyFont="1" applyFill="1" applyBorder="1" applyAlignment="1">
      <alignment horizontal="right" vertical="center"/>
    </xf>
    <xf numFmtId="0" fontId="2" fillId="0" borderId="2" xfId="0" applyFont="1" applyFill="1" applyBorder="1" applyAlignment="1">
      <alignment vertical="center"/>
    </xf>
    <xf numFmtId="0" fontId="2" fillId="0" borderId="17" xfId="0" applyFont="1" applyFill="1" applyBorder="1" applyAlignment="1">
      <alignment vertical="top" wrapText="1"/>
    </xf>
    <xf numFmtId="166" fontId="39" fillId="0" borderId="17" xfId="0" applyNumberFormat="1" applyFont="1" applyBorder="1" applyAlignment="1">
      <alignment horizontal="right" vertical="center" wrapText="1"/>
    </xf>
    <xf numFmtId="166" fontId="0" fillId="0" borderId="17" xfId="0" applyNumberFormat="1" applyFont="1" applyBorder="1" applyAlignment="1">
      <alignment horizontal="right"/>
    </xf>
    <xf numFmtId="1" fontId="0" fillId="0" borderId="17" xfId="0" applyNumberFormat="1" applyFont="1" applyBorder="1" applyAlignment="1">
      <alignment horizontal="right"/>
    </xf>
    <xf numFmtId="0" fontId="44" fillId="0" borderId="0" xfId="1" applyFont="1" applyAlignment="1">
      <alignment horizontal="center" vertical="center"/>
    </xf>
    <xf numFmtId="0" fontId="43" fillId="2" borderId="0" xfId="1" applyFont="1" applyFill="1" applyAlignment="1">
      <alignment horizontal="center"/>
    </xf>
    <xf numFmtId="2" fontId="4" fillId="0" borderId="16" xfId="0" applyNumberFormat="1" applyFont="1" applyFill="1" applyBorder="1" applyAlignment="1">
      <alignment horizontal="center" vertical="center"/>
    </xf>
    <xf numFmtId="2" fontId="4" fillId="0" borderId="24" xfId="0" applyNumberFormat="1" applyFont="1" applyFill="1" applyBorder="1" applyAlignment="1">
      <alignment horizontal="center" vertical="center"/>
    </xf>
    <xf numFmtId="2" fontId="4" fillId="0" borderId="19" xfId="0" applyNumberFormat="1" applyFont="1" applyFill="1" applyBorder="1" applyAlignment="1">
      <alignment horizontal="center" vertical="center"/>
    </xf>
    <xf numFmtId="0" fontId="46" fillId="0" borderId="0" xfId="1" applyFont="1" applyAlignment="1">
      <alignment horizontal="left"/>
    </xf>
    <xf numFmtId="0" fontId="41" fillId="0" borderId="0" xfId="1" applyFont="1" applyAlignment="1"/>
    <xf numFmtId="0" fontId="2" fillId="0" borderId="23" xfId="0" applyFont="1" applyFill="1" applyBorder="1" applyAlignment="1">
      <alignment horizontal="left" vertical="center"/>
    </xf>
    <xf numFmtId="0" fontId="4" fillId="0" borderId="16" xfId="5" applyFont="1" applyFill="1" applyBorder="1" applyAlignment="1">
      <alignment horizontal="center" vertical="center" wrapText="1"/>
    </xf>
    <xf numFmtId="0" fontId="4" fillId="0" borderId="24" xfId="5" applyFont="1" applyFill="1" applyBorder="1" applyAlignment="1">
      <alignment horizontal="center" vertical="center" wrapText="1"/>
    </xf>
    <xf numFmtId="0" fontId="4" fillId="0" borderId="19" xfId="5" applyFont="1" applyFill="1" applyBorder="1" applyAlignment="1">
      <alignment horizontal="center" vertical="center" wrapText="1"/>
    </xf>
    <xf numFmtId="2" fontId="4" fillId="0" borderId="16" xfId="6" applyNumberFormat="1" applyFont="1" applyFill="1" applyBorder="1" applyAlignment="1">
      <alignment horizontal="center" vertical="center" wrapText="1"/>
    </xf>
    <xf numFmtId="0" fontId="4" fillId="0" borderId="24" xfId="6" applyFont="1" applyFill="1" applyBorder="1" applyAlignment="1">
      <alignment horizontal="center" vertical="center" wrapText="1"/>
    </xf>
    <xf numFmtId="0" fontId="4" fillId="0" borderId="19" xfId="6" applyFont="1" applyFill="1" applyBorder="1" applyAlignment="1">
      <alignment horizontal="center" vertical="center" wrapText="1"/>
    </xf>
    <xf numFmtId="0" fontId="4" fillId="0" borderId="16" xfId="7" applyFont="1" applyFill="1" applyBorder="1" applyAlignment="1">
      <alignment horizontal="center" vertical="center"/>
    </xf>
    <xf numFmtId="0" fontId="4" fillId="0" borderId="24" xfId="7" applyFont="1" applyFill="1" applyBorder="1" applyAlignment="1">
      <alignment horizontal="center" vertical="center"/>
    </xf>
    <xf numFmtId="0" fontId="4" fillId="0" borderId="19" xfId="7" applyFont="1" applyFill="1" applyBorder="1" applyAlignment="1">
      <alignment horizontal="center" vertical="center"/>
    </xf>
    <xf numFmtId="9" fontId="4" fillId="0" borderId="16" xfId="2" applyFont="1" applyFill="1" applyBorder="1" applyAlignment="1">
      <alignment horizontal="center" vertical="center"/>
    </xf>
    <xf numFmtId="9" fontId="4" fillId="0" borderId="24" xfId="2" applyFont="1" applyFill="1" applyBorder="1" applyAlignment="1">
      <alignment horizontal="center" vertical="center"/>
    </xf>
    <xf numFmtId="9" fontId="4" fillId="0" borderId="19" xfId="2" applyFont="1" applyFill="1" applyBorder="1" applyAlignment="1">
      <alignment horizontal="center" vertical="center"/>
    </xf>
    <xf numFmtId="0" fontId="4" fillId="0" borderId="17"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29" fillId="0" borderId="17"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4" fillId="0" borderId="17" xfId="0" applyFont="1" applyFill="1" applyBorder="1" applyAlignment="1">
      <alignment horizontal="center" vertical="center"/>
    </xf>
    <xf numFmtId="0" fontId="6" fillId="0" borderId="0" xfId="1" applyFont="1" applyAlignment="1">
      <alignment horizontal="center" vertical="center"/>
    </xf>
    <xf numFmtId="0" fontId="4" fillId="0" borderId="16"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19" xfId="0" applyFont="1" applyFill="1" applyBorder="1" applyAlignment="1">
      <alignment horizontal="center" vertical="center"/>
    </xf>
    <xf numFmtId="0" fontId="11" fillId="0" borderId="23" xfId="0" applyFont="1" applyFill="1" applyBorder="1" applyAlignment="1">
      <alignment horizontal="left" vertical="center" wrapText="1"/>
    </xf>
    <xf numFmtId="0" fontId="4" fillId="0" borderId="6" xfId="0" applyFont="1" applyBorder="1" applyAlignment="1">
      <alignment horizontal="center" vertical="center"/>
    </xf>
    <xf numFmtId="0" fontId="2" fillId="0" borderId="7" xfId="0" applyFont="1" applyBorder="1"/>
    <xf numFmtId="0" fontId="2" fillId="0" borderId="8" xfId="0" applyFont="1" applyBorder="1"/>
    <xf numFmtId="0" fontId="4" fillId="0" borderId="2" xfId="0" applyFont="1" applyBorder="1" applyAlignment="1">
      <alignment horizontal="center" vertical="center"/>
    </xf>
    <xf numFmtId="0" fontId="2" fillId="0" borderId="13" xfId="0" applyFont="1" applyBorder="1"/>
    <xf numFmtId="0" fontId="11" fillId="0" borderId="6" xfId="0" applyFont="1" applyBorder="1" applyAlignment="1">
      <alignment horizontal="left" vertical="center" wrapText="1"/>
    </xf>
    <xf numFmtId="0" fontId="7" fillId="0" borderId="6" xfId="0" applyFont="1" applyBorder="1" applyAlignment="1">
      <alignment horizontal="left" vertical="center"/>
    </xf>
    <xf numFmtId="0" fontId="2" fillId="0" borderId="6" xfId="0" applyFont="1" applyBorder="1" applyAlignment="1"/>
    <xf numFmtId="0" fontId="4" fillId="0" borderId="3" xfId="0" applyFont="1" applyBorder="1" applyAlignment="1">
      <alignment horizontal="center" vertical="center"/>
    </xf>
    <xf numFmtId="0" fontId="2" fillId="0" borderId="5" xfId="0" applyFont="1" applyBorder="1"/>
    <xf numFmtId="0" fontId="2" fillId="0" borderId="10" xfId="0" applyFont="1" applyBorder="1"/>
    <xf numFmtId="0" fontId="2" fillId="0" borderId="12" xfId="0" applyFont="1" applyBorder="1"/>
    <xf numFmtId="0" fontId="5" fillId="0" borderId="0" xfId="0" applyFont="1" applyAlignment="1">
      <alignment horizontal="center" vertical="center"/>
    </xf>
    <xf numFmtId="0" fontId="0" fillId="0" borderId="0" xfId="0" applyFont="1" applyAlignment="1"/>
    <xf numFmtId="0" fontId="4" fillId="0" borderId="0" xfId="0" applyFont="1" applyAlignment="1">
      <alignment horizontal="center" vertical="center"/>
    </xf>
    <xf numFmtId="0" fontId="6" fillId="0" borderId="0" xfId="0" applyFont="1" applyAlignment="1">
      <alignment horizontal="center" vertical="center"/>
    </xf>
    <xf numFmtId="0" fontId="2" fillId="0" borderId="9" xfId="0" applyFont="1" applyBorder="1"/>
    <xf numFmtId="0" fontId="4" fillId="0" borderId="2" xfId="0" applyFont="1" applyBorder="1" applyAlignment="1">
      <alignment vertical="center"/>
    </xf>
    <xf numFmtId="0" fontId="7" fillId="0" borderId="6" xfId="0" applyFont="1" applyBorder="1" applyAlignment="1">
      <alignment horizontal="center"/>
    </xf>
    <xf numFmtId="2" fontId="2" fillId="0" borderId="2" xfId="0" applyNumberFormat="1" applyFont="1" applyBorder="1" applyAlignment="1">
      <alignment horizontal="center" vertical="center" textRotation="90"/>
    </xf>
    <xf numFmtId="0" fontId="2" fillId="0" borderId="4" xfId="0" applyFont="1" applyBorder="1"/>
    <xf numFmtId="0" fontId="2" fillId="0" borderId="11" xfId="0" applyFont="1" applyBorder="1"/>
    <xf numFmtId="2" fontId="4" fillId="0" borderId="2" xfId="0" applyNumberFormat="1" applyFont="1" applyBorder="1" applyAlignment="1">
      <alignment horizontal="center" vertical="center" textRotation="90"/>
    </xf>
    <xf numFmtId="0" fontId="4"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12" fillId="0" borderId="0" xfId="0" applyFont="1" applyFill="1" applyAlignment="1"/>
    <xf numFmtId="0" fontId="0" fillId="0" borderId="0" xfId="0" applyFont="1" applyFill="1" applyAlignment="1"/>
    <xf numFmtId="0" fontId="13" fillId="0" borderId="6" xfId="0" applyFont="1" applyFill="1" applyBorder="1" applyAlignment="1"/>
    <xf numFmtId="0" fontId="2" fillId="0" borderId="8" xfId="0" applyFont="1" applyFill="1" applyBorder="1"/>
    <xf numFmtId="0" fontId="13" fillId="0" borderId="3" xfId="0" applyFont="1" applyFill="1" applyBorder="1" applyAlignment="1">
      <alignment horizontal="center" vertical="top" wrapText="1"/>
    </xf>
    <xf numFmtId="0" fontId="2" fillId="0" borderId="4" xfId="0" applyFont="1" applyFill="1" applyBorder="1"/>
    <xf numFmtId="0" fontId="2" fillId="0" borderId="5" xfId="0" applyFont="1" applyFill="1" applyBorder="1"/>
    <xf numFmtId="0" fontId="2" fillId="0" borderId="14" xfId="0" applyFont="1" applyFill="1" applyBorder="1"/>
    <xf numFmtId="0" fontId="2" fillId="0" borderId="15" xfId="0" applyFont="1" applyFill="1" applyBorder="1"/>
    <xf numFmtId="0" fontId="2" fillId="0" borderId="10" xfId="0" applyFont="1" applyFill="1" applyBorder="1"/>
    <xf numFmtId="0" fontId="2" fillId="0" borderId="11" xfId="0" applyFont="1" applyFill="1" applyBorder="1"/>
    <xf numFmtId="0" fontId="2" fillId="0" borderId="12" xfId="0" applyFont="1" applyFill="1" applyBorder="1"/>
    <xf numFmtId="0" fontId="13" fillId="0" borderId="2" xfId="0" applyFont="1" applyFill="1" applyBorder="1" applyAlignment="1">
      <alignment horizontal="center" vertical="center" wrapText="1"/>
    </xf>
    <xf numFmtId="0" fontId="2" fillId="0" borderId="13" xfId="0" applyFont="1" applyFill="1" applyBorder="1"/>
    <xf numFmtId="0" fontId="13" fillId="0" borderId="6" xfId="0" applyFont="1" applyFill="1" applyBorder="1" applyAlignment="1">
      <alignment horizontal="center" vertical="center" wrapText="1"/>
    </xf>
    <xf numFmtId="0" fontId="2" fillId="0" borderId="7" xfId="0" applyFont="1" applyFill="1" applyBorder="1"/>
    <xf numFmtId="0" fontId="2" fillId="0" borderId="2" xfId="0" applyFont="1" applyFill="1" applyBorder="1" applyAlignment="1">
      <alignment horizontal="center" vertical="center"/>
    </xf>
    <xf numFmtId="0" fontId="2" fillId="0" borderId="9" xfId="0" applyFont="1" applyFill="1" applyBorder="1"/>
    <xf numFmtId="0" fontId="13" fillId="0" borderId="0" xfId="0" applyFont="1" applyFill="1" applyAlignment="1">
      <alignment horizontal="center"/>
    </xf>
    <xf numFmtId="0" fontId="15" fillId="0" borderId="0" xfId="0" applyFont="1" applyFill="1" applyAlignment="1">
      <alignment horizontal="center"/>
    </xf>
    <xf numFmtId="0" fontId="2" fillId="0" borderId="0" xfId="0" applyFont="1" applyFill="1" applyAlignment="1">
      <alignment horizontal="left" vertical="center" wrapText="1"/>
    </xf>
    <xf numFmtId="0" fontId="12" fillId="0" borderId="0" xfId="0" applyFont="1" applyFill="1" applyAlignment="1">
      <alignment horizontal="left" vertical="center" wrapText="1"/>
    </xf>
    <xf numFmtId="0" fontId="13" fillId="0" borderId="0" xfId="0" applyFont="1" applyFill="1" applyAlignment="1">
      <alignment horizontal="center" vertical="center"/>
    </xf>
    <xf numFmtId="0" fontId="0" fillId="0" borderId="0" xfId="0" applyFont="1" applyFill="1" applyAlignment="1">
      <alignment vertical="center"/>
    </xf>
    <xf numFmtId="0" fontId="17" fillId="0" borderId="0" xfId="0" applyFont="1" applyFill="1" applyAlignment="1">
      <alignment horizontal="center" vertical="center"/>
    </xf>
    <xf numFmtId="0" fontId="15" fillId="0" borderId="0" xfId="0" applyFont="1" applyFill="1" applyAlignment="1">
      <alignment horizontal="center" vertical="center"/>
    </xf>
    <xf numFmtId="0" fontId="19" fillId="0" borderId="0" xfId="0" applyFont="1" applyFill="1" applyAlignment="1">
      <alignment horizontal="center" vertical="center"/>
    </xf>
    <xf numFmtId="0" fontId="2" fillId="0" borderId="13" xfId="0" applyFont="1" applyFill="1" applyBorder="1" applyAlignment="1">
      <alignment vertical="center"/>
    </xf>
    <xf numFmtId="0" fontId="2" fillId="0" borderId="7" xfId="0" applyFont="1" applyFill="1" applyBorder="1" applyAlignment="1">
      <alignment vertical="center"/>
    </xf>
    <xf numFmtId="0" fontId="2" fillId="0" borderId="8" xfId="0" applyFont="1" applyFill="1" applyBorder="1" applyAlignment="1">
      <alignment vertical="center"/>
    </xf>
    <xf numFmtId="0" fontId="20" fillId="0" borderId="0" xfId="0" applyFont="1" applyFill="1" applyAlignment="1">
      <alignment horizontal="center" vertical="center" wrapText="1"/>
    </xf>
    <xf numFmtId="0" fontId="15" fillId="0" borderId="0" xfId="0" applyFont="1" applyFill="1" applyAlignment="1">
      <alignment horizontal="center" vertical="center" wrapText="1"/>
    </xf>
    <xf numFmtId="0" fontId="22" fillId="0" borderId="0" xfId="0" applyFont="1" applyFill="1" applyAlignment="1">
      <alignment horizontal="center" vertical="center" wrapText="1"/>
    </xf>
    <xf numFmtId="0" fontId="20" fillId="0" borderId="2"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6"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center" vertical="center"/>
    </xf>
    <xf numFmtId="0" fontId="17" fillId="0" borderId="0" xfId="0" applyFont="1" applyFill="1" applyAlignment="1">
      <alignment horizontal="center"/>
    </xf>
    <xf numFmtId="0" fontId="2" fillId="0" borderId="0" xfId="0" applyFont="1" applyFill="1" applyAlignment="1">
      <alignment horizontal="left" vertical="center"/>
    </xf>
    <xf numFmtId="0" fontId="28" fillId="0" borderId="0" xfId="0" applyFont="1" applyFill="1" applyAlignment="1">
      <alignment horizontal="center" vertical="center" wrapText="1"/>
    </xf>
    <xf numFmtId="0" fontId="13" fillId="0" borderId="0" xfId="0" applyFont="1" applyFill="1" applyAlignment="1">
      <alignment horizontal="center" vertical="center" wrapText="1"/>
    </xf>
    <xf numFmtId="0" fontId="12" fillId="0" borderId="4" xfId="0" applyFont="1" applyFill="1" applyBorder="1" applyAlignment="1">
      <alignment horizontal="left" vertical="center" wrapText="1"/>
    </xf>
    <xf numFmtId="0" fontId="13" fillId="0" borderId="13"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30" fillId="0" borderId="4" xfId="0" applyFont="1" applyFill="1" applyBorder="1" applyAlignment="1">
      <alignment horizontal="left" vertical="top" wrapText="1"/>
    </xf>
    <xf numFmtId="0" fontId="0" fillId="0" borderId="4" xfId="0" applyFill="1" applyBorder="1" applyAlignment="1">
      <alignment horizontal="left" vertical="top" wrapText="1"/>
    </xf>
    <xf numFmtId="0" fontId="30"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30" fillId="0" borderId="4" xfId="0" applyFont="1" applyFill="1" applyBorder="1" applyAlignment="1">
      <alignment horizontal="left" vertical="center" wrapText="1"/>
    </xf>
    <xf numFmtId="0" fontId="0" fillId="0" borderId="4" xfId="0" applyFill="1" applyBorder="1" applyAlignment="1">
      <alignment horizontal="left" vertical="center" wrapText="1"/>
    </xf>
    <xf numFmtId="0" fontId="30" fillId="0" borderId="4" xfId="0" applyFont="1" applyBorder="1" applyAlignment="1">
      <alignment horizontal="left" vertical="top" wrapText="1"/>
    </xf>
    <xf numFmtId="0" fontId="0" fillId="0" borderId="4" xfId="0" applyFont="1" applyBorder="1" applyAlignment="1">
      <alignment horizontal="left" vertical="top" wrapText="1"/>
    </xf>
    <xf numFmtId="166" fontId="2" fillId="0" borderId="17" xfId="0" applyNumberFormat="1" applyFont="1" applyBorder="1" applyAlignment="1">
      <alignment horizontal="right" vertical="center"/>
    </xf>
    <xf numFmtId="0" fontId="15" fillId="0" borderId="0" xfId="0" applyFont="1" applyAlignment="1">
      <alignment horizontal="center"/>
    </xf>
    <xf numFmtId="0" fontId="19" fillId="0" borderId="0" xfId="0" applyFont="1" applyAlignment="1">
      <alignment horizontal="center" vertical="center"/>
    </xf>
    <xf numFmtId="0" fontId="13" fillId="0" borderId="0" xfId="0" applyFont="1" applyAlignment="1">
      <alignment horizontal="center"/>
    </xf>
    <xf numFmtId="166" fontId="12" fillId="0" borderId="5" xfId="0" applyNumberFormat="1" applyFont="1" applyBorder="1" applyAlignment="1">
      <alignment vertical="center"/>
    </xf>
    <xf numFmtId="0" fontId="2" fillId="0" borderId="15" xfId="0" applyFont="1" applyBorder="1"/>
    <xf numFmtId="166" fontId="12" fillId="0" borderId="16" xfId="0" applyNumberFormat="1" applyFont="1" applyBorder="1" applyAlignment="1">
      <alignment horizontal="center" vertical="center"/>
    </xf>
    <xf numFmtId="166" fontId="12" fillId="0" borderId="24" xfId="0" applyNumberFormat="1" applyFont="1" applyBorder="1" applyAlignment="1">
      <alignment horizontal="center" vertical="center"/>
    </xf>
    <xf numFmtId="166" fontId="12" fillId="0" borderId="19" xfId="0" applyNumberFormat="1" applyFont="1" applyBorder="1" applyAlignment="1">
      <alignment horizontal="center" vertical="center"/>
    </xf>
    <xf numFmtId="166" fontId="12" fillId="0" borderId="2" xfId="0" applyNumberFormat="1" applyFont="1" applyBorder="1" applyAlignment="1">
      <alignment vertical="center"/>
    </xf>
    <xf numFmtId="166" fontId="12" fillId="0" borderId="3" xfId="0" applyNumberFormat="1" applyFont="1" applyBorder="1" applyAlignment="1">
      <alignment vertical="center"/>
    </xf>
    <xf numFmtId="0" fontId="2" fillId="0" borderId="14" xfId="0" applyFont="1" applyBorder="1"/>
    <xf numFmtId="166" fontId="12" fillId="0" borderId="2" xfId="0" applyNumberFormat="1" applyFont="1" applyBorder="1" applyAlignment="1">
      <alignment horizontal="center" vertical="center"/>
    </xf>
    <xf numFmtId="166" fontId="12" fillId="0" borderId="9" xfId="0" applyNumberFormat="1" applyFont="1" applyBorder="1" applyAlignment="1">
      <alignment horizontal="center" vertical="center"/>
    </xf>
    <xf numFmtId="166" fontId="12" fillId="0" borderId="13" xfId="0" applyNumberFormat="1" applyFont="1" applyBorder="1" applyAlignment="1">
      <alignment horizontal="center" vertical="center"/>
    </xf>
    <xf numFmtId="0" fontId="13" fillId="0" borderId="17" xfId="0" applyFont="1" applyFill="1" applyBorder="1" applyAlignment="1">
      <alignment horizontal="center" vertical="center" wrapText="1"/>
    </xf>
    <xf numFmtId="0" fontId="2" fillId="0" borderId="17" xfId="0" applyFont="1" applyFill="1" applyBorder="1"/>
    <xf numFmtId="0" fontId="13" fillId="0" borderId="2" xfId="0" applyFont="1" applyBorder="1" applyAlignment="1">
      <alignment horizontal="center" vertical="center" wrapText="1"/>
    </xf>
    <xf numFmtId="0" fontId="17" fillId="0" borderId="0" xfId="0" applyFont="1" applyAlignment="1">
      <alignment horizontal="center"/>
    </xf>
    <xf numFmtId="0" fontId="13" fillId="0" borderId="6" xfId="0" applyFont="1" applyBorder="1" applyAlignment="1">
      <alignment horizontal="center" vertical="center" wrapText="1"/>
    </xf>
    <xf numFmtId="0" fontId="13"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30" fillId="0" borderId="4" xfId="0" applyFont="1" applyFill="1" applyBorder="1" applyAlignment="1">
      <alignment horizontal="left" vertical="top"/>
    </xf>
    <xf numFmtId="0" fontId="0" fillId="0" borderId="4" xfId="0" applyFont="1" applyFill="1" applyBorder="1" applyAlignment="1">
      <alignment horizontal="left" vertical="top"/>
    </xf>
    <xf numFmtId="0" fontId="0" fillId="0" borderId="4" xfId="0" applyFont="1" applyFill="1" applyBorder="1" applyAlignment="1">
      <alignment horizontal="left" vertical="top" wrapText="1"/>
    </xf>
    <xf numFmtId="0" fontId="13" fillId="0" borderId="6" xfId="0" applyFont="1" applyFill="1" applyBorder="1" applyAlignment="1">
      <alignment horizontal="center" vertical="center"/>
    </xf>
    <xf numFmtId="0" fontId="2" fillId="0" borderId="8" xfId="0" applyFont="1" applyFill="1" applyBorder="1" applyAlignment="1"/>
    <xf numFmtId="0" fontId="13" fillId="0" borderId="2" xfId="0" applyFont="1" applyFill="1" applyBorder="1" applyAlignment="1">
      <alignment horizontal="center" vertical="center"/>
    </xf>
    <xf numFmtId="0" fontId="2" fillId="0" borderId="13" xfId="0" applyFont="1" applyFill="1" applyBorder="1" applyAlignment="1"/>
    <xf numFmtId="0" fontId="2" fillId="0" borderId="13" xfId="0" applyFont="1" applyFill="1" applyBorder="1" applyAlignment="1">
      <alignment wrapText="1"/>
    </xf>
    <xf numFmtId="0" fontId="51" fillId="0" borderId="22" xfId="11" applyFont="1" applyBorder="1" applyAlignment="1">
      <alignment horizontal="center" vertical="center"/>
    </xf>
    <xf numFmtId="0" fontId="51" fillId="0" borderId="23" xfId="11" applyFont="1" applyBorder="1" applyAlignment="1">
      <alignment horizontal="center" vertical="center"/>
    </xf>
    <xf numFmtId="0" fontId="51" fillId="0" borderId="26" xfId="11" applyFont="1" applyBorder="1" applyAlignment="1">
      <alignment horizontal="center" vertical="center"/>
    </xf>
    <xf numFmtId="0" fontId="51" fillId="0" borderId="27" xfId="11" applyFont="1" applyBorder="1" applyAlignment="1">
      <alignment horizontal="center" vertical="center"/>
    </xf>
    <xf numFmtId="0" fontId="51" fillId="0" borderId="0" xfId="11" applyFont="1" applyBorder="1" applyAlignment="1">
      <alignment horizontal="center" vertical="center"/>
    </xf>
    <xf numFmtId="0" fontId="51" fillId="0" borderId="28" xfId="11" applyFont="1" applyBorder="1" applyAlignment="1">
      <alignment horizontal="center" vertical="center"/>
    </xf>
    <xf numFmtId="0" fontId="51" fillId="0" borderId="29" xfId="11" applyFont="1" applyBorder="1" applyAlignment="1">
      <alignment horizontal="center" vertical="center"/>
    </xf>
    <xf numFmtId="0" fontId="51" fillId="0" borderId="20" xfId="11" applyFont="1" applyBorder="1" applyAlignment="1">
      <alignment horizontal="center" vertical="center"/>
    </xf>
    <xf numFmtId="0" fontId="51" fillId="0" borderId="30" xfId="11" applyFont="1" applyBorder="1" applyAlignment="1">
      <alignment horizontal="center" vertical="center"/>
    </xf>
    <xf numFmtId="0" fontId="4" fillId="0" borderId="0" xfId="11" applyFont="1" applyAlignment="1">
      <alignment horizontal="center"/>
    </xf>
    <xf numFmtId="0" fontId="5" fillId="0" borderId="0" xfId="11" applyFont="1" applyAlignment="1">
      <alignment horizontal="center"/>
    </xf>
    <xf numFmtId="0" fontId="6" fillId="0" borderId="0" xfId="11" applyFont="1" applyAlignment="1">
      <alignment horizontal="center"/>
    </xf>
    <xf numFmtId="0" fontId="49" fillId="0" borderId="16" xfId="11" applyFont="1" applyBorder="1" applyAlignment="1">
      <alignment horizontal="center" vertical="top" wrapText="1"/>
    </xf>
    <xf numFmtId="0" fontId="49" fillId="0" borderId="19" xfId="11" applyFont="1" applyBorder="1" applyAlignment="1">
      <alignment horizontal="center" vertical="top" wrapText="1"/>
    </xf>
    <xf numFmtId="0" fontId="4" fillId="0" borderId="21" xfId="11" applyFont="1" applyBorder="1" applyAlignment="1">
      <alignment horizontal="center" vertical="top" wrapText="1"/>
    </xf>
    <xf numFmtId="0" fontId="4" fillId="0" borderId="25" xfId="11" applyFont="1" applyBorder="1" applyAlignment="1">
      <alignment horizontal="center" vertical="top" wrapText="1"/>
    </xf>
    <xf numFmtId="0" fontId="4" fillId="0" borderId="18" xfId="11" applyFont="1" applyBorder="1" applyAlignment="1">
      <alignment horizontal="center" vertical="top" wrapText="1"/>
    </xf>
    <xf numFmtId="0" fontId="4" fillId="0" borderId="17" xfId="11" applyFont="1" applyBorder="1" applyAlignment="1">
      <alignment horizontal="center" vertical="top" wrapText="1"/>
    </xf>
    <xf numFmtId="0" fontId="35" fillId="0" borderId="6" xfId="0" applyFont="1" applyBorder="1" applyAlignment="1">
      <alignment horizontal="center" vertical="center" wrapText="1"/>
    </xf>
    <xf numFmtId="0" fontId="2" fillId="0" borderId="0" xfId="0" applyFont="1" applyFill="1" applyAlignment="1">
      <alignment vertical="center" wrapText="1"/>
    </xf>
    <xf numFmtId="0" fontId="0" fillId="0" borderId="0" xfId="0" applyFont="1" applyFill="1" applyAlignment="1">
      <alignment wrapText="1"/>
    </xf>
    <xf numFmtId="0" fontId="12" fillId="0" borderId="0" xfId="0" applyFont="1" applyFill="1" applyAlignment="1">
      <alignment vertical="center" wrapText="1"/>
    </xf>
    <xf numFmtId="0" fontId="2" fillId="0" borderId="7" xfId="0" applyFont="1" applyFill="1" applyBorder="1" applyAlignment="1">
      <alignment wrapText="1"/>
    </xf>
    <xf numFmtId="0" fontId="2" fillId="0" borderId="8" xfId="0" applyFont="1" applyFill="1" applyBorder="1" applyAlignment="1">
      <alignment wrapText="1"/>
    </xf>
    <xf numFmtId="0" fontId="19" fillId="0" borderId="0" xfId="0" applyFont="1" applyFill="1" applyAlignment="1">
      <alignment horizontal="center" vertical="center" wrapText="1"/>
    </xf>
    <xf numFmtId="0" fontId="13" fillId="0" borderId="2" xfId="0" quotePrefix="1" applyFont="1" applyFill="1" applyBorder="1" applyAlignment="1">
      <alignment horizontal="center" vertical="center" wrapText="1"/>
    </xf>
    <xf numFmtId="0" fontId="33" fillId="0" borderId="0" xfId="0" applyFont="1" applyAlignment="1"/>
    <xf numFmtId="0" fontId="15" fillId="0" borderId="0" xfId="0" applyFont="1" applyAlignment="1">
      <alignment horizontal="center" vertical="center"/>
    </xf>
    <xf numFmtId="0" fontId="13" fillId="0" borderId="0" xfId="0" applyFont="1" applyAlignment="1">
      <alignment horizontal="center" vertical="center"/>
    </xf>
    <xf numFmtId="0" fontId="12" fillId="0" borderId="2" xfId="0" applyFont="1" applyFill="1" applyBorder="1" applyAlignment="1"/>
    <xf numFmtId="0" fontId="38" fillId="0" borderId="0" xfId="0" applyFont="1" applyFill="1" applyAlignment="1">
      <alignment horizontal="center" vertical="center"/>
    </xf>
    <xf numFmtId="0" fontId="39" fillId="0" borderId="17" xfId="0" applyFont="1" applyFill="1" applyBorder="1" applyAlignment="1">
      <alignment horizontal="center" vertical="center"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60" fillId="0" borderId="22" xfId="13" applyFont="1" applyBorder="1" applyAlignment="1">
      <alignment horizontal="center" vertical="center"/>
    </xf>
    <xf numFmtId="0" fontId="60" fillId="0" borderId="23" xfId="13" applyFont="1" applyBorder="1" applyAlignment="1">
      <alignment horizontal="center" vertical="center"/>
    </xf>
    <xf numFmtId="0" fontId="60" fillId="0" borderId="26" xfId="13" applyFont="1" applyBorder="1" applyAlignment="1">
      <alignment horizontal="center" vertical="center"/>
    </xf>
    <xf numFmtId="0" fontId="60" fillId="0" borderId="27" xfId="13" applyFont="1" applyBorder="1" applyAlignment="1">
      <alignment horizontal="center" vertical="center"/>
    </xf>
    <xf numFmtId="0" fontId="60" fillId="0" borderId="0" xfId="13" applyFont="1" applyBorder="1" applyAlignment="1">
      <alignment horizontal="center" vertical="center"/>
    </xf>
    <xf numFmtId="0" fontId="60" fillId="0" borderId="28" xfId="13" applyFont="1" applyBorder="1" applyAlignment="1">
      <alignment horizontal="center" vertical="center"/>
    </xf>
    <xf numFmtId="0" fontId="60" fillId="0" borderId="29" xfId="13" applyFont="1" applyBorder="1" applyAlignment="1">
      <alignment horizontal="center" vertical="center"/>
    </xf>
    <xf numFmtId="0" fontId="60" fillId="0" borderId="20" xfId="13" applyFont="1" applyBorder="1" applyAlignment="1">
      <alignment horizontal="center" vertical="center"/>
    </xf>
    <xf numFmtId="0" fontId="60" fillId="0" borderId="30" xfId="13" applyFont="1" applyBorder="1" applyAlignment="1">
      <alignment horizontal="center" vertical="center"/>
    </xf>
    <xf numFmtId="0" fontId="4" fillId="0" borderId="0" xfId="12" applyFont="1" applyAlignment="1">
      <alignment horizontal="center"/>
    </xf>
    <xf numFmtId="0" fontId="5" fillId="0" borderId="0" xfId="12" applyNumberFormat="1" applyFont="1" applyAlignment="1">
      <alignment horizontal="center"/>
    </xf>
    <xf numFmtId="0" fontId="62" fillId="0" borderId="0" xfId="13" applyFont="1" applyAlignment="1">
      <alignment horizontal="center"/>
    </xf>
    <xf numFmtId="0" fontId="4" fillId="0" borderId="17" xfId="12" applyFont="1" applyBorder="1" applyAlignment="1">
      <alignment horizontal="center" vertical="top" wrapText="1"/>
    </xf>
    <xf numFmtId="0" fontId="57" fillId="0" borderId="16" xfId="13" applyFont="1" applyBorder="1" applyAlignment="1">
      <alignment horizontal="center" vertical="top" wrapText="1"/>
    </xf>
    <xf numFmtId="0" fontId="57" fillId="0" borderId="19" xfId="13" applyFont="1" applyBorder="1" applyAlignment="1">
      <alignment horizontal="center" vertical="top" wrapText="1"/>
    </xf>
    <xf numFmtId="0" fontId="57" fillId="0" borderId="17" xfId="13" applyFont="1" applyBorder="1" applyAlignment="1">
      <alignment horizontal="center" vertical="top" wrapText="1"/>
    </xf>
    <xf numFmtId="0" fontId="56" fillId="0" borderId="17" xfId="13" applyFont="1" applyBorder="1" applyAlignment="1">
      <alignment horizontal="center" vertical="top" wrapText="1"/>
    </xf>
    <xf numFmtId="0" fontId="30" fillId="0" borderId="0" xfId="0" applyFont="1" applyFill="1" applyAlignment="1">
      <alignment horizontal="left" vertical="top"/>
    </xf>
    <xf numFmtId="0" fontId="0" fillId="0" borderId="0" xfId="0" applyFont="1" applyFill="1" applyAlignment="1">
      <alignment horizontal="left" vertical="top"/>
    </xf>
    <xf numFmtId="0" fontId="39" fillId="0" borderId="17" xfId="0" applyFont="1" applyBorder="1" applyAlignment="1">
      <alignment horizontal="center" vertical="center" wrapText="1"/>
    </xf>
    <xf numFmtId="0" fontId="2" fillId="0" borderId="0" xfId="0" applyFont="1" applyFill="1" applyAlignment="1">
      <alignment wrapText="1"/>
    </xf>
    <xf numFmtId="0" fontId="13" fillId="0" borderId="3" xfId="0" applyFont="1" applyBorder="1" applyAlignment="1">
      <alignment horizontal="center" vertical="center" wrapText="1"/>
    </xf>
    <xf numFmtId="0" fontId="4" fillId="0" borderId="6" xfId="0" applyFont="1" applyBorder="1" applyAlignment="1"/>
    <xf numFmtId="0" fontId="4" fillId="0" borderId="8" xfId="0" applyFont="1" applyBorder="1"/>
    <xf numFmtId="2" fontId="40" fillId="0" borderId="2" xfId="0" applyNumberFormat="1" applyFont="1" applyBorder="1" applyAlignment="1">
      <alignment horizontal="center" vertical="center" textRotation="90" wrapText="1"/>
    </xf>
    <xf numFmtId="0" fontId="40" fillId="0" borderId="9" xfId="0" applyFont="1" applyBorder="1"/>
    <xf numFmtId="0" fontId="40" fillId="0" borderId="13" xfId="0" applyFont="1" applyBorder="1"/>
    <xf numFmtId="0" fontId="39" fillId="0" borderId="16" xfId="0" applyFont="1" applyBorder="1" applyAlignment="1">
      <alignment horizontal="center" vertical="center"/>
    </xf>
    <xf numFmtId="0" fontId="39" fillId="0" borderId="24" xfId="0" applyFont="1" applyBorder="1" applyAlignment="1">
      <alignment horizontal="center" vertical="center"/>
    </xf>
    <xf numFmtId="0" fontId="39" fillId="0" borderId="19" xfId="0" applyFont="1" applyBorder="1" applyAlignment="1">
      <alignment horizontal="center" vertical="center"/>
    </xf>
    <xf numFmtId="0" fontId="39" fillId="0" borderId="16"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17" xfId="0" applyFont="1" applyBorder="1" applyAlignment="1">
      <alignment horizontal="center"/>
    </xf>
  </cellXfs>
  <cellStyles count="20">
    <cellStyle name="Currency 2" xfId="14"/>
    <cellStyle name="Currency 2 2" xfId="15"/>
    <cellStyle name="Excel Built-in Normal" xfId="16"/>
    <cellStyle name="Normal" xfId="0" builtinId="0"/>
    <cellStyle name="Normal 112" xfId="3"/>
    <cellStyle name="Normal 114" xfId="4"/>
    <cellStyle name="Normal 2" xfId="1"/>
    <cellStyle name="Normal 2 2" xfId="9"/>
    <cellStyle name="Normal 2 3" xfId="13"/>
    <cellStyle name="Normal 3" xfId="10"/>
    <cellStyle name="Normal 3 2" xfId="17"/>
    <cellStyle name="Normal 4" xfId="11"/>
    <cellStyle name="Normal 4 2" xfId="18"/>
    <cellStyle name="Normal 4 2 2" xfId="19"/>
    <cellStyle name="Normal 46" xfId="5"/>
    <cellStyle name="Normal 48" xfId="6"/>
    <cellStyle name="Normal 49" xfId="7"/>
    <cellStyle name="Normal 5" xfId="12"/>
    <cellStyle name="Normal 51" xfId="8"/>
    <cellStyle name="Percent" xfId="2" builtinId="5"/>
  </cellStyles>
  <dxfs count="30">
    <dxf>
      <font>
        <b/>
        <i/>
        <color rgb="FFFFFFFF"/>
      </font>
      <fill>
        <patternFill patternType="solid">
          <fgColor rgb="FFFF0000"/>
          <bgColor rgb="FFFF0000"/>
        </patternFill>
      </fill>
    </dxf>
    <dxf>
      <font>
        <color rgb="FF9C0006"/>
      </font>
      <fill>
        <patternFill>
          <bgColor rgb="FFFFC7CE"/>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ill>
        <patternFill patternType="solid">
          <fgColor rgb="FFB7E1CD"/>
          <bgColor rgb="FFB7E1CD"/>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color rgb="FFFFFFFF"/>
      </font>
      <fill>
        <patternFill patternType="solid">
          <fgColor rgb="FFFF0000"/>
          <bgColor rgb="FFFF0000"/>
        </patternFill>
      </fill>
    </dxf>
    <dxf>
      <font>
        <b/>
        <i/>
      </font>
      <fill>
        <patternFill patternType="solid">
          <fgColor rgb="FFF4C7C3"/>
          <bgColor rgb="FFF4C7C3"/>
        </patternFill>
      </fill>
    </dxf>
    <dxf>
      <font>
        <b/>
        <i/>
        <color rgb="FFF3F3F3"/>
      </font>
      <fill>
        <patternFill patternType="solid">
          <fgColor rgb="FFFF0000"/>
          <bgColor rgb="FFFF0000"/>
        </patternFill>
      </fill>
    </dxf>
    <dxf>
      <font>
        <b/>
        <i/>
      </font>
      <fill>
        <patternFill patternType="solid">
          <fgColor rgb="FFF4C7C3"/>
          <bgColor rgb="FFF4C7C3"/>
        </patternFill>
      </fill>
    </dxf>
    <dxf>
      <fill>
        <patternFill patternType="solid">
          <fgColor rgb="FFB7E1CD"/>
          <bgColor rgb="FFB7E1CD"/>
        </patternFill>
      </fill>
    </dxf>
    <dxf>
      <font>
        <b/>
        <i/>
        <color rgb="FFFFFFFF"/>
      </font>
      <fill>
        <patternFill patternType="solid">
          <fgColor rgb="FFFF0000"/>
          <bgColor rgb="FFFF0000"/>
        </patternFill>
      </fill>
    </dxf>
    <dxf>
      <fill>
        <patternFill patternType="solid">
          <fgColor rgb="FFB7E1CD"/>
          <bgColor rgb="FFB7E1CD"/>
        </patternFill>
      </fill>
    </dxf>
    <dxf>
      <fill>
        <patternFill patternType="solid">
          <fgColor rgb="FFB7E1CD"/>
          <bgColor rgb="FFB7E1CD"/>
        </patternFill>
      </fill>
    </dxf>
    <dxf>
      <font>
        <b/>
        <i/>
      </font>
      <fill>
        <patternFill patternType="solid">
          <fgColor rgb="FFF4C7C3"/>
          <bgColor rgb="FFF4C7C3"/>
        </patternFill>
      </fill>
    </dxf>
    <dxf>
      <font>
        <b/>
        <i/>
        <color rgb="FF9C0006"/>
      </font>
      <fill>
        <patternFill>
          <bgColor rgb="FFFFC7CE"/>
        </patternFill>
      </fill>
    </dxf>
    <dxf>
      <font>
        <b/>
        <i/>
        <color rgb="FF9C0006"/>
      </font>
      <fill>
        <patternFill>
          <bgColor rgb="FFFFC7CE"/>
        </patternFill>
      </fill>
    </dxf>
    <dxf>
      <font>
        <b/>
        <i/>
        <color rgb="FF9C0006"/>
      </font>
      <fill>
        <patternFill>
          <bgColor rgb="FFFFC7CE"/>
        </patternFill>
      </fill>
    </dxf>
    <dxf>
      <font>
        <b/>
        <i/>
        <color rgb="FF9C0006"/>
      </font>
      <fill>
        <patternFill>
          <bgColor rgb="FFFFC7CE"/>
        </patternFill>
      </fill>
    </dxf>
    <dxf>
      <font>
        <b/>
        <i/>
        <color rgb="FF9C0006"/>
      </font>
      <fill>
        <patternFill>
          <bgColor rgb="FFFFC7CE"/>
        </patternFill>
      </fill>
    </dxf>
    <dxf>
      <font>
        <b/>
        <i/>
        <color rgb="FF9C0006"/>
      </font>
      <fill>
        <patternFill>
          <bgColor rgb="FFFFC7CE"/>
        </patternFill>
      </fill>
    </dxf>
    <dxf>
      <font>
        <b/>
        <i/>
        <color rgb="FF9C0006"/>
      </font>
      <fill>
        <patternFill>
          <bgColor rgb="FFFFC7CE"/>
        </patternFill>
      </fill>
    </dxf>
    <dxf>
      <fill>
        <patternFill patternType="solid">
          <fgColor rgb="FFB7E1CD"/>
          <bgColor rgb="FFB7E1CD"/>
        </patternFill>
      </fill>
    </dxf>
  </dxfs>
  <tableStyles count="0" defaultTableStyle="TableStyleMedium9" defaultPivotStyle="PivotStyleLight16"/>
  <colors>
    <mruColors>
      <color rgb="FF00FF00"/>
      <color rgb="FF66FF33"/>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57150</xdr:colOff>
      <xdr:row>775</xdr:row>
      <xdr:rowOff>0</xdr:rowOff>
    </xdr:from>
    <xdr:to>
      <xdr:col>6</xdr:col>
      <xdr:colOff>550789</xdr:colOff>
      <xdr:row>775</xdr:row>
      <xdr:rowOff>0</xdr:rowOff>
    </xdr:to>
    <xdr:sp macro="" textlink="">
      <xdr:nvSpPr>
        <xdr:cNvPr id="2" name="Text Box 13"/>
        <xdr:cNvSpPr txBox="1">
          <a:spLocks noChangeArrowheads="1"/>
        </xdr:cNvSpPr>
      </xdr:nvSpPr>
      <xdr:spPr bwMode="auto">
        <a:xfrm>
          <a:off x="5353050" y="133797675"/>
          <a:ext cx="1417564"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Benchmark (85%)</a:t>
          </a:r>
        </a:p>
      </xdr:txBody>
    </xdr:sp>
    <xdr:clientData/>
  </xdr:twoCellAnchor>
  <xdr:twoCellAnchor>
    <xdr:from>
      <xdr:col>2</xdr:col>
      <xdr:colOff>640080</xdr:colOff>
      <xdr:row>775</xdr:row>
      <xdr:rowOff>0</xdr:rowOff>
    </xdr:from>
    <xdr:to>
      <xdr:col>3</xdr:col>
      <xdr:colOff>339137</xdr:colOff>
      <xdr:row>775</xdr:row>
      <xdr:rowOff>0</xdr:rowOff>
    </xdr:to>
    <xdr:sp macro="" textlink="">
      <xdr:nvSpPr>
        <xdr:cNvPr id="3" name="Text Box 14"/>
        <xdr:cNvSpPr txBox="1">
          <a:spLocks noChangeArrowheads="1"/>
        </xdr:cNvSpPr>
      </xdr:nvSpPr>
      <xdr:spPr bwMode="auto">
        <a:xfrm>
          <a:off x="3002280" y="133797675"/>
          <a:ext cx="756332"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100%</a:t>
          </a:r>
        </a:p>
      </xdr:txBody>
    </xdr:sp>
    <xdr:clientData/>
  </xdr:twoCellAnchor>
  <xdr:twoCellAnchor>
    <xdr:from>
      <xdr:col>4</xdr:col>
      <xdr:colOff>742950</xdr:colOff>
      <xdr:row>775</xdr:row>
      <xdr:rowOff>0</xdr:rowOff>
    </xdr:from>
    <xdr:to>
      <xdr:col>5</xdr:col>
      <xdr:colOff>271918</xdr:colOff>
      <xdr:row>775</xdr:row>
      <xdr:rowOff>0</xdr:rowOff>
    </xdr:to>
    <xdr:sp macro="" textlink="">
      <xdr:nvSpPr>
        <xdr:cNvPr id="4" name="Text Box 15"/>
        <xdr:cNvSpPr txBox="1">
          <a:spLocks noChangeArrowheads="1"/>
        </xdr:cNvSpPr>
      </xdr:nvSpPr>
      <xdr:spPr bwMode="auto">
        <a:xfrm>
          <a:off x="5019675" y="133797675"/>
          <a:ext cx="548143"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68%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DMA\BUDGET\2019-20\AWP%202019-20%20Appraisal\AWP&amp;B%202019-20%20State%203005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AWP&amp;B%202019-20%20State%2006062018%20at%202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AWP&amp;B%202018-19%20State%2006062018%20at%2021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DMA\BUDGET\2017-18\AWP2017-18%20Compiled\STATE_AWPB_Detailed_Proforma_Tables%202017-18%20-%20GoI%20-%202203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P Factsheet"/>
      <sheetName val="AT-1"/>
      <sheetName val="AT-2-S1 BUDGET"/>
      <sheetName val="AT_2A_fundflow"/>
      <sheetName val="AT-3"/>
      <sheetName val="AT3A_Schools_PS"/>
      <sheetName val="AT3B_Schools_UPS"/>
      <sheetName val="AT3C_Schools_UPS"/>
      <sheetName val="AT4_enrolment vs availed_PY"/>
      <sheetName val="AT4A_enrolment vs availed_UPY"/>
      <sheetName val="AT-4B_Aadhaar_Enrollment"/>
      <sheetName val="T5_PLAN_vs_PRFM_PS"/>
      <sheetName val="T5A_PLAN_vs_PRFM_UPS"/>
      <sheetName val="T5B_PLAN_vs_PRFM_NCLP"/>
      <sheetName val="T6_FG_PS"/>
      <sheetName val="T6A_FG_UPS"/>
      <sheetName val="T6B_Pay_FG_FCI"/>
      <sheetName val="T7_CC_PS"/>
      <sheetName val="T7A_CC_UPS"/>
      <sheetName val="AT-8_Hon_CCH_Pry"/>
      <sheetName val="AT-8A_Hon_CCH_UPry"/>
      <sheetName val="AT9_TA"/>
      <sheetName val="AT-10_MME"/>
      <sheetName val="AT10A_Details_of_Meeting"/>
      <sheetName val="AT-10B_Social_Audit"/>
      <sheetName val="AT-10C_IEC_Activity"/>
      <sheetName val="AT-10D_Manpower"/>
      <sheetName val="AT-10E_Kitchen_Garden"/>
      <sheetName val="AT-10F_Training of Cooks"/>
      <sheetName val="AT11_KS Year wise"/>
      <sheetName val="AT11A_KS-District wise"/>
      <sheetName val="AT12_KD-New Yearwise"/>
      <sheetName val="AT12_KD-New-Districtwise"/>
      <sheetName val="AT12A_KD-Replace Yearwise"/>
      <sheetName val="AT12A_KD-Replace-Districtwise"/>
      <sheetName val="AT-13-Mode of cooking"/>
      <sheetName val="AT-14_Quality_Safety_Hygiene"/>
      <sheetName val="AT-14A_Testing_of_food"/>
      <sheetName val="AT-15_Tithi_Bhojan"/>
      <sheetName val="AT-16_MDM_Allowance_Paid"/>
      <sheetName val="AT-17_Coverage-RBSK "/>
      <sheetName val="AT18_Details_Community"/>
      <sheetName val="AT_19_Impl_Agency"/>
      <sheetName val="AT_20_CentralCookingagency "/>
      <sheetName val="AT-21_Cooks(CentralizedKitchen)"/>
      <sheetName val="AT-22_NGO_Information"/>
      <sheetName val="AT-23 MIS"/>
      <sheetName val="AT-23A_AMS"/>
      <sheetName val="AT-24"/>
      <sheetName val="AT-25_Grievance_Redressal"/>
      <sheetName val="AT26_NoWD_PS"/>
      <sheetName val="AT26A_NoWD_UPS"/>
      <sheetName val="AT27_Req_FG_Pry"/>
      <sheetName val="AT27A_Req_FG_UPry"/>
      <sheetName val="AT27B_Req_FG_NCLP"/>
      <sheetName val="AT_28_RqmtKitchen"/>
      <sheetName val="AT-28A_RqmtPlinthArea"/>
      <sheetName val="AT_28BRepairKitchen"/>
      <sheetName val="AT_29KD"/>
      <sheetName val="AT_29A_KD"/>
      <sheetName val="AT-30_Cook-cum-Helper"/>
      <sheetName val="AT_31_Budget_provision"/>
      <sheetName val="AWP Online"/>
      <sheetName val="Sheet1"/>
    </sheetNames>
    <sheetDataSet>
      <sheetData sheetId="0"/>
      <sheetData sheetId="1"/>
      <sheetData sheetId="2"/>
      <sheetData sheetId="3">
        <row r="5">
          <cell r="U5" t="str">
            <v>(For the Period 01.04.18 to 31.03.19)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T-2-S1 BUDGET"/>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P Factsheet"/>
      <sheetName val="AT-1"/>
      <sheetName val="AT-1_Districtwise"/>
      <sheetName val="AT-2-S1 BUDGET"/>
      <sheetName val="AT_2A_fundflow"/>
      <sheetName val="AT-3"/>
      <sheetName val="AT3A_Schools_PS"/>
      <sheetName val="AT-3A_Details"/>
      <sheetName val="AT3B_Schools_UPS"/>
      <sheetName val="AT-3B_Details"/>
      <sheetName val="AT3C_Schools_UPS"/>
      <sheetName val="AT-3C_Details"/>
      <sheetName val="AT4_enrolment vs availed_PY"/>
      <sheetName val="AT4A_enrolment vs availed_UPY"/>
      <sheetName val="AT4_Enroll_Avail_PS"/>
      <sheetName val="AT4A_Enroll_Avail_UPS"/>
      <sheetName val="AT4B_Enroll_UPS_With_PS_(1-5)"/>
      <sheetName val="AT4C_Enroll_UPS_With_PS_(6-8)"/>
      <sheetName val="AT-4B_Aadhaar_Enrollment"/>
      <sheetName val="T5_PLAN_vs_PRFM_PS"/>
      <sheetName val="T5A_PLAN_vs_PRFM_UPS"/>
      <sheetName val="T5B_PLAN_vs_PRFM_NCLP"/>
      <sheetName val="T6_FG_PS"/>
      <sheetName val="T6A_FG_UPS"/>
      <sheetName val="T6B_Pay_FG_FCI"/>
      <sheetName val="T7_CC_PS"/>
      <sheetName val="T7A_CC_UPS"/>
      <sheetName val="AT-8_Hon_CCH_Pry"/>
      <sheetName val="AT-8A_Hon_CCH_UPry"/>
      <sheetName val="AT9_TA"/>
      <sheetName val="AT-10_MME (State)"/>
      <sheetName val="AT-10_MME"/>
      <sheetName val="AT-10_Districtwise"/>
      <sheetName val="AT10A_Details_of_Meeting"/>
      <sheetName val="AT-10B_Social_Audit"/>
      <sheetName val="AT-10C_IEC_Activity"/>
      <sheetName val="AT-10D_Manpower"/>
      <sheetName val="AT-10D_Detail"/>
      <sheetName val="AT-10E_Kitchen_Garden"/>
      <sheetName val="AT-10F_Drinking_Water_Facility"/>
      <sheetName val="AT11_KS Year wise"/>
      <sheetName val="AT11A_KS-District wise"/>
      <sheetName val="AT12_KD-New Yearwise"/>
      <sheetName val="AT12_KD-New-Districtwise"/>
      <sheetName val="AT12A_KD-Replace Yearwise"/>
      <sheetName val="AT12A_KD-Replace-Districtwise"/>
      <sheetName val="AT-13-Mode of cooking"/>
      <sheetName val="AT-14_Quality_Safety_Hygiene"/>
      <sheetName val="AT-14A_Testing_of_food"/>
      <sheetName val="AT-15_Tithi_Bhojan"/>
      <sheetName val="AT-16_MDM_Allowance_Paid"/>
      <sheetName val="AT-17_Coverage-RBSK "/>
      <sheetName val="AT18_Details_Community"/>
      <sheetName val="AT_19_Impl_Agency"/>
      <sheetName val="AT_20_CentralCookingagency "/>
      <sheetName val="AT-21_Cooks(CentralizedKitchen)"/>
      <sheetName val="AT-22_NGO_Information"/>
      <sheetName val="AT-23 MIS"/>
      <sheetName val="AT-23A_AMS"/>
      <sheetName val="AT-24"/>
      <sheetName val="AT-25_Grievance_Redressal"/>
      <sheetName val="AT-25_Districtwise"/>
      <sheetName val="AT26_NoWD_PS"/>
      <sheetName val="AT26A_NoWD_UPS"/>
      <sheetName val="AT27_Req_FG_Pry"/>
      <sheetName val="AT27A_Req_FG_UPry"/>
      <sheetName val="AT27B_Req_FG_NCLP"/>
      <sheetName val="AT_28_RqmtKitchen"/>
      <sheetName val="AT29_K_D"/>
      <sheetName val="AT-30_Cook-cum-Helper"/>
      <sheetName val="AT-30A_Coook-cum-Helper"/>
      <sheetName val="AT-30B_Coook-cum-Helper"/>
      <sheetName val="AT-30C_Coook-cum-Helper"/>
      <sheetName val="AT_31_Budget_provision"/>
    </sheetNames>
    <sheetDataSet>
      <sheetData sheetId="0"/>
      <sheetData sheetId="1">
        <row r="46">
          <cell r="J46" t="str">
            <v>(Signature)</v>
          </cell>
        </row>
        <row r="47">
          <cell r="J47" t="str">
            <v>Secretary Basic Education Department</v>
          </cell>
        </row>
        <row r="48">
          <cell r="I48" t="str">
            <v>Seal:</v>
          </cell>
        </row>
      </sheetData>
      <sheetData sheetId="2"/>
      <sheetData sheetId="3">
        <row r="2">
          <cell r="A2" t="str">
            <v>[Mid Day Meal Scheme, U.P.]</v>
          </cell>
        </row>
        <row r="3">
          <cell r="A3" t="str">
            <v>Annual Work Plan and Budget 2018-19</v>
          </cell>
        </row>
      </sheetData>
      <sheetData sheetId="4">
        <row r="5">
          <cell r="A5" t="str">
            <v>State: UTTAR PRADESH</v>
          </cell>
          <cell r="U5" t="str">
            <v>(For the Period 01.04.17 to 31.03.18)</v>
          </cell>
        </row>
        <row r="73">
          <cell r="A73" t="str">
            <v>Date:</v>
          </cell>
        </row>
        <row r="74">
          <cell r="A74" t="str">
            <v>Place: LUCKNOW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Index"/>
      <sheetName val="AT-1-Gen_Info"/>
      <sheetName val="AT-2-S1 BUDGET"/>
      <sheetName val="AT_2A_fundflow"/>
      <sheetName val="AT-3"/>
      <sheetName val="AT3A_Schools_PS (2)"/>
      <sheetName val="AT3A_Schools_PS (3)"/>
      <sheetName val="AT3A_Schools_PS"/>
      <sheetName val="AT3B_Schools_UPS"/>
      <sheetName val="AT3C_Schools_UPS"/>
      <sheetName val="AT4_enrolment vs availed_PY (2)"/>
      <sheetName val="AT4_enrolment vs availed_PY"/>
      <sheetName val="AT4A_enrolment vs availed_UPY"/>
      <sheetName val="T5_PLAN_vs_PRFM_PS"/>
      <sheetName val="T5A_PLAN_vs_PRFM_UPS"/>
      <sheetName val="T5B_PLAN_vs_PRFM_NCLP"/>
      <sheetName val="T5C_Drought_PLAN_vs_PRFM_PS"/>
      <sheetName val="T5D_Drought_PLAN_vs_PRFM_UPS"/>
      <sheetName val="T6_FG_PS"/>
      <sheetName val="T6A_FG_UPS"/>
      <sheetName val="T6B_Pay_FG_FCI"/>
      <sheetName val="T6C_Coarse_Grain"/>
      <sheetName val="T7_CC_PS"/>
      <sheetName val="T7A_CC_UPS"/>
      <sheetName val="AT-8_Hon_CCH_PS"/>
      <sheetName val="AT-8A_Hon_CCH_UPS"/>
      <sheetName val="AT9_TA"/>
      <sheetName val="AT10_MME (STATE)"/>
      <sheetName val="AT10A_Details_of_Meeting"/>
      <sheetName val="AT-10B_Social_Audit"/>
      <sheetName val="AT-10C_IEC_Activity"/>
      <sheetName val="AT-10D_Manpower"/>
      <sheetName val="AT11_KS Year wise"/>
      <sheetName val="AT11_KS Dist_wise"/>
      <sheetName val="AT11_KS (For VC 13.07.17)"/>
      <sheetName val="AT12_KD-New_Yearwise"/>
      <sheetName val="AT12_KD-New_Dist_wise"/>
      <sheetName val="AT12A_KD-Replacement_Yearwise"/>
      <sheetName val="AT12A_KD-Replacement_Dist _wise"/>
      <sheetName val="AT-13_Mode_of_cooking"/>
      <sheetName val="AT-14_Quality_Safety_Hygiene"/>
      <sheetName val="AT-14A_Testing_of_food"/>
      <sheetName val="AT-15_Tithi_Bhojan"/>
      <sheetName val="AT-16_MDM_Allowance_Paid"/>
      <sheetName val="AT-17_Coverage-RBSK "/>
      <sheetName val="AT18_Details_Community"/>
      <sheetName val="AT_19_Impl_Agency"/>
      <sheetName val="AT_20_CentralCookingagency "/>
      <sheetName val="AT-21_Cooks(CentralizedKitchen)"/>
      <sheetName val="AT-22_NGO_Information"/>
      <sheetName val="AT-23 MIS"/>
      <sheetName val="AT-23A_AMS"/>
      <sheetName val="AT-24"/>
      <sheetName val="AT-25_Grievance_Redressal"/>
      <sheetName val="Sheet2"/>
      <sheetName val="AT26_NoWD"/>
      <sheetName val="AT26_NoWD (2)"/>
      <sheetName val="AT26A_NoWD"/>
      <sheetName val="AT26A_NoWD (2)"/>
      <sheetName val="AT27_Req_FG_CA_Pry"/>
      <sheetName val="AT27A_Req_FG_CA_UPry"/>
      <sheetName val="AT27B_Req_FG_CA_NCLP"/>
      <sheetName val="AT27C_Req_FG_CA_Drought-Pry"/>
      <sheetName val="AT27D_Req_FG_CA_Drought-UPry"/>
      <sheetName val="AT_28_RqmtKitchen"/>
      <sheetName val="AT-28A_RqmtPlinthArea"/>
      <sheetName val="AT29_K_D"/>
      <sheetName val="AT-30_Coook-cum-Helper"/>
      <sheetName val="AT_31_Budget_provision"/>
      <sheetName val="Digital Profar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89">
          <cell r="A89" t="str">
            <v>Date:___________</v>
          </cell>
        </row>
        <row r="90">
          <cell r="A90" t="str">
            <v>PLACE: LUCKNOW</v>
          </cell>
        </row>
      </sheetData>
      <sheetData sheetId="66"/>
      <sheetData sheetId="67"/>
      <sheetData sheetId="68"/>
      <sheetData sheetId="69"/>
      <sheetData sheetId="7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outlinePr summaryBelow="0" summaryRight="0"/>
  </sheetPr>
  <dimension ref="A1:W1695"/>
  <sheetViews>
    <sheetView view="pageBreakPreview" topLeftCell="A691" zoomScaleSheetLayoutView="100" workbookViewId="0">
      <selection activeCell="J791" sqref="J791"/>
    </sheetView>
  </sheetViews>
  <sheetFormatPr defaultColWidth="14.42578125" defaultRowHeight="15.75" customHeight="1"/>
  <cols>
    <col min="1" max="1" width="18" style="71" customWidth="1"/>
    <col min="2" max="2" width="27.7109375" style="71" customWidth="1"/>
    <col min="3" max="3" width="14" style="71" customWidth="1"/>
    <col min="4" max="4" width="12.42578125" style="71" customWidth="1"/>
    <col min="5" max="5" width="12.140625" style="71" customWidth="1"/>
    <col min="6" max="6" width="14.42578125" style="71"/>
    <col min="7" max="7" width="13.140625" style="71" customWidth="1"/>
    <col min="8" max="16384" width="14.42578125" style="71"/>
  </cols>
  <sheetData>
    <row r="1" spans="1:12" ht="15.75" customHeight="1">
      <c r="A1" s="618" t="s">
        <v>690</v>
      </c>
      <c r="B1" s="618"/>
      <c r="C1" s="618"/>
      <c r="D1" s="618"/>
      <c r="E1" s="618"/>
      <c r="F1" s="618"/>
      <c r="G1" s="618"/>
      <c r="H1" s="618"/>
      <c r="I1" s="618"/>
      <c r="J1" s="618"/>
      <c r="K1" s="618"/>
      <c r="L1" s="618"/>
    </row>
    <row r="2" spans="1:12" ht="15.75" customHeight="1">
      <c r="A2" s="618" t="s">
        <v>691</v>
      </c>
      <c r="B2" s="618"/>
      <c r="C2" s="618"/>
      <c r="D2" s="618"/>
      <c r="E2" s="618"/>
      <c r="F2" s="618"/>
      <c r="G2" s="618"/>
      <c r="H2" s="618"/>
      <c r="I2" s="618"/>
      <c r="J2" s="618"/>
      <c r="K2" s="618"/>
      <c r="L2" s="618"/>
    </row>
    <row r="3" spans="1:12" ht="15.75" customHeight="1">
      <c r="A3" s="618" t="s">
        <v>961</v>
      </c>
      <c r="B3" s="618"/>
      <c r="C3" s="618"/>
      <c r="D3" s="618"/>
      <c r="E3" s="618"/>
      <c r="F3" s="618"/>
      <c r="G3" s="618"/>
      <c r="H3" s="618"/>
      <c r="I3" s="618"/>
      <c r="J3" s="618"/>
      <c r="K3" s="618"/>
      <c r="L3" s="618"/>
    </row>
    <row r="4" spans="1:12">
      <c r="A4" s="619" t="s">
        <v>692</v>
      </c>
      <c r="B4" s="619"/>
      <c r="C4" s="619"/>
      <c r="D4" s="619"/>
      <c r="E4" s="619"/>
      <c r="F4" s="619"/>
      <c r="G4" s="619"/>
      <c r="H4" s="619"/>
      <c r="I4" s="111"/>
      <c r="J4" s="111"/>
      <c r="K4" s="111"/>
      <c r="L4" s="111"/>
    </row>
    <row r="5" spans="1:12" ht="15.75" customHeight="1">
      <c r="A5" s="618" t="s">
        <v>693</v>
      </c>
      <c r="B5" s="618"/>
      <c r="C5" s="618"/>
      <c r="D5" s="618"/>
      <c r="E5" s="618"/>
      <c r="F5" s="618"/>
      <c r="G5" s="618"/>
      <c r="H5" s="618"/>
      <c r="I5" s="618"/>
      <c r="J5" s="618"/>
      <c r="K5" s="618"/>
      <c r="L5" s="618"/>
    </row>
    <row r="6" spans="1:12" ht="15.75" customHeight="1">
      <c r="A6" s="646" t="s">
        <v>1180</v>
      </c>
      <c r="B6" s="618"/>
      <c r="C6" s="618"/>
      <c r="D6" s="618"/>
      <c r="E6" s="618"/>
      <c r="F6" s="618"/>
      <c r="G6" s="618"/>
      <c r="H6" s="618"/>
      <c r="I6" s="111"/>
      <c r="J6" s="111"/>
      <c r="K6" s="111"/>
      <c r="L6" s="111"/>
    </row>
    <row r="7" spans="1:12" ht="15.75" customHeight="1">
      <c r="A7" s="72"/>
      <c r="B7" s="72"/>
      <c r="C7" s="72"/>
      <c r="D7" s="72"/>
      <c r="E7" s="72"/>
      <c r="F7" s="72"/>
      <c r="G7" s="72"/>
      <c r="H7" s="72"/>
      <c r="I7" s="72"/>
      <c r="J7" s="72"/>
      <c r="K7" s="72"/>
      <c r="L7" s="72"/>
    </row>
    <row r="8" spans="1:12" ht="15.75" customHeight="1">
      <c r="A8" s="73" t="s">
        <v>694</v>
      </c>
      <c r="B8" s="72"/>
      <c r="C8" s="72"/>
      <c r="D8" s="72"/>
      <c r="E8" s="72"/>
      <c r="F8" s="72"/>
      <c r="G8" s="72"/>
      <c r="H8" s="72"/>
      <c r="I8" s="72"/>
      <c r="J8" s="72"/>
      <c r="K8" s="72"/>
      <c r="L8" s="72"/>
    </row>
    <row r="9" spans="1:12" ht="15.75" customHeight="1">
      <c r="A9" s="74" t="s">
        <v>695</v>
      </c>
      <c r="B9" s="72"/>
      <c r="C9" s="72"/>
      <c r="D9" s="72"/>
      <c r="E9" s="72"/>
      <c r="F9" s="72"/>
      <c r="G9" s="72"/>
      <c r="H9" s="72"/>
      <c r="I9" s="72"/>
      <c r="J9" s="72"/>
      <c r="K9" s="72"/>
      <c r="L9" s="72"/>
    </row>
    <row r="10" spans="1:12" ht="69" customHeight="1">
      <c r="A10" s="75" t="s">
        <v>696</v>
      </c>
      <c r="B10" s="75" t="s">
        <v>962</v>
      </c>
      <c r="C10" s="75" t="s">
        <v>963</v>
      </c>
      <c r="D10" s="75" t="s">
        <v>697</v>
      </c>
      <c r="E10" s="75" t="s">
        <v>698</v>
      </c>
      <c r="F10" s="72"/>
      <c r="G10" s="72"/>
      <c r="H10" s="72"/>
      <c r="I10" s="72"/>
      <c r="J10" s="72"/>
      <c r="K10" s="72"/>
      <c r="L10" s="72"/>
    </row>
    <row r="11" spans="1:12" ht="15.75" customHeight="1">
      <c r="A11" s="75">
        <v>1</v>
      </c>
      <c r="B11" s="75">
        <v>2</v>
      </c>
      <c r="C11" s="75">
        <v>3</v>
      </c>
      <c r="D11" s="75" t="s">
        <v>699</v>
      </c>
      <c r="E11" s="75" t="s">
        <v>700</v>
      </c>
    </row>
    <row r="12" spans="1:12" ht="15.75" customHeight="1">
      <c r="A12" s="76" t="s">
        <v>30</v>
      </c>
      <c r="B12" s="77">
        <v>7784140</v>
      </c>
      <c r="C12" s="78">
        <f>'AT4_enrolment vs availed_PY'!N9</f>
        <v>7192445</v>
      </c>
      <c r="D12" s="79">
        <f>C12-B12</f>
        <v>-591695</v>
      </c>
      <c r="E12" s="80">
        <f>D12/B12</f>
        <v>-7.6012892882193789E-2</v>
      </c>
    </row>
    <row r="13" spans="1:12" ht="15.75" customHeight="1">
      <c r="A13" s="76" t="s">
        <v>701</v>
      </c>
      <c r="B13" s="77">
        <v>3279288</v>
      </c>
      <c r="C13" s="78">
        <f>'AT4A_enrolment vs availed_UPY'!N9</f>
        <v>3093400</v>
      </c>
      <c r="D13" s="79">
        <f>C13-B13</f>
        <v>-185888</v>
      </c>
      <c r="E13" s="80">
        <f>D13/B13</f>
        <v>-5.6685475627636241E-2</v>
      </c>
    </row>
    <row r="14" spans="1:12" ht="15.75" customHeight="1">
      <c r="A14" s="76" t="s">
        <v>9</v>
      </c>
      <c r="B14" s="81">
        <f>SUM(B12:B13)</f>
        <v>11063428</v>
      </c>
      <c r="C14" s="81">
        <f>SUM(C12:C13)</f>
        <v>10285845</v>
      </c>
      <c r="D14" s="81">
        <f>SUM(D12:D13)</f>
        <v>-777583</v>
      </c>
      <c r="E14" s="82">
        <f>D14/B14</f>
        <v>-7.0284092778476984E-2</v>
      </c>
    </row>
    <row r="15" spans="1:12" ht="15.75" customHeight="1">
      <c r="A15" s="83" t="s">
        <v>702</v>
      </c>
      <c r="B15" s="84"/>
      <c r="C15" s="85"/>
      <c r="D15" s="85"/>
      <c r="E15" s="85"/>
    </row>
    <row r="17" spans="1:5" ht="15.75" customHeight="1">
      <c r="A17" s="74" t="s">
        <v>703</v>
      </c>
      <c r="B17" s="72"/>
      <c r="C17" s="72"/>
      <c r="D17" s="72"/>
      <c r="E17" s="72"/>
    </row>
    <row r="18" spans="1:5" ht="15.75" customHeight="1">
      <c r="A18" s="86" t="s">
        <v>704</v>
      </c>
      <c r="B18" s="77">
        <v>244</v>
      </c>
      <c r="C18" s="78">
        <f>T5_PLAN_vs_PRFM_PS!I9</f>
        <v>241</v>
      </c>
      <c r="D18" s="78">
        <f>C18-B18</f>
        <v>-3</v>
      </c>
      <c r="E18" s="80">
        <f>D18/B18</f>
        <v>-1.2295081967213115E-2</v>
      </c>
    </row>
    <row r="19" spans="1:5" ht="15.75" customHeight="1">
      <c r="A19" s="86" t="s">
        <v>705</v>
      </c>
      <c r="B19" s="77">
        <v>244</v>
      </c>
      <c r="C19" s="78">
        <f>T5A_PLAN_vs_PRFM_UPS!I9</f>
        <v>240</v>
      </c>
      <c r="D19" s="78">
        <f>C19-B19</f>
        <v>-4</v>
      </c>
      <c r="E19" s="80">
        <f>D19/B19</f>
        <v>-1.6393442622950821E-2</v>
      </c>
    </row>
    <row r="20" spans="1:5" ht="15.75" customHeight="1">
      <c r="A20" s="86" t="s">
        <v>706</v>
      </c>
      <c r="B20" s="77">
        <v>244</v>
      </c>
      <c r="C20" s="77">
        <f>ROUND(AVERAGE(C18:C19),0)</f>
        <v>241</v>
      </c>
      <c r="D20" s="77">
        <f>C20-B20</f>
        <v>-3</v>
      </c>
      <c r="E20" s="82">
        <f>D20/B20</f>
        <v>-1.2295081967213115E-2</v>
      </c>
    </row>
    <row r="22" spans="1:5" ht="15.75" customHeight="1">
      <c r="A22" s="74" t="s">
        <v>707</v>
      </c>
      <c r="B22" s="72"/>
      <c r="C22" s="72"/>
      <c r="D22" s="72"/>
      <c r="E22" s="72"/>
    </row>
    <row r="23" spans="1:5" ht="15.75" customHeight="1">
      <c r="A23" s="87" t="s">
        <v>1198</v>
      </c>
      <c r="B23" s="88"/>
      <c r="C23" s="88"/>
      <c r="D23" s="88"/>
      <c r="E23" s="72"/>
    </row>
    <row r="24" spans="1:5" ht="59.25" customHeight="1">
      <c r="A24" s="75" t="s">
        <v>696</v>
      </c>
      <c r="B24" s="75" t="s">
        <v>708</v>
      </c>
      <c r="C24" s="75" t="s">
        <v>709</v>
      </c>
      <c r="D24" s="75" t="s">
        <v>710</v>
      </c>
      <c r="E24" s="75" t="s">
        <v>698</v>
      </c>
    </row>
    <row r="25" spans="1:5" ht="15.75" customHeight="1">
      <c r="A25" s="89" t="s">
        <v>704</v>
      </c>
      <c r="B25" s="78">
        <f>B12*B18</f>
        <v>1899330160</v>
      </c>
      <c r="C25" s="78">
        <f>ROUND(C12*C18,0)</f>
        <v>1733379245</v>
      </c>
      <c r="D25" s="78">
        <f>C25-B25</f>
        <v>-165950915</v>
      </c>
      <c r="E25" s="80">
        <f>D25/B25</f>
        <v>-8.7373390100855347E-2</v>
      </c>
    </row>
    <row r="26" spans="1:5" ht="15.75" customHeight="1">
      <c r="A26" s="89" t="s">
        <v>705</v>
      </c>
      <c r="B26" s="78">
        <f>B13*B19</f>
        <v>800146272</v>
      </c>
      <c r="C26" s="78">
        <f>ROUND(C13*C19,0)</f>
        <v>742416000</v>
      </c>
      <c r="D26" s="78">
        <f>C26-B26</f>
        <v>-57730272</v>
      </c>
      <c r="E26" s="80">
        <f>D26/B26</f>
        <v>-7.2149648158330734E-2</v>
      </c>
    </row>
    <row r="27" spans="1:5" ht="15.75" customHeight="1">
      <c r="A27" s="89" t="s">
        <v>711</v>
      </c>
      <c r="B27" s="77">
        <f>SUM(B25:B26)</f>
        <v>2699476432</v>
      </c>
      <c r="C27" s="77">
        <f>SUM(C25:C26)</f>
        <v>2475795245</v>
      </c>
      <c r="D27" s="77">
        <f>SUM(D25:D26)</f>
        <v>-223681187</v>
      </c>
      <c r="E27" s="82">
        <f>D27/B27</f>
        <v>-8.2860951978853944E-2</v>
      </c>
    </row>
    <row r="29" spans="1:5" ht="15.75" customHeight="1">
      <c r="A29" s="87" t="s">
        <v>1199</v>
      </c>
      <c r="B29" s="87"/>
      <c r="C29" s="87"/>
      <c r="D29" s="87"/>
    </row>
    <row r="30" spans="1:5" ht="57.75" customHeight="1">
      <c r="A30" s="75" t="s">
        <v>696</v>
      </c>
      <c r="B30" s="75" t="s">
        <v>1200</v>
      </c>
      <c r="C30" s="90" t="s">
        <v>1201</v>
      </c>
      <c r="D30" s="75" t="s">
        <v>712</v>
      </c>
    </row>
    <row r="31" spans="1:5" ht="15.75" customHeight="1">
      <c r="A31" s="76" t="s">
        <v>704</v>
      </c>
      <c r="B31" s="78">
        <f>B12*B18</f>
        <v>1899330160</v>
      </c>
      <c r="C31" s="78">
        <f>C25</f>
        <v>1733379245</v>
      </c>
      <c r="D31" s="91">
        <f>C31/B31</f>
        <v>0.91262660989914468</v>
      </c>
    </row>
    <row r="32" spans="1:5" ht="15.75" customHeight="1">
      <c r="A32" s="76" t="s">
        <v>713</v>
      </c>
      <c r="B32" s="78">
        <f>B13*B19</f>
        <v>800146272</v>
      </c>
      <c r="C32" s="78">
        <f>C26</f>
        <v>742416000</v>
      </c>
      <c r="D32" s="91">
        <f>C32/B32</f>
        <v>0.92785035184166931</v>
      </c>
    </row>
    <row r="33" spans="1:23" ht="15.75" customHeight="1">
      <c r="A33" s="92" t="s">
        <v>714</v>
      </c>
      <c r="B33" s="76">
        <f>SUM(B31:B32)</f>
        <v>2699476432</v>
      </c>
      <c r="C33" s="76">
        <f>SUM(C31:C32)</f>
        <v>2475795245</v>
      </c>
      <c r="D33" s="93">
        <f>C33/B33</f>
        <v>0.9171390480211461</v>
      </c>
    </row>
    <row r="35" spans="1:23" ht="15.75" customHeight="1">
      <c r="A35" s="73" t="s">
        <v>715</v>
      </c>
      <c r="B35" s="72"/>
      <c r="C35" s="72"/>
      <c r="D35" s="72"/>
      <c r="E35" s="72"/>
      <c r="F35" s="72"/>
      <c r="G35" s="72"/>
    </row>
    <row r="36" spans="1:23" ht="15.75" customHeight="1">
      <c r="A36" s="74" t="s">
        <v>716</v>
      </c>
      <c r="B36" s="74"/>
      <c r="C36" s="74"/>
      <c r="D36" s="74"/>
      <c r="E36" s="74"/>
      <c r="F36" s="74"/>
      <c r="G36" s="74"/>
    </row>
    <row r="37" spans="1:23" ht="62.25" customHeight="1">
      <c r="A37" s="75" t="s">
        <v>260</v>
      </c>
      <c r="B37" s="75" t="s">
        <v>80</v>
      </c>
      <c r="C37" s="75" t="s">
        <v>964</v>
      </c>
      <c r="D37" s="75" t="s">
        <v>126</v>
      </c>
      <c r="E37" s="75" t="s">
        <v>717</v>
      </c>
      <c r="F37" s="75" t="s">
        <v>718</v>
      </c>
      <c r="G37" s="72"/>
    </row>
    <row r="38" spans="1:23" ht="15.75" customHeight="1">
      <c r="A38" s="94">
        <v>1</v>
      </c>
      <c r="B38" s="94">
        <v>2</v>
      </c>
      <c r="C38" s="94">
        <v>3</v>
      </c>
      <c r="D38" s="94">
        <v>4</v>
      </c>
      <c r="E38" s="94" t="s">
        <v>719</v>
      </c>
      <c r="F38" s="94">
        <v>6</v>
      </c>
      <c r="G38" s="95"/>
      <c r="H38" s="95"/>
      <c r="I38" s="95"/>
      <c r="J38" s="95"/>
      <c r="K38" s="95"/>
      <c r="L38" s="95"/>
      <c r="M38" s="95"/>
      <c r="N38" s="95"/>
      <c r="O38" s="95"/>
      <c r="P38" s="95"/>
      <c r="Q38" s="95"/>
      <c r="R38" s="95"/>
      <c r="S38" s="95"/>
      <c r="T38" s="95"/>
      <c r="U38" s="95"/>
      <c r="V38" s="95"/>
      <c r="W38" s="95"/>
    </row>
    <row r="39" spans="1:23" ht="15.75" customHeight="1">
      <c r="A39" s="100">
        <f>AT3A_Schools_PS!A10</f>
        <v>1</v>
      </c>
      <c r="B39" s="109" t="str">
        <f>AT3A_Schools_PS!B10</f>
        <v>01-AGRA</v>
      </c>
      <c r="C39" s="78">
        <f>AT3A_Schools_PS!H10</f>
        <v>2145</v>
      </c>
      <c r="D39" s="78">
        <f>AT3A_Schools_PS!N10</f>
        <v>2136</v>
      </c>
      <c r="E39" s="78">
        <f t="shared" ref="E39:E113" si="0">C39-D39</f>
        <v>9</v>
      </c>
      <c r="F39" s="98">
        <f t="shared" ref="F39:F114" si="1">E39/C39</f>
        <v>4.1958041958041958E-3</v>
      </c>
      <c r="G39" s="72"/>
    </row>
    <row r="40" spans="1:23" ht="15.75" customHeight="1">
      <c r="A40" s="100">
        <f>AT3A_Schools_PS!A11</f>
        <v>2</v>
      </c>
      <c r="B40" s="109" t="str">
        <f>AT3A_Schools_PS!B11</f>
        <v>02-ALIGARH</v>
      </c>
      <c r="C40" s="78">
        <f>AT3A_Schools_PS!H11</f>
        <v>1767</v>
      </c>
      <c r="D40" s="78">
        <f>AT3A_Schools_PS!N11</f>
        <v>1767</v>
      </c>
      <c r="E40" s="78">
        <f t="shared" si="0"/>
        <v>0</v>
      </c>
      <c r="F40" s="98">
        <f t="shared" si="1"/>
        <v>0</v>
      </c>
      <c r="G40" s="72"/>
    </row>
    <row r="41" spans="1:23" ht="15.75" customHeight="1">
      <c r="A41" s="100">
        <f>AT3A_Schools_PS!A12</f>
        <v>3</v>
      </c>
      <c r="B41" s="109" t="str">
        <f>AT3A_Schools_PS!B12</f>
        <v>03-ALLAHABAD</v>
      </c>
      <c r="C41" s="78">
        <f>AT3A_Schools_PS!H12</f>
        <v>2568</v>
      </c>
      <c r="D41" s="78">
        <f>AT3A_Schools_PS!N12</f>
        <v>2565</v>
      </c>
      <c r="E41" s="78">
        <f t="shared" si="0"/>
        <v>3</v>
      </c>
      <c r="F41" s="98">
        <f t="shared" si="1"/>
        <v>1.1682242990654205E-3</v>
      </c>
      <c r="G41" s="72"/>
    </row>
    <row r="42" spans="1:23" ht="15.75" customHeight="1">
      <c r="A42" s="100">
        <f>AT3A_Schools_PS!A13</f>
        <v>4</v>
      </c>
      <c r="B42" s="109" t="str">
        <f>AT3A_Schools_PS!B13</f>
        <v>04-AMBEDKAR NAGAR</v>
      </c>
      <c r="C42" s="78">
        <f>AT3A_Schools_PS!H13</f>
        <v>1354</v>
      </c>
      <c r="D42" s="78">
        <f>AT3A_Schools_PS!N13</f>
        <v>1354</v>
      </c>
      <c r="E42" s="78">
        <f t="shared" si="0"/>
        <v>0</v>
      </c>
      <c r="F42" s="98">
        <f t="shared" si="1"/>
        <v>0</v>
      </c>
      <c r="G42" s="72"/>
    </row>
    <row r="43" spans="1:23" ht="15.75" customHeight="1">
      <c r="A43" s="100">
        <f>AT3A_Schools_PS!A14</f>
        <v>5</v>
      </c>
      <c r="B43" s="109" t="str">
        <f>AT3A_Schools_PS!B14</f>
        <v>05-AURAIYA</v>
      </c>
      <c r="C43" s="78">
        <f>AT3A_Schools_PS!H14</f>
        <v>1063</v>
      </c>
      <c r="D43" s="78">
        <f>AT3A_Schools_PS!N14</f>
        <v>1063</v>
      </c>
      <c r="E43" s="78">
        <f t="shared" si="0"/>
        <v>0</v>
      </c>
      <c r="F43" s="98">
        <f t="shared" si="1"/>
        <v>0</v>
      </c>
      <c r="G43" s="72"/>
    </row>
    <row r="44" spans="1:23" ht="15.75" customHeight="1">
      <c r="A44" s="100">
        <f>AT3A_Schools_PS!A15</f>
        <v>6</v>
      </c>
      <c r="B44" s="109" t="str">
        <f>AT3A_Schools_PS!B15</f>
        <v>06-AZAMGARH</v>
      </c>
      <c r="C44" s="78">
        <f>AT3A_Schools_PS!H15</f>
        <v>2359</v>
      </c>
      <c r="D44" s="78">
        <f>AT3A_Schools_PS!N15</f>
        <v>2359</v>
      </c>
      <c r="E44" s="78">
        <f t="shared" si="0"/>
        <v>0</v>
      </c>
      <c r="F44" s="98">
        <f t="shared" si="1"/>
        <v>0</v>
      </c>
      <c r="G44" s="72"/>
    </row>
    <row r="45" spans="1:23" ht="15.75" customHeight="1">
      <c r="A45" s="100">
        <f>AT3A_Schools_PS!A16</f>
        <v>7</v>
      </c>
      <c r="B45" s="109" t="str">
        <f>AT3A_Schools_PS!B16</f>
        <v>07-BADAUN</v>
      </c>
      <c r="C45" s="78">
        <f>AT3A_Schools_PS!H16</f>
        <v>1802</v>
      </c>
      <c r="D45" s="78">
        <f>AT3A_Schools_PS!N16</f>
        <v>1802</v>
      </c>
      <c r="E45" s="78">
        <f t="shared" si="0"/>
        <v>0</v>
      </c>
      <c r="F45" s="98">
        <f t="shared" si="1"/>
        <v>0</v>
      </c>
      <c r="G45" s="72"/>
    </row>
    <row r="46" spans="1:23" ht="15.75" customHeight="1">
      <c r="A46" s="100">
        <f>AT3A_Schools_PS!A17</f>
        <v>8</v>
      </c>
      <c r="B46" s="109" t="str">
        <f>AT3A_Schools_PS!B17</f>
        <v>08-BAGHPAT</v>
      </c>
      <c r="C46" s="78">
        <f>AT3A_Schools_PS!H17</f>
        <v>487</v>
      </c>
      <c r="D46" s="78">
        <f>AT3A_Schools_PS!N17</f>
        <v>487</v>
      </c>
      <c r="E46" s="78">
        <f t="shared" si="0"/>
        <v>0</v>
      </c>
      <c r="F46" s="98">
        <f t="shared" si="1"/>
        <v>0</v>
      </c>
      <c r="G46" s="72"/>
    </row>
    <row r="47" spans="1:23" ht="15.75" customHeight="1">
      <c r="A47" s="100">
        <f>AT3A_Schools_PS!A18</f>
        <v>9</v>
      </c>
      <c r="B47" s="109" t="str">
        <f>AT3A_Schools_PS!B18</f>
        <v>09-BAHRAICH</v>
      </c>
      <c r="C47" s="78">
        <f>AT3A_Schools_PS!H18</f>
        <v>2475</v>
      </c>
      <c r="D47" s="78">
        <f>AT3A_Schools_PS!N18</f>
        <v>2475</v>
      </c>
      <c r="E47" s="78">
        <f t="shared" si="0"/>
        <v>0</v>
      </c>
      <c r="F47" s="98">
        <f t="shared" si="1"/>
        <v>0</v>
      </c>
      <c r="G47" s="72"/>
    </row>
    <row r="48" spans="1:23" ht="15.75" customHeight="1">
      <c r="A48" s="100">
        <f>AT3A_Schools_PS!A19</f>
        <v>10</v>
      </c>
      <c r="B48" s="109" t="str">
        <f>AT3A_Schools_PS!B19</f>
        <v>10-BALLIA</v>
      </c>
      <c r="C48" s="78">
        <f>AT3A_Schools_PS!H19</f>
        <v>2070</v>
      </c>
      <c r="D48" s="78">
        <f>AT3A_Schools_PS!N19</f>
        <v>2070</v>
      </c>
      <c r="E48" s="78">
        <f t="shared" si="0"/>
        <v>0</v>
      </c>
      <c r="F48" s="98">
        <f t="shared" si="1"/>
        <v>0</v>
      </c>
      <c r="G48" s="72"/>
    </row>
    <row r="49" spans="1:7" ht="15.75" customHeight="1">
      <c r="A49" s="100">
        <f>AT3A_Schools_PS!A20</f>
        <v>11</v>
      </c>
      <c r="B49" s="109" t="str">
        <f>AT3A_Schools_PS!B20</f>
        <v>11-BALRAMPUR</v>
      </c>
      <c r="C49" s="78">
        <f>AT3A_Schools_PS!H20</f>
        <v>1596</v>
      </c>
      <c r="D49" s="78">
        <f>AT3A_Schools_PS!N20</f>
        <v>1584</v>
      </c>
      <c r="E49" s="78">
        <f t="shared" si="0"/>
        <v>12</v>
      </c>
      <c r="F49" s="98">
        <f t="shared" si="1"/>
        <v>7.5187969924812026E-3</v>
      </c>
      <c r="G49" s="72"/>
    </row>
    <row r="50" spans="1:7" ht="15.75" customHeight="1">
      <c r="A50" s="100">
        <f>AT3A_Schools_PS!A21</f>
        <v>12</v>
      </c>
      <c r="B50" s="109" t="str">
        <f>AT3A_Schools_PS!B21</f>
        <v>12-BANDA</v>
      </c>
      <c r="C50" s="78">
        <f>AT3A_Schools_PS!H21</f>
        <v>1399</v>
      </c>
      <c r="D50" s="78">
        <f>AT3A_Schools_PS!N21</f>
        <v>1399</v>
      </c>
      <c r="E50" s="78">
        <f t="shared" si="0"/>
        <v>0</v>
      </c>
      <c r="F50" s="98">
        <f t="shared" si="1"/>
        <v>0</v>
      </c>
      <c r="G50" s="72"/>
    </row>
    <row r="51" spans="1:7" ht="15.75" customHeight="1">
      <c r="A51" s="100">
        <f>AT3A_Schools_PS!A22</f>
        <v>13</v>
      </c>
      <c r="B51" s="109" t="str">
        <f>AT3A_Schools_PS!B22</f>
        <v>13-BARABANKI</v>
      </c>
      <c r="C51" s="78">
        <f>AT3A_Schools_PS!H22</f>
        <v>2219</v>
      </c>
      <c r="D51" s="78">
        <f>AT3A_Schools_PS!N22</f>
        <v>2197</v>
      </c>
      <c r="E51" s="78">
        <f t="shared" si="0"/>
        <v>22</v>
      </c>
      <c r="F51" s="98">
        <f t="shared" si="1"/>
        <v>9.9143758449752144E-3</v>
      </c>
      <c r="G51" s="72"/>
    </row>
    <row r="52" spans="1:7" ht="15.75" customHeight="1">
      <c r="A52" s="100">
        <f>AT3A_Schools_PS!A23</f>
        <v>14</v>
      </c>
      <c r="B52" s="109" t="str">
        <f>AT3A_Schools_PS!B23</f>
        <v>14-BAREILY</v>
      </c>
      <c r="C52" s="78">
        <f>AT3A_Schools_PS!H23</f>
        <v>2115</v>
      </c>
      <c r="D52" s="78">
        <f>AT3A_Schools_PS!N23</f>
        <v>2111</v>
      </c>
      <c r="E52" s="78">
        <f t="shared" si="0"/>
        <v>4</v>
      </c>
      <c r="F52" s="98">
        <f t="shared" si="1"/>
        <v>1.8912529550827422E-3</v>
      </c>
      <c r="G52" s="72"/>
    </row>
    <row r="53" spans="1:7" ht="15.75" customHeight="1">
      <c r="A53" s="100">
        <f>AT3A_Schools_PS!A24</f>
        <v>15</v>
      </c>
      <c r="B53" s="109" t="str">
        <f>AT3A_Schools_PS!B24</f>
        <v>15-BASTI</v>
      </c>
      <c r="C53" s="78">
        <f>AT3A_Schools_PS!H24</f>
        <v>1749</v>
      </c>
      <c r="D53" s="78">
        <f>AT3A_Schools_PS!N24</f>
        <v>1749</v>
      </c>
      <c r="E53" s="78">
        <f t="shared" si="0"/>
        <v>0</v>
      </c>
      <c r="F53" s="98">
        <f t="shared" si="1"/>
        <v>0</v>
      </c>
      <c r="G53" s="72"/>
    </row>
    <row r="54" spans="1:7" ht="15.75" customHeight="1">
      <c r="A54" s="100">
        <f>AT3A_Schools_PS!A25</f>
        <v>16</v>
      </c>
      <c r="B54" s="109" t="str">
        <f>AT3A_Schools_PS!B25</f>
        <v>16-BHADOHI</v>
      </c>
      <c r="C54" s="78">
        <f>AT3A_Schools_PS!H25</f>
        <v>753</v>
      </c>
      <c r="D54" s="78">
        <f>AT3A_Schools_PS!N25</f>
        <v>753</v>
      </c>
      <c r="E54" s="78">
        <f t="shared" si="0"/>
        <v>0</v>
      </c>
      <c r="F54" s="98">
        <f t="shared" si="1"/>
        <v>0</v>
      </c>
      <c r="G54" s="72"/>
    </row>
    <row r="55" spans="1:7" ht="15.75" customHeight="1">
      <c r="A55" s="100">
        <f>AT3A_Schools_PS!A26</f>
        <v>17</v>
      </c>
      <c r="B55" s="109" t="str">
        <f>AT3A_Schools_PS!B26</f>
        <v>17-BIJNOUR</v>
      </c>
      <c r="C55" s="78">
        <f>AT3A_Schools_PS!H26</f>
        <v>1794</v>
      </c>
      <c r="D55" s="78">
        <f>AT3A_Schools_PS!N26</f>
        <v>1794</v>
      </c>
      <c r="E55" s="78">
        <f t="shared" si="0"/>
        <v>0</v>
      </c>
      <c r="F55" s="98">
        <f t="shared" si="1"/>
        <v>0</v>
      </c>
      <c r="G55" s="72"/>
    </row>
    <row r="56" spans="1:7" ht="15.75" customHeight="1">
      <c r="A56" s="100">
        <f>AT3A_Schools_PS!A27</f>
        <v>18</v>
      </c>
      <c r="B56" s="109" t="str">
        <f>AT3A_Schools_PS!B27</f>
        <v>18-BULANDSHAHAR</v>
      </c>
      <c r="C56" s="78">
        <f>AT3A_Schools_PS!H27</f>
        <v>1637</v>
      </c>
      <c r="D56" s="78">
        <f>AT3A_Schools_PS!N27</f>
        <v>1637</v>
      </c>
      <c r="E56" s="78">
        <f t="shared" si="0"/>
        <v>0</v>
      </c>
      <c r="F56" s="98">
        <f t="shared" si="1"/>
        <v>0</v>
      </c>
      <c r="G56" s="72"/>
    </row>
    <row r="57" spans="1:7" ht="15.75" customHeight="1">
      <c r="A57" s="100">
        <f>AT3A_Schools_PS!A28</f>
        <v>19</v>
      </c>
      <c r="B57" s="109" t="str">
        <f>AT3A_Schools_PS!B28</f>
        <v>19-CHANDAULI</v>
      </c>
      <c r="C57" s="78">
        <f>AT3A_Schools_PS!H28</f>
        <v>1002</v>
      </c>
      <c r="D57" s="78">
        <f>AT3A_Schools_PS!N28</f>
        <v>1002</v>
      </c>
      <c r="E57" s="78">
        <f t="shared" si="0"/>
        <v>0</v>
      </c>
      <c r="F57" s="98">
        <f t="shared" si="1"/>
        <v>0</v>
      </c>
      <c r="G57" s="72"/>
    </row>
    <row r="58" spans="1:7" ht="15.75" customHeight="1">
      <c r="A58" s="100">
        <f>AT3A_Schools_PS!A29</f>
        <v>20</v>
      </c>
      <c r="B58" s="109" t="str">
        <f>AT3A_Schools_PS!B29</f>
        <v>20-CHITRAKOOT</v>
      </c>
      <c r="C58" s="78">
        <f>AT3A_Schools_PS!H29</f>
        <v>988</v>
      </c>
      <c r="D58" s="78">
        <f>AT3A_Schools_PS!N29</f>
        <v>988</v>
      </c>
      <c r="E58" s="78">
        <f t="shared" si="0"/>
        <v>0</v>
      </c>
      <c r="F58" s="98">
        <f t="shared" si="1"/>
        <v>0</v>
      </c>
      <c r="G58" s="72"/>
    </row>
    <row r="59" spans="1:7" ht="15.75" customHeight="1">
      <c r="A59" s="100">
        <f>AT3A_Schools_PS!A30</f>
        <v>21</v>
      </c>
      <c r="B59" s="109" t="str">
        <f>AT3A_Schools_PS!B30</f>
        <v>21-AMETHI</v>
      </c>
      <c r="C59" s="78">
        <f>AT3A_Schools_PS!H30</f>
        <v>1337</v>
      </c>
      <c r="D59" s="78">
        <f>AT3A_Schools_PS!N30</f>
        <v>1337</v>
      </c>
      <c r="E59" s="78">
        <f t="shared" si="0"/>
        <v>0</v>
      </c>
      <c r="F59" s="98">
        <f t="shared" si="1"/>
        <v>0</v>
      </c>
      <c r="G59" s="72"/>
    </row>
    <row r="60" spans="1:7" ht="15.75" customHeight="1">
      <c r="A60" s="100">
        <f>AT3A_Schools_PS!A31</f>
        <v>22</v>
      </c>
      <c r="B60" s="109" t="str">
        <f>AT3A_Schools_PS!B31</f>
        <v>22-DEORIA</v>
      </c>
      <c r="C60" s="78">
        <f>AT3A_Schools_PS!H31</f>
        <v>1919</v>
      </c>
      <c r="D60" s="78">
        <f>AT3A_Schools_PS!N31</f>
        <v>1919</v>
      </c>
      <c r="E60" s="78">
        <f t="shared" si="0"/>
        <v>0</v>
      </c>
      <c r="F60" s="98">
        <f t="shared" si="1"/>
        <v>0</v>
      </c>
      <c r="G60" s="72"/>
    </row>
    <row r="61" spans="1:7" ht="15.75" customHeight="1">
      <c r="A61" s="100">
        <f>AT3A_Schools_PS!A32</f>
        <v>23</v>
      </c>
      <c r="B61" s="109" t="str">
        <f>AT3A_Schools_PS!B32</f>
        <v>23-ETAH</v>
      </c>
      <c r="C61" s="78">
        <f>AT3A_Schools_PS!H32</f>
        <v>1364</v>
      </c>
      <c r="D61" s="78">
        <f>AT3A_Schools_PS!N32</f>
        <v>1364</v>
      </c>
      <c r="E61" s="78">
        <f t="shared" si="0"/>
        <v>0</v>
      </c>
      <c r="F61" s="98">
        <f t="shared" si="1"/>
        <v>0</v>
      </c>
      <c r="G61" s="72"/>
    </row>
    <row r="62" spans="1:7" ht="15.75" customHeight="1">
      <c r="A62" s="100">
        <f>AT3A_Schools_PS!A33</f>
        <v>24</v>
      </c>
      <c r="B62" s="109" t="str">
        <f>AT3A_Schools_PS!B33</f>
        <v>24-FAIZABAD</v>
      </c>
      <c r="C62" s="78">
        <f>AT3A_Schools_PS!H33</f>
        <v>1539</v>
      </c>
      <c r="D62" s="78">
        <f>AT3A_Schools_PS!N33</f>
        <v>1539</v>
      </c>
      <c r="E62" s="78">
        <f t="shared" si="0"/>
        <v>0</v>
      </c>
      <c r="F62" s="98">
        <f t="shared" si="1"/>
        <v>0</v>
      </c>
      <c r="G62" s="72"/>
    </row>
    <row r="63" spans="1:7" ht="15.75" customHeight="1">
      <c r="A63" s="100">
        <f>AT3A_Schools_PS!A34</f>
        <v>25</v>
      </c>
      <c r="B63" s="109" t="str">
        <f>AT3A_Schools_PS!B34</f>
        <v>25-FARRUKHABAD</v>
      </c>
      <c r="C63" s="78">
        <f>AT3A_Schools_PS!H34</f>
        <v>1290</v>
      </c>
      <c r="D63" s="78">
        <f>AT3A_Schools_PS!N34</f>
        <v>1290</v>
      </c>
      <c r="E63" s="78">
        <f t="shared" si="0"/>
        <v>0</v>
      </c>
      <c r="F63" s="98">
        <f t="shared" si="1"/>
        <v>0</v>
      </c>
      <c r="G63" s="72"/>
    </row>
    <row r="64" spans="1:7" ht="15.75" customHeight="1">
      <c r="A64" s="100">
        <f>AT3A_Schools_PS!A35</f>
        <v>26</v>
      </c>
      <c r="B64" s="109" t="str">
        <f>AT3A_Schools_PS!B35</f>
        <v>26-FATEHPUR</v>
      </c>
      <c r="C64" s="78">
        <f>AT3A_Schools_PS!H35</f>
        <v>1937</v>
      </c>
      <c r="D64" s="78">
        <f>AT3A_Schools_PS!N35</f>
        <v>1937</v>
      </c>
      <c r="E64" s="78">
        <f t="shared" si="0"/>
        <v>0</v>
      </c>
      <c r="F64" s="98">
        <f t="shared" si="1"/>
        <v>0</v>
      </c>
      <c r="G64" s="72"/>
    </row>
    <row r="65" spans="1:7" ht="15.75" customHeight="1">
      <c r="A65" s="100">
        <f>AT3A_Schools_PS!A36</f>
        <v>27</v>
      </c>
      <c r="B65" s="109" t="str">
        <f>AT3A_Schools_PS!B36</f>
        <v>27-FIROZABAD</v>
      </c>
      <c r="C65" s="78">
        <f>AT3A_Schools_PS!H36</f>
        <v>1564</v>
      </c>
      <c r="D65" s="78">
        <f>AT3A_Schools_PS!N36</f>
        <v>1564</v>
      </c>
      <c r="E65" s="78">
        <f t="shared" si="0"/>
        <v>0</v>
      </c>
      <c r="F65" s="98">
        <f t="shared" si="1"/>
        <v>0</v>
      </c>
      <c r="G65" s="72"/>
    </row>
    <row r="66" spans="1:7" ht="15.75" customHeight="1">
      <c r="A66" s="100">
        <f>AT3A_Schools_PS!A37</f>
        <v>28</v>
      </c>
      <c r="B66" s="109" t="str">
        <f>AT3A_Schools_PS!B37</f>
        <v>28-G.B. NAGAR</v>
      </c>
      <c r="C66" s="78">
        <f>AT3A_Schools_PS!H37</f>
        <v>471</v>
      </c>
      <c r="D66" s="78">
        <f>AT3A_Schools_PS!N37</f>
        <v>471</v>
      </c>
      <c r="E66" s="78">
        <f t="shared" si="0"/>
        <v>0</v>
      </c>
      <c r="F66" s="98">
        <f t="shared" si="1"/>
        <v>0</v>
      </c>
      <c r="G66" s="72"/>
    </row>
    <row r="67" spans="1:7" ht="15.75" customHeight="1">
      <c r="A67" s="100">
        <f>AT3A_Schools_PS!A38</f>
        <v>29</v>
      </c>
      <c r="B67" s="109" t="str">
        <f>AT3A_Schools_PS!B38</f>
        <v>29-GHAZIPUR</v>
      </c>
      <c r="C67" s="78">
        <f>AT3A_Schools_PS!H38</f>
        <v>2009</v>
      </c>
      <c r="D67" s="78">
        <f>AT3A_Schools_PS!N38</f>
        <v>2006</v>
      </c>
      <c r="E67" s="78">
        <f t="shared" si="0"/>
        <v>3</v>
      </c>
      <c r="F67" s="98">
        <f t="shared" si="1"/>
        <v>1.4932802389248383E-3</v>
      </c>
      <c r="G67" s="72"/>
    </row>
    <row r="68" spans="1:7" ht="15.75" customHeight="1">
      <c r="A68" s="100">
        <f>AT3A_Schools_PS!A39</f>
        <v>30</v>
      </c>
      <c r="B68" s="109" t="str">
        <f>AT3A_Schools_PS!B39</f>
        <v>30-GHAZIYABAD</v>
      </c>
      <c r="C68" s="78">
        <f>AT3A_Schools_PS!H39</f>
        <v>400</v>
      </c>
      <c r="D68" s="78">
        <f>AT3A_Schools_PS!N39</f>
        <v>400</v>
      </c>
      <c r="E68" s="78">
        <f t="shared" si="0"/>
        <v>0</v>
      </c>
      <c r="F68" s="98">
        <f t="shared" si="1"/>
        <v>0</v>
      </c>
      <c r="G68" s="72"/>
    </row>
    <row r="69" spans="1:7" ht="15.75" customHeight="1">
      <c r="A69" s="100">
        <f>AT3A_Schools_PS!A40</f>
        <v>31</v>
      </c>
      <c r="B69" s="109" t="str">
        <f>AT3A_Schools_PS!B40</f>
        <v>31-GONDA</v>
      </c>
      <c r="C69" s="78">
        <f>AT3A_Schools_PS!H40</f>
        <v>2234</v>
      </c>
      <c r="D69" s="78">
        <f>AT3A_Schools_PS!N40</f>
        <v>2234</v>
      </c>
      <c r="E69" s="78">
        <f t="shared" si="0"/>
        <v>0</v>
      </c>
      <c r="F69" s="98">
        <f t="shared" si="1"/>
        <v>0</v>
      </c>
      <c r="G69" s="72"/>
    </row>
    <row r="70" spans="1:7" ht="15.75" customHeight="1">
      <c r="A70" s="100">
        <f>AT3A_Schools_PS!A41</f>
        <v>32</v>
      </c>
      <c r="B70" s="109" t="str">
        <f>AT3A_Schools_PS!B41</f>
        <v>32-GORAKHPUR</v>
      </c>
      <c r="C70" s="78">
        <f>AT3A_Schools_PS!H41</f>
        <v>2169</v>
      </c>
      <c r="D70" s="78">
        <f>AT3A_Schools_PS!N41</f>
        <v>2169</v>
      </c>
      <c r="E70" s="78">
        <f t="shared" si="0"/>
        <v>0</v>
      </c>
      <c r="F70" s="98">
        <f t="shared" si="1"/>
        <v>0</v>
      </c>
      <c r="G70" s="72"/>
    </row>
    <row r="71" spans="1:7" ht="15.75" customHeight="1">
      <c r="A71" s="100">
        <f>AT3A_Schools_PS!A42</f>
        <v>33</v>
      </c>
      <c r="B71" s="109" t="str">
        <f>AT3A_Schools_PS!B42</f>
        <v>33-HAMEERPUR</v>
      </c>
      <c r="C71" s="78">
        <f>AT3A_Schools_PS!H42</f>
        <v>801</v>
      </c>
      <c r="D71" s="78">
        <f>AT3A_Schools_PS!N42</f>
        <v>801</v>
      </c>
      <c r="E71" s="78">
        <f t="shared" si="0"/>
        <v>0</v>
      </c>
      <c r="F71" s="98">
        <f t="shared" si="1"/>
        <v>0</v>
      </c>
      <c r="G71" s="72"/>
    </row>
    <row r="72" spans="1:7" ht="15.75" customHeight="1">
      <c r="A72" s="100">
        <f>AT3A_Schools_PS!A43</f>
        <v>34</v>
      </c>
      <c r="B72" s="109" t="str">
        <f>AT3A_Schools_PS!B43</f>
        <v>34-HARDOI</v>
      </c>
      <c r="C72" s="78">
        <f>AT3A_Schools_PS!H43</f>
        <v>2847</v>
      </c>
      <c r="D72" s="78">
        <f>AT3A_Schools_PS!N43</f>
        <v>2847</v>
      </c>
      <c r="E72" s="78">
        <f t="shared" si="0"/>
        <v>0</v>
      </c>
      <c r="F72" s="98">
        <f t="shared" si="1"/>
        <v>0</v>
      </c>
      <c r="G72" s="72"/>
    </row>
    <row r="73" spans="1:7" ht="15.75" customHeight="1">
      <c r="A73" s="100">
        <f>AT3A_Schools_PS!A44</f>
        <v>35</v>
      </c>
      <c r="B73" s="109" t="str">
        <f>AT3A_Schools_PS!B44</f>
        <v>35-HATHRAS</v>
      </c>
      <c r="C73" s="78">
        <f>AT3A_Schools_PS!H44</f>
        <v>1056</v>
      </c>
      <c r="D73" s="78">
        <f>AT3A_Schools_PS!N44</f>
        <v>1055</v>
      </c>
      <c r="E73" s="78">
        <f t="shared" si="0"/>
        <v>1</v>
      </c>
      <c r="F73" s="98">
        <f t="shared" si="1"/>
        <v>9.46969696969697E-4</v>
      </c>
      <c r="G73" s="72"/>
    </row>
    <row r="74" spans="1:7" ht="15.75" customHeight="1">
      <c r="A74" s="100">
        <f>AT3A_Schools_PS!A45</f>
        <v>36</v>
      </c>
      <c r="B74" s="109" t="str">
        <f>AT3A_Schools_PS!B45</f>
        <v>36-ITAWAH</v>
      </c>
      <c r="C74" s="78">
        <f>AT3A_Schools_PS!H45</f>
        <v>1238</v>
      </c>
      <c r="D74" s="78">
        <f>AT3A_Schools_PS!N45</f>
        <v>1238</v>
      </c>
      <c r="E74" s="78">
        <f t="shared" si="0"/>
        <v>0</v>
      </c>
      <c r="F74" s="98">
        <f t="shared" si="1"/>
        <v>0</v>
      </c>
      <c r="G74" s="72"/>
    </row>
    <row r="75" spans="1:7" ht="15.75" customHeight="1">
      <c r="A75" s="100">
        <f>AT3A_Schools_PS!A46</f>
        <v>37</v>
      </c>
      <c r="B75" s="109" t="str">
        <f>AT3A_Schools_PS!B46</f>
        <v>37-J.P. NAGAR</v>
      </c>
      <c r="C75" s="78">
        <f>AT3A_Schools_PS!H46</f>
        <v>1079</v>
      </c>
      <c r="D75" s="78">
        <f>AT3A_Schools_PS!N46</f>
        <v>1079</v>
      </c>
      <c r="E75" s="78">
        <f t="shared" si="0"/>
        <v>0</v>
      </c>
      <c r="F75" s="98">
        <f t="shared" si="1"/>
        <v>0</v>
      </c>
      <c r="G75" s="72"/>
    </row>
    <row r="76" spans="1:7" ht="15.75" customHeight="1">
      <c r="A76" s="100">
        <f>AT3A_Schools_PS!A47</f>
        <v>38</v>
      </c>
      <c r="B76" s="109" t="str">
        <f>AT3A_Schools_PS!B47</f>
        <v>38-JALAUN</v>
      </c>
      <c r="C76" s="78">
        <f>AT3A_Schools_PS!H47</f>
        <v>1256</v>
      </c>
      <c r="D76" s="78">
        <f>AT3A_Schools_PS!N47</f>
        <v>1256</v>
      </c>
      <c r="E76" s="78">
        <f t="shared" si="0"/>
        <v>0</v>
      </c>
      <c r="F76" s="98">
        <f t="shared" si="1"/>
        <v>0</v>
      </c>
      <c r="G76" s="72"/>
    </row>
    <row r="77" spans="1:7" ht="15.75" customHeight="1">
      <c r="A77" s="100">
        <f>AT3A_Schools_PS!A48</f>
        <v>39</v>
      </c>
      <c r="B77" s="109" t="str">
        <f>AT3A_Schools_PS!B48</f>
        <v>39-JAUNPUR</v>
      </c>
      <c r="C77" s="78">
        <f>AT3A_Schools_PS!H48</f>
        <v>2424</v>
      </c>
      <c r="D77" s="78">
        <f>AT3A_Schools_PS!N48</f>
        <v>2417</v>
      </c>
      <c r="E77" s="78">
        <f t="shared" si="0"/>
        <v>7</v>
      </c>
      <c r="F77" s="98">
        <f t="shared" si="1"/>
        <v>2.8877887788778876E-3</v>
      </c>
      <c r="G77" s="72"/>
    </row>
    <row r="78" spans="1:7" ht="15.75" customHeight="1">
      <c r="A78" s="100">
        <f>AT3A_Schools_PS!A49</f>
        <v>40</v>
      </c>
      <c r="B78" s="109" t="str">
        <f>AT3A_Schools_PS!B49</f>
        <v>40-JHANSI</v>
      </c>
      <c r="C78" s="78">
        <f>AT3A_Schools_PS!H49</f>
        <v>1200</v>
      </c>
      <c r="D78" s="78">
        <f>AT3A_Schools_PS!N49</f>
        <v>1200</v>
      </c>
      <c r="E78" s="78">
        <f t="shared" si="0"/>
        <v>0</v>
      </c>
      <c r="F78" s="98">
        <f t="shared" si="1"/>
        <v>0</v>
      </c>
      <c r="G78" s="72"/>
    </row>
    <row r="79" spans="1:7" ht="15.75" customHeight="1">
      <c r="A79" s="100">
        <f>AT3A_Schools_PS!A50</f>
        <v>41</v>
      </c>
      <c r="B79" s="109" t="str">
        <f>AT3A_Schools_PS!B50</f>
        <v>41-KANNAUJ</v>
      </c>
      <c r="C79" s="78">
        <f>AT3A_Schools_PS!H50</f>
        <v>1200</v>
      </c>
      <c r="D79" s="78">
        <f>AT3A_Schools_PS!N50</f>
        <v>1200</v>
      </c>
      <c r="E79" s="78">
        <f t="shared" si="0"/>
        <v>0</v>
      </c>
      <c r="F79" s="98">
        <f t="shared" si="1"/>
        <v>0</v>
      </c>
      <c r="G79" s="72"/>
    </row>
    <row r="80" spans="1:7" ht="15.75" customHeight="1">
      <c r="A80" s="100">
        <f>AT3A_Schools_PS!A51</f>
        <v>42</v>
      </c>
      <c r="B80" s="109" t="str">
        <f>AT3A_Schools_PS!B51</f>
        <v>42-KANPUR DEHAT</v>
      </c>
      <c r="C80" s="78">
        <f>AT3A_Schools_PS!H51</f>
        <v>1610</v>
      </c>
      <c r="D80" s="78">
        <f>AT3A_Schools_PS!N51</f>
        <v>1610</v>
      </c>
      <c r="E80" s="78">
        <f t="shared" si="0"/>
        <v>0</v>
      </c>
      <c r="F80" s="98">
        <f t="shared" si="1"/>
        <v>0</v>
      </c>
      <c r="G80" s="72"/>
    </row>
    <row r="81" spans="1:7" ht="15.75" customHeight="1">
      <c r="A81" s="100">
        <f>AT3A_Schools_PS!A52</f>
        <v>43</v>
      </c>
      <c r="B81" s="109" t="str">
        <f>AT3A_Schools_PS!B52</f>
        <v>43-KANPUR NAGAR</v>
      </c>
      <c r="C81" s="78">
        <f>AT3A_Schools_PS!H52</f>
        <v>1643</v>
      </c>
      <c r="D81" s="78">
        <f>AT3A_Schools_PS!N52</f>
        <v>1643</v>
      </c>
      <c r="E81" s="78">
        <f t="shared" si="0"/>
        <v>0</v>
      </c>
      <c r="F81" s="98">
        <f t="shared" si="1"/>
        <v>0</v>
      </c>
      <c r="G81" s="72"/>
    </row>
    <row r="82" spans="1:7" ht="15.75" customHeight="1">
      <c r="A82" s="100">
        <f>AT3A_Schools_PS!A53</f>
        <v>44</v>
      </c>
      <c r="B82" s="109" t="str">
        <f>AT3A_Schools_PS!B53</f>
        <v>44-KAAS GANJ</v>
      </c>
      <c r="C82" s="78">
        <f>AT3A_Schools_PS!H53</f>
        <v>996</v>
      </c>
      <c r="D82" s="78">
        <f>AT3A_Schools_PS!N53</f>
        <v>996</v>
      </c>
      <c r="E82" s="78">
        <f t="shared" si="0"/>
        <v>0</v>
      </c>
      <c r="F82" s="98">
        <f t="shared" si="1"/>
        <v>0</v>
      </c>
      <c r="G82" s="72"/>
    </row>
    <row r="83" spans="1:7" ht="15.75" customHeight="1">
      <c r="A83" s="100">
        <f>AT3A_Schools_PS!A54</f>
        <v>45</v>
      </c>
      <c r="B83" s="109" t="str">
        <f>AT3A_Schools_PS!B54</f>
        <v>45-KAUSHAMBI</v>
      </c>
      <c r="C83" s="78">
        <f>AT3A_Schools_PS!H54</f>
        <v>1007</v>
      </c>
      <c r="D83" s="78">
        <f>AT3A_Schools_PS!N54</f>
        <v>941</v>
      </c>
      <c r="E83" s="78">
        <f t="shared" si="0"/>
        <v>66</v>
      </c>
      <c r="F83" s="98">
        <f t="shared" si="1"/>
        <v>6.5541211519364442E-2</v>
      </c>
      <c r="G83" s="72"/>
    </row>
    <row r="84" spans="1:7" ht="15.75" customHeight="1">
      <c r="A84" s="100">
        <f>AT3A_Schools_PS!A55</f>
        <v>46</v>
      </c>
      <c r="B84" s="109" t="str">
        <f>AT3A_Schools_PS!B55</f>
        <v>46-KUSHINAGAR</v>
      </c>
      <c r="C84" s="78">
        <f>AT3A_Schools_PS!H55</f>
        <v>2235</v>
      </c>
      <c r="D84" s="78">
        <f>AT3A_Schools_PS!N55</f>
        <v>2235</v>
      </c>
      <c r="E84" s="78">
        <f t="shared" si="0"/>
        <v>0</v>
      </c>
      <c r="F84" s="98">
        <f t="shared" si="1"/>
        <v>0</v>
      </c>
      <c r="G84" s="72"/>
    </row>
    <row r="85" spans="1:7" ht="15.75" customHeight="1">
      <c r="A85" s="100">
        <f>AT3A_Schools_PS!A56</f>
        <v>47</v>
      </c>
      <c r="B85" s="109" t="str">
        <f>AT3A_Schools_PS!B56</f>
        <v>47-LAKHIMPUR KHERI</v>
      </c>
      <c r="C85" s="78">
        <f>AT3A_Schools_PS!H56</f>
        <v>2722</v>
      </c>
      <c r="D85" s="78">
        <f>AT3A_Schools_PS!N56</f>
        <v>2722</v>
      </c>
      <c r="E85" s="78">
        <f t="shared" si="0"/>
        <v>0</v>
      </c>
      <c r="F85" s="98">
        <f t="shared" si="1"/>
        <v>0</v>
      </c>
      <c r="G85" s="72"/>
    </row>
    <row r="86" spans="1:7" ht="15.75" customHeight="1">
      <c r="A86" s="100">
        <f>AT3A_Schools_PS!A57</f>
        <v>48</v>
      </c>
      <c r="B86" s="109" t="str">
        <f>AT3A_Schools_PS!B57</f>
        <v>48-LALITPUR</v>
      </c>
      <c r="C86" s="78">
        <f>AT3A_Schools_PS!H57</f>
        <v>1049</v>
      </c>
      <c r="D86" s="78">
        <f>AT3A_Schools_PS!N57</f>
        <v>1049</v>
      </c>
      <c r="E86" s="78">
        <f t="shared" si="0"/>
        <v>0</v>
      </c>
      <c r="F86" s="98">
        <f t="shared" si="1"/>
        <v>0</v>
      </c>
      <c r="G86" s="72"/>
    </row>
    <row r="87" spans="1:7" ht="15.75" customHeight="1">
      <c r="A87" s="100">
        <f>AT3A_Schools_PS!A58</f>
        <v>49</v>
      </c>
      <c r="B87" s="109" t="str">
        <f>AT3A_Schools_PS!B58</f>
        <v>49-LUCKNOW</v>
      </c>
      <c r="C87" s="78">
        <f>AT3A_Schools_PS!H58</f>
        <v>1462</v>
      </c>
      <c r="D87" s="78">
        <f>AT3A_Schools_PS!N58</f>
        <v>1461</v>
      </c>
      <c r="E87" s="78">
        <f t="shared" si="0"/>
        <v>1</v>
      </c>
      <c r="F87" s="98">
        <f t="shared" si="1"/>
        <v>6.8399452804377564E-4</v>
      </c>
      <c r="G87" s="72"/>
    </row>
    <row r="88" spans="1:7" ht="15.75" customHeight="1">
      <c r="A88" s="100">
        <f>AT3A_Schools_PS!A59</f>
        <v>50</v>
      </c>
      <c r="B88" s="109" t="str">
        <f>AT3A_Schools_PS!B59</f>
        <v>50-MAHOBA</v>
      </c>
      <c r="C88" s="78">
        <f>AT3A_Schools_PS!H59</f>
        <v>673</v>
      </c>
      <c r="D88" s="78">
        <f>AT3A_Schools_PS!N59</f>
        <v>673</v>
      </c>
      <c r="E88" s="78">
        <f t="shared" si="0"/>
        <v>0</v>
      </c>
      <c r="F88" s="98">
        <f t="shared" si="1"/>
        <v>0</v>
      </c>
      <c r="G88" s="72"/>
    </row>
    <row r="89" spans="1:7" ht="15.75" customHeight="1">
      <c r="A89" s="100">
        <f>AT3A_Schools_PS!A60</f>
        <v>51</v>
      </c>
      <c r="B89" s="109" t="str">
        <f>AT3A_Schools_PS!B60</f>
        <v>51-MAHRAJGANJ</v>
      </c>
      <c r="C89" s="78">
        <f>AT3A_Schools_PS!H60</f>
        <v>1485</v>
      </c>
      <c r="D89" s="78">
        <f>AT3A_Schools_PS!N60</f>
        <v>1485</v>
      </c>
      <c r="E89" s="78">
        <f t="shared" si="0"/>
        <v>0</v>
      </c>
      <c r="F89" s="98">
        <f t="shared" si="1"/>
        <v>0</v>
      </c>
      <c r="G89" s="72"/>
    </row>
    <row r="90" spans="1:7" ht="15.75" customHeight="1">
      <c r="A90" s="100">
        <f>AT3A_Schools_PS!A61</f>
        <v>52</v>
      </c>
      <c r="B90" s="109" t="str">
        <f>AT3A_Schools_PS!B61</f>
        <v>52-MAINPURI</v>
      </c>
      <c r="C90" s="78">
        <f>AT3A_Schools_PS!H61</f>
        <v>1637</v>
      </c>
      <c r="D90" s="78">
        <f>AT3A_Schools_PS!N61</f>
        <v>1630</v>
      </c>
      <c r="E90" s="78">
        <f t="shared" si="0"/>
        <v>7</v>
      </c>
      <c r="F90" s="98">
        <f t="shared" si="1"/>
        <v>4.2761148442272447E-3</v>
      </c>
      <c r="G90" s="72"/>
    </row>
    <row r="91" spans="1:7" ht="15.75" customHeight="1">
      <c r="A91" s="100">
        <f>AT3A_Schools_PS!A62</f>
        <v>53</v>
      </c>
      <c r="B91" s="109" t="str">
        <f>AT3A_Schools_PS!B62</f>
        <v>53-MATHURA</v>
      </c>
      <c r="C91" s="78">
        <f>AT3A_Schools_PS!H62</f>
        <v>1361</v>
      </c>
      <c r="D91" s="78">
        <f>AT3A_Schools_PS!N62</f>
        <v>1361</v>
      </c>
      <c r="E91" s="78">
        <f t="shared" si="0"/>
        <v>0</v>
      </c>
      <c r="F91" s="98">
        <f t="shared" si="1"/>
        <v>0</v>
      </c>
      <c r="G91" s="72"/>
    </row>
    <row r="92" spans="1:7" ht="15.75" customHeight="1">
      <c r="A92" s="100">
        <f>AT3A_Schools_PS!A63</f>
        <v>54</v>
      </c>
      <c r="B92" s="109" t="str">
        <f>AT3A_Schools_PS!B63</f>
        <v>54-MAU</v>
      </c>
      <c r="C92" s="78">
        <f>AT3A_Schools_PS!H63</f>
        <v>1114</v>
      </c>
      <c r="D92" s="78">
        <f>AT3A_Schools_PS!N63</f>
        <v>1114</v>
      </c>
      <c r="E92" s="78">
        <f t="shared" si="0"/>
        <v>0</v>
      </c>
      <c r="F92" s="98">
        <f t="shared" si="1"/>
        <v>0</v>
      </c>
      <c r="G92" s="72"/>
    </row>
    <row r="93" spans="1:7" ht="15.75" customHeight="1">
      <c r="A93" s="100">
        <f>AT3A_Schools_PS!A64</f>
        <v>55</v>
      </c>
      <c r="B93" s="109" t="str">
        <f>AT3A_Schools_PS!B64</f>
        <v>55-MEERUT</v>
      </c>
      <c r="C93" s="78">
        <f>AT3A_Schools_PS!H64</f>
        <v>915</v>
      </c>
      <c r="D93" s="78">
        <f>AT3A_Schools_PS!N64</f>
        <v>915</v>
      </c>
      <c r="E93" s="78">
        <f t="shared" si="0"/>
        <v>0</v>
      </c>
      <c r="F93" s="98">
        <f t="shared" si="1"/>
        <v>0</v>
      </c>
      <c r="G93" s="72"/>
    </row>
    <row r="94" spans="1:7" ht="15.75" customHeight="1">
      <c r="A94" s="100">
        <f>AT3A_Schools_PS!A65</f>
        <v>56</v>
      </c>
      <c r="B94" s="109" t="str">
        <f>AT3A_Schools_PS!B65</f>
        <v>56-MIRZAPUR</v>
      </c>
      <c r="C94" s="78">
        <f>AT3A_Schools_PS!H65</f>
        <v>1631</v>
      </c>
      <c r="D94" s="78">
        <f>AT3A_Schools_PS!N65</f>
        <v>1631</v>
      </c>
      <c r="E94" s="78">
        <f t="shared" si="0"/>
        <v>0</v>
      </c>
      <c r="F94" s="98">
        <f t="shared" si="1"/>
        <v>0</v>
      </c>
      <c r="G94" s="72"/>
    </row>
    <row r="95" spans="1:7" ht="15.75" customHeight="1">
      <c r="A95" s="100">
        <f>AT3A_Schools_PS!A66</f>
        <v>57</v>
      </c>
      <c r="B95" s="109" t="str">
        <f>AT3A_Schools_PS!B66</f>
        <v>57-MORADABAD</v>
      </c>
      <c r="C95" s="78">
        <f>AT3A_Schools_PS!H66</f>
        <v>1200</v>
      </c>
      <c r="D95" s="78">
        <f>AT3A_Schools_PS!N66</f>
        <v>1200</v>
      </c>
      <c r="E95" s="78">
        <f t="shared" si="0"/>
        <v>0</v>
      </c>
      <c r="F95" s="98">
        <f t="shared" si="1"/>
        <v>0</v>
      </c>
      <c r="G95" s="72"/>
    </row>
    <row r="96" spans="1:7" ht="15.75" customHeight="1">
      <c r="A96" s="100">
        <f>AT3A_Schools_PS!A67</f>
        <v>58</v>
      </c>
      <c r="B96" s="109" t="str">
        <f>AT3A_Schools_PS!B67</f>
        <v>58-MUZAFFARNAGAR</v>
      </c>
      <c r="C96" s="78">
        <f>AT3A_Schools_PS!H67</f>
        <v>885</v>
      </c>
      <c r="D96" s="78">
        <f>AT3A_Schools_PS!N67</f>
        <v>885</v>
      </c>
      <c r="E96" s="78">
        <f t="shared" si="0"/>
        <v>0</v>
      </c>
      <c r="F96" s="98">
        <f t="shared" si="1"/>
        <v>0</v>
      </c>
      <c r="G96" s="72"/>
    </row>
    <row r="97" spans="1:7" ht="15.75" customHeight="1">
      <c r="A97" s="100">
        <f>AT3A_Schools_PS!A68</f>
        <v>59</v>
      </c>
      <c r="B97" s="109" t="str">
        <f>AT3A_Schools_PS!B68</f>
        <v>59-PILIBHIT</v>
      </c>
      <c r="C97" s="78">
        <f>AT3A_Schools_PS!H68</f>
        <v>1230</v>
      </c>
      <c r="D97" s="78">
        <f>AT3A_Schools_PS!N68</f>
        <v>1230</v>
      </c>
      <c r="E97" s="78">
        <f t="shared" si="0"/>
        <v>0</v>
      </c>
      <c r="F97" s="98">
        <f t="shared" si="1"/>
        <v>0</v>
      </c>
      <c r="G97" s="72"/>
    </row>
    <row r="98" spans="1:7" ht="15.75" customHeight="1">
      <c r="A98" s="100">
        <f>AT3A_Schools_PS!A69</f>
        <v>60</v>
      </c>
      <c r="B98" s="109" t="str">
        <f>AT3A_Schools_PS!B69</f>
        <v>60-PRATAPGARH</v>
      </c>
      <c r="C98" s="78">
        <f>AT3A_Schools_PS!H69</f>
        <v>2046</v>
      </c>
      <c r="D98" s="78">
        <f>AT3A_Schools_PS!N69</f>
        <v>2046</v>
      </c>
      <c r="E98" s="78">
        <f t="shared" si="0"/>
        <v>0</v>
      </c>
      <c r="F98" s="98">
        <f t="shared" si="1"/>
        <v>0</v>
      </c>
      <c r="G98" s="72"/>
    </row>
    <row r="99" spans="1:7" ht="15.75" customHeight="1">
      <c r="A99" s="100">
        <f>AT3A_Schools_PS!A70</f>
        <v>61</v>
      </c>
      <c r="B99" s="109" t="str">
        <f>AT3A_Schools_PS!B70</f>
        <v>61-RAI BAREILY</v>
      </c>
      <c r="C99" s="78">
        <f>AT3A_Schools_PS!H70</f>
        <v>1987</v>
      </c>
      <c r="D99" s="78">
        <f>AT3A_Schools_PS!N70</f>
        <v>1987</v>
      </c>
      <c r="E99" s="78">
        <f t="shared" si="0"/>
        <v>0</v>
      </c>
      <c r="F99" s="98">
        <f t="shared" si="1"/>
        <v>0</v>
      </c>
      <c r="G99" s="72"/>
    </row>
    <row r="100" spans="1:7" ht="15.75" customHeight="1">
      <c r="A100" s="100">
        <f>AT3A_Schools_PS!A71</f>
        <v>62</v>
      </c>
      <c r="B100" s="109" t="str">
        <f>AT3A_Schools_PS!B71</f>
        <v>62-RAMPUR</v>
      </c>
      <c r="C100" s="78">
        <f>AT3A_Schools_PS!H71</f>
        <v>1364</v>
      </c>
      <c r="D100" s="78">
        <f>AT3A_Schools_PS!N71</f>
        <v>1364</v>
      </c>
      <c r="E100" s="78">
        <f t="shared" si="0"/>
        <v>0</v>
      </c>
      <c r="F100" s="98">
        <f t="shared" si="1"/>
        <v>0</v>
      </c>
      <c r="G100" s="72"/>
    </row>
    <row r="101" spans="1:7" ht="15.75" customHeight="1">
      <c r="A101" s="100">
        <f>AT3A_Schools_PS!A72</f>
        <v>63</v>
      </c>
      <c r="B101" s="109" t="str">
        <f>AT3A_Schools_PS!B72</f>
        <v>63-SAHARANPUR</v>
      </c>
      <c r="C101" s="78">
        <f>AT3A_Schools_PS!H72</f>
        <v>1363</v>
      </c>
      <c r="D101" s="78">
        <f>AT3A_Schools_PS!N72</f>
        <v>1363</v>
      </c>
      <c r="E101" s="78">
        <f t="shared" si="0"/>
        <v>0</v>
      </c>
      <c r="F101" s="98">
        <f t="shared" si="1"/>
        <v>0</v>
      </c>
      <c r="G101" s="72"/>
    </row>
    <row r="102" spans="1:7" ht="15.75" customHeight="1">
      <c r="A102" s="100">
        <f>AT3A_Schools_PS!A73</f>
        <v>64</v>
      </c>
      <c r="B102" s="109" t="str">
        <f>AT3A_Schools_PS!B73</f>
        <v>64-SANTKABIR NAGAR</v>
      </c>
      <c r="C102" s="78">
        <f>AT3A_Schools_PS!H73</f>
        <v>1075</v>
      </c>
      <c r="D102" s="78">
        <f>AT3A_Schools_PS!N73</f>
        <v>1075</v>
      </c>
      <c r="E102" s="78">
        <f t="shared" si="0"/>
        <v>0</v>
      </c>
      <c r="F102" s="98">
        <f t="shared" si="1"/>
        <v>0</v>
      </c>
      <c r="G102" s="72"/>
    </row>
    <row r="103" spans="1:7" ht="15.75" customHeight="1">
      <c r="A103" s="100">
        <f>AT3A_Schools_PS!A74</f>
        <v>65</v>
      </c>
      <c r="B103" s="109" t="str">
        <f>AT3A_Schools_PS!B74</f>
        <v>65-SHAHJAHANPUR</v>
      </c>
      <c r="C103" s="78">
        <f>AT3A_Schools_PS!H74</f>
        <v>2292</v>
      </c>
      <c r="D103" s="78">
        <f>AT3A_Schools_PS!N74</f>
        <v>2292</v>
      </c>
      <c r="E103" s="78">
        <f t="shared" si="0"/>
        <v>0</v>
      </c>
      <c r="F103" s="98">
        <f t="shared" si="1"/>
        <v>0</v>
      </c>
      <c r="G103" s="72"/>
    </row>
    <row r="104" spans="1:7" ht="15.75" customHeight="1">
      <c r="A104" s="100">
        <f>AT3A_Schools_PS!A75</f>
        <v>66</v>
      </c>
      <c r="B104" s="109" t="str">
        <f>AT3A_Schools_PS!B75</f>
        <v>66-SHRAWASTI</v>
      </c>
      <c r="C104" s="78">
        <f>AT3A_Schools_PS!H75</f>
        <v>888</v>
      </c>
      <c r="D104" s="78">
        <f>AT3A_Schools_PS!N75</f>
        <v>887</v>
      </c>
      <c r="E104" s="78">
        <f t="shared" si="0"/>
        <v>1</v>
      </c>
      <c r="F104" s="98">
        <f t="shared" si="1"/>
        <v>1.1261261261261261E-3</v>
      </c>
      <c r="G104" s="72"/>
    </row>
    <row r="105" spans="1:7" ht="15.75" customHeight="1">
      <c r="A105" s="100">
        <f>AT3A_Schools_PS!A76</f>
        <v>67</v>
      </c>
      <c r="B105" s="109" t="str">
        <f>AT3A_Schools_PS!B76</f>
        <v>67-SIDDHARTHNAGAR</v>
      </c>
      <c r="C105" s="78">
        <f>AT3A_Schools_PS!H76</f>
        <v>1925</v>
      </c>
      <c r="D105" s="78">
        <f>AT3A_Schools_PS!N76</f>
        <v>1925</v>
      </c>
      <c r="E105" s="78">
        <f t="shared" si="0"/>
        <v>0</v>
      </c>
      <c r="F105" s="98">
        <f t="shared" si="1"/>
        <v>0</v>
      </c>
      <c r="G105" s="72"/>
    </row>
    <row r="106" spans="1:7" ht="15.75" customHeight="1">
      <c r="A106" s="100">
        <f>AT3A_Schools_PS!A77</f>
        <v>68</v>
      </c>
      <c r="B106" s="109" t="str">
        <f>AT3A_Schools_PS!B77</f>
        <v>68-SITAPUR</v>
      </c>
      <c r="C106" s="78">
        <f>AT3A_Schools_PS!H77</f>
        <v>3020</v>
      </c>
      <c r="D106" s="78">
        <f>AT3A_Schools_PS!N77</f>
        <v>3020</v>
      </c>
      <c r="E106" s="78">
        <f t="shared" si="0"/>
        <v>0</v>
      </c>
      <c r="F106" s="98">
        <f t="shared" si="1"/>
        <v>0</v>
      </c>
      <c r="G106" s="72"/>
    </row>
    <row r="107" spans="1:7" ht="15.75" customHeight="1">
      <c r="A107" s="100">
        <f>AT3A_Schools_PS!A78</f>
        <v>69</v>
      </c>
      <c r="B107" s="109" t="str">
        <f>AT3A_Schools_PS!B78</f>
        <v>69-SONBHADRA</v>
      </c>
      <c r="C107" s="78">
        <f>AT3A_Schools_PS!H78</f>
        <v>1811</v>
      </c>
      <c r="D107" s="78">
        <f>AT3A_Schools_PS!N78</f>
        <v>1811</v>
      </c>
      <c r="E107" s="78">
        <f t="shared" si="0"/>
        <v>0</v>
      </c>
      <c r="F107" s="98">
        <f t="shared" si="1"/>
        <v>0</v>
      </c>
      <c r="G107" s="72"/>
    </row>
    <row r="108" spans="1:7" ht="15.75" customHeight="1">
      <c r="A108" s="100">
        <f>AT3A_Schools_PS!A79</f>
        <v>70</v>
      </c>
      <c r="B108" s="109" t="str">
        <f>AT3A_Schools_PS!B79</f>
        <v>70-SULTANPUR</v>
      </c>
      <c r="C108" s="78">
        <f>AT3A_Schools_PS!H79</f>
        <v>1730</v>
      </c>
      <c r="D108" s="78">
        <f>AT3A_Schools_PS!N79</f>
        <v>1730</v>
      </c>
      <c r="E108" s="78">
        <f t="shared" si="0"/>
        <v>0</v>
      </c>
      <c r="F108" s="98">
        <f t="shared" si="1"/>
        <v>0</v>
      </c>
      <c r="G108" s="72"/>
    </row>
    <row r="109" spans="1:7" ht="15.75" customHeight="1">
      <c r="A109" s="100">
        <f>AT3A_Schools_PS!A80</f>
        <v>71</v>
      </c>
      <c r="B109" s="109" t="str">
        <f>AT3A_Schools_PS!B80</f>
        <v>71-UNNAO</v>
      </c>
      <c r="C109" s="78">
        <f>AT3A_Schools_PS!H80</f>
        <v>2309</v>
      </c>
      <c r="D109" s="78">
        <f>AT3A_Schools_PS!N80</f>
        <v>2309</v>
      </c>
      <c r="E109" s="78">
        <f t="shared" si="0"/>
        <v>0</v>
      </c>
      <c r="F109" s="98">
        <f t="shared" si="1"/>
        <v>0</v>
      </c>
      <c r="G109" s="72"/>
    </row>
    <row r="110" spans="1:7" ht="15.75" customHeight="1">
      <c r="A110" s="100">
        <f>AT3A_Schools_PS!A81</f>
        <v>72</v>
      </c>
      <c r="B110" s="109" t="str">
        <f>AT3A_Schools_PS!B81</f>
        <v>72-VARANASI</v>
      </c>
      <c r="C110" s="78">
        <f>AT3A_Schools_PS!H81</f>
        <v>1025</v>
      </c>
      <c r="D110" s="78">
        <f>AT3A_Schools_PS!N81</f>
        <v>1025</v>
      </c>
      <c r="E110" s="78">
        <f t="shared" si="0"/>
        <v>0</v>
      </c>
      <c r="F110" s="98">
        <f t="shared" si="1"/>
        <v>0</v>
      </c>
      <c r="G110" s="72"/>
    </row>
    <row r="111" spans="1:7" ht="15.75" customHeight="1">
      <c r="A111" s="100">
        <f>AT3A_Schools_PS!A82</f>
        <v>73</v>
      </c>
      <c r="B111" s="109" t="str">
        <f>AT3A_Schools_PS!B82</f>
        <v>73-SAMBHAL</v>
      </c>
      <c r="C111" s="78">
        <f>AT3A_Schools_PS!H82</f>
        <v>1049</v>
      </c>
      <c r="D111" s="78">
        <f>AT3A_Schools_PS!N82</f>
        <v>1049</v>
      </c>
      <c r="E111" s="78">
        <f t="shared" si="0"/>
        <v>0</v>
      </c>
      <c r="F111" s="98">
        <f t="shared" si="1"/>
        <v>0</v>
      </c>
      <c r="G111" s="72"/>
    </row>
    <row r="112" spans="1:7" ht="15.75" customHeight="1">
      <c r="A112" s="100">
        <f>AT3A_Schools_PS!A83</f>
        <v>74</v>
      </c>
      <c r="B112" s="109" t="str">
        <f>AT3A_Schools_PS!B83</f>
        <v>74-HAPUR</v>
      </c>
      <c r="C112" s="78">
        <f>AT3A_Schools_PS!H83</f>
        <v>429</v>
      </c>
      <c r="D112" s="78">
        <f>AT3A_Schools_PS!N83</f>
        <v>429</v>
      </c>
      <c r="E112" s="78">
        <f t="shared" si="0"/>
        <v>0</v>
      </c>
      <c r="F112" s="98">
        <f t="shared" si="1"/>
        <v>0</v>
      </c>
      <c r="G112" s="72"/>
    </row>
    <row r="113" spans="1:7" ht="15.75" customHeight="1">
      <c r="A113" s="100">
        <f>AT3A_Schools_PS!A84</f>
        <v>75</v>
      </c>
      <c r="B113" s="109" t="str">
        <f>AT3A_Schools_PS!B84</f>
        <v>75-SHAMLI</v>
      </c>
      <c r="C113" s="78">
        <f>AT3A_Schools_PS!H84</f>
        <v>538</v>
      </c>
      <c r="D113" s="78">
        <f>AT3A_Schools_PS!N84</f>
        <v>538</v>
      </c>
      <c r="E113" s="78">
        <f t="shared" si="0"/>
        <v>0</v>
      </c>
      <c r="F113" s="98">
        <f t="shared" si="1"/>
        <v>0</v>
      </c>
      <c r="G113" s="72"/>
    </row>
    <row r="114" spans="1:7" ht="15.75" customHeight="1">
      <c r="A114" s="96"/>
      <c r="B114" s="110" t="s">
        <v>27</v>
      </c>
      <c r="C114" s="86">
        <f>SUM(C39:C113)</f>
        <v>114382</v>
      </c>
      <c r="D114" s="86">
        <f>SUM(D39:D113)</f>
        <v>114246</v>
      </c>
      <c r="E114" s="86">
        <f>SUM(E39:E113)</f>
        <v>136</v>
      </c>
      <c r="F114" s="99">
        <f t="shared" si="1"/>
        <v>1.1889982689584026E-3</v>
      </c>
      <c r="G114" s="72"/>
    </row>
    <row r="116" spans="1:7" ht="15.75" customHeight="1">
      <c r="A116" s="74" t="s">
        <v>720</v>
      </c>
      <c r="B116" s="74"/>
      <c r="C116" s="74"/>
      <c r="D116" s="74"/>
      <c r="E116" s="74"/>
      <c r="F116" s="74"/>
    </row>
    <row r="117" spans="1:7" ht="61.5" customHeight="1">
      <c r="A117" s="75" t="s">
        <v>260</v>
      </c>
      <c r="B117" s="75" t="s">
        <v>80</v>
      </c>
      <c r="C117" s="75" t="s">
        <v>964</v>
      </c>
      <c r="D117" s="75" t="s">
        <v>126</v>
      </c>
      <c r="E117" s="75" t="s">
        <v>717</v>
      </c>
      <c r="F117" s="75" t="s">
        <v>718</v>
      </c>
    </row>
    <row r="118" spans="1:7" ht="15.75" customHeight="1">
      <c r="A118" s="94">
        <v>1</v>
      </c>
      <c r="B118" s="94">
        <v>2</v>
      </c>
      <c r="C118" s="94">
        <v>3</v>
      </c>
      <c r="D118" s="94">
        <v>4</v>
      </c>
      <c r="E118" s="94" t="s">
        <v>719</v>
      </c>
      <c r="F118" s="94">
        <v>6</v>
      </c>
    </row>
    <row r="119" spans="1:7" ht="15.75" customHeight="1">
      <c r="A119" s="100">
        <f t="shared" ref="A119:B138" si="2">A39</f>
        <v>1</v>
      </c>
      <c r="B119" s="109" t="str">
        <f t="shared" si="2"/>
        <v>01-AGRA</v>
      </c>
      <c r="C119" s="78">
        <f>AT3B_Schools_UPS!H10+AT3C_Schools_UPS!H10</f>
        <v>1055</v>
      </c>
      <c r="D119" s="78">
        <f>AT3B_Schools_UPS!N10+AT3C_Schools_UPS!N10</f>
        <v>933</v>
      </c>
      <c r="E119" s="78">
        <f t="shared" ref="E119:E193" si="3">C119-D119</f>
        <v>122</v>
      </c>
      <c r="F119" s="98">
        <f t="shared" ref="F119:F194" si="4">E119/C119</f>
        <v>0.11563981042654028</v>
      </c>
    </row>
    <row r="120" spans="1:7" ht="15.75" customHeight="1">
      <c r="A120" s="100">
        <f t="shared" si="2"/>
        <v>2</v>
      </c>
      <c r="B120" s="109" t="str">
        <f t="shared" si="2"/>
        <v>02-ALIGARH</v>
      </c>
      <c r="C120" s="78">
        <f>AT3B_Schools_UPS!H11+AT3C_Schools_UPS!H11</f>
        <v>887</v>
      </c>
      <c r="D120" s="78">
        <f>AT3B_Schools_UPS!N11+AT3C_Schools_UPS!N11</f>
        <v>877</v>
      </c>
      <c r="E120" s="78">
        <f t="shared" si="3"/>
        <v>10</v>
      </c>
      <c r="F120" s="98">
        <f t="shared" si="4"/>
        <v>1.1273957158962795E-2</v>
      </c>
    </row>
    <row r="121" spans="1:7" ht="15.75" customHeight="1">
      <c r="A121" s="100">
        <f t="shared" si="2"/>
        <v>3</v>
      </c>
      <c r="B121" s="109" t="str">
        <f t="shared" si="2"/>
        <v>03-ALLAHABAD</v>
      </c>
      <c r="C121" s="78">
        <f>AT3B_Schools_UPS!H12+AT3C_Schools_UPS!H12</f>
        <v>1342</v>
      </c>
      <c r="D121" s="78">
        <f>AT3B_Schools_UPS!N12+AT3C_Schools_UPS!N12</f>
        <v>1322</v>
      </c>
      <c r="E121" s="78">
        <f t="shared" si="3"/>
        <v>20</v>
      </c>
      <c r="F121" s="98">
        <f t="shared" si="4"/>
        <v>1.4903129657228018E-2</v>
      </c>
    </row>
    <row r="122" spans="1:7" ht="15.75" customHeight="1">
      <c r="A122" s="100">
        <f t="shared" si="2"/>
        <v>4</v>
      </c>
      <c r="B122" s="109" t="str">
        <f t="shared" si="2"/>
        <v>04-AMBEDKAR NAGAR</v>
      </c>
      <c r="C122" s="78">
        <f>AT3B_Schools_UPS!H13+AT3C_Schools_UPS!H13</f>
        <v>695</v>
      </c>
      <c r="D122" s="78">
        <f>AT3B_Schools_UPS!N13+AT3C_Schools_UPS!N13</f>
        <v>695</v>
      </c>
      <c r="E122" s="78">
        <f t="shared" si="3"/>
        <v>0</v>
      </c>
      <c r="F122" s="98">
        <f t="shared" si="4"/>
        <v>0</v>
      </c>
    </row>
    <row r="123" spans="1:7" ht="15.75" customHeight="1">
      <c r="A123" s="100">
        <f t="shared" si="2"/>
        <v>5</v>
      </c>
      <c r="B123" s="109" t="str">
        <f t="shared" si="2"/>
        <v>05-AURAIYA</v>
      </c>
      <c r="C123" s="78">
        <f>AT3B_Schools_UPS!H14+AT3C_Schools_UPS!H14</f>
        <v>575</v>
      </c>
      <c r="D123" s="78">
        <f>AT3B_Schools_UPS!N14+AT3C_Schools_UPS!N14</f>
        <v>575</v>
      </c>
      <c r="E123" s="78">
        <f t="shared" si="3"/>
        <v>0</v>
      </c>
      <c r="F123" s="98">
        <f t="shared" si="4"/>
        <v>0</v>
      </c>
    </row>
    <row r="124" spans="1:7" ht="15.75" customHeight="1">
      <c r="A124" s="100">
        <f t="shared" si="2"/>
        <v>6</v>
      </c>
      <c r="B124" s="109" t="str">
        <f t="shared" si="2"/>
        <v>06-AZAMGARH</v>
      </c>
      <c r="C124" s="78">
        <f>AT3B_Schools_UPS!H15+AT3C_Schools_UPS!H15</f>
        <v>1227</v>
      </c>
      <c r="D124" s="78">
        <f>AT3B_Schools_UPS!N15+AT3C_Schools_UPS!N15</f>
        <v>1205</v>
      </c>
      <c r="E124" s="78">
        <f t="shared" si="3"/>
        <v>22</v>
      </c>
      <c r="F124" s="98">
        <f t="shared" si="4"/>
        <v>1.7929910350448247E-2</v>
      </c>
    </row>
    <row r="125" spans="1:7" ht="15.75" customHeight="1">
      <c r="A125" s="100">
        <f t="shared" si="2"/>
        <v>7</v>
      </c>
      <c r="B125" s="109" t="str">
        <f t="shared" si="2"/>
        <v>07-BADAUN</v>
      </c>
      <c r="C125" s="78">
        <f>AT3B_Schools_UPS!H16+AT3C_Schools_UPS!H16</f>
        <v>738</v>
      </c>
      <c r="D125" s="78">
        <f>AT3B_Schools_UPS!N16+AT3C_Schools_UPS!N16</f>
        <v>738</v>
      </c>
      <c r="E125" s="78">
        <f t="shared" si="3"/>
        <v>0</v>
      </c>
      <c r="F125" s="98">
        <f t="shared" si="4"/>
        <v>0</v>
      </c>
    </row>
    <row r="126" spans="1:7" ht="15.75" customHeight="1">
      <c r="A126" s="100">
        <f t="shared" si="2"/>
        <v>8</v>
      </c>
      <c r="B126" s="109" t="str">
        <f t="shared" si="2"/>
        <v>08-BAGHPAT</v>
      </c>
      <c r="C126" s="78">
        <f>AT3B_Schools_UPS!H17+AT3C_Schools_UPS!H17</f>
        <v>291</v>
      </c>
      <c r="D126" s="78">
        <f>AT3B_Schools_UPS!N17+AT3C_Schools_UPS!N17</f>
        <v>291</v>
      </c>
      <c r="E126" s="78">
        <f t="shared" si="3"/>
        <v>0</v>
      </c>
      <c r="F126" s="98">
        <f t="shared" si="4"/>
        <v>0</v>
      </c>
    </row>
    <row r="127" spans="1:7" ht="15.75" customHeight="1">
      <c r="A127" s="100">
        <f t="shared" si="2"/>
        <v>9</v>
      </c>
      <c r="B127" s="109" t="str">
        <f t="shared" si="2"/>
        <v>09-BAHRAICH</v>
      </c>
      <c r="C127" s="78">
        <f>AT3B_Schools_UPS!H18+AT3C_Schools_UPS!H18</f>
        <v>1046</v>
      </c>
      <c r="D127" s="78">
        <f>AT3B_Schools_UPS!N18+AT3C_Schools_UPS!N18</f>
        <v>1045</v>
      </c>
      <c r="E127" s="78">
        <f t="shared" si="3"/>
        <v>1</v>
      </c>
      <c r="F127" s="98">
        <f t="shared" si="4"/>
        <v>9.5602294455066918E-4</v>
      </c>
    </row>
    <row r="128" spans="1:7" ht="15.75" customHeight="1">
      <c r="A128" s="100">
        <f t="shared" si="2"/>
        <v>10</v>
      </c>
      <c r="B128" s="109" t="str">
        <f t="shared" si="2"/>
        <v>10-BALLIA</v>
      </c>
      <c r="C128" s="78">
        <f>AT3B_Schools_UPS!H19+AT3C_Schools_UPS!H19</f>
        <v>831</v>
      </c>
      <c r="D128" s="78">
        <f>AT3B_Schools_UPS!N19+AT3C_Schools_UPS!N19</f>
        <v>772</v>
      </c>
      <c r="E128" s="78">
        <f t="shared" si="3"/>
        <v>59</v>
      </c>
      <c r="F128" s="98">
        <f t="shared" si="4"/>
        <v>7.0998796630565589E-2</v>
      </c>
    </row>
    <row r="129" spans="1:6" ht="15.75" customHeight="1">
      <c r="A129" s="100">
        <f t="shared" si="2"/>
        <v>11</v>
      </c>
      <c r="B129" s="109" t="str">
        <f t="shared" si="2"/>
        <v>11-BALRAMPUR</v>
      </c>
      <c r="C129" s="78">
        <f>AT3B_Schools_UPS!H20+AT3C_Schools_UPS!H20</f>
        <v>711</v>
      </c>
      <c r="D129" s="78">
        <f>AT3B_Schools_UPS!N20+AT3C_Schools_UPS!N20</f>
        <v>710</v>
      </c>
      <c r="E129" s="78">
        <f t="shared" si="3"/>
        <v>1</v>
      </c>
      <c r="F129" s="98">
        <f t="shared" si="4"/>
        <v>1.4064697609001407E-3</v>
      </c>
    </row>
    <row r="130" spans="1:6" ht="15.75" customHeight="1">
      <c r="A130" s="100">
        <f t="shared" si="2"/>
        <v>12</v>
      </c>
      <c r="B130" s="109" t="str">
        <f t="shared" si="2"/>
        <v>12-BANDA</v>
      </c>
      <c r="C130" s="78">
        <f>AT3B_Schools_UPS!H21+AT3C_Schools_UPS!H21</f>
        <v>701</v>
      </c>
      <c r="D130" s="78">
        <f>AT3B_Schools_UPS!N21+AT3C_Schools_UPS!N21</f>
        <v>701</v>
      </c>
      <c r="E130" s="78">
        <f t="shared" si="3"/>
        <v>0</v>
      </c>
      <c r="F130" s="98">
        <f t="shared" si="4"/>
        <v>0</v>
      </c>
    </row>
    <row r="131" spans="1:6" ht="15.75" customHeight="1">
      <c r="A131" s="100">
        <f t="shared" si="2"/>
        <v>13</v>
      </c>
      <c r="B131" s="109" t="str">
        <f t="shared" si="2"/>
        <v>13-BARABANKI</v>
      </c>
      <c r="C131" s="78">
        <f>AT3B_Schools_UPS!H22+AT3C_Schools_UPS!H22</f>
        <v>935</v>
      </c>
      <c r="D131" s="78">
        <f>AT3B_Schools_UPS!N22+AT3C_Schools_UPS!N22</f>
        <v>935</v>
      </c>
      <c r="E131" s="78">
        <f t="shared" si="3"/>
        <v>0</v>
      </c>
      <c r="F131" s="98">
        <f t="shared" si="4"/>
        <v>0</v>
      </c>
    </row>
    <row r="132" spans="1:6" ht="15.75" customHeight="1">
      <c r="A132" s="100">
        <f t="shared" si="2"/>
        <v>14</v>
      </c>
      <c r="B132" s="109" t="str">
        <f t="shared" si="2"/>
        <v>14-BAREILY</v>
      </c>
      <c r="C132" s="78">
        <f>AT3B_Schools_UPS!H23+AT3C_Schools_UPS!H23</f>
        <v>912</v>
      </c>
      <c r="D132" s="78">
        <f>AT3B_Schools_UPS!N23+AT3C_Schools_UPS!N23</f>
        <v>909</v>
      </c>
      <c r="E132" s="78">
        <f t="shared" si="3"/>
        <v>3</v>
      </c>
      <c r="F132" s="98">
        <f t="shared" si="4"/>
        <v>3.2894736842105261E-3</v>
      </c>
    </row>
    <row r="133" spans="1:6" ht="15.75" customHeight="1">
      <c r="A133" s="100">
        <f t="shared" si="2"/>
        <v>15</v>
      </c>
      <c r="B133" s="109" t="str">
        <f t="shared" si="2"/>
        <v>15-BASTI</v>
      </c>
      <c r="C133" s="78">
        <f>AT3B_Schools_UPS!H24+AT3C_Schools_UPS!H24</f>
        <v>793</v>
      </c>
      <c r="D133" s="78">
        <f>AT3B_Schools_UPS!N24+AT3C_Schools_UPS!N24</f>
        <v>793</v>
      </c>
      <c r="E133" s="78">
        <f t="shared" si="3"/>
        <v>0</v>
      </c>
      <c r="F133" s="98">
        <f t="shared" si="4"/>
        <v>0</v>
      </c>
    </row>
    <row r="134" spans="1:6" ht="15.75" customHeight="1">
      <c r="A134" s="100">
        <f t="shared" si="2"/>
        <v>16</v>
      </c>
      <c r="B134" s="109" t="str">
        <f t="shared" si="2"/>
        <v>16-BHADOHI</v>
      </c>
      <c r="C134" s="78">
        <f>AT3B_Schools_UPS!H25+AT3C_Schools_UPS!H25</f>
        <v>405</v>
      </c>
      <c r="D134" s="78">
        <f>AT3B_Schools_UPS!N25+AT3C_Schools_UPS!N25</f>
        <v>400</v>
      </c>
      <c r="E134" s="78">
        <f t="shared" si="3"/>
        <v>5</v>
      </c>
      <c r="F134" s="98">
        <f t="shared" si="4"/>
        <v>1.2345679012345678E-2</v>
      </c>
    </row>
    <row r="135" spans="1:6" ht="15.75" customHeight="1">
      <c r="A135" s="100">
        <f t="shared" si="2"/>
        <v>17</v>
      </c>
      <c r="B135" s="109" t="str">
        <f t="shared" si="2"/>
        <v>17-BIJNOUR</v>
      </c>
      <c r="C135" s="78">
        <f>AT3B_Schools_UPS!H26+AT3C_Schools_UPS!H26</f>
        <v>913</v>
      </c>
      <c r="D135" s="78">
        <f>AT3B_Schools_UPS!N26+AT3C_Schools_UPS!N26</f>
        <v>913</v>
      </c>
      <c r="E135" s="78">
        <f t="shared" si="3"/>
        <v>0</v>
      </c>
      <c r="F135" s="98">
        <f t="shared" si="4"/>
        <v>0</v>
      </c>
    </row>
    <row r="136" spans="1:6" ht="15.75" customHeight="1">
      <c r="A136" s="100">
        <f t="shared" si="2"/>
        <v>18</v>
      </c>
      <c r="B136" s="109" t="str">
        <f t="shared" si="2"/>
        <v>18-BULANDSHAHAR</v>
      </c>
      <c r="C136" s="78">
        <f>AT3B_Schools_UPS!H27+AT3C_Schools_UPS!H27</f>
        <v>977</v>
      </c>
      <c r="D136" s="78">
        <f>AT3B_Schools_UPS!N27+AT3C_Schools_UPS!N27</f>
        <v>977</v>
      </c>
      <c r="E136" s="78">
        <f t="shared" si="3"/>
        <v>0</v>
      </c>
      <c r="F136" s="98">
        <f t="shared" si="4"/>
        <v>0</v>
      </c>
    </row>
    <row r="137" spans="1:6" ht="15.75" customHeight="1">
      <c r="A137" s="100">
        <f t="shared" si="2"/>
        <v>19</v>
      </c>
      <c r="B137" s="109" t="str">
        <f t="shared" si="2"/>
        <v>19-CHANDAULI</v>
      </c>
      <c r="C137" s="78">
        <f>AT3B_Schools_UPS!H28+AT3C_Schools_UPS!H28</f>
        <v>550</v>
      </c>
      <c r="D137" s="78">
        <f>AT3B_Schools_UPS!N28+AT3C_Schools_UPS!N28</f>
        <v>549</v>
      </c>
      <c r="E137" s="78">
        <f t="shared" si="3"/>
        <v>1</v>
      </c>
      <c r="F137" s="98">
        <f t="shared" si="4"/>
        <v>1.8181818181818182E-3</v>
      </c>
    </row>
    <row r="138" spans="1:6" ht="15.75" customHeight="1">
      <c r="A138" s="100">
        <f t="shared" si="2"/>
        <v>20</v>
      </c>
      <c r="B138" s="109" t="str">
        <f t="shared" si="2"/>
        <v>20-CHITRAKOOT</v>
      </c>
      <c r="C138" s="78">
        <f>AT3B_Schools_UPS!H29+AT3C_Schools_UPS!H29</f>
        <v>480</v>
      </c>
      <c r="D138" s="78">
        <f>AT3B_Schools_UPS!N29+AT3C_Schools_UPS!N29</f>
        <v>480</v>
      </c>
      <c r="E138" s="78">
        <f t="shared" si="3"/>
        <v>0</v>
      </c>
      <c r="F138" s="98">
        <f t="shared" si="4"/>
        <v>0</v>
      </c>
    </row>
    <row r="139" spans="1:6" ht="15.75" customHeight="1">
      <c r="A139" s="100">
        <f t="shared" ref="A139:B158" si="5">A59</f>
        <v>21</v>
      </c>
      <c r="B139" s="109" t="str">
        <f t="shared" si="5"/>
        <v>21-AMETHI</v>
      </c>
      <c r="C139" s="78">
        <f>AT3B_Schools_UPS!H30+AT3C_Schools_UPS!H30</f>
        <v>512</v>
      </c>
      <c r="D139" s="78">
        <f>AT3B_Schools_UPS!N30+AT3C_Schools_UPS!N30</f>
        <v>511</v>
      </c>
      <c r="E139" s="78">
        <f t="shared" si="3"/>
        <v>1</v>
      </c>
      <c r="F139" s="98">
        <f t="shared" si="4"/>
        <v>1.953125E-3</v>
      </c>
    </row>
    <row r="140" spans="1:6" ht="15.75" customHeight="1">
      <c r="A140" s="100">
        <f t="shared" si="5"/>
        <v>22</v>
      </c>
      <c r="B140" s="109" t="str">
        <f t="shared" si="5"/>
        <v>22-DEORIA</v>
      </c>
      <c r="C140" s="78">
        <f>AT3B_Schools_UPS!H31+AT3C_Schools_UPS!H31</f>
        <v>951</v>
      </c>
      <c r="D140" s="78">
        <f>AT3B_Schools_UPS!N31+AT3C_Schools_UPS!N31</f>
        <v>950</v>
      </c>
      <c r="E140" s="78">
        <f t="shared" si="3"/>
        <v>1</v>
      </c>
      <c r="F140" s="98">
        <f t="shared" si="4"/>
        <v>1.0515247108307045E-3</v>
      </c>
    </row>
    <row r="141" spans="1:6" ht="15.75" customHeight="1">
      <c r="A141" s="100">
        <f t="shared" si="5"/>
        <v>23</v>
      </c>
      <c r="B141" s="109" t="str">
        <f t="shared" si="5"/>
        <v>23-ETAH</v>
      </c>
      <c r="C141" s="78">
        <f>AT3B_Schools_UPS!H32+AT3C_Schools_UPS!H32</f>
        <v>672</v>
      </c>
      <c r="D141" s="78">
        <f>AT3B_Schools_UPS!N32+AT3C_Schools_UPS!N32</f>
        <v>666</v>
      </c>
      <c r="E141" s="78">
        <f t="shared" si="3"/>
        <v>6</v>
      </c>
      <c r="F141" s="98">
        <f t="shared" si="4"/>
        <v>8.9285714285714281E-3</v>
      </c>
    </row>
    <row r="142" spans="1:6" ht="15.75" customHeight="1">
      <c r="A142" s="100">
        <f t="shared" si="5"/>
        <v>24</v>
      </c>
      <c r="B142" s="109" t="str">
        <f t="shared" si="5"/>
        <v>24-FAIZABAD</v>
      </c>
      <c r="C142" s="78">
        <f>AT3B_Schools_UPS!H33+AT3C_Schools_UPS!H33</f>
        <v>718</v>
      </c>
      <c r="D142" s="78">
        <f>AT3B_Schools_UPS!N33+AT3C_Schools_UPS!N33</f>
        <v>718</v>
      </c>
      <c r="E142" s="78">
        <f t="shared" si="3"/>
        <v>0</v>
      </c>
      <c r="F142" s="98">
        <f t="shared" si="4"/>
        <v>0</v>
      </c>
    </row>
    <row r="143" spans="1:6" ht="15.75" customHeight="1">
      <c r="A143" s="100">
        <f t="shared" si="5"/>
        <v>25</v>
      </c>
      <c r="B143" s="109" t="str">
        <f t="shared" si="5"/>
        <v>25-FARRUKHABAD</v>
      </c>
      <c r="C143" s="78">
        <f>AT3B_Schools_UPS!H34+AT3C_Schools_UPS!H34</f>
        <v>685</v>
      </c>
      <c r="D143" s="78">
        <f>AT3B_Schools_UPS!N34+AT3C_Schools_UPS!N34</f>
        <v>684</v>
      </c>
      <c r="E143" s="78">
        <f t="shared" si="3"/>
        <v>1</v>
      </c>
      <c r="F143" s="98">
        <f t="shared" si="4"/>
        <v>1.4598540145985401E-3</v>
      </c>
    </row>
    <row r="144" spans="1:6" ht="15.75" customHeight="1">
      <c r="A144" s="100">
        <f t="shared" si="5"/>
        <v>26</v>
      </c>
      <c r="B144" s="109" t="str">
        <f t="shared" si="5"/>
        <v>26-FATEHPUR</v>
      </c>
      <c r="C144" s="78">
        <f>AT3B_Schools_UPS!H35+AT3C_Schools_UPS!H35</f>
        <v>881</v>
      </c>
      <c r="D144" s="78">
        <f>AT3B_Schools_UPS!N35+AT3C_Schools_UPS!N35</f>
        <v>881</v>
      </c>
      <c r="E144" s="78">
        <f t="shared" si="3"/>
        <v>0</v>
      </c>
      <c r="F144" s="98">
        <f t="shared" si="4"/>
        <v>0</v>
      </c>
    </row>
    <row r="145" spans="1:6" ht="15.75" customHeight="1">
      <c r="A145" s="100">
        <f t="shared" si="5"/>
        <v>27</v>
      </c>
      <c r="B145" s="109" t="str">
        <f t="shared" si="5"/>
        <v>27-FIROZABAD</v>
      </c>
      <c r="C145" s="78">
        <f>AT3B_Schools_UPS!H36+AT3C_Schools_UPS!H36</f>
        <v>735</v>
      </c>
      <c r="D145" s="78">
        <f>AT3B_Schools_UPS!N36+AT3C_Schools_UPS!N36</f>
        <v>729</v>
      </c>
      <c r="E145" s="78">
        <f t="shared" si="3"/>
        <v>6</v>
      </c>
      <c r="F145" s="98">
        <f t="shared" si="4"/>
        <v>8.1632653061224497E-3</v>
      </c>
    </row>
    <row r="146" spans="1:6" ht="15.75" customHeight="1">
      <c r="A146" s="100">
        <f t="shared" si="5"/>
        <v>28</v>
      </c>
      <c r="B146" s="109" t="str">
        <f t="shared" si="5"/>
        <v>28-G.B. NAGAR</v>
      </c>
      <c r="C146" s="78">
        <f>AT3B_Schools_UPS!H37+AT3C_Schools_UPS!H37</f>
        <v>274</v>
      </c>
      <c r="D146" s="78">
        <f>AT3B_Schools_UPS!N37+AT3C_Schools_UPS!N37</f>
        <v>272</v>
      </c>
      <c r="E146" s="78">
        <f t="shared" si="3"/>
        <v>2</v>
      </c>
      <c r="F146" s="98">
        <f t="shared" si="4"/>
        <v>7.2992700729927005E-3</v>
      </c>
    </row>
    <row r="147" spans="1:6" ht="15.75" customHeight="1">
      <c r="A147" s="100">
        <f t="shared" si="5"/>
        <v>29</v>
      </c>
      <c r="B147" s="109" t="str">
        <f t="shared" si="5"/>
        <v>29-GHAZIPUR</v>
      </c>
      <c r="C147" s="78">
        <f>AT3B_Schools_UPS!H38+AT3C_Schools_UPS!H38</f>
        <v>1006</v>
      </c>
      <c r="D147" s="78">
        <f>AT3B_Schools_UPS!N38+AT3C_Schools_UPS!N38</f>
        <v>1006</v>
      </c>
      <c r="E147" s="78">
        <f t="shared" si="3"/>
        <v>0</v>
      </c>
      <c r="F147" s="98">
        <f t="shared" si="4"/>
        <v>0</v>
      </c>
    </row>
    <row r="148" spans="1:6" ht="15.75" customHeight="1">
      <c r="A148" s="100">
        <f t="shared" si="5"/>
        <v>30</v>
      </c>
      <c r="B148" s="109" t="str">
        <f t="shared" si="5"/>
        <v>30-GHAZIYABAD</v>
      </c>
      <c r="C148" s="78">
        <f>AT3B_Schools_UPS!H39+AT3C_Schools_UPS!H39</f>
        <v>273</v>
      </c>
      <c r="D148" s="78">
        <f>AT3B_Schools_UPS!N39+AT3C_Schools_UPS!N39</f>
        <v>273</v>
      </c>
      <c r="E148" s="78">
        <f t="shared" si="3"/>
        <v>0</v>
      </c>
      <c r="F148" s="98">
        <f t="shared" si="4"/>
        <v>0</v>
      </c>
    </row>
    <row r="149" spans="1:6" ht="15.75" customHeight="1">
      <c r="A149" s="100">
        <f t="shared" si="5"/>
        <v>31</v>
      </c>
      <c r="B149" s="109" t="str">
        <f t="shared" si="5"/>
        <v>31-GONDA</v>
      </c>
      <c r="C149" s="78">
        <f>AT3B_Schools_UPS!H40+AT3C_Schools_UPS!H40</f>
        <v>977</v>
      </c>
      <c r="D149" s="78">
        <f>AT3B_Schools_UPS!N40+AT3C_Schools_UPS!N40</f>
        <v>977</v>
      </c>
      <c r="E149" s="78">
        <f t="shared" si="3"/>
        <v>0</v>
      </c>
      <c r="F149" s="98">
        <f t="shared" si="4"/>
        <v>0</v>
      </c>
    </row>
    <row r="150" spans="1:6" ht="15.75" customHeight="1">
      <c r="A150" s="100">
        <f t="shared" si="5"/>
        <v>32</v>
      </c>
      <c r="B150" s="109" t="str">
        <f t="shared" si="5"/>
        <v>32-GORAKHPUR</v>
      </c>
      <c r="C150" s="78">
        <f>AT3B_Schools_UPS!H41+AT3C_Schools_UPS!H41</f>
        <v>1052</v>
      </c>
      <c r="D150" s="78">
        <f>AT3B_Schools_UPS!N41+AT3C_Schools_UPS!N41</f>
        <v>1052</v>
      </c>
      <c r="E150" s="78">
        <f t="shared" si="3"/>
        <v>0</v>
      </c>
      <c r="F150" s="98">
        <f t="shared" si="4"/>
        <v>0</v>
      </c>
    </row>
    <row r="151" spans="1:6" ht="15.75" customHeight="1">
      <c r="A151" s="100">
        <f t="shared" si="5"/>
        <v>33</v>
      </c>
      <c r="B151" s="109" t="str">
        <f t="shared" si="5"/>
        <v>33-HAMEERPUR</v>
      </c>
      <c r="C151" s="78">
        <f>AT3B_Schools_UPS!H42+AT3C_Schools_UPS!H42</f>
        <v>431</v>
      </c>
      <c r="D151" s="78">
        <f>AT3B_Schools_UPS!N42+AT3C_Schools_UPS!N42</f>
        <v>431</v>
      </c>
      <c r="E151" s="78">
        <f t="shared" si="3"/>
        <v>0</v>
      </c>
      <c r="F151" s="98">
        <f t="shared" si="4"/>
        <v>0</v>
      </c>
    </row>
    <row r="152" spans="1:6" ht="15.75" customHeight="1">
      <c r="A152" s="100">
        <f t="shared" si="5"/>
        <v>34</v>
      </c>
      <c r="B152" s="109" t="str">
        <f t="shared" si="5"/>
        <v>34-HARDOI</v>
      </c>
      <c r="C152" s="78">
        <f>AT3B_Schools_UPS!H43+AT3C_Schools_UPS!H43</f>
        <v>1146</v>
      </c>
      <c r="D152" s="78">
        <f>AT3B_Schools_UPS!N43+AT3C_Schools_UPS!N43</f>
        <v>1146</v>
      </c>
      <c r="E152" s="78">
        <f t="shared" si="3"/>
        <v>0</v>
      </c>
      <c r="F152" s="98">
        <f t="shared" si="4"/>
        <v>0</v>
      </c>
    </row>
    <row r="153" spans="1:6" ht="15.75" customHeight="1">
      <c r="A153" s="100">
        <f t="shared" si="5"/>
        <v>35</v>
      </c>
      <c r="B153" s="109" t="str">
        <f t="shared" si="5"/>
        <v>35-HATHRAS</v>
      </c>
      <c r="C153" s="78">
        <f>AT3B_Schools_UPS!H44+AT3C_Schools_UPS!H44</f>
        <v>531</v>
      </c>
      <c r="D153" s="78">
        <f>AT3B_Schools_UPS!N44+AT3C_Schools_UPS!N44</f>
        <v>531</v>
      </c>
      <c r="E153" s="78">
        <f t="shared" si="3"/>
        <v>0</v>
      </c>
      <c r="F153" s="98">
        <f t="shared" si="4"/>
        <v>0</v>
      </c>
    </row>
    <row r="154" spans="1:6" ht="15.75" customHeight="1">
      <c r="A154" s="100">
        <f t="shared" si="5"/>
        <v>36</v>
      </c>
      <c r="B154" s="109" t="str">
        <f t="shared" si="5"/>
        <v>36-ITAWAH</v>
      </c>
      <c r="C154" s="78">
        <f>AT3B_Schools_UPS!H45+AT3C_Schools_UPS!H45</f>
        <v>646</v>
      </c>
      <c r="D154" s="78">
        <f>AT3B_Schools_UPS!N45+AT3C_Schools_UPS!N45</f>
        <v>646</v>
      </c>
      <c r="E154" s="78">
        <f t="shared" si="3"/>
        <v>0</v>
      </c>
      <c r="F154" s="98">
        <f t="shared" si="4"/>
        <v>0</v>
      </c>
    </row>
    <row r="155" spans="1:6" ht="15.75" customHeight="1">
      <c r="A155" s="100">
        <f t="shared" si="5"/>
        <v>37</v>
      </c>
      <c r="B155" s="109" t="str">
        <f t="shared" si="5"/>
        <v>37-J.P. NAGAR</v>
      </c>
      <c r="C155" s="78">
        <f>AT3B_Schools_UPS!H46+AT3C_Schools_UPS!H46</f>
        <v>541</v>
      </c>
      <c r="D155" s="78">
        <f>AT3B_Schools_UPS!N46+AT3C_Schools_UPS!N46</f>
        <v>541</v>
      </c>
      <c r="E155" s="78">
        <f t="shared" si="3"/>
        <v>0</v>
      </c>
      <c r="F155" s="98">
        <f t="shared" si="4"/>
        <v>0</v>
      </c>
    </row>
    <row r="156" spans="1:6" ht="15.75" customHeight="1">
      <c r="A156" s="100">
        <f t="shared" si="5"/>
        <v>38</v>
      </c>
      <c r="B156" s="109" t="str">
        <f t="shared" si="5"/>
        <v>38-JALAUN</v>
      </c>
      <c r="C156" s="78">
        <f>AT3B_Schools_UPS!H47+AT3C_Schools_UPS!H47</f>
        <v>666</v>
      </c>
      <c r="D156" s="78">
        <f>AT3B_Schools_UPS!N47+AT3C_Schools_UPS!N47</f>
        <v>662</v>
      </c>
      <c r="E156" s="78">
        <f t="shared" si="3"/>
        <v>4</v>
      </c>
      <c r="F156" s="98">
        <f t="shared" si="4"/>
        <v>6.006006006006006E-3</v>
      </c>
    </row>
    <row r="157" spans="1:6" ht="15.75" customHeight="1">
      <c r="A157" s="100">
        <f t="shared" si="5"/>
        <v>39</v>
      </c>
      <c r="B157" s="109" t="str">
        <f t="shared" si="5"/>
        <v>39-JAUNPUR</v>
      </c>
      <c r="C157" s="78">
        <f>AT3B_Schools_UPS!H48+AT3C_Schools_UPS!H48</f>
        <v>1159</v>
      </c>
      <c r="D157" s="78">
        <f>AT3B_Schools_UPS!N48+AT3C_Schools_UPS!N48</f>
        <v>1136</v>
      </c>
      <c r="E157" s="78">
        <f t="shared" si="3"/>
        <v>23</v>
      </c>
      <c r="F157" s="98">
        <f t="shared" si="4"/>
        <v>1.9844693701466781E-2</v>
      </c>
    </row>
    <row r="158" spans="1:6" ht="15.75" customHeight="1">
      <c r="A158" s="100">
        <f t="shared" si="5"/>
        <v>40</v>
      </c>
      <c r="B158" s="109" t="str">
        <f t="shared" si="5"/>
        <v>40-JHANSI</v>
      </c>
      <c r="C158" s="78">
        <f>AT3B_Schools_UPS!H49+AT3C_Schools_UPS!H49</f>
        <v>652</v>
      </c>
      <c r="D158" s="78">
        <f>AT3B_Schools_UPS!N49+AT3C_Schools_UPS!N49</f>
        <v>650</v>
      </c>
      <c r="E158" s="78">
        <f t="shared" si="3"/>
        <v>2</v>
      </c>
      <c r="F158" s="98">
        <f t="shared" si="4"/>
        <v>3.0674846625766872E-3</v>
      </c>
    </row>
    <row r="159" spans="1:6" ht="15.75" customHeight="1">
      <c r="A159" s="100">
        <f t="shared" ref="A159:B178" si="6">A79</f>
        <v>41</v>
      </c>
      <c r="B159" s="109" t="str">
        <f t="shared" si="6"/>
        <v>41-KANNAUJ</v>
      </c>
      <c r="C159" s="78">
        <f>AT3B_Schools_UPS!H50+AT3C_Schools_UPS!H50</f>
        <v>565</v>
      </c>
      <c r="D159" s="78">
        <f>AT3B_Schools_UPS!N50+AT3C_Schools_UPS!N50</f>
        <v>565</v>
      </c>
      <c r="E159" s="78">
        <f t="shared" si="3"/>
        <v>0</v>
      </c>
      <c r="F159" s="98">
        <f t="shared" si="4"/>
        <v>0</v>
      </c>
    </row>
    <row r="160" spans="1:6" ht="15.75" customHeight="1">
      <c r="A160" s="100">
        <f t="shared" si="6"/>
        <v>42</v>
      </c>
      <c r="B160" s="109" t="str">
        <f t="shared" si="6"/>
        <v>42-KANPUR DEHAT</v>
      </c>
      <c r="C160" s="78">
        <f>AT3B_Schools_UPS!H51+AT3C_Schools_UPS!H51</f>
        <v>770</v>
      </c>
      <c r="D160" s="78">
        <f>AT3B_Schools_UPS!N51+AT3C_Schools_UPS!N51</f>
        <v>770</v>
      </c>
      <c r="E160" s="78">
        <f t="shared" si="3"/>
        <v>0</v>
      </c>
      <c r="F160" s="98">
        <f t="shared" si="4"/>
        <v>0</v>
      </c>
    </row>
    <row r="161" spans="1:6" ht="15.75" customHeight="1">
      <c r="A161" s="100">
        <f t="shared" si="6"/>
        <v>43</v>
      </c>
      <c r="B161" s="109" t="str">
        <f t="shared" si="6"/>
        <v>43-KANPUR NAGAR</v>
      </c>
      <c r="C161" s="78">
        <f>AT3B_Schools_UPS!H52+AT3C_Schools_UPS!H52</f>
        <v>827</v>
      </c>
      <c r="D161" s="78">
        <f>AT3B_Schools_UPS!N52+AT3C_Schools_UPS!N52</f>
        <v>827</v>
      </c>
      <c r="E161" s="78">
        <f t="shared" si="3"/>
        <v>0</v>
      </c>
      <c r="F161" s="98">
        <f t="shared" si="4"/>
        <v>0</v>
      </c>
    </row>
    <row r="162" spans="1:6" ht="15.75" customHeight="1">
      <c r="A162" s="100">
        <f t="shared" si="6"/>
        <v>44</v>
      </c>
      <c r="B162" s="109" t="str">
        <f t="shared" si="6"/>
        <v>44-KAAS GANJ</v>
      </c>
      <c r="C162" s="78">
        <f>AT3B_Schools_UPS!H53+AT3C_Schools_UPS!H53</f>
        <v>499</v>
      </c>
      <c r="D162" s="78">
        <f>AT3B_Schools_UPS!N53+AT3C_Schools_UPS!N53</f>
        <v>499</v>
      </c>
      <c r="E162" s="78">
        <f t="shared" si="3"/>
        <v>0</v>
      </c>
      <c r="F162" s="98">
        <f t="shared" si="4"/>
        <v>0</v>
      </c>
    </row>
    <row r="163" spans="1:6" ht="15.75" customHeight="1">
      <c r="A163" s="100">
        <f t="shared" si="6"/>
        <v>45</v>
      </c>
      <c r="B163" s="109" t="str">
        <f t="shared" si="6"/>
        <v>45-KAUSHAMBI</v>
      </c>
      <c r="C163" s="78">
        <f>AT3B_Schools_UPS!H54+AT3C_Schools_UPS!H54</f>
        <v>541</v>
      </c>
      <c r="D163" s="78">
        <f>AT3B_Schools_UPS!N54+AT3C_Schools_UPS!N54</f>
        <v>536</v>
      </c>
      <c r="E163" s="78">
        <f t="shared" si="3"/>
        <v>5</v>
      </c>
      <c r="F163" s="98">
        <f t="shared" si="4"/>
        <v>9.242144177449169E-3</v>
      </c>
    </row>
    <row r="164" spans="1:6" ht="15.75" customHeight="1">
      <c r="A164" s="100">
        <f t="shared" si="6"/>
        <v>46</v>
      </c>
      <c r="B164" s="109" t="str">
        <f t="shared" si="6"/>
        <v>46-KUSHINAGAR</v>
      </c>
      <c r="C164" s="78">
        <f>AT3B_Schools_UPS!H55+AT3C_Schools_UPS!H55</f>
        <v>962</v>
      </c>
      <c r="D164" s="78">
        <f>AT3B_Schools_UPS!N55+AT3C_Schools_UPS!N55</f>
        <v>962</v>
      </c>
      <c r="E164" s="78">
        <f t="shared" si="3"/>
        <v>0</v>
      </c>
      <c r="F164" s="98">
        <f t="shared" si="4"/>
        <v>0</v>
      </c>
    </row>
    <row r="165" spans="1:6" ht="15.75" customHeight="1">
      <c r="A165" s="100">
        <f t="shared" si="6"/>
        <v>47</v>
      </c>
      <c r="B165" s="109" t="str">
        <f t="shared" si="6"/>
        <v>47-LAKHIMPUR KHERI</v>
      </c>
      <c r="C165" s="78">
        <f>AT3B_Schools_UPS!H56+AT3C_Schools_UPS!H56</f>
        <v>1208</v>
      </c>
      <c r="D165" s="78">
        <f>AT3B_Schools_UPS!N56+AT3C_Schools_UPS!N56</f>
        <v>1208</v>
      </c>
      <c r="E165" s="78">
        <f t="shared" si="3"/>
        <v>0</v>
      </c>
      <c r="F165" s="98">
        <f t="shared" si="4"/>
        <v>0</v>
      </c>
    </row>
    <row r="166" spans="1:6" ht="15.75" customHeight="1">
      <c r="A166" s="100">
        <f t="shared" si="6"/>
        <v>48</v>
      </c>
      <c r="B166" s="109" t="str">
        <f t="shared" si="6"/>
        <v>48-LALITPUR</v>
      </c>
      <c r="C166" s="78">
        <f>AT3B_Schools_UPS!H57+AT3C_Schools_UPS!H57</f>
        <v>513</v>
      </c>
      <c r="D166" s="78">
        <f>AT3B_Schools_UPS!N57+AT3C_Schools_UPS!N57</f>
        <v>513</v>
      </c>
      <c r="E166" s="78">
        <f t="shared" si="3"/>
        <v>0</v>
      </c>
      <c r="F166" s="98">
        <f t="shared" si="4"/>
        <v>0</v>
      </c>
    </row>
    <row r="167" spans="1:6" ht="15.75" customHeight="1">
      <c r="A167" s="100">
        <f t="shared" si="6"/>
        <v>49</v>
      </c>
      <c r="B167" s="109" t="str">
        <f t="shared" si="6"/>
        <v>49-LUCKNOW</v>
      </c>
      <c r="C167" s="78">
        <f>AT3B_Schools_UPS!H58+AT3C_Schools_UPS!H58</f>
        <v>635</v>
      </c>
      <c r="D167" s="78">
        <f>AT3B_Schools_UPS!N58+AT3C_Schools_UPS!N58</f>
        <v>628</v>
      </c>
      <c r="E167" s="78">
        <f t="shared" si="3"/>
        <v>7</v>
      </c>
      <c r="F167" s="98">
        <f t="shared" si="4"/>
        <v>1.1023622047244094E-2</v>
      </c>
    </row>
    <row r="168" spans="1:6" ht="15.75" customHeight="1">
      <c r="A168" s="100">
        <f t="shared" si="6"/>
        <v>50</v>
      </c>
      <c r="B168" s="109" t="str">
        <f t="shared" si="6"/>
        <v>50-MAHOBA</v>
      </c>
      <c r="C168" s="78">
        <f>AT3B_Schools_UPS!H59+AT3C_Schools_UPS!H59</f>
        <v>381</v>
      </c>
      <c r="D168" s="78">
        <f>AT3B_Schools_UPS!N59+AT3C_Schools_UPS!N59</f>
        <v>381</v>
      </c>
      <c r="E168" s="78">
        <f t="shared" si="3"/>
        <v>0</v>
      </c>
      <c r="F168" s="98">
        <f t="shared" si="4"/>
        <v>0</v>
      </c>
    </row>
    <row r="169" spans="1:6" ht="15.75" customHeight="1">
      <c r="A169" s="100">
        <f t="shared" si="6"/>
        <v>51</v>
      </c>
      <c r="B169" s="109" t="str">
        <f t="shared" si="6"/>
        <v>51-MAHRAJGANJ</v>
      </c>
      <c r="C169" s="78">
        <f>AT3B_Schools_UPS!H60+AT3C_Schools_UPS!H60</f>
        <v>759</v>
      </c>
      <c r="D169" s="78">
        <f>AT3B_Schools_UPS!N60+AT3C_Schools_UPS!N60</f>
        <v>755</v>
      </c>
      <c r="E169" s="78">
        <f t="shared" si="3"/>
        <v>4</v>
      </c>
      <c r="F169" s="98">
        <f t="shared" si="4"/>
        <v>5.270092226613966E-3</v>
      </c>
    </row>
    <row r="170" spans="1:6" ht="15.75" customHeight="1">
      <c r="A170" s="100">
        <f t="shared" si="6"/>
        <v>52</v>
      </c>
      <c r="B170" s="109" t="str">
        <f t="shared" si="6"/>
        <v>52-MAINPURI</v>
      </c>
      <c r="C170" s="78">
        <f>AT3B_Schools_UPS!H61+AT3C_Schools_UPS!H61</f>
        <v>642</v>
      </c>
      <c r="D170" s="78">
        <f>AT3B_Schools_UPS!N61+AT3C_Schools_UPS!N61</f>
        <v>608</v>
      </c>
      <c r="E170" s="78">
        <f t="shared" si="3"/>
        <v>34</v>
      </c>
      <c r="F170" s="98">
        <f t="shared" si="4"/>
        <v>5.2959501557632398E-2</v>
      </c>
    </row>
    <row r="171" spans="1:6" ht="15.75" customHeight="1">
      <c r="A171" s="100">
        <f t="shared" si="6"/>
        <v>53</v>
      </c>
      <c r="B171" s="109" t="str">
        <f t="shared" si="6"/>
        <v>53-MATHURA</v>
      </c>
      <c r="C171" s="78">
        <f>AT3B_Schools_UPS!H62+AT3C_Schools_UPS!H62</f>
        <v>716</v>
      </c>
      <c r="D171" s="78">
        <f>AT3B_Schools_UPS!N62+AT3C_Schools_UPS!N62</f>
        <v>716</v>
      </c>
      <c r="E171" s="78">
        <f t="shared" si="3"/>
        <v>0</v>
      </c>
      <c r="F171" s="98">
        <f t="shared" si="4"/>
        <v>0</v>
      </c>
    </row>
    <row r="172" spans="1:6" ht="15.75" customHeight="1">
      <c r="A172" s="100">
        <f t="shared" si="6"/>
        <v>54</v>
      </c>
      <c r="B172" s="109" t="str">
        <f t="shared" si="6"/>
        <v>54-MAU</v>
      </c>
      <c r="C172" s="78">
        <f>AT3B_Schools_UPS!H63+AT3C_Schools_UPS!H63</f>
        <v>646</v>
      </c>
      <c r="D172" s="78">
        <f>AT3B_Schools_UPS!N63+AT3C_Schools_UPS!N63</f>
        <v>642</v>
      </c>
      <c r="E172" s="78">
        <f t="shared" si="3"/>
        <v>4</v>
      </c>
      <c r="F172" s="98">
        <f t="shared" si="4"/>
        <v>6.1919504643962852E-3</v>
      </c>
    </row>
    <row r="173" spans="1:6" ht="15.75" customHeight="1">
      <c r="A173" s="100">
        <f t="shared" si="6"/>
        <v>55</v>
      </c>
      <c r="B173" s="109" t="str">
        <f t="shared" si="6"/>
        <v>55-MEERUT</v>
      </c>
      <c r="C173" s="78">
        <f>AT3B_Schools_UPS!H64+AT3C_Schools_UPS!H64</f>
        <v>624</v>
      </c>
      <c r="D173" s="78">
        <f>AT3B_Schools_UPS!N64+AT3C_Schools_UPS!N64</f>
        <v>624</v>
      </c>
      <c r="E173" s="78">
        <f t="shared" si="3"/>
        <v>0</v>
      </c>
      <c r="F173" s="98">
        <f t="shared" si="4"/>
        <v>0</v>
      </c>
    </row>
    <row r="174" spans="1:6" ht="15.75" customHeight="1">
      <c r="A174" s="100">
        <f t="shared" si="6"/>
        <v>56</v>
      </c>
      <c r="B174" s="109" t="str">
        <f t="shared" si="6"/>
        <v>56-MIRZAPUR</v>
      </c>
      <c r="C174" s="78">
        <f>AT3B_Schools_UPS!H65+AT3C_Schools_UPS!H65</f>
        <v>692</v>
      </c>
      <c r="D174" s="78">
        <f>AT3B_Schools_UPS!N65+AT3C_Schools_UPS!N65</f>
        <v>692</v>
      </c>
      <c r="E174" s="78">
        <f t="shared" si="3"/>
        <v>0</v>
      </c>
      <c r="F174" s="98">
        <f t="shared" si="4"/>
        <v>0</v>
      </c>
    </row>
    <row r="175" spans="1:6" ht="15.75" customHeight="1">
      <c r="A175" s="100">
        <f t="shared" si="6"/>
        <v>57</v>
      </c>
      <c r="B175" s="109" t="str">
        <f t="shared" si="6"/>
        <v>57-MORADABAD</v>
      </c>
      <c r="C175" s="78">
        <f>AT3B_Schools_UPS!H66+AT3C_Schools_UPS!H66</f>
        <v>631</v>
      </c>
      <c r="D175" s="78">
        <f>AT3B_Schools_UPS!N66+AT3C_Schools_UPS!N66</f>
        <v>631</v>
      </c>
      <c r="E175" s="78">
        <f t="shared" si="3"/>
        <v>0</v>
      </c>
      <c r="F175" s="98">
        <f t="shared" si="4"/>
        <v>0</v>
      </c>
    </row>
    <row r="176" spans="1:6" ht="15.75" customHeight="1">
      <c r="A176" s="100">
        <f t="shared" si="6"/>
        <v>58</v>
      </c>
      <c r="B176" s="109" t="str">
        <f t="shared" si="6"/>
        <v>58-MUZAFFARNAGAR</v>
      </c>
      <c r="C176" s="78">
        <f>AT3B_Schools_UPS!H67+AT3C_Schools_UPS!H67</f>
        <v>499</v>
      </c>
      <c r="D176" s="78">
        <f>AT3B_Schools_UPS!N67+AT3C_Schools_UPS!N67</f>
        <v>499</v>
      </c>
      <c r="E176" s="78">
        <f t="shared" si="3"/>
        <v>0</v>
      </c>
      <c r="F176" s="98">
        <f t="shared" si="4"/>
        <v>0</v>
      </c>
    </row>
    <row r="177" spans="1:6" ht="15.75" customHeight="1">
      <c r="A177" s="100">
        <f t="shared" si="6"/>
        <v>59</v>
      </c>
      <c r="B177" s="109" t="str">
        <f t="shared" si="6"/>
        <v>59-PILIBHIT</v>
      </c>
      <c r="C177" s="78">
        <f>AT3B_Schools_UPS!H68+AT3C_Schools_UPS!H68</f>
        <v>613</v>
      </c>
      <c r="D177" s="78">
        <f>AT3B_Schools_UPS!N68+AT3C_Schools_UPS!N68</f>
        <v>613</v>
      </c>
      <c r="E177" s="78">
        <f t="shared" si="3"/>
        <v>0</v>
      </c>
      <c r="F177" s="98">
        <f t="shared" si="4"/>
        <v>0</v>
      </c>
    </row>
    <row r="178" spans="1:6" ht="15.75" customHeight="1">
      <c r="A178" s="100">
        <f t="shared" si="6"/>
        <v>60</v>
      </c>
      <c r="B178" s="109" t="str">
        <f t="shared" si="6"/>
        <v>60-PRATAPGARH</v>
      </c>
      <c r="C178" s="78">
        <f>AT3B_Schools_UPS!H69+AT3C_Schools_UPS!H69</f>
        <v>903</v>
      </c>
      <c r="D178" s="78">
        <f>AT3B_Schools_UPS!N69+AT3C_Schools_UPS!N69</f>
        <v>903</v>
      </c>
      <c r="E178" s="78">
        <f t="shared" si="3"/>
        <v>0</v>
      </c>
      <c r="F178" s="98">
        <f t="shared" si="4"/>
        <v>0</v>
      </c>
    </row>
    <row r="179" spans="1:6" ht="15.75" customHeight="1">
      <c r="A179" s="100">
        <f t="shared" ref="A179:B193" si="7">A99</f>
        <v>61</v>
      </c>
      <c r="B179" s="109" t="str">
        <f t="shared" si="7"/>
        <v>61-RAI BAREILY</v>
      </c>
      <c r="C179" s="78">
        <f>AT3B_Schools_UPS!H70+AT3C_Schools_UPS!H70</f>
        <v>718</v>
      </c>
      <c r="D179" s="78">
        <f>AT3B_Schools_UPS!N70+AT3C_Schools_UPS!N70</f>
        <v>718</v>
      </c>
      <c r="E179" s="78">
        <f t="shared" si="3"/>
        <v>0</v>
      </c>
      <c r="F179" s="98">
        <f t="shared" si="4"/>
        <v>0</v>
      </c>
    </row>
    <row r="180" spans="1:6" ht="15.75" customHeight="1">
      <c r="A180" s="100">
        <f t="shared" si="7"/>
        <v>62</v>
      </c>
      <c r="B180" s="109" t="str">
        <f t="shared" si="7"/>
        <v>62-RAMPUR</v>
      </c>
      <c r="C180" s="78">
        <f>AT3B_Schools_UPS!H71+AT3C_Schools_UPS!H71</f>
        <v>699</v>
      </c>
      <c r="D180" s="78">
        <f>AT3B_Schools_UPS!N71+AT3C_Schools_UPS!N71</f>
        <v>699</v>
      </c>
      <c r="E180" s="78">
        <f t="shared" si="3"/>
        <v>0</v>
      </c>
      <c r="F180" s="98">
        <f t="shared" si="4"/>
        <v>0</v>
      </c>
    </row>
    <row r="181" spans="1:6" ht="15.75" customHeight="1">
      <c r="A181" s="100">
        <f t="shared" si="7"/>
        <v>63</v>
      </c>
      <c r="B181" s="109" t="str">
        <f t="shared" si="7"/>
        <v>63-SAHARANPUR</v>
      </c>
      <c r="C181" s="78">
        <f>AT3B_Schools_UPS!H72+AT3C_Schools_UPS!H72</f>
        <v>701</v>
      </c>
      <c r="D181" s="78">
        <f>AT3B_Schools_UPS!N72+AT3C_Schools_UPS!N72</f>
        <v>701</v>
      </c>
      <c r="E181" s="78">
        <f t="shared" si="3"/>
        <v>0</v>
      </c>
      <c r="F181" s="98">
        <f t="shared" si="4"/>
        <v>0</v>
      </c>
    </row>
    <row r="182" spans="1:6" ht="15.75" customHeight="1">
      <c r="A182" s="100">
        <f t="shared" si="7"/>
        <v>64</v>
      </c>
      <c r="B182" s="109" t="str">
        <f t="shared" si="7"/>
        <v>64-SANTKABIR NAGAR</v>
      </c>
      <c r="C182" s="78">
        <f>AT3B_Schools_UPS!H73+AT3C_Schools_UPS!H73</f>
        <v>528</v>
      </c>
      <c r="D182" s="78">
        <f>AT3B_Schools_UPS!N73+AT3C_Schools_UPS!N73</f>
        <v>528</v>
      </c>
      <c r="E182" s="78">
        <f t="shared" si="3"/>
        <v>0</v>
      </c>
      <c r="F182" s="98">
        <f t="shared" si="4"/>
        <v>0</v>
      </c>
    </row>
    <row r="183" spans="1:6" ht="15.75" customHeight="1">
      <c r="A183" s="100">
        <f t="shared" si="7"/>
        <v>65</v>
      </c>
      <c r="B183" s="109" t="str">
        <f t="shared" si="7"/>
        <v>65-SHAHJAHANPUR</v>
      </c>
      <c r="C183" s="78">
        <f>AT3B_Schools_UPS!H74+AT3C_Schools_UPS!H74</f>
        <v>982</v>
      </c>
      <c r="D183" s="78">
        <f>AT3B_Schools_UPS!N74+AT3C_Schools_UPS!N74</f>
        <v>982</v>
      </c>
      <c r="E183" s="78">
        <f t="shared" si="3"/>
        <v>0</v>
      </c>
      <c r="F183" s="98">
        <f t="shared" si="4"/>
        <v>0</v>
      </c>
    </row>
    <row r="184" spans="1:6" ht="15.75" customHeight="1">
      <c r="A184" s="100">
        <f t="shared" si="7"/>
        <v>66</v>
      </c>
      <c r="B184" s="109" t="str">
        <f t="shared" si="7"/>
        <v>66-SHRAWASTI</v>
      </c>
      <c r="C184" s="78">
        <f>AT3B_Schools_UPS!H75+AT3C_Schools_UPS!H75</f>
        <v>409</v>
      </c>
      <c r="D184" s="78">
        <f>AT3B_Schools_UPS!N75+AT3C_Schools_UPS!N75</f>
        <v>408</v>
      </c>
      <c r="E184" s="78">
        <f t="shared" si="3"/>
        <v>1</v>
      </c>
      <c r="F184" s="98">
        <f t="shared" si="4"/>
        <v>2.4449877750611247E-3</v>
      </c>
    </row>
    <row r="185" spans="1:6" ht="15.75" customHeight="1">
      <c r="A185" s="100">
        <f t="shared" si="7"/>
        <v>67</v>
      </c>
      <c r="B185" s="109" t="str">
        <f t="shared" si="7"/>
        <v>67-SIDDHARTHNAGAR</v>
      </c>
      <c r="C185" s="78">
        <f>AT3B_Schools_UPS!H76+AT3C_Schools_UPS!H76</f>
        <v>828</v>
      </c>
      <c r="D185" s="78">
        <f>AT3B_Schools_UPS!N76+AT3C_Schools_UPS!N76</f>
        <v>827</v>
      </c>
      <c r="E185" s="78">
        <f t="shared" si="3"/>
        <v>1</v>
      </c>
      <c r="F185" s="98">
        <f t="shared" si="4"/>
        <v>1.2077294685990338E-3</v>
      </c>
    </row>
    <row r="186" spans="1:6" ht="15.75" customHeight="1">
      <c r="A186" s="100">
        <f t="shared" si="7"/>
        <v>68</v>
      </c>
      <c r="B186" s="109" t="str">
        <f t="shared" si="7"/>
        <v>68-SITAPUR</v>
      </c>
      <c r="C186" s="78">
        <f>AT3B_Schools_UPS!H77+AT3C_Schools_UPS!H77</f>
        <v>1320</v>
      </c>
      <c r="D186" s="78">
        <f>AT3B_Schools_UPS!N77+AT3C_Schools_UPS!N77</f>
        <v>1318</v>
      </c>
      <c r="E186" s="78">
        <f t="shared" si="3"/>
        <v>2</v>
      </c>
      <c r="F186" s="98">
        <f t="shared" si="4"/>
        <v>1.5151515151515152E-3</v>
      </c>
    </row>
    <row r="187" spans="1:6" ht="15.75" customHeight="1">
      <c r="A187" s="100">
        <f t="shared" si="7"/>
        <v>69</v>
      </c>
      <c r="B187" s="109" t="str">
        <f t="shared" si="7"/>
        <v>69-SONBHADRA</v>
      </c>
      <c r="C187" s="78">
        <f>AT3B_Schools_UPS!H78+AT3C_Schools_UPS!H78</f>
        <v>679</v>
      </c>
      <c r="D187" s="78">
        <f>AT3B_Schools_UPS!N78+AT3C_Schools_UPS!N78</f>
        <v>679</v>
      </c>
      <c r="E187" s="78">
        <f t="shared" si="3"/>
        <v>0</v>
      </c>
      <c r="F187" s="98">
        <f t="shared" si="4"/>
        <v>0</v>
      </c>
    </row>
    <row r="188" spans="1:6" ht="15.75" customHeight="1">
      <c r="A188" s="100">
        <f t="shared" si="7"/>
        <v>70</v>
      </c>
      <c r="B188" s="109" t="str">
        <f t="shared" si="7"/>
        <v>70-SULTANPUR</v>
      </c>
      <c r="C188" s="78">
        <f>AT3B_Schools_UPS!H79+AT3C_Schools_UPS!H79</f>
        <v>742</v>
      </c>
      <c r="D188" s="78">
        <f>AT3B_Schools_UPS!N79+AT3C_Schools_UPS!N79</f>
        <v>741</v>
      </c>
      <c r="E188" s="78">
        <f t="shared" si="3"/>
        <v>1</v>
      </c>
      <c r="F188" s="98">
        <f t="shared" si="4"/>
        <v>1.3477088948787063E-3</v>
      </c>
    </row>
    <row r="189" spans="1:6" ht="15.75" customHeight="1">
      <c r="A189" s="100">
        <f t="shared" si="7"/>
        <v>71</v>
      </c>
      <c r="B189" s="109" t="str">
        <f t="shared" si="7"/>
        <v>71-UNNAO</v>
      </c>
      <c r="C189" s="78">
        <f>AT3B_Schools_UPS!H80+AT3C_Schools_UPS!H80</f>
        <v>931</v>
      </c>
      <c r="D189" s="78">
        <f>AT3B_Schools_UPS!N80+AT3C_Schools_UPS!N80</f>
        <v>931</v>
      </c>
      <c r="E189" s="78">
        <f t="shared" si="3"/>
        <v>0</v>
      </c>
      <c r="F189" s="98">
        <f t="shared" si="4"/>
        <v>0</v>
      </c>
    </row>
    <row r="190" spans="1:6" ht="15.75" customHeight="1">
      <c r="A190" s="100">
        <f t="shared" si="7"/>
        <v>72</v>
      </c>
      <c r="B190" s="109" t="str">
        <f t="shared" si="7"/>
        <v>72-VARANASI</v>
      </c>
      <c r="C190" s="78">
        <f>AT3B_Schools_UPS!H81+AT3C_Schools_UPS!H81</f>
        <v>585</v>
      </c>
      <c r="D190" s="78">
        <f>AT3B_Schools_UPS!N81+AT3C_Schools_UPS!N81</f>
        <v>585</v>
      </c>
      <c r="E190" s="78">
        <f t="shared" si="3"/>
        <v>0</v>
      </c>
      <c r="F190" s="98">
        <f t="shared" si="4"/>
        <v>0</v>
      </c>
    </row>
    <row r="191" spans="1:6" ht="15.75" customHeight="1">
      <c r="A191" s="100">
        <f t="shared" si="7"/>
        <v>73</v>
      </c>
      <c r="B191" s="109" t="str">
        <f t="shared" si="7"/>
        <v>73-SAMBHAL</v>
      </c>
      <c r="C191" s="78">
        <f>AT3B_Schools_UPS!H82+AT3C_Schools_UPS!H82</f>
        <v>533</v>
      </c>
      <c r="D191" s="78">
        <f>AT3B_Schools_UPS!N82+AT3C_Schools_UPS!N82</f>
        <v>533</v>
      </c>
      <c r="E191" s="78">
        <f t="shared" si="3"/>
        <v>0</v>
      </c>
      <c r="F191" s="98">
        <f t="shared" si="4"/>
        <v>0</v>
      </c>
    </row>
    <row r="192" spans="1:6" ht="15.75" customHeight="1">
      <c r="A192" s="100">
        <f t="shared" si="7"/>
        <v>74</v>
      </c>
      <c r="B192" s="109" t="str">
        <f t="shared" si="7"/>
        <v>74-HAPUR</v>
      </c>
      <c r="C192" s="78">
        <f>AT3B_Schools_UPS!H83+AT3C_Schools_UPS!H83</f>
        <v>271</v>
      </c>
      <c r="D192" s="78">
        <f>AT3B_Schools_UPS!N83+AT3C_Schools_UPS!N83</f>
        <v>271</v>
      </c>
      <c r="E192" s="78">
        <f t="shared" si="3"/>
        <v>0</v>
      </c>
      <c r="F192" s="98">
        <f t="shared" si="4"/>
        <v>0</v>
      </c>
    </row>
    <row r="193" spans="1:7" ht="15.75" customHeight="1">
      <c r="A193" s="100">
        <f t="shared" si="7"/>
        <v>75</v>
      </c>
      <c r="B193" s="109" t="str">
        <f t="shared" si="7"/>
        <v>75-SHAMLI</v>
      </c>
      <c r="C193" s="78">
        <f>AT3B_Schools_UPS!H84+AT3C_Schools_UPS!H84</f>
        <v>262</v>
      </c>
      <c r="D193" s="78">
        <f>AT3B_Schools_UPS!N84+AT3C_Schools_UPS!N84</f>
        <v>262</v>
      </c>
      <c r="E193" s="78">
        <f t="shared" si="3"/>
        <v>0</v>
      </c>
      <c r="F193" s="98">
        <f t="shared" si="4"/>
        <v>0</v>
      </c>
    </row>
    <row r="194" spans="1:7" ht="15.75" customHeight="1">
      <c r="A194" s="96"/>
      <c r="B194" s="110" t="str">
        <f>B114</f>
        <v>TOTAL</v>
      </c>
      <c r="C194" s="86">
        <f>SUM(C119:C193)</f>
        <v>54386</v>
      </c>
      <c r="D194" s="86">
        <f>SUM(D119:D193)</f>
        <v>54037</v>
      </c>
      <c r="E194" s="86">
        <f>SUM(E119:E193)</f>
        <v>349</v>
      </c>
      <c r="F194" s="500">
        <f t="shared" si="4"/>
        <v>6.4170926341337847E-3</v>
      </c>
    </row>
    <row r="196" spans="1:7" ht="15.75" customHeight="1">
      <c r="A196" s="74" t="s">
        <v>721</v>
      </c>
      <c r="B196" s="74"/>
      <c r="C196" s="74"/>
      <c r="D196" s="74"/>
      <c r="E196" s="74"/>
      <c r="F196" s="74"/>
      <c r="G196" s="74"/>
    </row>
    <row r="197" spans="1:7" ht="64.5" customHeight="1">
      <c r="A197" s="75" t="s">
        <v>260</v>
      </c>
      <c r="B197" s="75" t="s">
        <v>80</v>
      </c>
      <c r="C197" s="75" t="s">
        <v>722</v>
      </c>
      <c r="D197" s="75" t="s">
        <v>723</v>
      </c>
      <c r="E197" s="75" t="s">
        <v>697</v>
      </c>
      <c r="F197" s="75" t="s">
        <v>724</v>
      </c>
      <c r="G197" s="75" t="s">
        <v>725</v>
      </c>
    </row>
    <row r="198" spans="1:7" ht="15.75" customHeight="1">
      <c r="A198" s="94">
        <v>1</v>
      </c>
      <c r="B198" s="94">
        <v>2</v>
      </c>
      <c r="C198" s="94">
        <v>3</v>
      </c>
      <c r="D198" s="94">
        <v>4</v>
      </c>
      <c r="E198" s="94" t="s">
        <v>726</v>
      </c>
      <c r="F198" s="94">
        <v>6</v>
      </c>
      <c r="G198" s="94">
        <v>7</v>
      </c>
    </row>
    <row r="199" spans="1:7" ht="15.75" customHeight="1">
      <c r="A199" s="100">
        <f t="shared" ref="A199:B218" si="8">A39</f>
        <v>1</v>
      </c>
      <c r="B199" s="109" t="str">
        <f t="shared" si="8"/>
        <v>01-AGRA</v>
      </c>
      <c r="C199" s="78">
        <f>'AT4_enrolment vs availed_PY'!H10</f>
        <v>187717</v>
      </c>
      <c r="D199" s="78">
        <f>'AT4_enrolment vs availed_PY'!N10</f>
        <v>109176</v>
      </c>
      <c r="E199" s="78">
        <f t="shared" ref="E199:E274" si="9">D199-C199</f>
        <v>-78541</v>
      </c>
      <c r="F199" s="98">
        <f t="shared" ref="F199:F274" si="10">E199/C199</f>
        <v>-0.41840110378921463</v>
      </c>
      <c r="G199" s="98">
        <f>D199/C199</f>
        <v>0.58159889621078542</v>
      </c>
    </row>
    <row r="200" spans="1:7" ht="15.75" customHeight="1">
      <c r="A200" s="100">
        <f t="shared" si="8"/>
        <v>2</v>
      </c>
      <c r="B200" s="109" t="str">
        <f t="shared" si="8"/>
        <v>02-ALIGARH</v>
      </c>
      <c r="C200" s="78">
        <f>'AT4_enrolment vs availed_PY'!H11</f>
        <v>171724</v>
      </c>
      <c r="D200" s="78">
        <f>'AT4_enrolment vs availed_PY'!N11</f>
        <v>91759</v>
      </c>
      <c r="E200" s="78">
        <f t="shared" si="9"/>
        <v>-79965</v>
      </c>
      <c r="F200" s="98">
        <f t="shared" si="10"/>
        <v>-0.46566001257832335</v>
      </c>
      <c r="G200" s="98">
        <f t="shared" ref="G200:G274" si="11">D200/C200</f>
        <v>0.53433998742167665</v>
      </c>
    </row>
    <row r="201" spans="1:7" ht="15.75" customHeight="1">
      <c r="A201" s="100">
        <f t="shared" si="8"/>
        <v>3</v>
      </c>
      <c r="B201" s="109" t="str">
        <f t="shared" si="8"/>
        <v>03-ALLAHABAD</v>
      </c>
      <c r="C201" s="78">
        <f>'AT4_enrolment vs availed_PY'!H12</f>
        <v>339470</v>
      </c>
      <c r="D201" s="78">
        <f>'AT4_enrolment vs availed_PY'!N12</f>
        <v>180982</v>
      </c>
      <c r="E201" s="78">
        <f t="shared" si="9"/>
        <v>-158488</v>
      </c>
      <c r="F201" s="98">
        <f t="shared" si="10"/>
        <v>-0.46686894276371993</v>
      </c>
      <c r="G201" s="98">
        <f t="shared" si="11"/>
        <v>0.53313105723628007</v>
      </c>
    </row>
    <row r="202" spans="1:7" ht="15.75" customHeight="1">
      <c r="A202" s="100">
        <f t="shared" si="8"/>
        <v>4</v>
      </c>
      <c r="B202" s="109" t="str">
        <f t="shared" si="8"/>
        <v>04-AMBEDKAR NAGAR</v>
      </c>
      <c r="C202" s="78">
        <f>'AT4_enrolment vs availed_PY'!H13</f>
        <v>134098</v>
      </c>
      <c r="D202" s="78">
        <f>'AT4_enrolment vs availed_PY'!N13</f>
        <v>74923</v>
      </c>
      <c r="E202" s="78">
        <f t="shared" si="9"/>
        <v>-59175</v>
      </c>
      <c r="F202" s="98">
        <f t="shared" si="10"/>
        <v>-0.44128174916851853</v>
      </c>
      <c r="G202" s="98">
        <f t="shared" si="11"/>
        <v>0.55871825083148141</v>
      </c>
    </row>
    <row r="203" spans="1:7" ht="15.75" customHeight="1">
      <c r="A203" s="100">
        <f t="shared" si="8"/>
        <v>5</v>
      </c>
      <c r="B203" s="109" t="str">
        <f t="shared" si="8"/>
        <v>05-AURAIYA</v>
      </c>
      <c r="C203" s="78">
        <f>'AT4_enrolment vs availed_PY'!H14</f>
        <v>81833</v>
      </c>
      <c r="D203" s="78">
        <f>'AT4_enrolment vs availed_PY'!N14</f>
        <v>55974</v>
      </c>
      <c r="E203" s="78">
        <f t="shared" si="9"/>
        <v>-25859</v>
      </c>
      <c r="F203" s="98">
        <f t="shared" si="10"/>
        <v>-0.31599721383793822</v>
      </c>
      <c r="G203" s="98">
        <f t="shared" si="11"/>
        <v>0.68400278616206178</v>
      </c>
    </row>
    <row r="204" spans="1:7" ht="15.75" customHeight="1">
      <c r="A204" s="100">
        <f t="shared" si="8"/>
        <v>6</v>
      </c>
      <c r="B204" s="109" t="str">
        <f t="shared" si="8"/>
        <v>06-AZAMGARH</v>
      </c>
      <c r="C204" s="78">
        <f>'AT4_enrolment vs availed_PY'!H15</f>
        <v>287429</v>
      </c>
      <c r="D204" s="78">
        <f>'AT4_enrolment vs availed_PY'!N15</f>
        <v>158164</v>
      </c>
      <c r="E204" s="78">
        <f t="shared" si="9"/>
        <v>-129265</v>
      </c>
      <c r="F204" s="98">
        <f t="shared" si="10"/>
        <v>-0.44972845467924255</v>
      </c>
      <c r="G204" s="98">
        <f t="shared" si="11"/>
        <v>0.5502715453207575</v>
      </c>
    </row>
    <row r="205" spans="1:7" ht="15.75" customHeight="1">
      <c r="A205" s="100">
        <f t="shared" si="8"/>
        <v>7</v>
      </c>
      <c r="B205" s="109" t="str">
        <f t="shared" si="8"/>
        <v>07-BADAUN</v>
      </c>
      <c r="C205" s="78">
        <f>'AT4_enrolment vs availed_PY'!H16</f>
        <v>253427</v>
      </c>
      <c r="D205" s="78">
        <f>'AT4_enrolment vs availed_PY'!N16</f>
        <v>134677</v>
      </c>
      <c r="E205" s="78">
        <f t="shared" si="9"/>
        <v>-118750</v>
      </c>
      <c r="F205" s="98">
        <f t="shared" si="10"/>
        <v>-0.46857674991220349</v>
      </c>
      <c r="G205" s="98">
        <f t="shared" si="11"/>
        <v>0.53142325008779645</v>
      </c>
    </row>
    <row r="206" spans="1:7" ht="15.75" customHeight="1">
      <c r="A206" s="100">
        <f t="shared" si="8"/>
        <v>8</v>
      </c>
      <c r="B206" s="109" t="str">
        <f t="shared" si="8"/>
        <v>08-BAGHPAT</v>
      </c>
      <c r="C206" s="78">
        <f>'AT4_enrolment vs availed_PY'!H17</f>
        <v>59504</v>
      </c>
      <c r="D206" s="78">
        <f>'AT4_enrolment vs availed_PY'!N17</f>
        <v>34545</v>
      </c>
      <c r="E206" s="78">
        <f t="shared" si="9"/>
        <v>-24959</v>
      </c>
      <c r="F206" s="98">
        <f t="shared" si="10"/>
        <v>-0.41945079322398493</v>
      </c>
      <c r="G206" s="98">
        <f t="shared" si="11"/>
        <v>0.58054920677601507</v>
      </c>
    </row>
    <row r="207" spans="1:7" ht="15.75" customHeight="1">
      <c r="A207" s="100">
        <f t="shared" si="8"/>
        <v>9</v>
      </c>
      <c r="B207" s="109" t="str">
        <f t="shared" si="8"/>
        <v>09-BAHRAICH</v>
      </c>
      <c r="C207" s="78">
        <f>'AT4_enrolment vs availed_PY'!H18</f>
        <v>357525</v>
      </c>
      <c r="D207" s="78">
        <f>'AT4_enrolment vs availed_PY'!N18</f>
        <v>199833</v>
      </c>
      <c r="E207" s="78">
        <f t="shared" si="9"/>
        <v>-157692</v>
      </c>
      <c r="F207" s="98">
        <f t="shared" si="10"/>
        <v>-0.44106565974407386</v>
      </c>
      <c r="G207" s="98">
        <f t="shared" si="11"/>
        <v>0.55893434025592614</v>
      </c>
    </row>
    <row r="208" spans="1:7" ht="15.75" customHeight="1">
      <c r="A208" s="100">
        <f t="shared" si="8"/>
        <v>10</v>
      </c>
      <c r="B208" s="109" t="str">
        <f t="shared" si="8"/>
        <v>10-BALLIA</v>
      </c>
      <c r="C208" s="78">
        <f>'AT4_enrolment vs availed_PY'!H19</f>
        <v>222673</v>
      </c>
      <c r="D208" s="78">
        <f>'AT4_enrolment vs availed_PY'!N19</f>
        <v>134201</v>
      </c>
      <c r="E208" s="78">
        <f t="shared" si="9"/>
        <v>-88472</v>
      </c>
      <c r="F208" s="98">
        <f t="shared" si="10"/>
        <v>-0.39731804035513962</v>
      </c>
      <c r="G208" s="98">
        <f t="shared" si="11"/>
        <v>0.60268195964486038</v>
      </c>
    </row>
    <row r="209" spans="1:7" ht="15.75" customHeight="1">
      <c r="A209" s="100">
        <f t="shared" si="8"/>
        <v>11</v>
      </c>
      <c r="B209" s="109" t="str">
        <f t="shared" si="8"/>
        <v>11-BALRAMPUR</v>
      </c>
      <c r="C209" s="78">
        <f>'AT4_enrolment vs availed_PY'!H20</f>
        <v>198990</v>
      </c>
      <c r="D209" s="78">
        <f>'AT4_enrolment vs availed_PY'!N20</f>
        <v>120948</v>
      </c>
      <c r="E209" s="78">
        <f t="shared" si="9"/>
        <v>-78042</v>
      </c>
      <c r="F209" s="98">
        <f t="shared" si="10"/>
        <v>-0.39219056233981608</v>
      </c>
      <c r="G209" s="98">
        <f t="shared" si="11"/>
        <v>0.60780943766018392</v>
      </c>
    </row>
    <row r="210" spans="1:7" ht="15.75" customHeight="1">
      <c r="A210" s="100">
        <f t="shared" si="8"/>
        <v>12</v>
      </c>
      <c r="B210" s="109" t="str">
        <f t="shared" si="8"/>
        <v>12-BANDA</v>
      </c>
      <c r="C210" s="78">
        <f>'AT4_enrolment vs availed_PY'!H21</f>
        <v>156373</v>
      </c>
      <c r="D210" s="78">
        <f>'AT4_enrolment vs availed_PY'!N21</f>
        <v>93321</v>
      </c>
      <c r="E210" s="78">
        <f t="shared" si="9"/>
        <v>-63052</v>
      </c>
      <c r="F210" s="98">
        <f t="shared" si="10"/>
        <v>-0.40321538884590052</v>
      </c>
      <c r="G210" s="98">
        <f t="shared" si="11"/>
        <v>0.59678461115409953</v>
      </c>
    </row>
    <row r="211" spans="1:7" ht="15.75" customHeight="1">
      <c r="A211" s="100">
        <f t="shared" si="8"/>
        <v>13</v>
      </c>
      <c r="B211" s="109" t="str">
        <f t="shared" si="8"/>
        <v>13-BARABANKI</v>
      </c>
      <c r="C211" s="78">
        <f>'AT4_enrolment vs availed_PY'!H22</f>
        <v>251732</v>
      </c>
      <c r="D211" s="78">
        <f>'AT4_enrolment vs availed_PY'!N22</f>
        <v>130302</v>
      </c>
      <c r="E211" s="78">
        <f t="shared" si="9"/>
        <v>-121430</v>
      </c>
      <c r="F211" s="98">
        <f t="shared" si="10"/>
        <v>-0.48237808462968557</v>
      </c>
      <c r="G211" s="98">
        <f t="shared" si="11"/>
        <v>0.51762191537031443</v>
      </c>
    </row>
    <row r="212" spans="1:7" ht="15.75" customHeight="1">
      <c r="A212" s="100">
        <f t="shared" si="8"/>
        <v>14</v>
      </c>
      <c r="B212" s="109" t="str">
        <f t="shared" si="8"/>
        <v>14-BAREILY</v>
      </c>
      <c r="C212" s="78">
        <f>'AT4_enrolment vs availed_PY'!H23</f>
        <v>254063</v>
      </c>
      <c r="D212" s="78">
        <f>'AT4_enrolment vs availed_PY'!N23</f>
        <v>138940</v>
      </c>
      <c r="E212" s="78">
        <f t="shared" si="9"/>
        <v>-115123</v>
      </c>
      <c r="F212" s="98">
        <f t="shared" si="10"/>
        <v>-0.45312776752222872</v>
      </c>
      <c r="G212" s="98">
        <f t="shared" si="11"/>
        <v>0.54687223247777128</v>
      </c>
    </row>
    <row r="213" spans="1:7" ht="15.75" customHeight="1">
      <c r="A213" s="100">
        <f t="shared" si="8"/>
        <v>15</v>
      </c>
      <c r="B213" s="109" t="str">
        <f t="shared" si="8"/>
        <v>15-BASTI</v>
      </c>
      <c r="C213" s="78">
        <f>'AT4_enrolment vs availed_PY'!H24</f>
        <v>155913</v>
      </c>
      <c r="D213" s="78">
        <f>'AT4_enrolment vs availed_PY'!N24</f>
        <v>95232</v>
      </c>
      <c r="E213" s="78">
        <f t="shared" si="9"/>
        <v>-60681</v>
      </c>
      <c r="F213" s="98">
        <f t="shared" si="10"/>
        <v>-0.38919782186219237</v>
      </c>
      <c r="G213" s="98">
        <f t="shared" si="11"/>
        <v>0.61080217813780757</v>
      </c>
    </row>
    <row r="214" spans="1:7" ht="15.75" customHeight="1">
      <c r="A214" s="100">
        <f t="shared" si="8"/>
        <v>16</v>
      </c>
      <c r="B214" s="109" t="str">
        <f t="shared" si="8"/>
        <v>16-BHADOHI</v>
      </c>
      <c r="C214" s="78">
        <f>'AT4_enrolment vs availed_PY'!H25</f>
        <v>109430</v>
      </c>
      <c r="D214" s="78">
        <f>'AT4_enrolment vs availed_PY'!N25</f>
        <v>59351</v>
      </c>
      <c r="E214" s="78">
        <f t="shared" si="9"/>
        <v>-50079</v>
      </c>
      <c r="F214" s="98">
        <f t="shared" si="10"/>
        <v>-0.45763501781961069</v>
      </c>
      <c r="G214" s="98">
        <f t="shared" si="11"/>
        <v>0.54236498218038931</v>
      </c>
    </row>
    <row r="215" spans="1:7" ht="15.75" customHeight="1">
      <c r="A215" s="100">
        <f t="shared" si="8"/>
        <v>17</v>
      </c>
      <c r="B215" s="109" t="str">
        <f t="shared" si="8"/>
        <v>17-BIJNOUR</v>
      </c>
      <c r="C215" s="78">
        <f>'AT4_enrolment vs availed_PY'!H26</f>
        <v>136658</v>
      </c>
      <c r="D215" s="78">
        <f>'AT4_enrolment vs availed_PY'!N26</f>
        <v>92495</v>
      </c>
      <c r="E215" s="78">
        <f t="shared" si="9"/>
        <v>-44163</v>
      </c>
      <c r="F215" s="98">
        <f t="shared" si="10"/>
        <v>-0.32316439579095257</v>
      </c>
      <c r="G215" s="98">
        <f t="shared" si="11"/>
        <v>0.67683560420904743</v>
      </c>
    </row>
    <row r="216" spans="1:7" ht="15.75" customHeight="1">
      <c r="A216" s="100">
        <f t="shared" si="8"/>
        <v>18</v>
      </c>
      <c r="B216" s="109" t="str">
        <f t="shared" si="8"/>
        <v>18-BULANDSHAHAR</v>
      </c>
      <c r="C216" s="78">
        <f>'AT4_enrolment vs availed_PY'!H27</f>
        <v>176896</v>
      </c>
      <c r="D216" s="78">
        <f>'AT4_enrolment vs availed_PY'!N27</f>
        <v>107720</v>
      </c>
      <c r="E216" s="78">
        <f t="shared" si="9"/>
        <v>-69176</v>
      </c>
      <c r="F216" s="98">
        <f t="shared" si="10"/>
        <v>-0.39105463096960924</v>
      </c>
      <c r="G216" s="98">
        <f t="shared" si="11"/>
        <v>0.60894536903039076</v>
      </c>
    </row>
    <row r="217" spans="1:7" ht="15.75" customHeight="1">
      <c r="A217" s="100">
        <f t="shared" si="8"/>
        <v>19</v>
      </c>
      <c r="B217" s="109" t="str">
        <f t="shared" si="8"/>
        <v>19-CHANDAULI</v>
      </c>
      <c r="C217" s="78">
        <f>'AT4_enrolment vs availed_PY'!H28</f>
        <v>153885</v>
      </c>
      <c r="D217" s="78">
        <f>'AT4_enrolment vs availed_PY'!N28</f>
        <v>90860</v>
      </c>
      <c r="E217" s="78">
        <f t="shared" si="9"/>
        <v>-63025</v>
      </c>
      <c r="F217" s="98">
        <f t="shared" si="10"/>
        <v>-0.40955908633070148</v>
      </c>
      <c r="G217" s="98">
        <f t="shared" si="11"/>
        <v>0.59044091366929852</v>
      </c>
    </row>
    <row r="218" spans="1:7" ht="15.75" customHeight="1">
      <c r="A218" s="100">
        <f t="shared" si="8"/>
        <v>20</v>
      </c>
      <c r="B218" s="109" t="str">
        <f t="shared" si="8"/>
        <v>20-CHITRAKOOT</v>
      </c>
      <c r="C218" s="78">
        <f>'AT4_enrolment vs availed_PY'!H29</f>
        <v>96196</v>
      </c>
      <c r="D218" s="78">
        <f>'AT4_enrolment vs availed_PY'!N29</f>
        <v>61551</v>
      </c>
      <c r="E218" s="78">
        <f t="shared" si="9"/>
        <v>-34645</v>
      </c>
      <c r="F218" s="98">
        <f t="shared" si="10"/>
        <v>-0.36015011019169196</v>
      </c>
      <c r="G218" s="98">
        <f t="shared" si="11"/>
        <v>0.63984988980830804</v>
      </c>
    </row>
    <row r="219" spans="1:7" ht="15.75" customHeight="1">
      <c r="A219" s="100">
        <f t="shared" ref="A219:B238" si="12">A59</f>
        <v>21</v>
      </c>
      <c r="B219" s="109" t="str">
        <f t="shared" si="12"/>
        <v>21-AMETHI</v>
      </c>
      <c r="C219" s="78">
        <f>'AT4_enrolment vs availed_PY'!H30</f>
        <v>123846</v>
      </c>
      <c r="D219" s="78">
        <f>'AT4_enrolment vs availed_PY'!N30</f>
        <v>68972</v>
      </c>
      <c r="E219" s="78">
        <f t="shared" si="9"/>
        <v>-54874</v>
      </c>
      <c r="F219" s="98">
        <f t="shared" si="10"/>
        <v>-0.44308253799073044</v>
      </c>
      <c r="G219" s="98">
        <f t="shared" si="11"/>
        <v>0.55691746200926961</v>
      </c>
    </row>
    <row r="220" spans="1:7" ht="15.75" customHeight="1">
      <c r="A220" s="100">
        <f t="shared" si="12"/>
        <v>22</v>
      </c>
      <c r="B220" s="109" t="str">
        <f t="shared" si="12"/>
        <v>22-DEORIA</v>
      </c>
      <c r="C220" s="78">
        <f>'AT4_enrolment vs availed_PY'!H31</f>
        <v>186456</v>
      </c>
      <c r="D220" s="78">
        <f>'AT4_enrolment vs availed_PY'!N31</f>
        <v>119488</v>
      </c>
      <c r="E220" s="78">
        <f t="shared" si="9"/>
        <v>-66968</v>
      </c>
      <c r="F220" s="98">
        <f t="shared" si="10"/>
        <v>-0.35916248337409362</v>
      </c>
      <c r="G220" s="98">
        <f t="shared" si="11"/>
        <v>0.64083751662590638</v>
      </c>
    </row>
    <row r="221" spans="1:7" ht="15.75" customHeight="1">
      <c r="A221" s="100">
        <f t="shared" si="12"/>
        <v>23</v>
      </c>
      <c r="B221" s="109" t="str">
        <f t="shared" si="12"/>
        <v>23-ETAH</v>
      </c>
      <c r="C221" s="78">
        <f>'AT4_enrolment vs availed_PY'!H32</f>
        <v>117125</v>
      </c>
      <c r="D221" s="78">
        <f>'AT4_enrolment vs availed_PY'!N32</f>
        <v>72123</v>
      </c>
      <c r="E221" s="78">
        <f t="shared" si="9"/>
        <v>-45002</v>
      </c>
      <c r="F221" s="98">
        <f t="shared" si="10"/>
        <v>-0.38422198505869798</v>
      </c>
      <c r="G221" s="98">
        <f t="shared" si="11"/>
        <v>0.61577801494130202</v>
      </c>
    </row>
    <row r="222" spans="1:7" ht="15.75" customHeight="1">
      <c r="A222" s="100">
        <f t="shared" si="12"/>
        <v>24</v>
      </c>
      <c r="B222" s="109" t="str">
        <f t="shared" si="12"/>
        <v>24-FAIZABAD</v>
      </c>
      <c r="C222" s="78">
        <f>'AT4_enrolment vs availed_PY'!H33</f>
        <v>147678</v>
      </c>
      <c r="D222" s="78">
        <f>'AT4_enrolment vs availed_PY'!N33</f>
        <v>89733</v>
      </c>
      <c r="E222" s="78">
        <f t="shared" si="9"/>
        <v>-57945</v>
      </c>
      <c r="F222" s="98">
        <f t="shared" si="10"/>
        <v>-0.39237394872628284</v>
      </c>
      <c r="G222" s="98">
        <f t="shared" si="11"/>
        <v>0.60762605127371716</v>
      </c>
    </row>
    <row r="223" spans="1:7" ht="15.75" customHeight="1">
      <c r="A223" s="100">
        <f t="shared" si="12"/>
        <v>25</v>
      </c>
      <c r="B223" s="109" t="str">
        <f t="shared" si="12"/>
        <v>25-FARRUKHABAD</v>
      </c>
      <c r="C223" s="78">
        <f>'AT4_enrolment vs availed_PY'!H34</f>
        <v>129909</v>
      </c>
      <c r="D223" s="78">
        <f>'AT4_enrolment vs availed_PY'!N34</f>
        <v>78412</v>
      </c>
      <c r="E223" s="78">
        <f t="shared" si="9"/>
        <v>-51497</v>
      </c>
      <c r="F223" s="98">
        <f t="shared" si="10"/>
        <v>-0.39640825500927573</v>
      </c>
      <c r="G223" s="98">
        <f t="shared" si="11"/>
        <v>0.60359174499072432</v>
      </c>
    </row>
    <row r="224" spans="1:7" ht="15.75" customHeight="1">
      <c r="A224" s="100">
        <f t="shared" si="12"/>
        <v>26</v>
      </c>
      <c r="B224" s="109" t="str">
        <f t="shared" si="12"/>
        <v>26-FATEHPUR</v>
      </c>
      <c r="C224" s="78">
        <f>'AT4_enrolment vs availed_PY'!H35</f>
        <v>178950</v>
      </c>
      <c r="D224" s="78">
        <f>'AT4_enrolment vs availed_PY'!N35</f>
        <v>115696</v>
      </c>
      <c r="E224" s="78">
        <f t="shared" si="9"/>
        <v>-63254</v>
      </c>
      <c r="F224" s="98">
        <f t="shared" si="10"/>
        <v>-0.3534730371612182</v>
      </c>
      <c r="G224" s="98">
        <f t="shared" si="11"/>
        <v>0.64652696283878175</v>
      </c>
    </row>
    <row r="225" spans="1:7" ht="15.75" customHeight="1">
      <c r="A225" s="100">
        <f t="shared" si="12"/>
        <v>27</v>
      </c>
      <c r="B225" s="109" t="str">
        <f t="shared" si="12"/>
        <v>27-FIROZABAD</v>
      </c>
      <c r="C225" s="78">
        <f>'AT4_enrolment vs availed_PY'!H36</f>
        <v>121980</v>
      </c>
      <c r="D225" s="78">
        <f>'AT4_enrolment vs availed_PY'!N36</f>
        <v>74248</v>
      </c>
      <c r="E225" s="78">
        <f t="shared" si="9"/>
        <v>-47732</v>
      </c>
      <c r="F225" s="98">
        <f t="shared" si="10"/>
        <v>-0.39131005082800457</v>
      </c>
      <c r="G225" s="98">
        <f t="shared" si="11"/>
        <v>0.60868994917199537</v>
      </c>
    </row>
    <row r="226" spans="1:7" ht="15.75" customHeight="1">
      <c r="A226" s="100">
        <f t="shared" si="12"/>
        <v>28</v>
      </c>
      <c r="B226" s="109" t="str">
        <f t="shared" si="12"/>
        <v>28-G.B. NAGAR</v>
      </c>
      <c r="C226" s="78">
        <f>'AT4_enrolment vs availed_PY'!H37</f>
        <v>66984</v>
      </c>
      <c r="D226" s="78">
        <f>'AT4_enrolment vs availed_PY'!N37</f>
        <v>38166</v>
      </c>
      <c r="E226" s="78">
        <f t="shared" si="9"/>
        <v>-28818</v>
      </c>
      <c r="F226" s="98">
        <f t="shared" si="10"/>
        <v>-0.43022214260121822</v>
      </c>
      <c r="G226" s="98">
        <f t="shared" si="11"/>
        <v>0.56977785739878184</v>
      </c>
    </row>
    <row r="227" spans="1:7" ht="15.75" customHeight="1">
      <c r="A227" s="100">
        <f t="shared" si="12"/>
        <v>29</v>
      </c>
      <c r="B227" s="109" t="str">
        <f t="shared" si="12"/>
        <v>29-GHAZIPUR</v>
      </c>
      <c r="C227" s="78">
        <f>'AT4_enrolment vs availed_PY'!H38</f>
        <v>226756</v>
      </c>
      <c r="D227" s="78">
        <f>'AT4_enrolment vs availed_PY'!N38</f>
        <v>141483</v>
      </c>
      <c r="E227" s="78">
        <f t="shared" si="9"/>
        <v>-85273</v>
      </c>
      <c r="F227" s="98">
        <f t="shared" si="10"/>
        <v>-0.37605620137945633</v>
      </c>
      <c r="G227" s="98">
        <f t="shared" si="11"/>
        <v>0.62394379862054372</v>
      </c>
    </row>
    <row r="228" spans="1:7" ht="15.75" customHeight="1">
      <c r="A228" s="100">
        <f t="shared" si="12"/>
        <v>30</v>
      </c>
      <c r="B228" s="109" t="str">
        <f t="shared" si="12"/>
        <v>30-GHAZIYABAD</v>
      </c>
      <c r="C228" s="78">
        <f>'AT4_enrolment vs availed_PY'!H39</f>
        <v>73646</v>
      </c>
      <c r="D228" s="78">
        <f>'AT4_enrolment vs availed_PY'!N39</f>
        <v>45575</v>
      </c>
      <c r="E228" s="78">
        <f t="shared" si="9"/>
        <v>-28071</v>
      </c>
      <c r="F228" s="98">
        <f t="shared" si="10"/>
        <v>-0.38116123075251879</v>
      </c>
      <c r="G228" s="98">
        <f t="shared" si="11"/>
        <v>0.61883876924748116</v>
      </c>
    </row>
    <row r="229" spans="1:7" ht="15.75" customHeight="1">
      <c r="A229" s="100">
        <f t="shared" si="12"/>
        <v>31</v>
      </c>
      <c r="B229" s="109" t="str">
        <f t="shared" si="12"/>
        <v>31-GONDA</v>
      </c>
      <c r="C229" s="78">
        <f>'AT4_enrolment vs availed_PY'!H40</f>
        <v>270277</v>
      </c>
      <c r="D229" s="78">
        <f>'AT4_enrolment vs availed_PY'!N40</f>
        <v>156120</v>
      </c>
      <c r="E229" s="78">
        <f t="shared" si="9"/>
        <v>-114157</v>
      </c>
      <c r="F229" s="98">
        <f t="shared" si="10"/>
        <v>-0.42237038297746388</v>
      </c>
      <c r="G229" s="98">
        <f t="shared" si="11"/>
        <v>0.57762961702253612</v>
      </c>
    </row>
    <row r="230" spans="1:7" ht="15.75" customHeight="1">
      <c r="A230" s="100">
        <f t="shared" si="12"/>
        <v>32</v>
      </c>
      <c r="B230" s="109" t="str">
        <f t="shared" si="12"/>
        <v>32-GORAKHPUR</v>
      </c>
      <c r="C230" s="78">
        <f>'AT4_enrolment vs availed_PY'!H41</f>
        <v>242890</v>
      </c>
      <c r="D230" s="78">
        <f>'AT4_enrolment vs availed_PY'!N41</f>
        <v>141627</v>
      </c>
      <c r="E230" s="78">
        <f t="shared" si="9"/>
        <v>-101263</v>
      </c>
      <c r="F230" s="98">
        <f t="shared" si="10"/>
        <v>-0.41690888879739801</v>
      </c>
      <c r="G230" s="98">
        <f t="shared" si="11"/>
        <v>0.58309111120260204</v>
      </c>
    </row>
    <row r="231" spans="1:7" ht="15.75" customHeight="1">
      <c r="A231" s="100">
        <f t="shared" si="12"/>
        <v>33</v>
      </c>
      <c r="B231" s="109" t="str">
        <f t="shared" si="12"/>
        <v>33-HAMEERPUR</v>
      </c>
      <c r="C231" s="78">
        <f>'AT4_enrolment vs availed_PY'!H42</f>
        <v>74656</v>
      </c>
      <c r="D231" s="78">
        <f>'AT4_enrolment vs availed_PY'!N42</f>
        <v>46643</v>
      </c>
      <c r="E231" s="78">
        <f t="shared" si="9"/>
        <v>-28013</v>
      </c>
      <c r="F231" s="98">
        <f t="shared" si="10"/>
        <v>-0.37522771110158593</v>
      </c>
      <c r="G231" s="98">
        <f t="shared" si="11"/>
        <v>0.62477228889841407</v>
      </c>
    </row>
    <row r="232" spans="1:7" ht="15.75" customHeight="1">
      <c r="A232" s="100">
        <f t="shared" si="12"/>
        <v>34</v>
      </c>
      <c r="B232" s="109" t="str">
        <f t="shared" si="12"/>
        <v>34-HARDOI</v>
      </c>
      <c r="C232" s="78">
        <f>'AT4_enrolment vs availed_PY'!H43</f>
        <v>348133</v>
      </c>
      <c r="D232" s="78">
        <f>'AT4_enrolment vs availed_PY'!N43</f>
        <v>203825</v>
      </c>
      <c r="E232" s="78">
        <f t="shared" si="9"/>
        <v>-144308</v>
      </c>
      <c r="F232" s="98">
        <f t="shared" si="10"/>
        <v>-0.41451973814605336</v>
      </c>
      <c r="G232" s="98">
        <f t="shared" si="11"/>
        <v>0.58548026185394664</v>
      </c>
    </row>
    <row r="233" spans="1:7" ht="15.75" customHeight="1">
      <c r="A233" s="100">
        <f t="shared" si="12"/>
        <v>35</v>
      </c>
      <c r="B233" s="109" t="str">
        <f t="shared" si="12"/>
        <v>35-HATHRAS</v>
      </c>
      <c r="C233" s="78">
        <f>'AT4_enrolment vs availed_PY'!H44</f>
        <v>92940</v>
      </c>
      <c r="D233" s="78">
        <f>'AT4_enrolment vs availed_PY'!N44</f>
        <v>51309</v>
      </c>
      <c r="E233" s="78">
        <f t="shared" si="9"/>
        <v>-41631</v>
      </c>
      <c r="F233" s="98">
        <f t="shared" si="10"/>
        <v>-0.44793415106520335</v>
      </c>
      <c r="G233" s="98">
        <f t="shared" si="11"/>
        <v>0.5520658489347966</v>
      </c>
    </row>
    <row r="234" spans="1:7" ht="15.75" customHeight="1">
      <c r="A234" s="100">
        <f t="shared" si="12"/>
        <v>36</v>
      </c>
      <c r="B234" s="109" t="str">
        <f t="shared" si="12"/>
        <v>36-ITAWAH</v>
      </c>
      <c r="C234" s="78">
        <f>'AT4_enrolment vs availed_PY'!H45</f>
        <v>84481</v>
      </c>
      <c r="D234" s="78">
        <f>'AT4_enrolment vs availed_PY'!N45</f>
        <v>54210</v>
      </c>
      <c r="E234" s="78">
        <f t="shared" si="9"/>
        <v>-30271</v>
      </c>
      <c r="F234" s="98">
        <f t="shared" si="10"/>
        <v>-0.35831725476734416</v>
      </c>
      <c r="G234" s="98">
        <f t="shared" si="11"/>
        <v>0.64168274523265589</v>
      </c>
    </row>
    <row r="235" spans="1:7" ht="15.75" customHeight="1">
      <c r="A235" s="100">
        <f t="shared" si="12"/>
        <v>37</v>
      </c>
      <c r="B235" s="109" t="str">
        <f t="shared" si="12"/>
        <v>37-J.P. NAGAR</v>
      </c>
      <c r="C235" s="78">
        <f>'AT4_enrolment vs availed_PY'!H46</f>
        <v>88858</v>
      </c>
      <c r="D235" s="78">
        <f>'AT4_enrolment vs availed_PY'!N46</f>
        <v>49710</v>
      </c>
      <c r="E235" s="78">
        <f t="shared" si="9"/>
        <v>-39148</v>
      </c>
      <c r="F235" s="98">
        <f t="shared" si="10"/>
        <v>-0.44056809741385133</v>
      </c>
      <c r="G235" s="98">
        <f t="shared" si="11"/>
        <v>0.55943190258614872</v>
      </c>
    </row>
    <row r="236" spans="1:7" ht="15.75" customHeight="1">
      <c r="A236" s="100">
        <f t="shared" si="12"/>
        <v>38</v>
      </c>
      <c r="B236" s="109" t="str">
        <f t="shared" si="12"/>
        <v>38-JALAUN</v>
      </c>
      <c r="C236" s="78">
        <f>'AT4_enrolment vs availed_PY'!H47</f>
        <v>94592</v>
      </c>
      <c r="D236" s="78">
        <f>'AT4_enrolment vs availed_PY'!N47</f>
        <v>55319</v>
      </c>
      <c r="E236" s="78">
        <f t="shared" si="9"/>
        <v>-39273</v>
      </c>
      <c r="F236" s="98">
        <f t="shared" si="10"/>
        <v>-0.41518310216508797</v>
      </c>
      <c r="G236" s="98">
        <f t="shared" si="11"/>
        <v>0.58481689783491209</v>
      </c>
    </row>
    <row r="237" spans="1:7" ht="15.75" customHeight="1">
      <c r="A237" s="100">
        <f t="shared" si="12"/>
        <v>39</v>
      </c>
      <c r="B237" s="109" t="str">
        <f t="shared" si="12"/>
        <v>39-JAUNPUR</v>
      </c>
      <c r="C237" s="78">
        <f>'AT4_enrolment vs availed_PY'!H48</f>
        <v>300783</v>
      </c>
      <c r="D237" s="78">
        <f>'AT4_enrolment vs availed_PY'!N48</f>
        <v>166002</v>
      </c>
      <c r="E237" s="78">
        <f t="shared" si="9"/>
        <v>-134781</v>
      </c>
      <c r="F237" s="98">
        <f t="shared" si="10"/>
        <v>-0.44810045780512864</v>
      </c>
      <c r="G237" s="98">
        <f t="shared" si="11"/>
        <v>0.55189954219487136</v>
      </c>
    </row>
    <row r="238" spans="1:7" ht="15.75" customHeight="1">
      <c r="A238" s="100">
        <f t="shared" si="12"/>
        <v>40</v>
      </c>
      <c r="B238" s="109" t="str">
        <f t="shared" si="12"/>
        <v>40-JHANSI</v>
      </c>
      <c r="C238" s="78">
        <f>'AT4_enrolment vs availed_PY'!H49</f>
        <v>99190</v>
      </c>
      <c r="D238" s="78">
        <f>'AT4_enrolment vs availed_PY'!N49</f>
        <v>57800</v>
      </c>
      <c r="E238" s="78">
        <f t="shared" si="9"/>
        <v>-41390</v>
      </c>
      <c r="F238" s="98">
        <f t="shared" si="10"/>
        <v>-0.41727996773868331</v>
      </c>
      <c r="G238" s="98">
        <f t="shared" si="11"/>
        <v>0.58272003226131663</v>
      </c>
    </row>
    <row r="239" spans="1:7" ht="15.75" customHeight="1">
      <c r="A239" s="100">
        <f t="shared" ref="A239:B258" si="13">A79</f>
        <v>41</v>
      </c>
      <c r="B239" s="109" t="str">
        <f t="shared" si="13"/>
        <v>41-KANNAUJ</v>
      </c>
      <c r="C239" s="78">
        <f>'AT4_enrolment vs availed_PY'!H50</f>
        <v>109833</v>
      </c>
      <c r="D239" s="78">
        <f>'AT4_enrolment vs availed_PY'!N50</f>
        <v>69053</v>
      </c>
      <c r="E239" s="78">
        <f t="shared" si="9"/>
        <v>-40780</v>
      </c>
      <c r="F239" s="98">
        <f t="shared" si="10"/>
        <v>-0.37129095991186617</v>
      </c>
      <c r="G239" s="98">
        <f t="shared" si="11"/>
        <v>0.62870904008813377</v>
      </c>
    </row>
    <row r="240" spans="1:7" ht="15.75" customHeight="1">
      <c r="A240" s="100">
        <f t="shared" si="13"/>
        <v>42</v>
      </c>
      <c r="B240" s="109" t="str">
        <f t="shared" si="13"/>
        <v>42-KANPUR DEHAT</v>
      </c>
      <c r="C240" s="78">
        <f>'AT4_enrolment vs availed_PY'!H51</f>
        <v>106649</v>
      </c>
      <c r="D240" s="78">
        <f>'AT4_enrolment vs availed_PY'!N51</f>
        <v>58812</v>
      </c>
      <c r="E240" s="78">
        <f t="shared" si="9"/>
        <v>-47837</v>
      </c>
      <c r="F240" s="98">
        <f t="shared" si="10"/>
        <v>-0.44854616545865411</v>
      </c>
      <c r="G240" s="98">
        <f t="shared" si="11"/>
        <v>0.55145383454134589</v>
      </c>
    </row>
    <row r="241" spans="1:7" ht="15.75" customHeight="1">
      <c r="A241" s="100">
        <f t="shared" si="13"/>
        <v>43</v>
      </c>
      <c r="B241" s="109" t="str">
        <f t="shared" si="13"/>
        <v>43-KANPUR NAGAR</v>
      </c>
      <c r="C241" s="78">
        <f>'AT4_enrolment vs availed_PY'!H52</f>
        <v>127783</v>
      </c>
      <c r="D241" s="78">
        <f>'AT4_enrolment vs availed_PY'!N52</f>
        <v>71861</v>
      </c>
      <c r="E241" s="78">
        <f t="shared" si="9"/>
        <v>-55922</v>
      </c>
      <c r="F241" s="98">
        <f t="shared" si="10"/>
        <v>-0.43763254893060893</v>
      </c>
      <c r="G241" s="98">
        <f t="shared" si="11"/>
        <v>0.56236745106939112</v>
      </c>
    </row>
    <row r="242" spans="1:7" ht="15.75" customHeight="1">
      <c r="A242" s="100">
        <f t="shared" si="13"/>
        <v>44</v>
      </c>
      <c r="B242" s="109" t="str">
        <f t="shared" si="13"/>
        <v>44-KAAS GANJ</v>
      </c>
      <c r="C242" s="78">
        <f>'AT4_enrolment vs availed_PY'!H53</f>
        <v>109636</v>
      </c>
      <c r="D242" s="78">
        <f>'AT4_enrolment vs availed_PY'!N53</f>
        <v>62944</v>
      </c>
      <c r="E242" s="78">
        <f t="shared" si="9"/>
        <v>-46692</v>
      </c>
      <c r="F242" s="98">
        <f t="shared" si="10"/>
        <v>-0.42588200955890398</v>
      </c>
      <c r="G242" s="98">
        <f t="shared" si="11"/>
        <v>0.57411799044109602</v>
      </c>
    </row>
    <row r="243" spans="1:7" ht="15.75" customHeight="1">
      <c r="A243" s="100">
        <f t="shared" si="13"/>
        <v>45</v>
      </c>
      <c r="B243" s="109" t="str">
        <f t="shared" si="13"/>
        <v>45-KAUSHAMBI</v>
      </c>
      <c r="C243" s="78">
        <f>'AT4_enrolment vs availed_PY'!H54</f>
        <v>130123</v>
      </c>
      <c r="D243" s="78">
        <f>'AT4_enrolment vs availed_PY'!N54</f>
        <v>73232</v>
      </c>
      <c r="E243" s="78">
        <f t="shared" si="9"/>
        <v>-56891</v>
      </c>
      <c r="F243" s="98">
        <f t="shared" si="10"/>
        <v>-0.43720940955864834</v>
      </c>
      <c r="G243" s="98">
        <f t="shared" si="11"/>
        <v>0.5627905904413516</v>
      </c>
    </row>
    <row r="244" spans="1:7" ht="15.75" customHeight="1">
      <c r="A244" s="100">
        <f t="shared" si="13"/>
        <v>46</v>
      </c>
      <c r="B244" s="109" t="str">
        <f t="shared" si="13"/>
        <v>46-KUSHINAGAR</v>
      </c>
      <c r="C244" s="78">
        <f>'AT4_enrolment vs availed_PY'!H55</f>
        <v>249257</v>
      </c>
      <c r="D244" s="78">
        <f>'AT4_enrolment vs availed_PY'!N55</f>
        <v>142954</v>
      </c>
      <c r="E244" s="78">
        <f t="shared" si="9"/>
        <v>-106303</v>
      </c>
      <c r="F244" s="98">
        <f t="shared" si="10"/>
        <v>-0.42647949706527799</v>
      </c>
      <c r="G244" s="98">
        <f t="shared" si="11"/>
        <v>0.57352050293472201</v>
      </c>
    </row>
    <row r="245" spans="1:7" ht="15.75" customHeight="1">
      <c r="A245" s="100">
        <f t="shared" si="13"/>
        <v>47</v>
      </c>
      <c r="B245" s="109" t="str">
        <f t="shared" si="13"/>
        <v>47-LAKHIMPUR KHERI</v>
      </c>
      <c r="C245" s="78">
        <f>'AT4_enrolment vs availed_PY'!H56</f>
        <v>369767</v>
      </c>
      <c r="D245" s="78">
        <f>'AT4_enrolment vs availed_PY'!N56</f>
        <v>202694</v>
      </c>
      <c r="E245" s="78">
        <f t="shared" si="9"/>
        <v>-167073</v>
      </c>
      <c r="F245" s="98">
        <f t="shared" si="10"/>
        <v>-0.4518331814358772</v>
      </c>
      <c r="G245" s="98">
        <f t="shared" si="11"/>
        <v>0.54816681856412286</v>
      </c>
    </row>
    <row r="246" spans="1:7" ht="15.75" customHeight="1">
      <c r="A246" s="100">
        <f t="shared" si="13"/>
        <v>48</v>
      </c>
      <c r="B246" s="109" t="str">
        <f t="shared" si="13"/>
        <v>48-LALITPUR</v>
      </c>
      <c r="C246" s="78">
        <f>'AT4_enrolment vs availed_PY'!H57</f>
        <v>113685</v>
      </c>
      <c r="D246" s="78">
        <f>'AT4_enrolment vs availed_PY'!N57</f>
        <v>63640</v>
      </c>
      <c r="E246" s="78">
        <f t="shared" si="9"/>
        <v>-50045</v>
      </c>
      <c r="F246" s="98">
        <f t="shared" si="10"/>
        <v>-0.4402075911509874</v>
      </c>
      <c r="G246" s="98">
        <f t="shared" si="11"/>
        <v>0.5597924088490126</v>
      </c>
    </row>
    <row r="247" spans="1:7" ht="15.75" customHeight="1">
      <c r="A247" s="100">
        <f t="shared" si="13"/>
        <v>49</v>
      </c>
      <c r="B247" s="109" t="str">
        <f t="shared" si="13"/>
        <v>49-LUCKNOW</v>
      </c>
      <c r="C247" s="78">
        <f>'AT4_enrolment vs availed_PY'!H58</f>
        <v>154291</v>
      </c>
      <c r="D247" s="78">
        <f>'AT4_enrolment vs availed_PY'!N58</f>
        <v>88273</v>
      </c>
      <c r="E247" s="78">
        <f t="shared" si="9"/>
        <v>-66018</v>
      </c>
      <c r="F247" s="98">
        <f t="shared" si="10"/>
        <v>-0.42787978559993778</v>
      </c>
      <c r="G247" s="98">
        <f t="shared" si="11"/>
        <v>0.57212021440006222</v>
      </c>
    </row>
    <row r="248" spans="1:7" ht="15.75" customHeight="1">
      <c r="A248" s="100">
        <f t="shared" si="13"/>
        <v>50</v>
      </c>
      <c r="B248" s="109" t="str">
        <f t="shared" si="13"/>
        <v>50-MAHOBA</v>
      </c>
      <c r="C248" s="78">
        <f>'AT4_enrolment vs availed_PY'!H59</f>
        <v>67019</v>
      </c>
      <c r="D248" s="78">
        <f>'AT4_enrolment vs availed_PY'!N59</f>
        <v>46878</v>
      </c>
      <c r="E248" s="78">
        <f t="shared" si="9"/>
        <v>-20141</v>
      </c>
      <c r="F248" s="98">
        <f t="shared" si="10"/>
        <v>-0.30052671630433159</v>
      </c>
      <c r="G248" s="98">
        <f t="shared" si="11"/>
        <v>0.69947328369566841</v>
      </c>
    </row>
    <row r="249" spans="1:7" ht="15.75" customHeight="1">
      <c r="A249" s="100">
        <f t="shared" si="13"/>
        <v>51</v>
      </c>
      <c r="B249" s="109" t="str">
        <f t="shared" si="13"/>
        <v>51-MAHRAJGANJ</v>
      </c>
      <c r="C249" s="78">
        <f>'AT4_enrolment vs availed_PY'!H60</f>
        <v>187660</v>
      </c>
      <c r="D249" s="78">
        <f>'AT4_enrolment vs availed_PY'!N60</f>
        <v>114667</v>
      </c>
      <c r="E249" s="78">
        <f t="shared" si="9"/>
        <v>-72993</v>
      </c>
      <c r="F249" s="98">
        <f t="shared" si="10"/>
        <v>-0.38896408398166898</v>
      </c>
      <c r="G249" s="98">
        <f t="shared" si="11"/>
        <v>0.61103591601833107</v>
      </c>
    </row>
    <row r="250" spans="1:7" ht="15.75" customHeight="1">
      <c r="A250" s="100">
        <f t="shared" si="13"/>
        <v>52</v>
      </c>
      <c r="B250" s="109" t="str">
        <f t="shared" si="13"/>
        <v>52-MAINPURI</v>
      </c>
      <c r="C250" s="78">
        <f>'AT4_enrolment vs availed_PY'!H61</f>
        <v>107637</v>
      </c>
      <c r="D250" s="78">
        <f>'AT4_enrolment vs availed_PY'!N61</f>
        <v>69054</v>
      </c>
      <c r="E250" s="78">
        <f t="shared" si="9"/>
        <v>-38583</v>
      </c>
      <c r="F250" s="98">
        <f t="shared" si="10"/>
        <v>-0.35845480643273225</v>
      </c>
      <c r="G250" s="98">
        <f t="shared" si="11"/>
        <v>0.6415451935672678</v>
      </c>
    </row>
    <row r="251" spans="1:7" ht="15.75" customHeight="1">
      <c r="A251" s="100">
        <f t="shared" si="13"/>
        <v>53</v>
      </c>
      <c r="B251" s="109" t="str">
        <f t="shared" si="13"/>
        <v>53-MATHURA</v>
      </c>
      <c r="C251" s="78">
        <f>'AT4_enrolment vs availed_PY'!H62</f>
        <v>111151</v>
      </c>
      <c r="D251" s="78">
        <f>'AT4_enrolment vs availed_PY'!N62</f>
        <v>72947</v>
      </c>
      <c r="E251" s="78">
        <f t="shared" si="9"/>
        <v>-38204</v>
      </c>
      <c r="F251" s="98">
        <f t="shared" si="10"/>
        <v>-0.34371260717402452</v>
      </c>
      <c r="G251" s="98">
        <f t="shared" si="11"/>
        <v>0.65628739282597548</v>
      </c>
    </row>
    <row r="252" spans="1:7" ht="15.75" customHeight="1">
      <c r="A252" s="100">
        <f t="shared" si="13"/>
        <v>54</v>
      </c>
      <c r="B252" s="109" t="str">
        <f t="shared" si="13"/>
        <v>54-MAU</v>
      </c>
      <c r="C252" s="78">
        <f>'AT4_enrolment vs availed_PY'!H63</f>
        <v>144366</v>
      </c>
      <c r="D252" s="78">
        <f>'AT4_enrolment vs availed_PY'!N63</f>
        <v>78345</v>
      </c>
      <c r="E252" s="78">
        <f t="shared" si="9"/>
        <v>-66021</v>
      </c>
      <c r="F252" s="98">
        <f t="shared" si="10"/>
        <v>-0.45731681974980259</v>
      </c>
      <c r="G252" s="98">
        <f t="shared" si="11"/>
        <v>0.54268318025019746</v>
      </c>
    </row>
    <row r="253" spans="1:7" ht="15.75" customHeight="1">
      <c r="A253" s="100">
        <f t="shared" si="13"/>
        <v>55</v>
      </c>
      <c r="B253" s="109" t="str">
        <f t="shared" si="13"/>
        <v>55-MEERUT</v>
      </c>
      <c r="C253" s="78">
        <f>'AT4_enrolment vs availed_PY'!H64</f>
        <v>103887</v>
      </c>
      <c r="D253" s="78">
        <f>'AT4_enrolment vs availed_PY'!N64</f>
        <v>58508</v>
      </c>
      <c r="E253" s="78">
        <f t="shared" si="9"/>
        <v>-45379</v>
      </c>
      <c r="F253" s="98">
        <f t="shared" si="10"/>
        <v>-0.43681115057706932</v>
      </c>
      <c r="G253" s="98">
        <f t="shared" si="11"/>
        <v>0.56318884942293068</v>
      </c>
    </row>
    <row r="254" spans="1:7" ht="15.75" customHeight="1">
      <c r="A254" s="100">
        <f t="shared" si="13"/>
        <v>56</v>
      </c>
      <c r="B254" s="109" t="str">
        <f t="shared" si="13"/>
        <v>56-MIRZAPUR</v>
      </c>
      <c r="C254" s="78">
        <f>'AT4_enrolment vs availed_PY'!H65</f>
        <v>201906</v>
      </c>
      <c r="D254" s="78">
        <f>'AT4_enrolment vs availed_PY'!N65</f>
        <v>123262</v>
      </c>
      <c r="E254" s="78">
        <f t="shared" si="9"/>
        <v>-78644</v>
      </c>
      <c r="F254" s="98">
        <f t="shared" si="10"/>
        <v>-0.38950798886610599</v>
      </c>
      <c r="G254" s="98">
        <f t="shared" si="11"/>
        <v>0.61049201113389395</v>
      </c>
    </row>
    <row r="255" spans="1:7" ht="15.75" customHeight="1">
      <c r="A255" s="100">
        <f t="shared" si="13"/>
        <v>57</v>
      </c>
      <c r="B255" s="109" t="str">
        <f t="shared" si="13"/>
        <v>57-MORADABAD</v>
      </c>
      <c r="C255" s="78">
        <f>'AT4_enrolment vs availed_PY'!H66</f>
        <v>133809</v>
      </c>
      <c r="D255" s="78">
        <f>'AT4_enrolment vs availed_PY'!N66</f>
        <v>74590</v>
      </c>
      <c r="E255" s="78">
        <f t="shared" si="9"/>
        <v>-59219</v>
      </c>
      <c r="F255" s="98">
        <f t="shared" si="10"/>
        <v>-0.44256365416377075</v>
      </c>
      <c r="G255" s="98">
        <f t="shared" si="11"/>
        <v>0.55743634583622925</v>
      </c>
    </row>
    <row r="256" spans="1:7" ht="15.75" customHeight="1">
      <c r="A256" s="100">
        <f t="shared" si="13"/>
        <v>58</v>
      </c>
      <c r="B256" s="109" t="str">
        <f t="shared" si="13"/>
        <v>58-MUZAFFARNAGAR</v>
      </c>
      <c r="C256" s="78">
        <f>'AT4_enrolment vs availed_PY'!H67</f>
        <v>113392</v>
      </c>
      <c r="D256" s="78">
        <f>'AT4_enrolment vs availed_PY'!N67</f>
        <v>67852</v>
      </c>
      <c r="E256" s="78">
        <f t="shared" si="9"/>
        <v>-45540</v>
      </c>
      <c r="F256" s="98">
        <f t="shared" si="10"/>
        <v>-0.40161563425991254</v>
      </c>
      <c r="G256" s="98">
        <f t="shared" si="11"/>
        <v>0.59838436574008746</v>
      </c>
    </row>
    <row r="257" spans="1:7" ht="15.75" customHeight="1">
      <c r="A257" s="100">
        <f t="shared" si="13"/>
        <v>59</v>
      </c>
      <c r="B257" s="109" t="str">
        <f t="shared" si="13"/>
        <v>59-PILIBHIT</v>
      </c>
      <c r="C257" s="78">
        <f>'AT4_enrolment vs availed_PY'!H68</f>
        <v>129486</v>
      </c>
      <c r="D257" s="78">
        <f>'AT4_enrolment vs availed_PY'!N68</f>
        <v>69753</v>
      </c>
      <c r="E257" s="78">
        <f t="shared" si="9"/>
        <v>-59733</v>
      </c>
      <c r="F257" s="98">
        <f t="shared" si="10"/>
        <v>-0.46130855845419583</v>
      </c>
      <c r="G257" s="98">
        <f t="shared" si="11"/>
        <v>0.53869144154580417</v>
      </c>
    </row>
    <row r="258" spans="1:7" ht="15.75" customHeight="1">
      <c r="A258" s="100">
        <f t="shared" si="13"/>
        <v>60</v>
      </c>
      <c r="B258" s="109" t="str">
        <f t="shared" si="13"/>
        <v>60-PRATAPGARH</v>
      </c>
      <c r="C258" s="78">
        <f>'AT4_enrolment vs availed_PY'!H69</f>
        <v>176299</v>
      </c>
      <c r="D258" s="78">
        <f>'AT4_enrolment vs availed_PY'!N69</f>
        <v>113221</v>
      </c>
      <c r="E258" s="78">
        <f t="shared" si="9"/>
        <v>-63078</v>
      </c>
      <c r="F258" s="98">
        <f t="shared" si="10"/>
        <v>-0.35778989103738534</v>
      </c>
      <c r="G258" s="98">
        <f t="shared" si="11"/>
        <v>0.64221010896261466</v>
      </c>
    </row>
    <row r="259" spans="1:7" ht="15.75" customHeight="1">
      <c r="A259" s="100">
        <f t="shared" ref="A259:B273" si="14">A99</f>
        <v>61</v>
      </c>
      <c r="B259" s="109" t="str">
        <f t="shared" si="14"/>
        <v>61-RAI BAREILY</v>
      </c>
      <c r="C259" s="78">
        <f>'AT4_enrolment vs availed_PY'!H70</f>
        <v>180382</v>
      </c>
      <c r="D259" s="78">
        <f>'AT4_enrolment vs availed_PY'!N70</f>
        <v>101300</v>
      </c>
      <c r="E259" s="78">
        <f t="shared" si="9"/>
        <v>-79082</v>
      </c>
      <c r="F259" s="98">
        <f t="shared" si="10"/>
        <v>-0.4384140324422614</v>
      </c>
      <c r="G259" s="98">
        <f t="shared" si="11"/>
        <v>0.5615859675577386</v>
      </c>
    </row>
    <row r="260" spans="1:7" ht="15.75" customHeight="1">
      <c r="A260" s="100">
        <f t="shared" si="14"/>
        <v>62</v>
      </c>
      <c r="B260" s="109" t="str">
        <f t="shared" si="14"/>
        <v>62-RAMPUR</v>
      </c>
      <c r="C260" s="78">
        <f>'AT4_enrolment vs availed_PY'!H71</f>
        <v>123520</v>
      </c>
      <c r="D260" s="78">
        <f>'AT4_enrolment vs availed_PY'!N71</f>
        <v>71158</v>
      </c>
      <c r="E260" s="78">
        <f t="shared" si="9"/>
        <v>-52362</v>
      </c>
      <c r="F260" s="98">
        <f t="shared" si="10"/>
        <v>-0.42391515544041453</v>
      </c>
      <c r="G260" s="98">
        <f t="shared" si="11"/>
        <v>0.57608484455958553</v>
      </c>
    </row>
    <row r="261" spans="1:7" ht="15.75" customHeight="1">
      <c r="A261" s="100">
        <f t="shared" si="14"/>
        <v>63</v>
      </c>
      <c r="B261" s="109" t="str">
        <f t="shared" si="14"/>
        <v>63-SAHARANPUR</v>
      </c>
      <c r="C261" s="78">
        <f>'AT4_enrolment vs availed_PY'!H72</f>
        <v>139185</v>
      </c>
      <c r="D261" s="78">
        <f>'AT4_enrolment vs availed_PY'!N72</f>
        <v>84716</v>
      </c>
      <c r="E261" s="78">
        <f t="shared" si="9"/>
        <v>-54469</v>
      </c>
      <c r="F261" s="98">
        <f t="shared" si="10"/>
        <v>-0.39134245787980027</v>
      </c>
      <c r="G261" s="98">
        <f t="shared" si="11"/>
        <v>0.60865754212019973</v>
      </c>
    </row>
    <row r="262" spans="1:7" ht="15.75" customHeight="1">
      <c r="A262" s="100">
        <f t="shared" si="14"/>
        <v>64</v>
      </c>
      <c r="B262" s="109" t="str">
        <f t="shared" si="14"/>
        <v>64-SANTKABIR NAGAR</v>
      </c>
      <c r="C262" s="78">
        <f>'AT4_enrolment vs availed_PY'!H73</f>
        <v>105037</v>
      </c>
      <c r="D262" s="78">
        <f>'AT4_enrolment vs availed_PY'!N73</f>
        <v>65971</v>
      </c>
      <c r="E262" s="78">
        <f t="shared" si="9"/>
        <v>-39066</v>
      </c>
      <c r="F262" s="98">
        <f t="shared" si="10"/>
        <v>-0.37192608318973314</v>
      </c>
      <c r="G262" s="98">
        <f t="shared" si="11"/>
        <v>0.62807391681026681</v>
      </c>
    </row>
    <row r="263" spans="1:7" ht="15.75" customHeight="1">
      <c r="A263" s="100">
        <f t="shared" si="14"/>
        <v>65</v>
      </c>
      <c r="B263" s="109" t="str">
        <f t="shared" si="14"/>
        <v>65-SHAHJAHANPUR</v>
      </c>
      <c r="C263" s="78">
        <f>'AT4_enrolment vs availed_PY'!H74</f>
        <v>259928</v>
      </c>
      <c r="D263" s="78">
        <f>'AT4_enrolment vs availed_PY'!N74</f>
        <v>143085</v>
      </c>
      <c r="E263" s="78">
        <f t="shared" si="9"/>
        <v>-116843</v>
      </c>
      <c r="F263" s="98">
        <f t="shared" si="10"/>
        <v>-0.44952063648394941</v>
      </c>
      <c r="G263" s="98">
        <f t="shared" si="11"/>
        <v>0.55047936351605065</v>
      </c>
    </row>
    <row r="264" spans="1:7" ht="15.75" customHeight="1">
      <c r="A264" s="100">
        <f t="shared" si="14"/>
        <v>66</v>
      </c>
      <c r="B264" s="109" t="str">
        <f t="shared" si="14"/>
        <v>66-SHRAWASTI</v>
      </c>
      <c r="C264" s="78">
        <f>'AT4_enrolment vs availed_PY'!H75</f>
        <v>108963</v>
      </c>
      <c r="D264" s="78">
        <f>'AT4_enrolment vs availed_PY'!N75</f>
        <v>54217</v>
      </c>
      <c r="E264" s="78">
        <f t="shared" si="9"/>
        <v>-54746</v>
      </c>
      <c r="F264" s="98">
        <f t="shared" si="10"/>
        <v>-0.50242742949441555</v>
      </c>
      <c r="G264" s="98">
        <f t="shared" si="11"/>
        <v>0.49757257050558445</v>
      </c>
    </row>
    <row r="265" spans="1:7" ht="15.75" customHeight="1">
      <c r="A265" s="100">
        <f t="shared" si="14"/>
        <v>67</v>
      </c>
      <c r="B265" s="109" t="str">
        <f t="shared" si="14"/>
        <v>67-SIDDHARTHNAGAR</v>
      </c>
      <c r="C265" s="78">
        <f>'AT4_enrolment vs availed_PY'!H76</f>
        <v>233469</v>
      </c>
      <c r="D265" s="78">
        <f>'AT4_enrolment vs availed_PY'!N76</f>
        <v>142014</v>
      </c>
      <c r="E265" s="78">
        <f t="shared" si="9"/>
        <v>-91455</v>
      </c>
      <c r="F265" s="98">
        <f t="shared" si="10"/>
        <v>-0.39172224149672974</v>
      </c>
      <c r="G265" s="98">
        <f t="shared" si="11"/>
        <v>0.60827775850327026</v>
      </c>
    </row>
    <row r="266" spans="1:7" ht="15.75" customHeight="1">
      <c r="A266" s="100">
        <f t="shared" si="14"/>
        <v>68</v>
      </c>
      <c r="B266" s="109" t="str">
        <f t="shared" si="14"/>
        <v>68-SITAPUR</v>
      </c>
      <c r="C266" s="78">
        <f>'AT4_enrolment vs availed_PY'!H77</f>
        <v>376299</v>
      </c>
      <c r="D266" s="78">
        <f>'AT4_enrolment vs availed_PY'!N77</f>
        <v>212977</v>
      </c>
      <c r="E266" s="78">
        <f t="shared" si="9"/>
        <v>-163322</v>
      </c>
      <c r="F266" s="98">
        <f t="shared" si="10"/>
        <v>-0.43402188153569371</v>
      </c>
      <c r="G266" s="98">
        <f t="shared" si="11"/>
        <v>0.56597811846430635</v>
      </c>
    </row>
    <row r="267" spans="1:7" ht="15.75" customHeight="1">
      <c r="A267" s="100">
        <f t="shared" si="14"/>
        <v>69</v>
      </c>
      <c r="B267" s="109" t="str">
        <f t="shared" si="14"/>
        <v>69-SONBHADRA</v>
      </c>
      <c r="C267" s="78">
        <f>'AT4_enrolment vs availed_PY'!H78</f>
        <v>181877</v>
      </c>
      <c r="D267" s="78">
        <f>'AT4_enrolment vs availed_PY'!N78</f>
        <v>108347</v>
      </c>
      <c r="E267" s="78">
        <f t="shared" si="9"/>
        <v>-73530</v>
      </c>
      <c r="F267" s="98">
        <f t="shared" si="10"/>
        <v>-0.40428421405675263</v>
      </c>
      <c r="G267" s="98">
        <f t="shared" si="11"/>
        <v>0.59571578594324737</v>
      </c>
    </row>
    <row r="268" spans="1:7" ht="15.75" customHeight="1">
      <c r="A268" s="100">
        <f t="shared" si="14"/>
        <v>70</v>
      </c>
      <c r="B268" s="109" t="str">
        <f t="shared" si="14"/>
        <v>70-SULTANPUR</v>
      </c>
      <c r="C268" s="78">
        <f>'AT4_enrolment vs availed_PY'!H79</f>
        <v>176774</v>
      </c>
      <c r="D268" s="78">
        <f>'AT4_enrolment vs availed_PY'!N79</f>
        <v>110041</v>
      </c>
      <c r="E268" s="78">
        <f t="shared" si="9"/>
        <v>-66733</v>
      </c>
      <c r="F268" s="98">
        <f t="shared" si="10"/>
        <v>-0.37750461040650773</v>
      </c>
      <c r="G268" s="98">
        <f t="shared" si="11"/>
        <v>0.62249538959349227</v>
      </c>
    </row>
    <row r="269" spans="1:7" ht="15.75" customHeight="1">
      <c r="A269" s="100">
        <f t="shared" si="14"/>
        <v>71</v>
      </c>
      <c r="B269" s="109" t="str">
        <f t="shared" si="14"/>
        <v>71-UNNAO</v>
      </c>
      <c r="C269" s="78">
        <f>'AT4_enrolment vs availed_PY'!H80</f>
        <v>186942</v>
      </c>
      <c r="D269" s="78">
        <f>'AT4_enrolment vs availed_PY'!N80</f>
        <v>110014</v>
      </c>
      <c r="E269" s="78">
        <f t="shared" si="9"/>
        <v>-76928</v>
      </c>
      <c r="F269" s="98">
        <f t="shared" si="10"/>
        <v>-0.41150731242845373</v>
      </c>
      <c r="G269" s="98">
        <f t="shared" si="11"/>
        <v>0.58849268757154627</v>
      </c>
    </row>
    <row r="270" spans="1:7" ht="15.75" customHeight="1">
      <c r="A270" s="100">
        <f t="shared" si="14"/>
        <v>72</v>
      </c>
      <c r="B270" s="109" t="str">
        <f t="shared" si="14"/>
        <v>72-VARANASI</v>
      </c>
      <c r="C270" s="78">
        <f>'AT4_enrolment vs availed_PY'!H81</f>
        <v>170637</v>
      </c>
      <c r="D270" s="78">
        <f>'AT4_enrolment vs availed_PY'!N81</f>
        <v>112904</v>
      </c>
      <c r="E270" s="78">
        <f t="shared" si="9"/>
        <v>-57733</v>
      </c>
      <c r="F270" s="98">
        <f t="shared" si="10"/>
        <v>-0.33833810955419985</v>
      </c>
      <c r="G270" s="98">
        <f t="shared" si="11"/>
        <v>0.66166189044580015</v>
      </c>
    </row>
    <row r="271" spans="1:7" ht="15.75" customHeight="1">
      <c r="A271" s="100">
        <f t="shared" si="14"/>
        <v>73</v>
      </c>
      <c r="B271" s="109" t="str">
        <f t="shared" si="14"/>
        <v>73-SAMBHAL</v>
      </c>
      <c r="C271" s="78">
        <f>'AT4_enrolment vs availed_PY'!H82</f>
        <v>159675</v>
      </c>
      <c r="D271" s="78">
        <f>'AT4_enrolment vs availed_PY'!N82</f>
        <v>93219</v>
      </c>
      <c r="E271" s="78">
        <f t="shared" si="9"/>
        <v>-66456</v>
      </c>
      <c r="F271" s="98">
        <f t="shared" si="10"/>
        <v>-0.41619539689995305</v>
      </c>
      <c r="G271" s="98">
        <f t="shared" si="11"/>
        <v>0.583804603100047</v>
      </c>
    </row>
    <row r="272" spans="1:7" ht="15.75" customHeight="1">
      <c r="A272" s="100">
        <f t="shared" si="14"/>
        <v>74</v>
      </c>
      <c r="B272" s="109" t="str">
        <f t="shared" si="14"/>
        <v>74-HAPUR</v>
      </c>
      <c r="C272" s="78">
        <f>'AT4_enrolment vs availed_PY'!H83</f>
        <v>48944</v>
      </c>
      <c r="D272" s="78">
        <f>'AT4_enrolment vs availed_PY'!N83</f>
        <v>28867</v>
      </c>
      <c r="E272" s="78">
        <f t="shared" si="9"/>
        <v>-20077</v>
      </c>
      <c r="F272" s="98">
        <f t="shared" si="10"/>
        <v>-0.41020349787512261</v>
      </c>
      <c r="G272" s="98">
        <f t="shared" si="11"/>
        <v>0.58979650212487744</v>
      </c>
    </row>
    <row r="273" spans="1:7" ht="15.75" customHeight="1">
      <c r="A273" s="100">
        <f t="shared" si="14"/>
        <v>75</v>
      </c>
      <c r="B273" s="109" t="str">
        <f t="shared" si="14"/>
        <v>75-SHAMLI</v>
      </c>
      <c r="C273" s="78">
        <f>'AT4_enrolment vs availed_PY'!H84</f>
        <v>59718</v>
      </c>
      <c r="D273" s="78">
        <f>'AT4_enrolment vs availed_PY'!N84</f>
        <v>38765</v>
      </c>
      <c r="E273" s="78">
        <f t="shared" si="9"/>
        <v>-20953</v>
      </c>
      <c r="F273" s="98">
        <f t="shared" si="10"/>
        <v>-0.35086573562409995</v>
      </c>
      <c r="G273" s="98">
        <f t="shared" si="11"/>
        <v>0.64913426437590005</v>
      </c>
    </row>
    <row r="274" spans="1:7" ht="15.75" customHeight="1">
      <c r="A274" s="97"/>
      <c r="B274" s="110" t="str">
        <f>B114</f>
        <v>TOTAL</v>
      </c>
      <c r="C274" s="86">
        <f>SUM(C199:C273)</f>
        <v>12314652</v>
      </c>
      <c r="D274" s="86">
        <f>'AT4_enrolment vs availed_PY'!N9</f>
        <v>7192445</v>
      </c>
      <c r="E274" s="77">
        <f t="shared" si="9"/>
        <v>-5122207</v>
      </c>
      <c r="F274" s="99">
        <f t="shared" si="10"/>
        <v>-0.4159441127528411</v>
      </c>
      <c r="G274" s="99">
        <f t="shared" si="11"/>
        <v>0.58405588724715896</v>
      </c>
    </row>
    <row r="276" spans="1:7" ht="15.75" customHeight="1">
      <c r="A276" s="74" t="s">
        <v>727</v>
      </c>
      <c r="B276" s="74"/>
      <c r="C276" s="74"/>
      <c r="D276" s="74"/>
      <c r="E276" s="74"/>
      <c r="F276" s="74"/>
      <c r="G276" s="74"/>
    </row>
    <row r="277" spans="1:7" ht="60" customHeight="1">
      <c r="A277" s="75" t="s">
        <v>260</v>
      </c>
      <c r="B277" s="75" t="s">
        <v>80</v>
      </c>
      <c r="C277" s="75" t="s">
        <v>740</v>
      </c>
      <c r="D277" s="75" t="s">
        <v>723</v>
      </c>
      <c r="E277" s="75" t="s">
        <v>697</v>
      </c>
      <c r="F277" s="75" t="s">
        <v>724</v>
      </c>
      <c r="G277" s="75" t="s">
        <v>725</v>
      </c>
    </row>
    <row r="278" spans="1:7" ht="15.75" customHeight="1">
      <c r="A278" s="94">
        <v>1</v>
      </c>
      <c r="B278" s="94">
        <v>2</v>
      </c>
      <c r="C278" s="94">
        <v>3</v>
      </c>
      <c r="D278" s="94">
        <v>4</v>
      </c>
      <c r="E278" s="94" t="s">
        <v>726</v>
      </c>
      <c r="F278" s="94">
        <v>6</v>
      </c>
      <c r="G278" s="94">
        <v>7</v>
      </c>
    </row>
    <row r="279" spans="1:7" ht="15.75" customHeight="1">
      <c r="A279" s="100">
        <f t="shared" ref="A279:B294" si="15">A39</f>
        <v>1</v>
      </c>
      <c r="B279" s="101" t="str">
        <f t="shared" si="15"/>
        <v>01-AGRA</v>
      </c>
      <c r="C279" s="78">
        <f>'AT4A_enrolment vs availed_UPY'!H10</f>
        <v>80431</v>
      </c>
      <c r="D279" s="78">
        <f>'AT4A_enrolment vs availed_UPY'!N10</f>
        <v>36662</v>
      </c>
      <c r="E279" s="78">
        <f t="shared" ref="E279:E354" si="16">D279-C279</f>
        <v>-43769</v>
      </c>
      <c r="F279" s="98">
        <f t="shared" ref="F279:F354" si="17">E279/C279</f>
        <v>-0.54418072633686021</v>
      </c>
      <c r="G279" s="98">
        <f t="shared" ref="G279:G354" si="18">D279/C279</f>
        <v>0.45581927366313985</v>
      </c>
    </row>
    <row r="280" spans="1:7" ht="15.75" customHeight="1">
      <c r="A280" s="100">
        <f t="shared" si="15"/>
        <v>2</v>
      </c>
      <c r="B280" s="101" t="str">
        <f t="shared" si="15"/>
        <v>02-ALIGARH</v>
      </c>
      <c r="C280" s="78">
        <f>'AT4A_enrolment vs availed_UPY'!H11</f>
        <v>87586</v>
      </c>
      <c r="D280" s="78">
        <f>'AT4A_enrolment vs availed_UPY'!N11</f>
        <v>39936</v>
      </c>
      <c r="E280" s="78">
        <f t="shared" si="16"/>
        <v>-47650</v>
      </c>
      <c r="F280" s="98">
        <f t="shared" si="17"/>
        <v>-0.54403671819697208</v>
      </c>
      <c r="G280" s="98">
        <f t="shared" si="18"/>
        <v>0.45596328180302786</v>
      </c>
    </row>
    <row r="281" spans="1:7" ht="15.75" customHeight="1">
      <c r="A281" s="100">
        <f t="shared" si="15"/>
        <v>3</v>
      </c>
      <c r="B281" s="101" t="str">
        <f t="shared" si="15"/>
        <v>03-ALLAHABAD</v>
      </c>
      <c r="C281" s="78">
        <f>'AT4A_enrolment vs availed_UPY'!H12</f>
        <v>158975</v>
      </c>
      <c r="D281" s="78">
        <f>'AT4A_enrolment vs availed_UPY'!N12</f>
        <v>88817</v>
      </c>
      <c r="E281" s="78">
        <f t="shared" si="16"/>
        <v>-70158</v>
      </c>
      <c r="F281" s="98">
        <f t="shared" si="17"/>
        <v>-0.44131467211825759</v>
      </c>
      <c r="G281" s="98">
        <f t="shared" si="18"/>
        <v>0.55868532788174241</v>
      </c>
    </row>
    <row r="282" spans="1:7" ht="15.75" customHeight="1">
      <c r="A282" s="100">
        <f t="shared" si="15"/>
        <v>4</v>
      </c>
      <c r="B282" s="101" t="str">
        <f t="shared" si="15"/>
        <v>04-AMBEDKAR NAGAR</v>
      </c>
      <c r="C282" s="78">
        <f>'AT4A_enrolment vs availed_UPY'!H13</f>
        <v>73802</v>
      </c>
      <c r="D282" s="78">
        <f>'AT4A_enrolment vs availed_UPY'!N13</f>
        <v>38189</v>
      </c>
      <c r="E282" s="78">
        <f t="shared" si="16"/>
        <v>-35613</v>
      </c>
      <c r="F282" s="98">
        <f t="shared" si="17"/>
        <v>-0.48254789843093682</v>
      </c>
      <c r="G282" s="98">
        <f t="shared" si="18"/>
        <v>0.51745210156906318</v>
      </c>
    </row>
    <row r="283" spans="1:7" ht="15.75" customHeight="1">
      <c r="A283" s="100">
        <f t="shared" si="15"/>
        <v>5</v>
      </c>
      <c r="B283" s="101" t="str">
        <f t="shared" si="15"/>
        <v>05-AURAIYA</v>
      </c>
      <c r="C283" s="78">
        <f>'AT4A_enrolment vs availed_UPY'!H14</f>
        <v>43187</v>
      </c>
      <c r="D283" s="78">
        <f>'AT4A_enrolment vs availed_UPY'!N14</f>
        <v>27241</v>
      </c>
      <c r="E283" s="78">
        <f t="shared" si="16"/>
        <v>-15946</v>
      </c>
      <c r="F283" s="98">
        <f t="shared" si="17"/>
        <v>-0.36923148169588071</v>
      </c>
      <c r="G283" s="98">
        <f t="shared" si="18"/>
        <v>0.63076851830411929</v>
      </c>
    </row>
    <row r="284" spans="1:7" ht="15.75" customHeight="1">
      <c r="A284" s="100">
        <f t="shared" si="15"/>
        <v>6</v>
      </c>
      <c r="B284" s="101" t="str">
        <f t="shared" si="15"/>
        <v>06-AZAMGARH</v>
      </c>
      <c r="C284" s="78">
        <f>'AT4A_enrolment vs availed_UPY'!H15</f>
        <v>131048</v>
      </c>
      <c r="D284" s="78">
        <f>'AT4A_enrolment vs availed_UPY'!N15</f>
        <v>66075</v>
      </c>
      <c r="E284" s="78">
        <f t="shared" si="16"/>
        <v>-64973</v>
      </c>
      <c r="F284" s="98">
        <f t="shared" si="17"/>
        <v>-0.49579543373420426</v>
      </c>
      <c r="G284" s="98">
        <f t="shared" si="18"/>
        <v>0.50420456626579568</v>
      </c>
    </row>
    <row r="285" spans="1:7" ht="15.75" customHeight="1">
      <c r="A285" s="100">
        <f t="shared" si="15"/>
        <v>7</v>
      </c>
      <c r="B285" s="101" t="str">
        <f t="shared" si="15"/>
        <v>07-BADAUN</v>
      </c>
      <c r="C285" s="78">
        <f>'AT4A_enrolment vs availed_UPY'!H16</f>
        <v>98136</v>
      </c>
      <c r="D285" s="78">
        <f>'AT4A_enrolment vs availed_UPY'!N16</f>
        <v>39193</v>
      </c>
      <c r="E285" s="78">
        <f t="shared" si="16"/>
        <v>-58943</v>
      </c>
      <c r="F285" s="98">
        <f t="shared" si="17"/>
        <v>-0.60062566234613191</v>
      </c>
      <c r="G285" s="98">
        <f t="shared" si="18"/>
        <v>0.39937433765386809</v>
      </c>
    </row>
    <row r="286" spans="1:7" ht="15.75" customHeight="1">
      <c r="A286" s="100">
        <f t="shared" si="15"/>
        <v>8</v>
      </c>
      <c r="B286" s="101" t="str">
        <f t="shared" si="15"/>
        <v>08-BAGHPAT</v>
      </c>
      <c r="C286" s="78">
        <f>'AT4A_enrolment vs availed_UPY'!H17</f>
        <v>33744</v>
      </c>
      <c r="D286" s="78">
        <f>'AT4A_enrolment vs availed_UPY'!N17</f>
        <v>19380</v>
      </c>
      <c r="E286" s="78">
        <f t="shared" si="16"/>
        <v>-14364</v>
      </c>
      <c r="F286" s="98">
        <f t="shared" si="17"/>
        <v>-0.42567567567567566</v>
      </c>
      <c r="G286" s="98">
        <f t="shared" si="18"/>
        <v>0.57432432432432434</v>
      </c>
    </row>
    <row r="287" spans="1:7" ht="15.75" customHeight="1">
      <c r="A287" s="100">
        <f t="shared" si="15"/>
        <v>9</v>
      </c>
      <c r="B287" s="101" t="str">
        <f t="shared" si="15"/>
        <v>09-BAHRAICH</v>
      </c>
      <c r="C287" s="78">
        <f>'AT4A_enrolment vs availed_UPY'!H18</f>
        <v>125684</v>
      </c>
      <c r="D287" s="78">
        <f>'AT4A_enrolment vs availed_UPY'!N18</f>
        <v>64487</v>
      </c>
      <c r="E287" s="78">
        <f t="shared" si="16"/>
        <v>-61197</v>
      </c>
      <c r="F287" s="98">
        <f t="shared" si="17"/>
        <v>-0.48691161961745327</v>
      </c>
      <c r="G287" s="98">
        <f t="shared" si="18"/>
        <v>0.51308838038254667</v>
      </c>
    </row>
    <row r="288" spans="1:7" ht="15.75" customHeight="1">
      <c r="A288" s="100">
        <f t="shared" si="15"/>
        <v>10</v>
      </c>
      <c r="B288" s="101" t="str">
        <f t="shared" si="15"/>
        <v>10-BALLIA</v>
      </c>
      <c r="C288" s="78">
        <f>'AT4A_enrolment vs availed_UPY'!H19</f>
        <v>84032</v>
      </c>
      <c r="D288" s="78">
        <f>'AT4A_enrolment vs availed_UPY'!N19</f>
        <v>50549</v>
      </c>
      <c r="E288" s="78">
        <f t="shared" si="16"/>
        <v>-33483</v>
      </c>
      <c r="F288" s="98">
        <f t="shared" si="17"/>
        <v>-0.39845535034272656</v>
      </c>
      <c r="G288" s="98">
        <f t="shared" si="18"/>
        <v>0.60154464965727339</v>
      </c>
    </row>
    <row r="289" spans="1:7" ht="15.75" customHeight="1">
      <c r="A289" s="100">
        <f t="shared" si="15"/>
        <v>11</v>
      </c>
      <c r="B289" s="101" t="str">
        <f t="shared" si="15"/>
        <v>11-BALRAMPUR</v>
      </c>
      <c r="C289" s="78">
        <f>'AT4A_enrolment vs availed_UPY'!H20</f>
        <v>63506</v>
      </c>
      <c r="D289" s="78">
        <f>'AT4A_enrolment vs availed_UPY'!N20</f>
        <v>35028</v>
      </c>
      <c r="E289" s="78">
        <f t="shared" si="16"/>
        <v>-28478</v>
      </c>
      <c r="F289" s="98">
        <f t="shared" si="17"/>
        <v>-0.44843006959972287</v>
      </c>
      <c r="G289" s="98">
        <f t="shared" si="18"/>
        <v>0.55156993040027713</v>
      </c>
    </row>
    <row r="290" spans="1:7" ht="15.75" customHeight="1">
      <c r="A290" s="100">
        <f t="shared" si="15"/>
        <v>12</v>
      </c>
      <c r="B290" s="101" t="str">
        <f t="shared" si="15"/>
        <v>12-BANDA</v>
      </c>
      <c r="C290" s="78">
        <f>'AT4A_enrolment vs availed_UPY'!H21</f>
        <v>80067</v>
      </c>
      <c r="D290" s="78">
        <f>'AT4A_enrolment vs availed_UPY'!N21</f>
        <v>45769</v>
      </c>
      <c r="E290" s="78">
        <f t="shared" si="16"/>
        <v>-34298</v>
      </c>
      <c r="F290" s="98">
        <f t="shared" si="17"/>
        <v>-0.42836624327126033</v>
      </c>
      <c r="G290" s="98">
        <f t="shared" si="18"/>
        <v>0.57163375672873973</v>
      </c>
    </row>
    <row r="291" spans="1:7" ht="15.75" customHeight="1">
      <c r="A291" s="100">
        <f t="shared" si="15"/>
        <v>13</v>
      </c>
      <c r="B291" s="101" t="str">
        <f t="shared" si="15"/>
        <v>13-BARABANKI</v>
      </c>
      <c r="C291" s="78">
        <f>'AT4A_enrolment vs availed_UPY'!H22</f>
        <v>105082</v>
      </c>
      <c r="D291" s="78">
        <f>'AT4A_enrolment vs availed_UPY'!N22</f>
        <v>53408</v>
      </c>
      <c r="E291" s="78">
        <f t="shared" si="16"/>
        <v>-51674</v>
      </c>
      <c r="F291" s="98">
        <f t="shared" si="17"/>
        <v>-0.49174930054624005</v>
      </c>
      <c r="G291" s="98">
        <f t="shared" si="18"/>
        <v>0.50825069945375989</v>
      </c>
    </row>
    <row r="292" spans="1:7" ht="15.75" customHeight="1">
      <c r="A292" s="100">
        <f t="shared" si="15"/>
        <v>14</v>
      </c>
      <c r="B292" s="101" t="str">
        <f t="shared" si="15"/>
        <v>14-BAREILY</v>
      </c>
      <c r="C292" s="78">
        <f>'AT4A_enrolment vs availed_UPY'!H23</f>
        <v>109221</v>
      </c>
      <c r="D292" s="78">
        <f>'AT4A_enrolment vs availed_UPY'!N23</f>
        <v>53384</v>
      </c>
      <c r="E292" s="78">
        <f t="shared" si="16"/>
        <v>-55837</v>
      </c>
      <c r="F292" s="98">
        <f t="shared" si="17"/>
        <v>-0.51122952545755851</v>
      </c>
      <c r="G292" s="98">
        <f t="shared" si="18"/>
        <v>0.48877047454244149</v>
      </c>
    </row>
    <row r="293" spans="1:7" ht="15.75" customHeight="1">
      <c r="A293" s="100">
        <f t="shared" si="15"/>
        <v>15</v>
      </c>
      <c r="B293" s="101" t="str">
        <f t="shared" si="15"/>
        <v>15-BASTI</v>
      </c>
      <c r="C293" s="78">
        <f>'AT4A_enrolment vs availed_UPY'!H24</f>
        <v>80221</v>
      </c>
      <c r="D293" s="78">
        <f>'AT4A_enrolment vs availed_UPY'!N24</f>
        <v>45899</v>
      </c>
      <c r="E293" s="78">
        <f t="shared" si="16"/>
        <v>-34322</v>
      </c>
      <c r="F293" s="98">
        <f t="shared" si="17"/>
        <v>-0.42784308348188133</v>
      </c>
      <c r="G293" s="98">
        <f t="shared" si="18"/>
        <v>0.57215691651811873</v>
      </c>
    </row>
    <row r="294" spans="1:7" ht="15.75" customHeight="1">
      <c r="A294" s="100">
        <f t="shared" si="15"/>
        <v>16</v>
      </c>
      <c r="B294" s="101" t="str">
        <f t="shared" si="15"/>
        <v>16-BHADOHI</v>
      </c>
      <c r="C294" s="78">
        <f>'AT4A_enrolment vs availed_UPY'!H25</f>
        <v>48464</v>
      </c>
      <c r="D294" s="78">
        <f>'AT4A_enrolment vs availed_UPY'!N25</f>
        <v>25998</v>
      </c>
      <c r="E294" s="78">
        <f t="shared" si="16"/>
        <v>-22466</v>
      </c>
      <c r="F294" s="98">
        <f t="shared" si="17"/>
        <v>-0.46356058104985143</v>
      </c>
      <c r="G294" s="98">
        <f t="shared" si="18"/>
        <v>0.53643941895014857</v>
      </c>
    </row>
    <row r="295" spans="1:7" ht="15.75" customHeight="1">
      <c r="A295" s="100">
        <f t="shared" ref="A295:B310" si="19">A55</f>
        <v>17</v>
      </c>
      <c r="B295" s="101" t="str">
        <f t="shared" si="19"/>
        <v>17-BIJNOUR</v>
      </c>
      <c r="C295" s="78">
        <f>'AT4A_enrolment vs availed_UPY'!H26</f>
        <v>91960</v>
      </c>
      <c r="D295" s="78">
        <f>'AT4A_enrolment vs availed_UPY'!N26</f>
        <v>62991</v>
      </c>
      <c r="E295" s="78">
        <f t="shared" si="16"/>
        <v>-28969</v>
      </c>
      <c r="F295" s="98">
        <f t="shared" si="17"/>
        <v>-0.31501739886907348</v>
      </c>
      <c r="G295" s="98">
        <f t="shared" si="18"/>
        <v>0.68498260113092646</v>
      </c>
    </row>
    <row r="296" spans="1:7" ht="15.75" customHeight="1">
      <c r="A296" s="100">
        <f t="shared" si="19"/>
        <v>18</v>
      </c>
      <c r="B296" s="101" t="str">
        <f t="shared" si="19"/>
        <v>18-BULANDSHAHAR</v>
      </c>
      <c r="C296" s="78">
        <f>'AT4A_enrolment vs availed_UPY'!H27</f>
        <v>95453</v>
      </c>
      <c r="D296" s="78">
        <f>'AT4A_enrolment vs availed_UPY'!N27</f>
        <v>41821</v>
      </c>
      <c r="E296" s="78">
        <f t="shared" si="16"/>
        <v>-53632</v>
      </c>
      <c r="F296" s="98">
        <f t="shared" si="17"/>
        <v>-0.56186814453186384</v>
      </c>
      <c r="G296" s="98">
        <f t="shared" si="18"/>
        <v>0.43813185546813616</v>
      </c>
    </row>
    <row r="297" spans="1:7" ht="15.75" customHeight="1">
      <c r="A297" s="100">
        <f t="shared" si="19"/>
        <v>19</v>
      </c>
      <c r="B297" s="101" t="str">
        <f t="shared" si="19"/>
        <v>19-CHANDAULI</v>
      </c>
      <c r="C297" s="78">
        <f>'AT4A_enrolment vs availed_UPY'!H28</f>
        <v>79130</v>
      </c>
      <c r="D297" s="78">
        <f>'AT4A_enrolment vs availed_UPY'!N28</f>
        <v>45917</v>
      </c>
      <c r="E297" s="78">
        <f t="shared" si="16"/>
        <v>-33213</v>
      </c>
      <c r="F297" s="98">
        <f t="shared" si="17"/>
        <v>-0.41972703146720586</v>
      </c>
      <c r="G297" s="98">
        <f t="shared" si="18"/>
        <v>0.58027296853279409</v>
      </c>
    </row>
    <row r="298" spans="1:7" ht="15.75" customHeight="1">
      <c r="A298" s="100">
        <f t="shared" si="19"/>
        <v>20</v>
      </c>
      <c r="B298" s="101" t="str">
        <f t="shared" si="19"/>
        <v>20-CHITRAKOOT</v>
      </c>
      <c r="C298" s="78">
        <f>'AT4A_enrolment vs availed_UPY'!H29</f>
        <v>48825</v>
      </c>
      <c r="D298" s="78">
        <f>'AT4A_enrolment vs availed_UPY'!N29</f>
        <v>28939</v>
      </c>
      <c r="E298" s="78">
        <f t="shared" si="16"/>
        <v>-19886</v>
      </c>
      <c r="F298" s="98">
        <f t="shared" si="17"/>
        <v>-0.40729134664618538</v>
      </c>
      <c r="G298" s="98">
        <f t="shared" si="18"/>
        <v>0.59270865335381462</v>
      </c>
    </row>
    <row r="299" spans="1:7" ht="15.75" customHeight="1">
      <c r="A299" s="100">
        <f t="shared" si="19"/>
        <v>21</v>
      </c>
      <c r="B299" s="101" t="str">
        <f t="shared" si="19"/>
        <v>21-AMETHI</v>
      </c>
      <c r="C299" s="78">
        <f>'AT4A_enrolment vs availed_UPY'!H30</f>
        <v>54349</v>
      </c>
      <c r="D299" s="78">
        <f>'AT4A_enrolment vs availed_UPY'!N30</f>
        <v>27948</v>
      </c>
      <c r="E299" s="78">
        <f t="shared" si="16"/>
        <v>-26401</v>
      </c>
      <c r="F299" s="98">
        <f t="shared" si="17"/>
        <v>-0.48576790741319986</v>
      </c>
      <c r="G299" s="98">
        <f t="shared" si="18"/>
        <v>0.51423209258680014</v>
      </c>
    </row>
    <row r="300" spans="1:7" ht="15.75" customHeight="1">
      <c r="A300" s="100">
        <f t="shared" si="19"/>
        <v>22</v>
      </c>
      <c r="B300" s="101" t="str">
        <f t="shared" si="19"/>
        <v>22-DEORIA</v>
      </c>
      <c r="C300" s="78">
        <f>'AT4A_enrolment vs availed_UPY'!H31</f>
        <v>99910</v>
      </c>
      <c r="D300" s="78">
        <f>'AT4A_enrolment vs availed_UPY'!N31</f>
        <v>55982</v>
      </c>
      <c r="E300" s="78">
        <f t="shared" si="16"/>
        <v>-43928</v>
      </c>
      <c r="F300" s="98">
        <f t="shared" si="17"/>
        <v>-0.4396757081373236</v>
      </c>
      <c r="G300" s="98">
        <f t="shared" si="18"/>
        <v>0.5603242918626764</v>
      </c>
    </row>
    <row r="301" spans="1:7" ht="15.75" customHeight="1">
      <c r="A301" s="100">
        <f t="shared" si="19"/>
        <v>23</v>
      </c>
      <c r="B301" s="101" t="str">
        <f t="shared" si="19"/>
        <v>23-ETAH</v>
      </c>
      <c r="C301" s="78">
        <f>'AT4A_enrolment vs availed_UPY'!H32</f>
        <v>53528</v>
      </c>
      <c r="D301" s="78">
        <f>'AT4A_enrolment vs availed_UPY'!N32</f>
        <v>26224</v>
      </c>
      <c r="E301" s="78">
        <f t="shared" si="16"/>
        <v>-27304</v>
      </c>
      <c r="F301" s="98">
        <f t="shared" si="17"/>
        <v>-0.51008817814975338</v>
      </c>
      <c r="G301" s="98">
        <f t="shared" si="18"/>
        <v>0.48991182185024662</v>
      </c>
    </row>
    <row r="302" spans="1:7" ht="15.75" customHeight="1">
      <c r="A302" s="100">
        <f t="shared" si="19"/>
        <v>24</v>
      </c>
      <c r="B302" s="101" t="str">
        <f t="shared" si="19"/>
        <v>24-FAIZABAD</v>
      </c>
      <c r="C302" s="78">
        <f>'AT4A_enrolment vs availed_UPY'!H33</f>
        <v>76653</v>
      </c>
      <c r="D302" s="78">
        <f>'AT4A_enrolment vs availed_UPY'!N33</f>
        <v>44085</v>
      </c>
      <c r="E302" s="78">
        <f t="shared" si="16"/>
        <v>-32568</v>
      </c>
      <c r="F302" s="98">
        <f t="shared" si="17"/>
        <v>-0.42487573871864115</v>
      </c>
      <c r="G302" s="98">
        <f t="shared" si="18"/>
        <v>0.57512426128135885</v>
      </c>
    </row>
    <row r="303" spans="1:7" ht="15.75" customHeight="1">
      <c r="A303" s="100">
        <f t="shared" si="19"/>
        <v>25</v>
      </c>
      <c r="B303" s="101" t="str">
        <f t="shared" si="19"/>
        <v>25-FARRUKHABAD</v>
      </c>
      <c r="C303" s="78">
        <f>'AT4A_enrolment vs availed_UPY'!H34</f>
        <v>61415</v>
      </c>
      <c r="D303" s="78">
        <f>'AT4A_enrolment vs availed_UPY'!N34</f>
        <v>32683</v>
      </c>
      <c r="E303" s="78">
        <f t="shared" si="16"/>
        <v>-28732</v>
      </c>
      <c r="F303" s="98">
        <f t="shared" si="17"/>
        <v>-0.46783359114222911</v>
      </c>
      <c r="G303" s="98">
        <f t="shared" si="18"/>
        <v>0.53216640885777089</v>
      </c>
    </row>
    <row r="304" spans="1:7" ht="15.75" customHeight="1">
      <c r="A304" s="100">
        <f t="shared" si="19"/>
        <v>26</v>
      </c>
      <c r="B304" s="101" t="str">
        <f t="shared" si="19"/>
        <v>26-FATEHPUR</v>
      </c>
      <c r="C304" s="78">
        <f>'AT4A_enrolment vs availed_UPY'!H35</f>
        <v>81502</v>
      </c>
      <c r="D304" s="78">
        <f>'AT4A_enrolment vs availed_UPY'!N35</f>
        <v>47637</v>
      </c>
      <c r="E304" s="78">
        <f t="shared" si="16"/>
        <v>-33865</v>
      </c>
      <c r="F304" s="98">
        <f t="shared" si="17"/>
        <v>-0.41551127579691294</v>
      </c>
      <c r="G304" s="98">
        <f t="shared" si="18"/>
        <v>0.58448872420308706</v>
      </c>
    </row>
    <row r="305" spans="1:7" ht="15.75" customHeight="1">
      <c r="A305" s="100">
        <f t="shared" si="19"/>
        <v>27</v>
      </c>
      <c r="B305" s="101" t="str">
        <f t="shared" si="19"/>
        <v>27-FIROZABAD</v>
      </c>
      <c r="C305" s="78">
        <f>'AT4A_enrolment vs availed_UPY'!H36</f>
        <v>63365</v>
      </c>
      <c r="D305" s="78">
        <f>'AT4A_enrolment vs availed_UPY'!N36</f>
        <v>29537</v>
      </c>
      <c r="E305" s="78">
        <f t="shared" si="16"/>
        <v>-33828</v>
      </c>
      <c r="F305" s="98">
        <f t="shared" si="17"/>
        <v>-0.53385938609642547</v>
      </c>
      <c r="G305" s="98">
        <f t="shared" si="18"/>
        <v>0.46614061390357453</v>
      </c>
    </row>
    <row r="306" spans="1:7" ht="15.75" customHeight="1">
      <c r="A306" s="100">
        <f t="shared" si="19"/>
        <v>28</v>
      </c>
      <c r="B306" s="101" t="str">
        <f t="shared" si="19"/>
        <v>28-G.B. NAGAR</v>
      </c>
      <c r="C306" s="78">
        <f>'AT4A_enrolment vs availed_UPY'!H37</f>
        <v>33092</v>
      </c>
      <c r="D306" s="78">
        <f>'AT4A_enrolment vs availed_UPY'!N37</f>
        <v>17812</v>
      </c>
      <c r="E306" s="78">
        <f t="shared" si="16"/>
        <v>-15280</v>
      </c>
      <c r="F306" s="98">
        <f t="shared" si="17"/>
        <v>-0.46174301946089691</v>
      </c>
      <c r="G306" s="98">
        <f t="shared" si="18"/>
        <v>0.53825698053910309</v>
      </c>
    </row>
    <row r="307" spans="1:7" ht="15.75" customHeight="1">
      <c r="A307" s="100">
        <f t="shared" si="19"/>
        <v>29</v>
      </c>
      <c r="B307" s="101" t="str">
        <f t="shared" si="19"/>
        <v>29-GHAZIPUR</v>
      </c>
      <c r="C307" s="78">
        <f>'AT4A_enrolment vs availed_UPY'!H38</f>
        <v>97393</v>
      </c>
      <c r="D307" s="78">
        <f>'AT4A_enrolment vs availed_UPY'!N38</f>
        <v>55303</v>
      </c>
      <c r="E307" s="78">
        <f t="shared" si="16"/>
        <v>-42090</v>
      </c>
      <c r="F307" s="98">
        <f t="shared" si="17"/>
        <v>-0.43216658281395992</v>
      </c>
      <c r="G307" s="98">
        <f t="shared" si="18"/>
        <v>0.56783341718604008</v>
      </c>
    </row>
    <row r="308" spans="1:7" ht="15.75" customHeight="1">
      <c r="A308" s="100">
        <f t="shared" si="19"/>
        <v>30</v>
      </c>
      <c r="B308" s="101" t="str">
        <f t="shared" si="19"/>
        <v>30-GHAZIYABAD</v>
      </c>
      <c r="C308" s="78">
        <f>'AT4A_enrolment vs availed_UPY'!H39</f>
        <v>41215</v>
      </c>
      <c r="D308" s="78">
        <f>'AT4A_enrolment vs availed_UPY'!N39</f>
        <v>18397</v>
      </c>
      <c r="E308" s="78">
        <f t="shared" si="16"/>
        <v>-22818</v>
      </c>
      <c r="F308" s="98">
        <f t="shared" si="17"/>
        <v>-0.55363338590319056</v>
      </c>
      <c r="G308" s="98">
        <f t="shared" si="18"/>
        <v>0.44636661409680939</v>
      </c>
    </row>
    <row r="309" spans="1:7" ht="15.75" customHeight="1">
      <c r="A309" s="100">
        <f t="shared" si="19"/>
        <v>31</v>
      </c>
      <c r="B309" s="101" t="str">
        <f t="shared" si="19"/>
        <v>31-GONDA</v>
      </c>
      <c r="C309" s="78">
        <f>'AT4A_enrolment vs availed_UPY'!H40</f>
        <v>97872</v>
      </c>
      <c r="D309" s="78">
        <f>'AT4A_enrolment vs availed_UPY'!N40</f>
        <v>50993</v>
      </c>
      <c r="E309" s="78">
        <f t="shared" si="16"/>
        <v>-46879</v>
      </c>
      <c r="F309" s="98">
        <f t="shared" si="17"/>
        <v>-0.47898275298348864</v>
      </c>
      <c r="G309" s="98">
        <f t="shared" si="18"/>
        <v>0.52101724701651131</v>
      </c>
    </row>
    <row r="310" spans="1:7" ht="15.75" customHeight="1">
      <c r="A310" s="100">
        <f t="shared" si="19"/>
        <v>32</v>
      </c>
      <c r="B310" s="101" t="str">
        <f t="shared" si="19"/>
        <v>32-GORAKHPUR</v>
      </c>
      <c r="C310" s="78">
        <f>'AT4A_enrolment vs availed_UPY'!H41</f>
        <v>107273</v>
      </c>
      <c r="D310" s="78">
        <f>'AT4A_enrolment vs availed_UPY'!N41</f>
        <v>60584</v>
      </c>
      <c r="E310" s="78">
        <f t="shared" si="16"/>
        <v>-46689</v>
      </c>
      <c r="F310" s="98">
        <f t="shared" si="17"/>
        <v>-0.43523533414745558</v>
      </c>
      <c r="G310" s="98">
        <f t="shared" si="18"/>
        <v>0.56476466585254448</v>
      </c>
    </row>
    <row r="311" spans="1:7" ht="15.75" customHeight="1">
      <c r="A311" s="100">
        <f t="shared" ref="A311:B326" si="20">A71</f>
        <v>33</v>
      </c>
      <c r="B311" s="101" t="str">
        <f t="shared" si="20"/>
        <v>33-HAMEERPUR</v>
      </c>
      <c r="C311" s="78">
        <f>'AT4A_enrolment vs availed_UPY'!H42</f>
        <v>39336</v>
      </c>
      <c r="D311" s="78">
        <f>'AT4A_enrolment vs availed_UPY'!N42</f>
        <v>23384</v>
      </c>
      <c r="E311" s="78">
        <f t="shared" si="16"/>
        <v>-15952</v>
      </c>
      <c r="F311" s="98">
        <f t="shared" si="17"/>
        <v>-0.40553182835062029</v>
      </c>
      <c r="G311" s="98">
        <f t="shared" si="18"/>
        <v>0.59446817164937971</v>
      </c>
    </row>
    <row r="312" spans="1:7" ht="15.75" customHeight="1">
      <c r="A312" s="100">
        <f t="shared" si="20"/>
        <v>34</v>
      </c>
      <c r="B312" s="101" t="str">
        <f t="shared" si="20"/>
        <v>34-HARDOI</v>
      </c>
      <c r="C312" s="78">
        <f>'AT4A_enrolment vs availed_UPY'!H43</f>
        <v>152323</v>
      </c>
      <c r="D312" s="78">
        <f>'AT4A_enrolment vs availed_UPY'!N43</f>
        <v>80602</v>
      </c>
      <c r="E312" s="78">
        <f t="shared" si="16"/>
        <v>-71721</v>
      </c>
      <c r="F312" s="98">
        <f t="shared" si="17"/>
        <v>-0.47084813193017472</v>
      </c>
      <c r="G312" s="98">
        <f t="shared" si="18"/>
        <v>0.52915186806982528</v>
      </c>
    </row>
    <row r="313" spans="1:7" ht="15.75" customHeight="1">
      <c r="A313" s="100">
        <f t="shared" si="20"/>
        <v>35</v>
      </c>
      <c r="B313" s="101" t="str">
        <f t="shared" si="20"/>
        <v>35-HATHRAS</v>
      </c>
      <c r="C313" s="78">
        <f>'AT4A_enrolment vs availed_UPY'!H44</f>
        <v>46472</v>
      </c>
      <c r="D313" s="78">
        <f>'AT4A_enrolment vs availed_UPY'!N44</f>
        <v>22313</v>
      </c>
      <c r="E313" s="78">
        <f t="shared" si="16"/>
        <v>-24159</v>
      </c>
      <c r="F313" s="98">
        <f t="shared" si="17"/>
        <v>-0.51986142193148566</v>
      </c>
      <c r="G313" s="98">
        <f t="shared" si="18"/>
        <v>0.4801385780685144</v>
      </c>
    </row>
    <row r="314" spans="1:7" ht="15.75" customHeight="1">
      <c r="A314" s="100">
        <f t="shared" si="20"/>
        <v>36</v>
      </c>
      <c r="B314" s="101" t="str">
        <f t="shared" si="20"/>
        <v>36-ITAWAH</v>
      </c>
      <c r="C314" s="78">
        <f>'AT4A_enrolment vs availed_UPY'!H45</f>
        <v>45324</v>
      </c>
      <c r="D314" s="78">
        <f>'AT4A_enrolment vs availed_UPY'!N45</f>
        <v>27414</v>
      </c>
      <c r="E314" s="78">
        <f t="shared" si="16"/>
        <v>-17910</v>
      </c>
      <c r="F314" s="98">
        <f t="shared" si="17"/>
        <v>-0.39515488482922956</v>
      </c>
      <c r="G314" s="98">
        <f t="shared" si="18"/>
        <v>0.60484511517077044</v>
      </c>
    </row>
    <row r="315" spans="1:7" ht="15.75" customHeight="1">
      <c r="A315" s="100">
        <f t="shared" si="20"/>
        <v>37</v>
      </c>
      <c r="B315" s="101" t="str">
        <f t="shared" si="20"/>
        <v>37-J.P. NAGAR</v>
      </c>
      <c r="C315" s="78">
        <f>'AT4A_enrolment vs availed_UPY'!H46</f>
        <v>42740</v>
      </c>
      <c r="D315" s="78">
        <f>'AT4A_enrolment vs availed_UPY'!N46</f>
        <v>23870</v>
      </c>
      <c r="E315" s="78">
        <f t="shared" si="16"/>
        <v>-18870</v>
      </c>
      <c r="F315" s="98">
        <f t="shared" si="17"/>
        <v>-0.44150678521291531</v>
      </c>
      <c r="G315" s="98">
        <f t="shared" si="18"/>
        <v>0.55849321478708469</v>
      </c>
    </row>
    <row r="316" spans="1:7" ht="15.75" customHeight="1">
      <c r="A316" s="100">
        <f t="shared" si="20"/>
        <v>38</v>
      </c>
      <c r="B316" s="101" t="str">
        <f t="shared" si="20"/>
        <v>38-JALAUN</v>
      </c>
      <c r="C316" s="78">
        <f>'AT4A_enrolment vs availed_UPY'!H47</f>
        <v>48707</v>
      </c>
      <c r="D316" s="78">
        <f>'AT4A_enrolment vs availed_UPY'!N47</f>
        <v>26731</v>
      </c>
      <c r="E316" s="78">
        <f t="shared" si="16"/>
        <v>-21976</v>
      </c>
      <c r="F316" s="98">
        <f t="shared" si="17"/>
        <v>-0.45118771429158028</v>
      </c>
      <c r="G316" s="98">
        <f t="shared" si="18"/>
        <v>0.54881228570841978</v>
      </c>
    </row>
    <row r="317" spans="1:7" ht="15.75" customHeight="1">
      <c r="A317" s="100">
        <f t="shared" si="20"/>
        <v>39</v>
      </c>
      <c r="B317" s="101" t="str">
        <f t="shared" si="20"/>
        <v>39-JAUNPUR</v>
      </c>
      <c r="C317" s="78">
        <f>'AT4A_enrolment vs availed_UPY'!H48</f>
        <v>148436</v>
      </c>
      <c r="D317" s="78">
        <f>'AT4A_enrolment vs availed_UPY'!N48</f>
        <v>76936</v>
      </c>
      <c r="E317" s="78">
        <f t="shared" si="16"/>
        <v>-71500</v>
      </c>
      <c r="F317" s="98">
        <f t="shared" si="17"/>
        <v>-0.48168907812121048</v>
      </c>
      <c r="G317" s="98">
        <f t="shared" si="18"/>
        <v>0.51831092187878947</v>
      </c>
    </row>
    <row r="318" spans="1:7" ht="15.75" customHeight="1">
      <c r="A318" s="100">
        <f t="shared" si="20"/>
        <v>40</v>
      </c>
      <c r="B318" s="101" t="str">
        <f t="shared" si="20"/>
        <v>40-JHANSI</v>
      </c>
      <c r="C318" s="78">
        <f>'AT4A_enrolment vs availed_UPY'!H49</f>
        <v>53171</v>
      </c>
      <c r="D318" s="78">
        <f>'AT4A_enrolment vs availed_UPY'!N49</f>
        <v>30393</v>
      </c>
      <c r="E318" s="78">
        <f t="shared" si="16"/>
        <v>-22778</v>
      </c>
      <c r="F318" s="98">
        <f t="shared" si="17"/>
        <v>-0.42839141637358713</v>
      </c>
      <c r="G318" s="98">
        <f t="shared" si="18"/>
        <v>0.57160858362641287</v>
      </c>
    </row>
    <row r="319" spans="1:7" ht="15.75" customHeight="1">
      <c r="A319" s="100">
        <f t="shared" si="20"/>
        <v>41</v>
      </c>
      <c r="B319" s="101" t="str">
        <f t="shared" si="20"/>
        <v>41-KANNAUJ</v>
      </c>
      <c r="C319" s="78">
        <f>'AT4A_enrolment vs availed_UPY'!H50</f>
        <v>51441</v>
      </c>
      <c r="D319" s="78">
        <f>'AT4A_enrolment vs availed_UPY'!N50</f>
        <v>32608</v>
      </c>
      <c r="E319" s="78">
        <f t="shared" si="16"/>
        <v>-18833</v>
      </c>
      <c r="F319" s="98">
        <f t="shared" si="17"/>
        <v>-0.36610874594195292</v>
      </c>
      <c r="G319" s="98">
        <f t="shared" si="18"/>
        <v>0.63389125405804714</v>
      </c>
    </row>
    <row r="320" spans="1:7" ht="15.75" customHeight="1">
      <c r="A320" s="100">
        <f t="shared" si="20"/>
        <v>42</v>
      </c>
      <c r="B320" s="101" t="str">
        <f t="shared" si="20"/>
        <v>42-KANPUR DEHAT</v>
      </c>
      <c r="C320" s="78">
        <f>'AT4A_enrolment vs availed_UPY'!H51</f>
        <v>52853</v>
      </c>
      <c r="D320" s="78">
        <f>'AT4A_enrolment vs availed_UPY'!N51</f>
        <v>27197</v>
      </c>
      <c r="E320" s="78">
        <f t="shared" si="16"/>
        <v>-25656</v>
      </c>
      <c r="F320" s="98">
        <f t="shared" si="17"/>
        <v>-0.48542183035967684</v>
      </c>
      <c r="G320" s="98">
        <f t="shared" si="18"/>
        <v>0.51457816964032321</v>
      </c>
    </row>
    <row r="321" spans="1:7" ht="15.75" customHeight="1">
      <c r="A321" s="100">
        <f t="shared" si="20"/>
        <v>43</v>
      </c>
      <c r="B321" s="101" t="str">
        <f t="shared" si="20"/>
        <v>43-KANPUR NAGAR</v>
      </c>
      <c r="C321" s="78">
        <f>'AT4A_enrolment vs availed_UPY'!H52</f>
        <v>72781</v>
      </c>
      <c r="D321" s="78">
        <f>'AT4A_enrolment vs availed_UPY'!N52</f>
        <v>35769</v>
      </c>
      <c r="E321" s="78">
        <f t="shared" si="16"/>
        <v>-37012</v>
      </c>
      <c r="F321" s="98">
        <f t="shared" si="17"/>
        <v>-0.50853931657987661</v>
      </c>
      <c r="G321" s="98">
        <f t="shared" si="18"/>
        <v>0.49146068342012339</v>
      </c>
    </row>
    <row r="322" spans="1:7" ht="15.75" customHeight="1">
      <c r="A322" s="100">
        <f t="shared" si="20"/>
        <v>44</v>
      </c>
      <c r="B322" s="101" t="str">
        <f t="shared" si="20"/>
        <v>44-KAAS GANJ</v>
      </c>
      <c r="C322" s="78">
        <f>'AT4A_enrolment vs availed_UPY'!H53</f>
        <v>42735</v>
      </c>
      <c r="D322" s="78">
        <f>'AT4A_enrolment vs availed_UPY'!N53</f>
        <v>22476</v>
      </c>
      <c r="E322" s="78">
        <f t="shared" si="16"/>
        <v>-20259</v>
      </c>
      <c r="F322" s="98">
        <f t="shared" si="17"/>
        <v>-0.47406107406107406</v>
      </c>
      <c r="G322" s="98">
        <f t="shared" si="18"/>
        <v>0.52593892593892599</v>
      </c>
    </row>
    <row r="323" spans="1:7" ht="15.75" customHeight="1">
      <c r="A323" s="100">
        <f t="shared" si="20"/>
        <v>45</v>
      </c>
      <c r="B323" s="101" t="str">
        <f t="shared" si="20"/>
        <v>45-KAUSHAMBI</v>
      </c>
      <c r="C323" s="78">
        <f>'AT4A_enrolment vs availed_UPY'!H54</f>
        <v>50859</v>
      </c>
      <c r="D323" s="78">
        <f>'AT4A_enrolment vs availed_UPY'!N54</f>
        <v>24955</v>
      </c>
      <c r="E323" s="78">
        <f t="shared" si="16"/>
        <v>-25904</v>
      </c>
      <c r="F323" s="98">
        <f t="shared" si="17"/>
        <v>-0.50932971548791761</v>
      </c>
      <c r="G323" s="98">
        <f t="shared" si="18"/>
        <v>0.49067028451208244</v>
      </c>
    </row>
    <row r="324" spans="1:7" ht="15.75" customHeight="1">
      <c r="A324" s="100">
        <f t="shared" si="20"/>
        <v>46</v>
      </c>
      <c r="B324" s="101" t="str">
        <f t="shared" si="20"/>
        <v>46-KUSHINAGAR</v>
      </c>
      <c r="C324" s="78">
        <f>'AT4A_enrolment vs availed_UPY'!H55</f>
        <v>98257</v>
      </c>
      <c r="D324" s="78">
        <f>'AT4A_enrolment vs availed_UPY'!N55</f>
        <v>50356</v>
      </c>
      <c r="E324" s="78">
        <f t="shared" si="16"/>
        <v>-47901</v>
      </c>
      <c r="F324" s="98">
        <f t="shared" si="17"/>
        <v>-0.48750725139175832</v>
      </c>
      <c r="G324" s="98">
        <f t="shared" si="18"/>
        <v>0.51249274860824168</v>
      </c>
    </row>
    <row r="325" spans="1:7" ht="15.75" customHeight="1">
      <c r="A325" s="100">
        <f t="shared" si="20"/>
        <v>47</v>
      </c>
      <c r="B325" s="101" t="str">
        <f t="shared" si="20"/>
        <v>47-LAKHIMPUR KHERI</v>
      </c>
      <c r="C325" s="78">
        <f>'AT4A_enrolment vs availed_UPY'!H56</f>
        <v>172703</v>
      </c>
      <c r="D325" s="78">
        <f>'AT4A_enrolment vs availed_UPY'!N56</f>
        <v>89627</v>
      </c>
      <c r="E325" s="78">
        <f t="shared" si="16"/>
        <v>-83076</v>
      </c>
      <c r="F325" s="98">
        <f t="shared" si="17"/>
        <v>-0.48103391371313758</v>
      </c>
      <c r="G325" s="98">
        <f t="shared" si="18"/>
        <v>0.51896608628686247</v>
      </c>
    </row>
    <row r="326" spans="1:7" ht="15.75" customHeight="1">
      <c r="A326" s="100">
        <f t="shared" si="20"/>
        <v>48</v>
      </c>
      <c r="B326" s="101" t="str">
        <f t="shared" si="20"/>
        <v>48-LALITPUR</v>
      </c>
      <c r="C326" s="78">
        <f>'AT4A_enrolment vs availed_UPY'!H57</f>
        <v>62436</v>
      </c>
      <c r="D326" s="78">
        <f>'AT4A_enrolment vs availed_UPY'!N57</f>
        <v>31048</v>
      </c>
      <c r="E326" s="78">
        <f t="shared" si="16"/>
        <v>-31388</v>
      </c>
      <c r="F326" s="98">
        <f t="shared" si="17"/>
        <v>-0.50272278813505034</v>
      </c>
      <c r="G326" s="98">
        <f t="shared" si="18"/>
        <v>0.49727721186494972</v>
      </c>
    </row>
    <row r="327" spans="1:7" ht="15.75" customHeight="1">
      <c r="A327" s="100">
        <f t="shared" ref="A327:B342" si="21">A87</f>
        <v>49</v>
      </c>
      <c r="B327" s="101" t="str">
        <f t="shared" si="21"/>
        <v>49-LUCKNOW</v>
      </c>
      <c r="C327" s="78">
        <f>'AT4A_enrolment vs availed_UPY'!H58</f>
        <v>75234</v>
      </c>
      <c r="D327" s="78">
        <f>'AT4A_enrolment vs availed_UPY'!N58</f>
        <v>47620</v>
      </c>
      <c r="E327" s="78">
        <f t="shared" si="16"/>
        <v>-27614</v>
      </c>
      <c r="F327" s="98">
        <f t="shared" si="17"/>
        <v>-0.36704149719541695</v>
      </c>
      <c r="G327" s="98">
        <f t="shared" si="18"/>
        <v>0.63295850280458299</v>
      </c>
    </row>
    <row r="328" spans="1:7" ht="15.75" customHeight="1">
      <c r="A328" s="100">
        <f t="shared" si="21"/>
        <v>50</v>
      </c>
      <c r="B328" s="101" t="str">
        <f t="shared" si="21"/>
        <v>50-MAHOBA</v>
      </c>
      <c r="C328" s="78">
        <f>'AT4A_enrolment vs availed_UPY'!H59</f>
        <v>34569</v>
      </c>
      <c r="D328" s="78">
        <f>'AT4A_enrolment vs availed_UPY'!N59</f>
        <v>23957</v>
      </c>
      <c r="E328" s="78">
        <f t="shared" si="16"/>
        <v>-10612</v>
      </c>
      <c r="F328" s="98">
        <f t="shared" si="17"/>
        <v>-0.30698024241372329</v>
      </c>
      <c r="G328" s="98">
        <f t="shared" si="18"/>
        <v>0.69301975758627676</v>
      </c>
    </row>
    <row r="329" spans="1:7" ht="15.75" customHeight="1">
      <c r="A329" s="100">
        <f t="shared" si="21"/>
        <v>51</v>
      </c>
      <c r="B329" s="101" t="str">
        <f t="shared" si="21"/>
        <v>51-MAHRAJGANJ</v>
      </c>
      <c r="C329" s="78">
        <f>'AT4A_enrolment vs availed_UPY'!H60</f>
        <v>80561</v>
      </c>
      <c r="D329" s="78">
        <f>'AT4A_enrolment vs availed_UPY'!N60</f>
        <v>45043</v>
      </c>
      <c r="E329" s="78">
        <f t="shared" si="16"/>
        <v>-35518</v>
      </c>
      <c r="F329" s="98">
        <f t="shared" si="17"/>
        <v>-0.4408833058179516</v>
      </c>
      <c r="G329" s="98">
        <f t="shared" si="18"/>
        <v>0.55911669418204835</v>
      </c>
    </row>
    <row r="330" spans="1:7" ht="15.75" customHeight="1">
      <c r="A330" s="100">
        <f t="shared" si="21"/>
        <v>52</v>
      </c>
      <c r="B330" s="101" t="str">
        <f t="shared" si="21"/>
        <v>52-MAINPURI</v>
      </c>
      <c r="C330" s="78">
        <f>'AT4A_enrolment vs availed_UPY'!H61</f>
        <v>41354</v>
      </c>
      <c r="D330" s="78">
        <f>'AT4A_enrolment vs availed_UPY'!N61</f>
        <v>23577</v>
      </c>
      <c r="E330" s="78">
        <f t="shared" si="16"/>
        <v>-17777</v>
      </c>
      <c r="F330" s="98">
        <f t="shared" si="17"/>
        <v>-0.42987377279102384</v>
      </c>
      <c r="G330" s="98">
        <f t="shared" si="18"/>
        <v>0.57012622720897621</v>
      </c>
    </row>
    <row r="331" spans="1:7" ht="15.75" customHeight="1">
      <c r="A331" s="100">
        <f t="shared" si="21"/>
        <v>53</v>
      </c>
      <c r="B331" s="101" t="str">
        <f t="shared" si="21"/>
        <v>53-MATHURA</v>
      </c>
      <c r="C331" s="78">
        <f>'AT4A_enrolment vs availed_UPY'!H62</f>
        <v>55961</v>
      </c>
      <c r="D331" s="78">
        <f>'AT4A_enrolment vs availed_UPY'!N62</f>
        <v>29460</v>
      </c>
      <c r="E331" s="78">
        <f t="shared" si="16"/>
        <v>-26501</v>
      </c>
      <c r="F331" s="98">
        <f t="shared" si="17"/>
        <v>-0.47356194492593057</v>
      </c>
      <c r="G331" s="98">
        <f t="shared" si="18"/>
        <v>0.52643805507406949</v>
      </c>
    </row>
    <row r="332" spans="1:7" ht="15.75" customHeight="1">
      <c r="A332" s="100">
        <f t="shared" si="21"/>
        <v>54</v>
      </c>
      <c r="B332" s="101" t="str">
        <f t="shared" si="21"/>
        <v>54-MAU</v>
      </c>
      <c r="C332" s="78">
        <f>'AT4A_enrolment vs availed_UPY'!H63</f>
        <v>76393</v>
      </c>
      <c r="D332" s="78">
        <f>'AT4A_enrolment vs availed_UPY'!N63</f>
        <v>40081</v>
      </c>
      <c r="E332" s="78">
        <f t="shared" si="16"/>
        <v>-36312</v>
      </c>
      <c r="F332" s="98">
        <f t="shared" si="17"/>
        <v>-0.47533150943149244</v>
      </c>
      <c r="G332" s="98">
        <f t="shared" si="18"/>
        <v>0.52466849056850762</v>
      </c>
    </row>
    <row r="333" spans="1:7" ht="15.75" customHeight="1">
      <c r="A333" s="100">
        <f t="shared" si="21"/>
        <v>55</v>
      </c>
      <c r="B333" s="101" t="str">
        <f t="shared" si="21"/>
        <v>55-MEERUT</v>
      </c>
      <c r="C333" s="78">
        <f>'AT4A_enrolment vs availed_UPY'!H64</f>
        <v>67114</v>
      </c>
      <c r="D333" s="78">
        <f>'AT4A_enrolment vs availed_UPY'!N64</f>
        <v>36028</v>
      </c>
      <c r="E333" s="78">
        <f t="shared" si="16"/>
        <v>-31086</v>
      </c>
      <c r="F333" s="98">
        <f t="shared" si="17"/>
        <v>-0.46318204845486782</v>
      </c>
      <c r="G333" s="98">
        <f t="shared" si="18"/>
        <v>0.53681795154513212</v>
      </c>
    </row>
    <row r="334" spans="1:7" ht="15.75" customHeight="1">
      <c r="A334" s="100">
        <f t="shared" si="21"/>
        <v>56</v>
      </c>
      <c r="B334" s="101" t="str">
        <f t="shared" si="21"/>
        <v>56-MIRZAPUR</v>
      </c>
      <c r="C334" s="78">
        <f>'AT4A_enrolment vs availed_UPY'!H65</f>
        <v>95730</v>
      </c>
      <c r="D334" s="78">
        <f>'AT4A_enrolment vs availed_UPY'!N65</f>
        <v>52550</v>
      </c>
      <c r="E334" s="78">
        <f t="shared" si="16"/>
        <v>-43180</v>
      </c>
      <c r="F334" s="98">
        <f t="shared" si="17"/>
        <v>-0.45106027368640972</v>
      </c>
      <c r="G334" s="98">
        <f t="shared" si="18"/>
        <v>0.54893972631359034</v>
      </c>
    </row>
    <row r="335" spans="1:7" ht="15.75" customHeight="1">
      <c r="A335" s="100">
        <f t="shared" si="21"/>
        <v>57</v>
      </c>
      <c r="B335" s="101" t="str">
        <f t="shared" si="21"/>
        <v>57-MORADABAD</v>
      </c>
      <c r="C335" s="78">
        <f>'AT4A_enrolment vs availed_UPY'!H66</f>
        <v>63553</v>
      </c>
      <c r="D335" s="78">
        <f>'AT4A_enrolment vs availed_UPY'!N66</f>
        <v>33852</v>
      </c>
      <c r="E335" s="78">
        <f t="shared" si="16"/>
        <v>-29701</v>
      </c>
      <c r="F335" s="98">
        <f t="shared" si="17"/>
        <v>-0.46734221830598083</v>
      </c>
      <c r="G335" s="98">
        <f t="shared" si="18"/>
        <v>0.53265778169401912</v>
      </c>
    </row>
    <row r="336" spans="1:7" ht="15.75" customHeight="1">
      <c r="A336" s="100">
        <f t="shared" si="21"/>
        <v>58</v>
      </c>
      <c r="B336" s="101" t="str">
        <f t="shared" si="21"/>
        <v>58-MUZAFFARNAGAR</v>
      </c>
      <c r="C336" s="78">
        <f>'AT4A_enrolment vs availed_UPY'!H67</f>
        <v>68260</v>
      </c>
      <c r="D336" s="78">
        <f>'AT4A_enrolment vs availed_UPY'!N67</f>
        <v>31218</v>
      </c>
      <c r="E336" s="78">
        <f t="shared" si="16"/>
        <v>-37042</v>
      </c>
      <c r="F336" s="98">
        <f t="shared" si="17"/>
        <v>-0.54266041605625548</v>
      </c>
      <c r="G336" s="98">
        <f t="shared" si="18"/>
        <v>0.45733958394374452</v>
      </c>
    </row>
    <row r="337" spans="1:7" ht="15.75" customHeight="1">
      <c r="A337" s="100">
        <f t="shared" si="21"/>
        <v>59</v>
      </c>
      <c r="B337" s="101" t="str">
        <f t="shared" si="21"/>
        <v>59-PILIBHIT</v>
      </c>
      <c r="C337" s="78">
        <f>'AT4A_enrolment vs availed_UPY'!H68</f>
        <v>59292</v>
      </c>
      <c r="D337" s="78">
        <f>'AT4A_enrolment vs availed_UPY'!N68</f>
        <v>31322</v>
      </c>
      <c r="E337" s="78">
        <f t="shared" si="16"/>
        <v>-27970</v>
      </c>
      <c r="F337" s="98">
        <f t="shared" si="17"/>
        <v>-0.47173311745260743</v>
      </c>
      <c r="G337" s="98">
        <f t="shared" si="18"/>
        <v>0.52826688254739251</v>
      </c>
    </row>
    <row r="338" spans="1:7" ht="15.75" customHeight="1">
      <c r="A338" s="100">
        <f t="shared" si="21"/>
        <v>60</v>
      </c>
      <c r="B338" s="101" t="str">
        <f t="shared" si="21"/>
        <v>60-PRATAPGARH</v>
      </c>
      <c r="C338" s="78">
        <f>'AT4A_enrolment vs availed_UPY'!H69</f>
        <v>96730</v>
      </c>
      <c r="D338" s="78">
        <f>'AT4A_enrolment vs availed_UPY'!N69</f>
        <v>61236</v>
      </c>
      <c r="E338" s="78">
        <f t="shared" si="16"/>
        <v>-35494</v>
      </c>
      <c r="F338" s="98">
        <f t="shared" si="17"/>
        <v>-0.36693890209862506</v>
      </c>
      <c r="G338" s="98">
        <f t="shared" si="18"/>
        <v>0.63306109790137499</v>
      </c>
    </row>
    <row r="339" spans="1:7" ht="15.75" customHeight="1">
      <c r="A339" s="100">
        <f t="shared" si="21"/>
        <v>61</v>
      </c>
      <c r="B339" s="101" t="str">
        <f t="shared" si="21"/>
        <v>61-RAI BAREILY</v>
      </c>
      <c r="C339" s="78">
        <f>'AT4A_enrolment vs availed_UPY'!H70</f>
        <v>87871</v>
      </c>
      <c r="D339" s="78">
        <f>'AT4A_enrolment vs availed_UPY'!N70</f>
        <v>44222</v>
      </c>
      <c r="E339" s="78">
        <f t="shared" si="16"/>
        <v>-43649</v>
      </c>
      <c r="F339" s="98">
        <f t="shared" si="17"/>
        <v>-0.49673953864187276</v>
      </c>
      <c r="G339" s="98">
        <f t="shared" si="18"/>
        <v>0.5032604613581273</v>
      </c>
    </row>
    <row r="340" spans="1:7" ht="15.75" customHeight="1">
      <c r="A340" s="100">
        <f t="shared" si="21"/>
        <v>62</v>
      </c>
      <c r="B340" s="101" t="str">
        <f t="shared" si="21"/>
        <v>62-RAMPUR</v>
      </c>
      <c r="C340" s="78">
        <f>'AT4A_enrolment vs availed_UPY'!H71</f>
        <v>54017</v>
      </c>
      <c r="D340" s="78">
        <f>'AT4A_enrolment vs availed_UPY'!N71</f>
        <v>31368</v>
      </c>
      <c r="E340" s="78">
        <f t="shared" si="16"/>
        <v>-22649</v>
      </c>
      <c r="F340" s="98">
        <f t="shared" si="17"/>
        <v>-0.41929392598626358</v>
      </c>
      <c r="G340" s="98">
        <f t="shared" si="18"/>
        <v>0.58070607401373642</v>
      </c>
    </row>
    <row r="341" spans="1:7" ht="15.75" customHeight="1">
      <c r="A341" s="100">
        <f t="shared" si="21"/>
        <v>63</v>
      </c>
      <c r="B341" s="101" t="str">
        <f t="shared" si="21"/>
        <v>63-SAHARANPUR</v>
      </c>
      <c r="C341" s="78">
        <f>'AT4A_enrolment vs availed_UPY'!H72</f>
        <v>78343</v>
      </c>
      <c r="D341" s="78">
        <f>'AT4A_enrolment vs availed_UPY'!N72</f>
        <v>41253</v>
      </c>
      <c r="E341" s="78">
        <f t="shared" si="16"/>
        <v>-37090</v>
      </c>
      <c r="F341" s="98">
        <f t="shared" si="17"/>
        <v>-0.47343093830974048</v>
      </c>
      <c r="G341" s="98">
        <f t="shared" si="18"/>
        <v>0.52656906169025952</v>
      </c>
    </row>
    <row r="342" spans="1:7" ht="15.75" customHeight="1">
      <c r="A342" s="100">
        <f t="shared" si="21"/>
        <v>64</v>
      </c>
      <c r="B342" s="101" t="str">
        <f t="shared" si="21"/>
        <v>64-SANTKABIR NAGAR</v>
      </c>
      <c r="C342" s="78">
        <f>'AT4A_enrolment vs availed_UPY'!H73</f>
        <v>52680</v>
      </c>
      <c r="D342" s="78">
        <f>'AT4A_enrolment vs availed_UPY'!N73</f>
        <v>28508</v>
      </c>
      <c r="E342" s="78">
        <f t="shared" si="16"/>
        <v>-24172</v>
      </c>
      <c r="F342" s="98">
        <f t="shared" si="17"/>
        <v>-0.45884586180713743</v>
      </c>
      <c r="G342" s="98">
        <f t="shared" si="18"/>
        <v>0.54115413819286262</v>
      </c>
    </row>
    <row r="343" spans="1:7" ht="15.75" customHeight="1">
      <c r="A343" s="100">
        <f t="shared" ref="A343:B353" si="22">A103</f>
        <v>65</v>
      </c>
      <c r="B343" s="101" t="str">
        <f t="shared" si="22"/>
        <v>65-SHAHJAHANPUR</v>
      </c>
      <c r="C343" s="78">
        <f>'AT4A_enrolment vs availed_UPY'!H74</f>
        <v>115879</v>
      </c>
      <c r="D343" s="78">
        <f>'AT4A_enrolment vs availed_UPY'!N74</f>
        <v>57357</v>
      </c>
      <c r="E343" s="78">
        <f t="shared" si="16"/>
        <v>-58522</v>
      </c>
      <c r="F343" s="98">
        <f t="shared" si="17"/>
        <v>-0.50502679519153604</v>
      </c>
      <c r="G343" s="98">
        <f t="shared" si="18"/>
        <v>0.49497320480846402</v>
      </c>
    </row>
    <row r="344" spans="1:7" ht="15.75" customHeight="1">
      <c r="A344" s="100">
        <f t="shared" si="22"/>
        <v>66</v>
      </c>
      <c r="B344" s="101" t="str">
        <f t="shared" si="22"/>
        <v>66-SHRAWASTI</v>
      </c>
      <c r="C344" s="78">
        <f>'AT4A_enrolment vs availed_UPY'!H75</f>
        <v>36936</v>
      </c>
      <c r="D344" s="78">
        <f>'AT4A_enrolment vs availed_UPY'!N75</f>
        <v>18043</v>
      </c>
      <c r="E344" s="78">
        <f t="shared" si="16"/>
        <v>-18893</v>
      </c>
      <c r="F344" s="98">
        <f t="shared" si="17"/>
        <v>-0.51150638943036608</v>
      </c>
      <c r="G344" s="98">
        <f t="shared" si="18"/>
        <v>0.48849361056963397</v>
      </c>
    </row>
    <row r="345" spans="1:7" ht="15.75" customHeight="1">
      <c r="A345" s="100">
        <f t="shared" si="22"/>
        <v>67</v>
      </c>
      <c r="B345" s="101" t="str">
        <f t="shared" si="22"/>
        <v>67-SIDDHARTHNAGAR</v>
      </c>
      <c r="C345" s="78">
        <f>'AT4A_enrolment vs availed_UPY'!H76</f>
        <v>84537</v>
      </c>
      <c r="D345" s="78">
        <f>'AT4A_enrolment vs availed_UPY'!N76</f>
        <v>47672</v>
      </c>
      <c r="E345" s="78">
        <f t="shared" si="16"/>
        <v>-36865</v>
      </c>
      <c r="F345" s="98">
        <f t="shared" si="17"/>
        <v>-0.43608124253285546</v>
      </c>
      <c r="G345" s="98">
        <f t="shared" si="18"/>
        <v>0.56391875746714459</v>
      </c>
    </row>
    <row r="346" spans="1:7" ht="15.75" customHeight="1">
      <c r="A346" s="100">
        <f t="shared" si="22"/>
        <v>68</v>
      </c>
      <c r="B346" s="101" t="str">
        <f t="shared" si="22"/>
        <v>68-SITAPUR</v>
      </c>
      <c r="C346" s="78">
        <f>'AT4A_enrolment vs availed_UPY'!H77</f>
        <v>156249</v>
      </c>
      <c r="D346" s="78">
        <f>'AT4A_enrolment vs availed_UPY'!N77</f>
        <v>90067</v>
      </c>
      <c r="E346" s="78">
        <f t="shared" si="16"/>
        <v>-66182</v>
      </c>
      <c r="F346" s="98">
        <f t="shared" si="17"/>
        <v>-0.42356751083206934</v>
      </c>
      <c r="G346" s="98">
        <f t="shared" si="18"/>
        <v>0.57643248916793066</v>
      </c>
    </row>
    <row r="347" spans="1:7" ht="15.75" customHeight="1">
      <c r="A347" s="100">
        <f t="shared" si="22"/>
        <v>69</v>
      </c>
      <c r="B347" s="101" t="str">
        <f t="shared" si="22"/>
        <v>69-SONBHADRA</v>
      </c>
      <c r="C347" s="78">
        <f>'AT4A_enrolment vs availed_UPY'!H78</f>
        <v>82656</v>
      </c>
      <c r="D347" s="78">
        <f>'AT4A_enrolment vs availed_UPY'!N78</f>
        <v>44792</v>
      </c>
      <c r="E347" s="78">
        <f t="shared" si="16"/>
        <v>-37864</v>
      </c>
      <c r="F347" s="98">
        <f t="shared" si="17"/>
        <v>-0.45809136662795197</v>
      </c>
      <c r="G347" s="98">
        <f t="shared" si="18"/>
        <v>0.54190863337204798</v>
      </c>
    </row>
    <row r="348" spans="1:7" ht="15.75" customHeight="1">
      <c r="A348" s="100">
        <f t="shared" si="22"/>
        <v>70</v>
      </c>
      <c r="B348" s="101" t="str">
        <f t="shared" si="22"/>
        <v>70-SULTANPUR</v>
      </c>
      <c r="C348" s="78">
        <f>'AT4A_enrolment vs availed_UPY'!H79</f>
        <v>90770</v>
      </c>
      <c r="D348" s="78">
        <f>'AT4A_enrolment vs availed_UPY'!N79</f>
        <v>52326</v>
      </c>
      <c r="E348" s="78">
        <f t="shared" si="16"/>
        <v>-38444</v>
      </c>
      <c r="F348" s="98">
        <f t="shared" si="17"/>
        <v>-0.4235320039660681</v>
      </c>
      <c r="G348" s="98">
        <f t="shared" si="18"/>
        <v>0.57646799603393195</v>
      </c>
    </row>
    <row r="349" spans="1:7" ht="15.75" customHeight="1">
      <c r="A349" s="100">
        <f t="shared" si="22"/>
        <v>71</v>
      </c>
      <c r="B349" s="101" t="str">
        <f t="shared" si="22"/>
        <v>71-UNNAO</v>
      </c>
      <c r="C349" s="78">
        <f>'AT4A_enrolment vs availed_UPY'!H80</f>
        <v>82653</v>
      </c>
      <c r="D349" s="78">
        <f>'AT4A_enrolment vs availed_UPY'!N80</f>
        <v>43634</v>
      </c>
      <c r="E349" s="78">
        <f t="shared" si="16"/>
        <v>-39019</v>
      </c>
      <c r="F349" s="98">
        <f t="shared" si="17"/>
        <v>-0.47208207808548996</v>
      </c>
      <c r="G349" s="98">
        <f t="shared" si="18"/>
        <v>0.52791792191451004</v>
      </c>
    </row>
    <row r="350" spans="1:7" ht="15.75" customHeight="1">
      <c r="A350" s="100">
        <f t="shared" si="22"/>
        <v>72</v>
      </c>
      <c r="B350" s="101" t="str">
        <f t="shared" si="22"/>
        <v>72-VARANASI</v>
      </c>
      <c r="C350" s="78">
        <f>'AT4A_enrolment vs availed_UPY'!H81</f>
        <v>82454</v>
      </c>
      <c r="D350" s="78">
        <f>'AT4A_enrolment vs availed_UPY'!N81</f>
        <v>60565</v>
      </c>
      <c r="E350" s="78">
        <f t="shared" si="16"/>
        <v>-21889</v>
      </c>
      <c r="F350" s="98">
        <f t="shared" si="17"/>
        <v>-0.26546923132898342</v>
      </c>
      <c r="G350" s="98">
        <f t="shared" si="18"/>
        <v>0.73453076867101652</v>
      </c>
    </row>
    <row r="351" spans="1:7" ht="15.75" customHeight="1">
      <c r="A351" s="100">
        <f t="shared" si="22"/>
        <v>73</v>
      </c>
      <c r="B351" s="101" t="str">
        <f t="shared" si="22"/>
        <v>73-SAMBHAL</v>
      </c>
      <c r="C351" s="78">
        <f>'AT4A_enrolment vs availed_UPY'!H82</f>
        <v>63944</v>
      </c>
      <c r="D351" s="78">
        <f>'AT4A_enrolment vs availed_UPY'!N82</f>
        <v>36909</v>
      </c>
      <c r="E351" s="78">
        <f t="shared" si="16"/>
        <v>-27035</v>
      </c>
      <c r="F351" s="98">
        <f t="shared" si="17"/>
        <v>-0.42279181784061054</v>
      </c>
      <c r="G351" s="98">
        <f t="shared" si="18"/>
        <v>0.57720818215938952</v>
      </c>
    </row>
    <row r="352" spans="1:7" ht="15.75" customHeight="1">
      <c r="A352" s="100">
        <f t="shared" si="22"/>
        <v>74</v>
      </c>
      <c r="B352" s="101" t="str">
        <f t="shared" si="22"/>
        <v>74-HAPUR</v>
      </c>
      <c r="C352" s="78">
        <f>'AT4A_enrolment vs availed_UPY'!H83</f>
        <v>27180</v>
      </c>
      <c r="D352" s="78">
        <f>'AT4A_enrolment vs availed_UPY'!N83</f>
        <v>15679</v>
      </c>
      <c r="E352" s="78">
        <f t="shared" si="16"/>
        <v>-11501</v>
      </c>
      <c r="F352" s="98">
        <f t="shared" si="17"/>
        <v>-0.42314201618837383</v>
      </c>
      <c r="G352" s="98">
        <f t="shared" si="18"/>
        <v>0.57685798381162623</v>
      </c>
    </row>
    <row r="353" spans="1:7" ht="15.75" customHeight="1">
      <c r="A353" s="100">
        <f t="shared" si="22"/>
        <v>75</v>
      </c>
      <c r="B353" s="101" t="str">
        <f t="shared" si="22"/>
        <v>75-SHAMLI</v>
      </c>
      <c r="C353" s="78">
        <f>'AT4A_enrolment vs availed_UPY'!H84</f>
        <v>27579</v>
      </c>
      <c r="D353" s="78">
        <f>'AT4A_enrolment vs availed_UPY'!N84</f>
        <v>16434</v>
      </c>
      <c r="E353" s="78">
        <f t="shared" si="16"/>
        <v>-11145</v>
      </c>
      <c r="F353" s="98">
        <f t="shared" si="17"/>
        <v>-0.40411182421407593</v>
      </c>
      <c r="G353" s="98">
        <f t="shared" si="18"/>
        <v>0.59588817578592412</v>
      </c>
    </row>
    <row r="354" spans="1:7" ht="15.75" customHeight="1">
      <c r="A354" s="97">
        <f>A274</f>
        <v>0</v>
      </c>
      <c r="B354" s="89" t="str">
        <f>B114</f>
        <v>TOTAL</v>
      </c>
      <c r="C354" s="86">
        <f>SUM(C279:C353)</f>
        <v>5705194</v>
      </c>
      <c r="D354" s="77">
        <f>'AT4A_enrolment vs availed_UPY'!N9</f>
        <v>3093400</v>
      </c>
      <c r="E354" s="77">
        <f t="shared" si="16"/>
        <v>-2611794</v>
      </c>
      <c r="F354" s="99">
        <f t="shared" si="17"/>
        <v>-0.45779232047148616</v>
      </c>
      <c r="G354" s="99">
        <f t="shared" si="18"/>
        <v>0.5422076795285139</v>
      </c>
    </row>
    <row r="356" spans="1:7" ht="15.75" customHeight="1">
      <c r="A356" s="74" t="s">
        <v>728</v>
      </c>
      <c r="B356" s="72"/>
      <c r="C356" s="72"/>
      <c r="D356" s="72"/>
      <c r="E356" s="72"/>
      <c r="F356" s="72"/>
      <c r="G356" s="72"/>
    </row>
    <row r="357" spans="1:7" ht="68.25" customHeight="1">
      <c r="A357" s="75" t="s">
        <v>260</v>
      </c>
      <c r="B357" s="75" t="s">
        <v>80</v>
      </c>
      <c r="C357" s="75" t="s">
        <v>965</v>
      </c>
      <c r="D357" s="75" t="s">
        <v>723</v>
      </c>
      <c r="E357" s="75" t="s">
        <v>697</v>
      </c>
      <c r="F357" s="75" t="s">
        <v>724</v>
      </c>
      <c r="G357" s="75" t="s">
        <v>729</v>
      </c>
    </row>
    <row r="358" spans="1:7" ht="15.75" customHeight="1">
      <c r="A358" s="75">
        <v>1</v>
      </c>
      <c r="B358" s="75">
        <v>2</v>
      </c>
      <c r="C358" s="75">
        <v>3</v>
      </c>
      <c r="D358" s="75">
        <v>4</v>
      </c>
      <c r="E358" s="75" t="s">
        <v>726</v>
      </c>
      <c r="F358" s="75">
        <v>6</v>
      </c>
      <c r="G358" s="75">
        <v>7</v>
      </c>
    </row>
    <row r="359" spans="1:7" ht="15.75" customHeight="1">
      <c r="A359" s="102">
        <f t="shared" ref="A359:B374" si="23">A39</f>
        <v>1</v>
      </c>
      <c r="B359" s="103" t="str">
        <f t="shared" si="23"/>
        <v>01-AGRA</v>
      </c>
      <c r="C359" s="78">
        <f>T5_PLAN_vs_PRFM_PS!D10</f>
        <v>126762</v>
      </c>
      <c r="D359" s="78">
        <f t="shared" ref="D359:D422" si="24">D199</f>
        <v>109176</v>
      </c>
      <c r="E359" s="78">
        <f t="shared" ref="E359:E434" si="25">D359-C359</f>
        <v>-17586</v>
      </c>
      <c r="F359" s="98">
        <f t="shared" ref="F359:F434" si="26">E359/C359</f>
        <v>-0.13873242769915275</v>
      </c>
      <c r="G359" s="98">
        <f t="shared" ref="G359:G434" si="27">D359/C359</f>
        <v>0.86126757230084727</v>
      </c>
    </row>
    <row r="360" spans="1:7" ht="15.75" customHeight="1">
      <c r="A360" s="102">
        <f t="shared" si="23"/>
        <v>2</v>
      </c>
      <c r="B360" s="103" t="str">
        <f t="shared" si="23"/>
        <v>02-ALIGARH</v>
      </c>
      <c r="C360" s="78">
        <f>T5_PLAN_vs_PRFM_PS!D11</f>
        <v>101144</v>
      </c>
      <c r="D360" s="78">
        <f t="shared" si="24"/>
        <v>91759</v>
      </c>
      <c r="E360" s="78">
        <f t="shared" si="25"/>
        <v>-9385</v>
      </c>
      <c r="F360" s="98">
        <f t="shared" si="26"/>
        <v>-9.2788499564976673E-2</v>
      </c>
      <c r="G360" s="98">
        <f t="shared" si="27"/>
        <v>0.9072115004350233</v>
      </c>
    </row>
    <row r="361" spans="1:7" ht="15.75" customHeight="1">
      <c r="A361" s="102">
        <f t="shared" si="23"/>
        <v>3</v>
      </c>
      <c r="B361" s="103" t="str">
        <f t="shared" si="23"/>
        <v>03-ALLAHABAD</v>
      </c>
      <c r="C361" s="78">
        <f>T5_PLAN_vs_PRFM_PS!D12</f>
        <v>173005</v>
      </c>
      <c r="D361" s="78">
        <f t="shared" si="24"/>
        <v>180982</v>
      </c>
      <c r="E361" s="78">
        <f t="shared" si="25"/>
        <v>7977</v>
      </c>
      <c r="F361" s="98">
        <f t="shared" si="26"/>
        <v>4.6108493974162598E-2</v>
      </c>
      <c r="G361" s="98">
        <f t="shared" si="27"/>
        <v>1.0461084939741625</v>
      </c>
    </row>
    <row r="362" spans="1:7" ht="15.75" customHeight="1">
      <c r="A362" s="102">
        <f t="shared" si="23"/>
        <v>4</v>
      </c>
      <c r="B362" s="103" t="str">
        <f t="shared" si="23"/>
        <v>04-AMBEDKAR NAGAR</v>
      </c>
      <c r="C362" s="78">
        <f>T5_PLAN_vs_PRFM_PS!D13</f>
        <v>92395</v>
      </c>
      <c r="D362" s="78">
        <f t="shared" si="24"/>
        <v>74923</v>
      </c>
      <c r="E362" s="78">
        <f t="shared" si="25"/>
        <v>-17472</v>
      </c>
      <c r="F362" s="98">
        <f t="shared" si="26"/>
        <v>-0.18910114183667948</v>
      </c>
      <c r="G362" s="98">
        <f t="shared" si="27"/>
        <v>0.81089885816332052</v>
      </c>
    </row>
    <row r="363" spans="1:7" ht="15.75" customHeight="1">
      <c r="A363" s="102">
        <f t="shared" si="23"/>
        <v>5</v>
      </c>
      <c r="B363" s="103" t="str">
        <f t="shared" si="23"/>
        <v>05-AURAIYA</v>
      </c>
      <c r="C363" s="78">
        <f>T5_PLAN_vs_PRFM_PS!D14</f>
        <v>59286</v>
      </c>
      <c r="D363" s="78">
        <f t="shared" si="24"/>
        <v>55974</v>
      </c>
      <c r="E363" s="78">
        <f t="shared" si="25"/>
        <v>-3312</v>
      </c>
      <c r="F363" s="98">
        <f t="shared" si="26"/>
        <v>-5.5864791013055359E-2</v>
      </c>
      <c r="G363" s="98">
        <f t="shared" si="27"/>
        <v>0.9441352089869447</v>
      </c>
    </row>
    <row r="364" spans="1:7" ht="15.75" customHeight="1">
      <c r="A364" s="102">
        <f t="shared" si="23"/>
        <v>6</v>
      </c>
      <c r="B364" s="103" t="str">
        <f t="shared" si="23"/>
        <v>06-AZAMGARH</v>
      </c>
      <c r="C364" s="78">
        <f>T5_PLAN_vs_PRFM_PS!D15</f>
        <v>169696</v>
      </c>
      <c r="D364" s="78">
        <f t="shared" si="24"/>
        <v>158164</v>
      </c>
      <c r="E364" s="78">
        <f t="shared" si="25"/>
        <v>-11532</v>
      </c>
      <c r="F364" s="98">
        <f t="shared" si="26"/>
        <v>-6.7956816896096547E-2</v>
      </c>
      <c r="G364" s="98">
        <f t="shared" si="27"/>
        <v>0.93204318310390344</v>
      </c>
    </row>
    <row r="365" spans="1:7" ht="15.75" customHeight="1">
      <c r="A365" s="102">
        <f t="shared" si="23"/>
        <v>7</v>
      </c>
      <c r="B365" s="103" t="str">
        <f t="shared" si="23"/>
        <v>07-BADAUN</v>
      </c>
      <c r="C365" s="78">
        <f>T5_PLAN_vs_PRFM_PS!D16</f>
        <v>148052</v>
      </c>
      <c r="D365" s="78">
        <f t="shared" si="24"/>
        <v>134677</v>
      </c>
      <c r="E365" s="78">
        <f t="shared" si="25"/>
        <v>-13375</v>
      </c>
      <c r="F365" s="98">
        <f t="shared" si="26"/>
        <v>-9.0339880582498047E-2</v>
      </c>
      <c r="G365" s="98">
        <f t="shared" si="27"/>
        <v>0.90966011941750191</v>
      </c>
    </row>
    <row r="366" spans="1:7" ht="15.75" customHeight="1">
      <c r="A366" s="102">
        <f t="shared" si="23"/>
        <v>8</v>
      </c>
      <c r="B366" s="103" t="str">
        <f t="shared" si="23"/>
        <v>08-BAGHPAT</v>
      </c>
      <c r="C366" s="78">
        <f>T5_PLAN_vs_PRFM_PS!D17</f>
        <v>35942</v>
      </c>
      <c r="D366" s="78">
        <f t="shared" si="24"/>
        <v>34545</v>
      </c>
      <c r="E366" s="78">
        <f t="shared" si="25"/>
        <v>-1397</v>
      </c>
      <c r="F366" s="98">
        <f t="shared" si="26"/>
        <v>-3.8868176506593959E-2</v>
      </c>
      <c r="G366" s="98">
        <f t="shared" si="27"/>
        <v>0.96113182349340609</v>
      </c>
    </row>
    <row r="367" spans="1:7" ht="15.75" customHeight="1">
      <c r="A367" s="102">
        <f t="shared" si="23"/>
        <v>9</v>
      </c>
      <c r="B367" s="103" t="str">
        <f t="shared" si="23"/>
        <v>09-BAHRAICH</v>
      </c>
      <c r="C367" s="78">
        <f>T5_PLAN_vs_PRFM_PS!D18</f>
        <v>214453</v>
      </c>
      <c r="D367" s="78">
        <f t="shared" si="24"/>
        <v>199833</v>
      </c>
      <c r="E367" s="78">
        <f t="shared" si="25"/>
        <v>-14620</v>
      </c>
      <c r="F367" s="98">
        <f t="shared" si="26"/>
        <v>-6.817344592987741E-2</v>
      </c>
      <c r="G367" s="98">
        <f t="shared" si="27"/>
        <v>0.9318265540701226</v>
      </c>
    </row>
    <row r="368" spans="1:7" ht="15.75" customHeight="1">
      <c r="A368" s="102">
        <f t="shared" si="23"/>
        <v>10</v>
      </c>
      <c r="B368" s="103" t="str">
        <f t="shared" si="23"/>
        <v>10-BALLIA</v>
      </c>
      <c r="C368" s="78">
        <f>T5_PLAN_vs_PRFM_PS!D19</f>
        <v>132607</v>
      </c>
      <c r="D368" s="78">
        <f t="shared" si="24"/>
        <v>134201</v>
      </c>
      <c r="E368" s="78">
        <f t="shared" si="25"/>
        <v>1594</v>
      </c>
      <c r="F368" s="98">
        <f t="shared" si="26"/>
        <v>1.2020481573370939E-2</v>
      </c>
      <c r="G368" s="98">
        <f t="shared" si="27"/>
        <v>1.0120204815733709</v>
      </c>
    </row>
    <row r="369" spans="1:7" ht="15.75" customHeight="1">
      <c r="A369" s="102">
        <f t="shared" si="23"/>
        <v>11</v>
      </c>
      <c r="B369" s="103" t="str">
        <f t="shared" si="23"/>
        <v>11-BALRAMPUR</v>
      </c>
      <c r="C369" s="78">
        <f>T5_PLAN_vs_PRFM_PS!D20</f>
        <v>129759</v>
      </c>
      <c r="D369" s="78">
        <f t="shared" si="24"/>
        <v>120948</v>
      </c>
      <c r="E369" s="78">
        <f t="shared" si="25"/>
        <v>-8811</v>
      </c>
      <c r="F369" s="98">
        <f t="shared" si="26"/>
        <v>-6.7902804429750538E-2</v>
      </c>
      <c r="G369" s="98">
        <f t="shared" si="27"/>
        <v>0.9320971955702495</v>
      </c>
    </row>
    <row r="370" spans="1:7" ht="15.75" customHeight="1">
      <c r="A370" s="102">
        <f t="shared" si="23"/>
        <v>12</v>
      </c>
      <c r="B370" s="103" t="str">
        <f t="shared" si="23"/>
        <v>12-BANDA</v>
      </c>
      <c r="C370" s="78">
        <f>T5_PLAN_vs_PRFM_PS!D21</f>
        <v>101378</v>
      </c>
      <c r="D370" s="78">
        <f t="shared" si="24"/>
        <v>93321</v>
      </c>
      <c r="E370" s="78">
        <f t="shared" si="25"/>
        <v>-8057</v>
      </c>
      <c r="F370" s="98">
        <f t="shared" si="26"/>
        <v>-7.9474836749590647E-2</v>
      </c>
      <c r="G370" s="98">
        <f t="shared" si="27"/>
        <v>0.92052516325040934</v>
      </c>
    </row>
    <row r="371" spans="1:7" ht="15.75" customHeight="1">
      <c r="A371" s="102">
        <f t="shared" si="23"/>
        <v>13</v>
      </c>
      <c r="B371" s="103" t="str">
        <f t="shared" si="23"/>
        <v>13-BARABANKI</v>
      </c>
      <c r="C371" s="78">
        <f>T5_PLAN_vs_PRFM_PS!D22</f>
        <v>143674</v>
      </c>
      <c r="D371" s="78">
        <f t="shared" si="24"/>
        <v>130302</v>
      </c>
      <c r="E371" s="78">
        <f t="shared" si="25"/>
        <v>-13372</v>
      </c>
      <c r="F371" s="98">
        <f t="shared" si="26"/>
        <v>-9.3071815359772825E-2</v>
      </c>
      <c r="G371" s="98">
        <f t="shared" si="27"/>
        <v>0.90692818464022718</v>
      </c>
    </row>
    <row r="372" spans="1:7" ht="15.75" customHeight="1">
      <c r="A372" s="102">
        <f t="shared" si="23"/>
        <v>14</v>
      </c>
      <c r="B372" s="103" t="str">
        <f t="shared" si="23"/>
        <v>14-BAREILY</v>
      </c>
      <c r="C372" s="78">
        <f>T5_PLAN_vs_PRFM_PS!D23</f>
        <v>158501</v>
      </c>
      <c r="D372" s="78">
        <f t="shared" si="24"/>
        <v>138940</v>
      </c>
      <c r="E372" s="78">
        <f t="shared" si="25"/>
        <v>-19561</v>
      </c>
      <c r="F372" s="98">
        <f t="shared" si="26"/>
        <v>-0.12341247058378181</v>
      </c>
      <c r="G372" s="98">
        <f t="shared" si="27"/>
        <v>0.8765875294162182</v>
      </c>
    </row>
    <row r="373" spans="1:7" ht="15.75" customHeight="1">
      <c r="A373" s="102">
        <f t="shared" si="23"/>
        <v>15</v>
      </c>
      <c r="B373" s="103" t="str">
        <f t="shared" si="23"/>
        <v>15-BASTI</v>
      </c>
      <c r="C373" s="78">
        <f>T5_PLAN_vs_PRFM_PS!D24</f>
        <v>108875</v>
      </c>
      <c r="D373" s="78">
        <f t="shared" si="24"/>
        <v>95232</v>
      </c>
      <c r="E373" s="78">
        <f t="shared" si="25"/>
        <v>-13643</v>
      </c>
      <c r="F373" s="98">
        <f t="shared" si="26"/>
        <v>-0.12530884041331802</v>
      </c>
      <c r="G373" s="98">
        <f t="shared" si="27"/>
        <v>0.87469115958668198</v>
      </c>
    </row>
    <row r="374" spans="1:7" ht="15.75" customHeight="1">
      <c r="A374" s="102">
        <f t="shared" si="23"/>
        <v>16</v>
      </c>
      <c r="B374" s="103" t="str">
        <f t="shared" si="23"/>
        <v>16-BHADOHI</v>
      </c>
      <c r="C374" s="78">
        <f>T5_PLAN_vs_PRFM_PS!D25</f>
        <v>63486</v>
      </c>
      <c r="D374" s="78">
        <f t="shared" si="24"/>
        <v>59351</v>
      </c>
      <c r="E374" s="78">
        <f t="shared" si="25"/>
        <v>-4135</v>
      </c>
      <c r="F374" s="98">
        <f t="shared" si="26"/>
        <v>-6.5132470150899416E-2</v>
      </c>
      <c r="G374" s="98">
        <f t="shared" si="27"/>
        <v>0.9348675298491006</v>
      </c>
    </row>
    <row r="375" spans="1:7" ht="15.75" customHeight="1">
      <c r="A375" s="102">
        <f t="shared" ref="A375:B390" si="28">A55</f>
        <v>17</v>
      </c>
      <c r="B375" s="103" t="str">
        <f t="shared" si="28"/>
        <v>17-BIJNOUR</v>
      </c>
      <c r="C375" s="78">
        <f>T5_PLAN_vs_PRFM_PS!D26</f>
        <v>101069</v>
      </c>
      <c r="D375" s="78">
        <f t="shared" si="24"/>
        <v>92495</v>
      </c>
      <c r="E375" s="78">
        <f t="shared" si="25"/>
        <v>-8574</v>
      </c>
      <c r="F375" s="98">
        <f t="shared" si="26"/>
        <v>-8.4833133799681409E-2</v>
      </c>
      <c r="G375" s="98">
        <f t="shared" si="27"/>
        <v>0.91516686620031862</v>
      </c>
    </row>
    <row r="376" spans="1:7" ht="15.75" customHeight="1">
      <c r="A376" s="102">
        <f t="shared" si="28"/>
        <v>18</v>
      </c>
      <c r="B376" s="103" t="str">
        <f t="shared" si="28"/>
        <v>18-BULANDSHAHAR</v>
      </c>
      <c r="C376" s="78">
        <f>T5_PLAN_vs_PRFM_PS!D27</f>
        <v>119340</v>
      </c>
      <c r="D376" s="78">
        <f t="shared" si="24"/>
        <v>107720</v>
      </c>
      <c r="E376" s="78">
        <f t="shared" si="25"/>
        <v>-11620</v>
      </c>
      <c r="F376" s="98">
        <f t="shared" si="26"/>
        <v>-9.7368862074744433E-2</v>
      </c>
      <c r="G376" s="98">
        <f t="shared" si="27"/>
        <v>0.90263113792525562</v>
      </c>
    </row>
    <row r="377" spans="1:7" ht="15.75" customHeight="1">
      <c r="A377" s="102">
        <f t="shared" si="28"/>
        <v>19</v>
      </c>
      <c r="B377" s="103" t="str">
        <f t="shared" si="28"/>
        <v>19-CHANDAULI</v>
      </c>
      <c r="C377" s="78">
        <f>T5_PLAN_vs_PRFM_PS!D28</f>
        <v>94633</v>
      </c>
      <c r="D377" s="78">
        <f t="shared" si="24"/>
        <v>90860</v>
      </c>
      <c r="E377" s="78">
        <f t="shared" si="25"/>
        <v>-3773</v>
      </c>
      <c r="F377" s="98">
        <f t="shared" si="26"/>
        <v>-3.9869812855980472E-2</v>
      </c>
      <c r="G377" s="98">
        <f t="shared" si="27"/>
        <v>0.96013018714401954</v>
      </c>
    </row>
    <row r="378" spans="1:7" ht="15.75" customHeight="1">
      <c r="A378" s="102">
        <f t="shared" si="28"/>
        <v>20</v>
      </c>
      <c r="B378" s="103" t="str">
        <f t="shared" si="28"/>
        <v>20-CHITRAKOOT</v>
      </c>
      <c r="C378" s="78">
        <f>T5_PLAN_vs_PRFM_PS!D29</f>
        <v>64238</v>
      </c>
      <c r="D378" s="78">
        <f t="shared" si="24"/>
        <v>61551</v>
      </c>
      <c r="E378" s="78">
        <f t="shared" si="25"/>
        <v>-2687</v>
      </c>
      <c r="F378" s="98">
        <f t="shared" si="26"/>
        <v>-4.1828824060524926E-2</v>
      </c>
      <c r="G378" s="98">
        <f t="shared" si="27"/>
        <v>0.95817117593947509</v>
      </c>
    </row>
    <row r="379" spans="1:7" ht="15.75" customHeight="1">
      <c r="A379" s="102">
        <f t="shared" si="28"/>
        <v>21</v>
      </c>
      <c r="B379" s="103" t="str">
        <f t="shared" si="28"/>
        <v>21-AMETHI</v>
      </c>
      <c r="C379" s="78">
        <f>T5_PLAN_vs_PRFM_PS!D30</f>
        <v>77645</v>
      </c>
      <c r="D379" s="78">
        <f t="shared" si="24"/>
        <v>68972</v>
      </c>
      <c r="E379" s="78">
        <f t="shared" si="25"/>
        <v>-8673</v>
      </c>
      <c r="F379" s="98">
        <f t="shared" si="26"/>
        <v>-0.11170068903342134</v>
      </c>
      <c r="G379" s="98">
        <f t="shared" si="27"/>
        <v>0.88829931096657866</v>
      </c>
    </row>
    <row r="380" spans="1:7" ht="15.75" customHeight="1">
      <c r="A380" s="102">
        <f t="shared" si="28"/>
        <v>22</v>
      </c>
      <c r="B380" s="103" t="str">
        <f t="shared" si="28"/>
        <v>22-DEORIA</v>
      </c>
      <c r="C380" s="78">
        <f>T5_PLAN_vs_PRFM_PS!D31</f>
        <v>121711</v>
      </c>
      <c r="D380" s="78">
        <f t="shared" si="24"/>
        <v>119488</v>
      </c>
      <c r="E380" s="78">
        <f t="shared" si="25"/>
        <v>-2223</v>
      </c>
      <c r="F380" s="98">
        <f t="shared" si="26"/>
        <v>-1.8264577564887315E-2</v>
      </c>
      <c r="G380" s="98">
        <f t="shared" si="27"/>
        <v>0.98173542243511269</v>
      </c>
    </row>
    <row r="381" spans="1:7" ht="15.75" customHeight="1">
      <c r="A381" s="102">
        <f t="shared" si="28"/>
        <v>23</v>
      </c>
      <c r="B381" s="103" t="str">
        <f t="shared" si="28"/>
        <v>23-ETAH</v>
      </c>
      <c r="C381" s="78">
        <f>T5_PLAN_vs_PRFM_PS!D32</f>
        <v>82495</v>
      </c>
      <c r="D381" s="78">
        <f t="shared" si="24"/>
        <v>72123</v>
      </c>
      <c r="E381" s="78">
        <f t="shared" si="25"/>
        <v>-10372</v>
      </c>
      <c r="F381" s="98">
        <f t="shared" si="26"/>
        <v>-0.12572883205042729</v>
      </c>
      <c r="G381" s="98">
        <f t="shared" si="27"/>
        <v>0.87427116794957271</v>
      </c>
    </row>
    <row r="382" spans="1:7" ht="15.75" customHeight="1">
      <c r="A382" s="102">
        <f t="shared" si="28"/>
        <v>24</v>
      </c>
      <c r="B382" s="103" t="str">
        <f t="shared" si="28"/>
        <v>24-FAIZABAD</v>
      </c>
      <c r="C382" s="78">
        <f>T5_PLAN_vs_PRFM_PS!D33</f>
        <v>99898</v>
      </c>
      <c r="D382" s="78">
        <f t="shared" si="24"/>
        <v>89733</v>
      </c>
      <c r="E382" s="78">
        <f t="shared" si="25"/>
        <v>-10165</v>
      </c>
      <c r="F382" s="98">
        <f t="shared" si="26"/>
        <v>-0.10175378886464194</v>
      </c>
      <c r="G382" s="98">
        <f t="shared" si="27"/>
        <v>0.89824621113535807</v>
      </c>
    </row>
    <row r="383" spans="1:7" ht="15.75" customHeight="1">
      <c r="A383" s="102">
        <f t="shared" si="28"/>
        <v>25</v>
      </c>
      <c r="B383" s="103" t="str">
        <f t="shared" si="28"/>
        <v>25-FARRUKHABAD</v>
      </c>
      <c r="C383" s="78">
        <f>T5_PLAN_vs_PRFM_PS!D34</f>
        <v>83297</v>
      </c>
      <c r="D383" s="78">
        <f t="shared" si="24"/>
        <v>78412</v>
      </c>
      <c r="E383" s="78">
        <f t="shared" si="25"/>
        <v>-4885</v>
      </c>
      <c r="F383" s="98">
        <f t="shared" si="26"/>
        <v>-5.8645569468288174E-2</v>
      </c>
      <c r="G383" s="98">
        <f t="shared" si="27"/>
        <v>0.94135443053171186</v>
      </c>
    </row>
    <row r="384" spans="1:7" ht="15.75" customHeight="1">
      <c r="A384" s="102">
        <f t="shared" si="28"/>
        <v>26</v>
      </c>
      <c r="B384" s="103" t="str">
        <f t="shared" si="28"/>
        <v>26-FATEHPUR</v>
      </c>
      <c r="C384" s="78">
        <f>T5_PLAN_vs_PRFM_PS!D35</f>
        <v>124197</v>
      </c>
      <c r="D384" s="78">
        <f t="shared" si="24"/>
        <v>115696</v>
      </c>
      <c r="E384" s="78">
        <f t="shared" si="25"/>
        <v>-8501</v>
      </c>
      <c r="F384" s="98">
        <f t="shared" si="26"/>
        <v>-6.8447708076684627E-2</v>
      </c>
      <c r="G384" s="98">
        <f t="shared" si="27"/>
        <v>0.93155229192331535</v>
      </c>
    </row>
    <row r="385" spans="1:7" ht="15.75" customHeight="1">
      <c r="A385" s="102">
        <f t="shared" si="28"/>
        <v>27</v>
      </c>
      <c r="B385" s="103" t="str">
        <f t="shared" si="28"/>
        <v>27-FIROZABAD</v>
      </c>
      <c r="C385" s="78">
        <f>T5_PLAN_vs_PRFM_PS!D36</f>
        <v>74383</v>
      </c>
      <c r="D385" s="78">
        <f t="shared" si="24"/>
        <v>74248</v>
      </c>
      <c r="E385" s="78">
        <f t="shared" si="25"/>
        <v>-135</v>
      </c>
      <c r="F385" s="98">
        <f t="shared" si="26"/>
        <v>-1.8149308309694419E-3</v>
      </c>
      <c r="G385" s="98">
        <f t="shared" si="27"/>
        <v>0.9981850691690306</v>
      </c>
    </row>
    <row r="386" spans="1:7" ht="15.75" customHeight="1">
      <c r="A386" s="102">
        <f t="shared" si="28"/>
        <v>28</v>
      </c>
      <c r="B386" s="103" t="str">
        <f t="shared" si="28"/>
        <v>28-G.B. NAGAR</v>
      </c>
      <c r="C386" s="78">
        <f>T5_PLAN_vs_PRFM_PS!D37</f>
        <v>40542</v>
      </c>
      <c r="D386" s="78">
        <f t="shared" si="24"/>
        <v>38166</v>
      </c>
      <c r="E386" s="78">
        <f t="shared" si="25"/>
        <v>-2376</v>
      </c>
      <c r="F386" s="98">
        <f t="shared" si="26"/>
        <v>-5.8605890187953237E-2</v>
      </c>
      <c r="G386" s="98">
        <f t="shared" si="27"/>
        <v>0.94139410981204674</v>
      </c>
    </row>
    <row r="387" spans="1:7" ht="15.75" customHeight="1">
      <c r="A387" s="102">
        <f t="shared" si="28"/>
        <v>29</v>
      </c>
      <c r="B387" s="103" t="str">
        <f t="shared" si="28"/>
        <v>29-GHAZIPUR</v>
      </c>
      <c r="C387" s="78">
        <f>T5_PLAN_vs_PRFM_PS!D38</f>
        <v>151955</v>
      </c>
      <c r="D387" s="78">
        <f t="shared" si="24"/>
        <v>141483</v>
      </c>
      <c r="E387" s="78">
        <f t="shared" si="25"/>
        <v>-10472</v>
      </c>
      <c r="F387" s="98">
        <f t="shared" si="26"/>
        <v>-6.8915139350465601E-2</v>
      </c>
      <c r="G387" s="98">
        <f t="shared" si="27"/>
        <v>0.93108486064953444</v>
      </c>
    </row>
    <row r="388" spans="1:7" ht="15.75" customHeight="1">
      <c r="A388" s="102">
        <f t="shared" si="28"/>
        <v>30</v>
      </c>
      <c r="B388" s="103" t="str">
        <f t="shared" si="28"/>
        <v>30-GHAZIYABAD</v>
      </c>
      <c r="C388" s="78">
        <f>T5_PLAN_vs_PRFM_PS!D39</f>
        <v>41672</v>
      </c>
      <c r="D388" s="78">
        <f t="shared" si="24"/>
        <v>45575</v>
      </c>
      <c r="E388" s="78">
        <f t="shared" si="25"/>
        <v>3903</v>
      </c>
      <c r="F388" s="98">
        <f t="shared" si="26"/>
        <v>9.3660011518525627E-2</v>
      </c>
      <c r="G388" s="98">
        <f t="shared" si="27"/>
        <v>1.0936600115185255</v>
      </c>
    </row>
    <row r="389" spans="1:7" ht="15.75" customHeight="1">
      <c r="A389" s="102">
        <f t="shared" si="28"/>
        <v>31</v>
      </c>
      <c r="B389" s="103" t="str">
        <f t="shared" si="28"/>
        <v>31-GONDA</v>
      </c>
      <c r="C389" s="78">
        <f>T5_PLAN_vs_PRFM_PS!D40</f>
        <v>170615</v>
      </c>
      <c r="D389" s="78">
        <f t="shared" si="24"/>
        <v>156120</v>
      </c>
      <c r="E389" s="78">
        <f t="shared" si="25"/>
        <v>-14495</v>
      </c>
      <c r="F389" s="98">
        <f t="shared" si="26"/>
        <v>-8.4957360138323126E-2</v>
      </c>
      <c r="G389" s="98">
        <f t="shared" si="27"/>
        <v>0.91504263986167689</v>
      </c>
    </row>
    <row r="390" spans="1:7" ht="15.75" customHeight="1">
      <c r="A390" s="102">
        <f t="shared" si="28"/>
        <v>32</v>
      </c>
      <c r="B390" s="103" t="str">
        <f t="shared" si="28"/>
        <v>32-GORAKHPUR</v>
      </c>
      <c r="C390" s="78">
        <f>T5_PLAN_vs_PRFM_PS!D41</f>
        <v>131546</v>
      </c>
      <c r="D390" s="78">
        <f t="shared" si="24"/>
        <v>141627</v>
      </c>
      <c r="E390" s="78">
        <f t="shared" si="25"/>
        <v>10081</v>
      </c>
      <c r="F390" s="98">
        <f t="shared" si="26"/>
        <v>7.6634789351253549E-2</v>
      </c>
      <c r="G390" s="98">
        <f t="shared" si="27"/>
        <v>1.0766347893512536</v>
      </c>
    </row>
    <row r="391" spans="1:7" ht="15.75" customHeight="1">
      <c r="A391" s="102">
        <f t="shared" ref="A391:B406" si="29">A71</f>
        <v>33</v>
      </c>
      <c r="B391" s="103" t="str">
        <f t="shared" si="29"/>
        <v>33-HAMEERPUR</v>
      </c>
      <c r="C391" s="78">
        <f>T5_PLAN_vs_PRFM_PS!D42</f>
        <v>50199</v>
      </c>
      <c r="D391" s="78">
        <f t="shared" si="24"/>
        <v>46643</v>
      </c>
      <c r="E391" s="78">
        <f t="shared" si="25"/>
        <v>-3556</v>
      </c>
      <c r="F391" s="98">
        <f t="shared" si="26"/>
        <v>-7.0838064503276954E-2</v>
      </c>
      <c r="G391" s="98">
        <f t="shared" si="27"/>
        <v>0.92916193549672299</v>
      </c>
    </row>
    <row r="392" spans="1:7" ht="15.75" customHeight="1">
      <c r="A392" s="102">
        <f t="shared" si="29"/>
        <v>34</v>
      </c>
      <c r="B392" s="103" t="str">
        <f t="shared" si="29"/>
        <v>34-HARDOI</v>
      </c>
      <c r="C392" s="78">
        <f>T5_PLAN_vs_PRFM_PS!D43</f>
        <v>247462</v>
      </c>
      <c r="D392" s="78">
        <f t="shared" si="24"/>
        <v>203825</v>
      </c>
      <c r="E392" s="78">
        <f t="shared" si="25"/>
        <v>-43637</v>
      </c>
      <c r="F392" s="98">
        <f t="shared" si="26"/>
        <v>-0.17633818525672629</v>
      </c>
      <c r="G392" s="98">
        <f t="shared" si="27"/>
        <v>0.82366181474327371</v>
      </c>
    </row>
    <row r="393" spans="1:7" ht="15.75" customHeight="1">
      <c r="A393" s="102">
        <f t="shared" si="29"/>
        <v>35</v>
      </c>
      <c r="B393" s="103" t="str">
        <f t="shared" si="29"/>
        <v>35-HATHRAS</v>
      </c>
      <c r="C393" s="78">
        <f>T5_PLAN_vs_PRFM_PS!D44</f>
        <v>58052</v>
      </c>
      <c r="D393" s="78">
        <f t="shared" si="24"/>
        <v>51309</v>
      </c>
      <c r="E393" s="78">
        <f t="shared" si="25"/>
        <v>-6743</v>
      </c>
      <c r="F393" s="98">
        <f t="shared" si="26"/>
        <v>-0.11615448218838283</v>
      </c>
      <c r="G393" s="98">
        <f t="shared" si="27"/>
        <v>0.88384551781161713</v>
      </c>
    </row>
    <row r="394" spans="1:7" ht="15.75" customHeight="1">
      <c r="A394" s="102">
        <f t="shared" si="29"/>
        <v>36</v>
      </c>
      <c r="B394" s="103" t="str">
        <f t="shared" si="29"/>
        <v>36-ITAWAH</v>
      </c>
      <c r="C394" s="78">
        <f>T5_PLAN_vs_PRFM_PS!D45</f>
        <v>56902</v>
      </c>
      <c r="D394" s="78">
        <f t="shared" si="24"/>
        <v>54210</v>
      </c>
      <c r="E394" s="78">
        <f t="shared" si="25"/>
        <v>-2692</v>
      </c>
      <c r="F394" s="98">
        <f t="shared" si="26"/>
        <v>-4.7309409159607747E-2</v>
      </c>
      <c r="G394" s="98">
        <f t="shared" si="27"/>
        <v>0.9526905908403922</v>
      </c>
    </row>
    <row r="395" spans="1:7" ht="15.75" customHeight="1">
      <c r="A395" s="102">
        <f t="shared" si="29"/>
        <v>37</v>
      </c>
      <c r="B395" s="103" t="str">
        <f t="shared" si="29"/>
        <v>37-J.P. NAGAR</v>
      </c>
      <c r="C395" s="78">
        <f>T5_PLAN_vs_PRFM_PS!D46</f>
        <v>54011</v>
      </c>
      <c r="D395" s="78">
        <f t="shared" si="24"/>
        <v>49710</v>
      </c>
      <c r="E395" s="78">
        <f t="shared" si="25"/>
        <v>-4301</v>
      </c>
      <c r="F395" s="98">
        <f t="shared" si="26"/>
        <v>-7.9631926829719868E-2</v>
      </c>
      <c r="G395" s="98">
        <f t="shared" si="27"/>
        <v>0.92036807317028013</v>
      </c>
    </row>
    <row r="396" spans="1:7" ht="15.75" customHeight="1">
      <c r="A396" s="102">
        <f t="shared" si="29"/>
        <v>38</v>
      </c>
      <c r="B396" s="103" t="str">
        <f t="shared" si="29"/>
        <v>38-JALAUN</v>
      </c>
      <c r="C396" s="78">
        <f>T5_PLAN_vs_PRFM_PS!D47</f>
        <v>57717</v>
      </c>
      <c r="D396" s="78">
        <f t="shared" si="24"/>
        <v>55319</v>
      </c>
      <c r="E396" s="78">
        <f t="shared" si="25"/>
        <v>-2398</v>
      </c>
      <c r="F396" s="98">
        <f t="shared" si="26"/>
        <v>-4.1547550981513248E-2</v>
      </c>
      <c r="G396" s="98">
        <f t="shared" si="27"/>
        <v>0.95845244901848681</v>
      </c>
    </row>
    <row r="397" spans="1:7" ht="15.75" customHeight="1">
      <c r="A397" s="102">
        <f t="shared" si="29"/>
        <v>39</v>
      </c>
      <c r="B397" s="103" t="str">
        <f t="shared" si="29"/>
        <v>39-JAUNPUR</v>
      </c>
      <c r="C397" s="78">
        <f>T5_PLAN_vs_PRFM_PS!D48</f>
        <v>187361</v>
      </c>
      <c r="D397" s="78">
        <f t="shared" si="24"/>
        <v>166002</v>
      </c>
      <c r="E397" s="78">
        <f t="shared" si="25"/>
        <v>-21359</v>
      </c>
      <c r="F397" s="98">
        <f t="shared" si="26"/>
        <v>-0.11399917805733317</v>
      </c>
      <c r="G397" s="98">
        <f t="shared" si="27"/>
        <v>0.88600082194266683</v>
      </c>
    </row>
    <row r="398" spans="1:7" ht="15.75" customHeight="1">
      <c r="A398" s="102">
        <f t="shared" si="29"/>
        <v>40</v>
      </c>
      <c r="B398" s="103" t="str">
        <f t="shared" si="29"/>
        <v>40-JHANSI</v>
      </c>
      <c r="C398" s="78">
        <f>T5_PLAN_vs_PRFM_PS!D49</f>
        <v>63226</v>
      </c>
      <c r="D398" s="78">
        <f t="shared" si="24"/>
        <v>57800</v>
      </c>
      <c r="E398" s="78">
        <f t="shared" si="25"/>
        <v>-5426</v>
      </c>
      <c r="F398" s="98">
        <f t="shared" si="26"/>
        <v>-8.5819125043494759E-2</v>
      </c>
      <c r="G398" s="98">
        <f t="shared" si="27"/>
        <v>0.91418087495650524</v>
      </c>
    </row>
    <row r="399" spans="1:7" ht="15.75" customHeight="1">
      <c r="A399" s="102">
        <f t="shared" si="29"/>
        <v>41</v>
      </c>
      <c r="B399" s="103" t="str">
        <f t="shared" si="29"/>
        <v>41-KANNAUJ</v>
      </c>
      <c r="C399" s="78">
        <f>T5_PLAN_vs_PRFM_PS!D50</f>
        <v>71354</v>
      </c>
      <c r="D399" s="78">
        <f t="shared" si="24"/>
        <v>69053</v>
      </c>
      <c r="E399" s="78">
        <f t="shared" si="25"/>
        <v>-2301</v>
      </c>
      <c r="F399" s="98">
        <f t="shared" si="26"/>
        <v>-3.2247666563892705E-2</v>
      </c>
      <c r="G399" s="98">
        <f t="shared" si="27"/>
        <v>0.96775233343610734</v>
      </c>
    </row>
    <row r="400" spans="1:7" ht="15.75" customHeight="1">
      <c r="A400" s="102">
        <f t="shared" si="29"/>
        <v>42</v>
      </c>
      <c r="B400" s="103" t="str">
        <f t="shared" si="29"/>
        <v>42-KANPUR DEHAT</v>
      </c>
      <c r="C400" s="78">
        <f>T5_PLAN_vs_PRFM_PS!D51</f>
        <v>67178</v>
      </c>
      <c r="D400" s="78">
        <f t="shared" si="24"/>
        <v>58812</v>
      </c>
      <c r="E400" s="78">
        <f t="shared" si="25"/>
        <v>-8366</v>
      </c>
      <c r="F400" s="98">
        <f t="shared" si="26"/>
        <v>-0.12453481794635149</v>
      </c>
      <c r="G400" s="98">
        <f t="shared" si="27"/>
        <v>0.87546518205364854</v>
      </c>
    </row>
    <row r="401" spans="1:7" ht="15.75" customHeight="1">
      <c r="A401" s="102">
        <f t="shared" si="29"/>
        <v>43</v>
      </c>
      <c r="B401" s="103" t="str">
        <f t="shared" si="29"/>
        <v>43-KANPUR NAGAR</v>
      </c>
      <c r="C401" s="78">
        <f>T5_PLAN_vs_PRFM_PS!D52</f>
        <v>81692</v>
      </c>
      <c r="D401" s="78">
        <f t="shared" si="24"/>
        <v>71861</v>
      </c>
      <c r="E401" s="78">
        <f t="shared" si="25"/>
        <v>-9831</v>
      </c>
      <c r="F401" s="98">
        <f t="shared" si="26"/>
        <v>-0.12034226117612495</v>
      </c>
      <c r="G401" s="98">
        <f t="shared" si="27"/>
        <v>0.87965773882387499</v>
      </c>
    </row>
    <row r="402" spans="1:7" ht="15.75" customHeight="1">
      <c r="A402" s="102">
        <f t="shared" si="29"/>
        <v>44</v>
      </c>
      <c r="B402" s="103" t="str">
        <f t="shared" si="29"/>
        <v>44-KAAS GANJ</v>
      </c>
      <c r="C402" s="78">
        <f>T5_PLAN_vs_PRFM_PS!D53</f>
        <v>66351</v>
      </c>
      <c r="D402" s="78">
        <f t="shared" si="24"/>
        <v>62944</v>
      </c>
      <c r="E402" s="78">
        <f t="shared" si="25"/>
        <v>-3407</v>
      </c>
      <c r="F402" s="98">
        <f t="shared" si="26"/>
        <v>-5.1348133411704418E-2</v>
      </c>
      <c r="G402" s="98">
        <f t="shared" si="27"/>
        <v>0.94865186658829559</v>
      </c>
    </row>
    <row r="403" spans="1:7" ht="15.75" customHeight="1">
      <c r="A403" s="102">
        <f t="shared" si="29"/>
        <v>45</v>
      </c>
      <c r="B403" s="103" t="str">
        <f t="shared" si="29"/>
        <v>45-KAUSHAMBI</v>
      </c>
      <c r="C403" s="78">
        <f>T5_PLAN_vs_PRFM_PS!D54</f>
        <v>77028</v>
      </c>
      <c r="D403" s="78">
        <f t="shared" si="24"/>
        <v>73232</v>
      </c>
      <c r="E403" s="78">
        <f t="shared" si="25"/>
        <v>-3796</v>
      </c>
      <c r="F403" s="98">
        <f t="shared" si="26"/>
        <v>-4.9280781014695955E-2</v>
      </c>
      <c r="G403" s="98">
        <f t="shared" si="27"/>
        <v>0.95071921898530409</v>
      </c>
    </row>
    <row r="404" spans="1:7" ht="15.75" customHeight="1">
      <c r="A404" s="102">
        <f t="shared" si="29"/>
        <v>46</v>
      </c>
      <c r="B404" s="103" t="str">
        <f t="shared" si="29"/>
        <v>46-KUSHINAGAR</v>
      </c>
      <c r="C404" s="78">
        <f>T5_PLAN_vs_PRFM_PS!D55</f>
        <v>148489</v>
      </c>
      <c r="D404" s="78">
        <f t="shared" si="24"/>
        <v>142954</v>
      </c>
      <c r="E404" s="78">
        <f t="shared" si="25"/>
        <v>-5535</v>
      </c>
      <c r="F404" s="98">
        <f t="shared" si="26"/>
        <v>-3.7275488420017641E-2</v>
      </c>
      <c r="G404" s="98">
        <f t="shared" si="27"/>
        <v>0.9627245115799824</v>
      </c>
    </row>
    <row r="405" spans="1:7" ht="15.75" customHeight="1">
      <c r="A405" s="102">
        <f t="shared" si="29"/>
        <v>47</v>
      </c>
      <c r="B405" s="103" t="str">
        <f t="shared" si="29"/>
        <v>47-LAKHIMPUR KHERI</v>
      </c>
      <c r="C405" s="78">
        <f>T5_PLAN_vs_PRFM_PS!D56</f>
        <v>242285</v>
      </c>
      <c r="D405" s="78">
        <f t="shared" si="24"/>
        <v>202694</v>
      </c>
      <c r="E405" s="78">
        <f t="shared" si="25"/>
        <v>-39591</v>
      </c>
      <c r="F405" s="98">
        <f t="shared" si="26"/>
        <v>-0.16340673174154405</v>
      </c>
      <c r="G405" s="98">
        <f t="shared" si="27"/>
        <v>0.83659326825845592</v>
      </c>
    </row>
    <row r="406" spans="1:7" ht="15.75" customHeight="1">
      <c r="A406" s="102">
        <f t="shared" si="29"/>
        <v>48</v>
      </c>
      <c r="B406" s="103" t="str">
        <f t="shared" si="29"/>
        <v>48-LALITPUR</v>
      </c>
      <c r="C406" s="78">
        <f>T5_PLAN_vs_PRFM_PS!D57</f>
        <v>72350</v>
      </c>
      <c r="D406" s="78">
        <f t="shared" si="24"/>
        <v>63640</v>
      </c>
      <c r="E406" s="78">
        <f t="shared" si="25"/>
        <v>-8710</v>
      </c>
      <c r="F406" s="98">
        <f t="shared" si="26"/>
        <v>-0.12038700760193503</v>
      </c>
      <c r="G406" s="98">
        <f t="shared" si="27"/>
        <v>0.87961299239806501</v>
      </c>
    </row>
    <row r="407" spans="1:7" ht="15.75" customHeight="1">
      <c r="A407" s="102">
        <f t="shared" ref="A407:B422" si="30">A87</f>
        <v>49</v>
      </c>
      <c r="B407" s="103" t="str">
        <f t="shared" si="30"/>
        <v>49-LUCKNOW</v>
      </c>
      <c r="C407" s="78">
        <f>T5_PLAN_vs_PRFM_PS!D58</f>
        <v>94828</v>
      </c>
      <c r="D407" s="78">
        <f t="shared" si="24"/>
        <v>88273</v>
      </c>
      <c r="E407" s="78">
        <f t="shared" si="25"/>
        <v>-6555</v>
      </c>
      <c r="F407" s="98">
        <f t="shared" si="26"/>
        <v>-6.9125152908423679E-2</v>
      </c>
      <c r="G407" s="98">
        <f t="shared" si="27"/>
        <v>0.93087484709157631</v>
      </c>
    </row>
    <row r="408" spans="1:7" ht="15.75" customHeight="1">
      <c r="A408" s="102">
        <f t="shared" si="30"/>
        <v>50</v>
      </c>
      <c r="B408" s="103" t="str">
        <f t="shared" si="30"/>
        <v>50-MAHOBA</v>
      </c>
      <c r="C408" s="78">
        <f>T5_PLAN_vs_PRFM_PS!D59</f>
        <v>48356</v>
      </c>
      <c r="D408" s="78">
        <f t="shared" si="24"/>
        <v>46878</v>
      </c>
      <c r="E408" s="78">
        <f t="shared" si="25"/>
        <v>-1478</v>
      </c>
      <c r="F408" s="98">
        <f t="shared" si="26"/>
        <v>-3.0564976424849035E-2</v>
      </c>
      <c r="G408" s="98">
        <f t="shared" si="27"/>
        <v>0.96943502357515099</v>
      </c>
    </row>
    <row r="409" spans="1:7" ht="15.75" customHeight="1">
      <c r="A409" s="102">
        <f t="shared" si="30"/>
        <v>51</v>
      </c>
      <c r="B409" s="103" t="str">
        <f t="shared" si="30"/>
        <v>51-MAHRAJGANJ</v>
      </c>
      <c r="C409" s="78">
        <f>T5_PLAN_vs_PRFM_PS!D60</f>
        <v>120365</v>
      </c>
      <c r="D409" s="78">
        <f t="shared" si="24"/>
        <v>114667</v>
      </c>
      <c r="E409" s="78">
        <f t="shared" si="25"/>
        <v>-5698</v>
      </c>
      <c r="F409" s="98">
        <f t="shared" si="26"/>
        <v>-4.7339342832218669E-2</v>
      </c>
      <c r="G409" s="98">
        <f t="shared" si="27"/>
        <v>0.95266065716778137</v>
      </c>
    </row>
    <row r="410" spans="1:7" ht="15.75" customHeight="1">
      <c r="A410" s="102">
        <f t="shared" si="30"/>
        <v>52</v>
      </c>
      <c r="B410" s="103" t="str">
        <f t="shared" si="30"/>
        <v>52-MAINPURI</v>
      </c>
      <c r="C410" s="78">
        <f>T5_PLAN_vs_PRFM_PS!D61</f>
        <v>69750</v>
      </c>
      <c r="D410" s="78">
        <f t="shared" si="24"/>
        <v>69054</v>
      </c>
      <c r="E410" s="78">
        <f t="shared" si="25"/>
        <v>-696</v>
      </c>
      <c r="F410" s="98">
        <f t="shared" si="26"/>
        <v>-9.9784946236559143E-3</v>
      </c>
      <c r="G410" s="98">
        <f t="shared" si="27"/>
        <v>0.99002150537634404</v>
      </c>
    </row>
    <row r="411" spans="1:7" ht="15.75" customHeight="1">
      <c r="A411" s="102">
        <f t="shared" si="30"/>
        <v>53</v>
      </c>
      <c r="B411" s="103" t="str">
        <f t="shared" si="30"/>
        <v>53-MATHURA</v>
      </c>
      <c r="C411" s="78">
        <f>T5_PLAN_vs_PRFM_PS!D62</f>
        <v>78613</v>
      </c>
      <c r="D411" s="78">
        <f t="shared" si="24"/>
        <v>72947</v>
      </c>
      <c r="E411" s="78">
        <f t="shared" si="25"/>
        <v>-5666</v>
      </c>
      <c r="F411" s="98">
        <f t="shared" si="26"/>
        <v>-7.2074593260656628E-2</v>
      </c>
      <c r="G411" s="98">
        <f t="shared" si="27"/>
        <v>0.92792540673934332</v>
      </c>
    </row>
    <row r="412" spans="1:7" ht="15.75" customHeight="1">
      <c r="A412" s="102">
        <f t="shared" si="30"/>
        <v>54</v>
      </c>
      <c r="B412" s="103" t="str">
        <f t="shared" si="30"/>
        <v>54-MAU</v>
      </c>
      <c r="C412" s="78">
        <f>T5_PLAN_vs_PRFM_PS!D63</f>
        <v>85570</v>
      </c>
      <c r="D412" s="78">
        <f t="shared" si="24"/>
        <v>78345</v>
      </c>
      <c r="E412" s="78">
        <f t="shared" si="25"/>
        <v>-7225</v>
      </c>
      <c r="F412" s="98">
        <f t="shared" si="26"/>
        <v>-8.4433796891433918E-2</v>
      </c>
      <c r="G412" s="98">
        <f t="shared" si="27"/>
        <v>0.91556620310856607</v>
      </c>
    </row>
    <row r="413" spans="1:7" ht="15.75" customHeight="1">
      <c r="A413" s="102">
        <f t="shared" si="30"/>
        <v>55</v>
      </c>
      <c r="B413" s="103" t="str">
        <f t="shared" si="30"/>
        <v>55-MEERUT</v>
      </c>
      <c r="C413" s="78">
        <f>T5_PLAN_vs_PRFM_PS!D64</f>
        <v>69897</v>
      </c>
      <c r="D413" s="78">
        <f t="shared" si="24"/>
        <v>58508</v>
      </c>
      <c r="E413" s="78">
        <f t="shared" si="25"/>
        <v>-11389</v>
      </c>
      <c r="F413" s="98">
        <f t="shared" si="26"/>
        <v>-0.16293975420976581</v>
      </c>
      <c r="G413" s="98">
        <f t="shared" si="27"/>
        <v>0.83706024579023419</v>
      </c>
    </row>
    <row r="414" spans="1:7" ht="15.75" customHeight="1">
      <c r="A414" s="102">
        <f t="shared" si="30"/>
        <v>56</v>
      </c>
      <c r="B414" s="103" t="str">
        <f t="shared" si="30"/>
        <v>56-MIRZAPUR</v>
      </c>
      <c r="C414" s="78">
        <f>T5_PLAN_vs_PRFM_PS!D65</f>
        <v>128606</v>
      </c>
      <c r="D414" s="78">
        <f t="shared" si="24"/>
        <v>123262</v>
      </c>
      <c r="E414" s="78">
        <f t="shared" si="25"/>
        <v>-5344</v>
      </c>
      <c r="F414" s="98">
        <f t="shared" si="26"/>
        <v>-4.1553271231513304E-2</v>
      </c>
      <c r="G414" s="98">
        <f t="shared" si="27"/>
        <v>0.95844672876848669</v>
      </c>
    </row>
    <row r="415" spans="1:7" ht="15.75" customHeight="1">
      <c r="A415" s="102">
        <f t="shared" si="30"/>
        <v>57</v>
      </c>
      <c r="B415" s="103" t="str">
        <f t="shared" si="30"/>
        <v>57-MORADABAD</v>
      </c>
      <c r="C415" s="78">
        <f>T5_PLAN_vs_PRFM_PS!D66</f>
        <v>79581</v>
      </c>
      <c r="D415" s="78">
        <f t="shared" si="24"/>
        <v>74590</v>
      </c>
      <c r="E415" s="78">
        <f t="shared" si="25"/>
        <v>-4991</v>
      </c>
      <c r="F415" s="98">
        <f t="shared" si="26"/>
        <v>-6.2715974918636355E-2</v>
      </c>
      <c r="G415" s="98">
        <f t="shared" si="27"/>
        <v>0.93728402508136366</v>
      </c>
    </row>
    <row r="416" spans="1:7" ht="15.75" customHeight="1">
      <c r="A416" s="102">
        <f t="shared" si="30"/>
        <v>58</v>
      </c>
      <c r="B416" s="103" t="str">
        <f t="shared" si="30"/>
        <v>58-MUZAFFARNAGAR</v>
      </c>
      <c r="C416" s="78">
        <f>T5_PLAN_vs_PRFM_PS!D67</f>
        <v>70897</v>
      </c>
      <c r="D416" s="78">
        <f t="shared" si="24"/>
        <v>67852</v>
      </c>
      <c r="E416" s="78">
        <f t="shared" si="25"/>
        <v>-3045</v>
      </c>
      <c r="F416" s="98">
        <f t="shared" si="26"/>
        <v>-4.2949631155055928E-2</v>
      </c>
      <c r="G416" s="98">
        <f t="shared" si="27"/>
        <v>0.9570503688449441</v>
      </c>
    </row>
    <row r="417" spans="1:7" ht="15.75" customHeight="1">
      <c r="A417" s="102">
        <f t="shared" si="30"/>
        <v>59</v>
      </c>
      <c r="B417" s="103" t="str">
        <f t="shared" si="30"/>
        <v>59-PILIBHIT</v>
      </c>
      <c r="C417" s="78">
        <f>T5_PLAN_vs_PRFM_PS!D68</f>
        <v>74942</v>
      </c>
      <c r="D417" s="78">
        <f t="shared" si="24"/>
        <v>69753</v>
      </c>
      <c r="E417" s="78">
        <f t="shared" si="25"/>
        <v>-5189</v>
      </c>
      <c r="F417" s="98">
        <f t="shared" si="26"/>
        <v>-6.9240212430946593E-2</v>
      </c>
      <c r="G417" s="98">
        <f t="shared" si="27"/>
        <v>0.93075978756905342</v>
      </c>
    </row>
    <row r="418" spans="1:7" ht="15.75" customHeight="1">
      <c r="A418" s="102">
        <f t="shared" si="30"/>
        <v>60</v>
      </c>
      <c r="B418" s="103" t="str">
        <f t="shared" si="30"/>
        <v>60-PRATAPGARH</v>
      </c>
      <c r="C418" s="78">
        <f>T5_PLAN_vs_PRFM_PS!D69</f>
        <v>117485</v>
      </c>
      <c r="D418" s="78">
        <f t="shared" si="24"/>
        <v>113221</v>
      </c>
      <c r="E418" s="78">
        <f t="shared" si="25"/>
        <v>-4264</v>
      </c>
      <c r="F418" s="98">
        <f t="shared" si="26"/>
        <v>-3.6293994978082306E-2</v>
      </c>
      <c r="G418" s="98">
        <f t="shared" si="27"/>
        <v>0.96370600502191772</v>
      </c>
    </row>
    <row r="419" spans="1:7" ht="15.75" customHeight="1">
      <c r="A419" s="102">
        <f t="shared" si="30"/>
        <v>61</v>
      </c>
      <c r="B419" s="103" t="str">
        <f t="shared" si="30"/>
        <v>61-RAI BAREILY</v>
      </c>
      <c r="C419" s="78">
        <f>T5_PLAN_vs_PRFM_PS!D70</f>
        <v>101131</v>
      </c>
      <c r="D419" s="78">
        <f t="shared" si="24"/>
        <v>101300</v>
      </c>
      <c r="E419" s="78">
        <f t="shared" si="25"/>
        <v>169</v>
      </c>
      <c r="F419" s="98">
        <f t="shared" si="26"/>
        <v>1.6710998605768755E-3</v>
      </c>
      <c r="G419" s="98">
        <f t="shared" si="27"/>
        <v>1.0016710998605769</v>
      </c>
    </row>
    <row r="420" spans="1:7" ht="15.75" customHeight="1">
      <c r="A420" s="102">
        <f t="shared" si="30"/>
        <v>62</v>
      </c>
      <c r="B420" s="103" t="str">
        <f t="shared" si="30"/>
        <v>62-RAMPUR</v>
      </c>
      <c r="C420" s="78">
        <f>T5_PLAN_vs_PRFM_PS!D71</f>
        <v>73489</v>
      </c>
      <c r="D420" s="78">
        <f t="shared" si="24"/>
        <v>71158</v>
      </c>
      <c r="E420" s="78">
        <f t="shared" si="25"/>
        <v>-2331</v>
      </c>
      <c r="F420" s="98">
        <f t="shared" si="26"/>
        <v>-3.1719032780416115E-2</v>
      </c>
      <c r="G420" s="98">
        <f t="shared" si="27"/>
        <v>0.9682809672195839</v>
      </c>
    </row>
    <row r="421" spans="1:7" ht="15.75" customHeight="1">
      <c r="A421" s="102">
        <f t="shared" si="30"/>
        <v>63</v>
      </c>
      <c r="B421" s="103" t="str">
        <f t="shared" si="30"/>
        <v>63-SAHARANPUR</v>
      </c>
      <c r="C421" s="78">
        <f>T5_PLAN_vs_PRFM_PS!D72</f>
        <v>95292</v>
      </c>
      <c r="D421" s="78">
        <f t="shared" si="24"/>
        <v>84716</v>
      </c>
      <c r="E421" s="78">
        <f t="shared" si="25"/>
        <v>-10576</v>
      </c>
      <c r="F421" s="98">
        <f t="shared" si="26"/>
        <v>-0.11098518238676909</v>
      </c>
      <c r="G421" s="98">
        <f t="shared" si="27"/>
        <v>0.88901481761323087</v>
      </c>
    </row>
    <row r="422" spans="1:7" ht="15.75" customHeight="1">
      <c r="A422" s="102">
        <f t="shared" si="30"/>
        <v>64</v>
      </c>
      <c r="B422" s="103" t="str">
        <f t="shared" si="30"/>
        <v>64-SANTKABIR NAGAR</v>
      </c>
      <c r="C422" s="78">
        <f>T5_PLAN_vs_PRFM_PS!D73</f>
        <v>69092</v>
      </c>
      <c r="D422" s="78">
        <f t="shared" si="24"/>
        <v>65971</v>
      </c>
      <c r="E422" s="78">
        <f t="shared" si="25"/>
        <v>-3121</v>
      </c>
      <c r="F422" s="98">
        <f t="shared" si="26"/>
        <v>-4.5171655184391826E-2</v>
      </c>
      <c r="G422" s="98">
        <f t="shared" si="27"/>
        <v>0.95482834481560819</v>
      </c>
    </row>
    <row r="423" spans="1:7" ht="15.75" customHeight="1">
      <c r="A423" s="102">
        <f t="shared" ref="A423:B434" si="31">A103</f>
        <v>65</v>
      </c>
      <c r="B423" s="103" t="str">
        <f t="shared" si="31"/>
        <v>65-SHAHJAHANPUR</v>
      </c>
      <c r="C423" s="78">
        <f>T5_PLAN_vs_PRFM_PS!D74</f>
        <v>156442</v>
      </c>
      <c r="D423" s="78">
        <f t="shared" ref="D423:D434" si="32">D263</f>
        <v>143085</v>
      </c>
      <c r="E423" s="78">
        <f t="shared" si="25"/>
        <v>-13357</v>
      </c>
      <c r="F423" s="98">
        <f t="shared" si="26"/>
        <v>-8.5379885197069835E-2</v>
      </c>
      <c r="G423" s="98">
        <f t="shared" si="27"/>
        <v>0.91462011480293015</v>
      </c>
    </row>
    <row r="424" spans="1:7" ht="15.75" customHeight="1">
      <c r="A424" s="102">
        <f t="shared" si="31"/>
        <v>66</v>
      </c>
      <c r="B424" s="103" t="str">
        <f t="shared" si="31"/>
        <v>66-SHRAWASTI</v>
      </c>
      <c r="C424" s="78">
        <f>T5_PLAN_vs_PRFM_PS!D75</f>
        <v>52951</v>
      </c>
      <c r="D424" s="78">
        <f t="shared" si="32"/>
        <v>54217</v>
      </c>
      <c r="E424" s="78">
        <f t="shared" si="25"/>
        <v>1266</v>
      </c>
      <c r="F424" s="98">
        <f t="shared" si="26"/>
        <v>2.3908896904685464E-2</v>
      </c>
      <c r="G424" s="98">
        <f t="shared" si="27"/>
        <v>1.0239088969046855</v>
      </c>
    </row>
    <row r="425" spans="1:7" ht="15.75" customHeight="1">
      <c r="A425" s="102">
        <f t="shared" si="31"/>
        <v>67</v>
      </c>
      <c r="B425" s="103" t="str">
        <f t="shared" si="31"/>
        <v>67-SIDDHARTHNAGAR</v>
      </c>
      <c r="C425" s="78">
        <f>T5_PLAN_vs_PRFM_PS!D76</f>
        <v>156319</v>
      </c>
      <c r="D425" s="78">
        <f t="shared" si="32"/>
        <v>142014</v>
      </c>
      <c r="E425" s="78">
        <f t="shared" si="25"/>
        <v>-14305</v>
      </c>
      <c r="F425" s="98">
        <f t="shared" si="26"/>
        <v>-9.1511588482526121E-2</v>
      </c>
      <c r="G425" s="98">
        <f t="shared" si="27"/>
        <v>0.90848841151747384</v>
      </c>
    </row>
    <row r="426" spans="1:7" ht="15.75" customHeight="1">
      <c r="A426" s="102">
        <f t="shared" si="31"/>
        <v>68</v>
      </c>
      <c r="B426" s="103" t="str">
        <f t="shared" si="31"/>
        <v>68-SITAPUR</v>
      </c>
      <c r="C426" s="78">
        <f>T5_PLAN_vs_PRFM_PS!D77</f>
        <v>241441</v>
      </c>
      <c r="D426" s="78">
        <f t="shared" si="32"/>
        <v>212977</v>
      </c>
      <c r="E426" s="78">
        <f t="shared" si="25"/>
        <v>-28464</v>
      </c>
      <c r="F426" s="98">
        <f t="shared" si="26"/>
        <v>-0.11789215584759838</v>
      </c>
      <c r="G426" s="98">
        <f t="shared" si="27"/>
        <v>0.88210784415240162</v>
      </c>
    </row>
    <row r="427" spans="1:7" ht="15.75" customHeight="1">
      <c r="A427" s="102">
        <f t="shared" si="31"/>
        <v>69</v>
      </c>
      <c r="B427" s="103" t="str">
        <f t="shared" si="31"/>
        <v>69-SONBHADRA</v>
      </c>
      <c r="C427" s="78">
        <f>T5_PLAN_vs_PRFM_PS!D78</f>
        <v>114947</v>
      </c>
      <c r="D427" s="78">
        <f t="shared" si="32"/>
        <v>108347</v>
      </c>
      <c r="E427" s="78">
        <f t="shared" si="25"/>
        <v>-6600</v>
      </c>
      <c r="F427" s="98">
        <f t="shared" si="26"/>
        <v>-5.7417766448885139E-2</v>
      </c>
      <c r="G427" s="98">
        <f t="shared" si="27"/>
        <v>0.94258223355111481</v>
      </c>
    </row>
    <row r="428" spans="1:7" ht="15.75" customHeight="1">
      <c r="A428" s="102">
        <f t="shared" si="31"/>
        <v>70</v>
      </c>
      <c r="B428" s="103" t="str">
        <f t="shared" si="31"/>
        <v>70-SULTANPUR</v>
      </c>
      <c r="C428" s="78">
        <f>T5_PLAN_vs_PRFM_PS!D79</f>
        <v>124254</v>
      </c>
      <c r="D428" s="78">
        <f t="shared" si="32"/>
        <v>110041</v>
      </c>
      <c r="E428" s="78">
        <f t="shared" si="25"/>
        <v>-14213</v>
      </c>
      <c r="F428" s="98">
        <f t="shared" si="26"/>
        <v>-0.1143866595843997</v>
      </c>
      <c r="G428" s="98">
        <f t="shared" si="27"/>
        <v>0.88561334041560025</v>
      </c>
    </row>
    <row r="429" spans="1:7" ht="15.75" customHeight="1">
      <c r="A429" s="102">
        <f t="shared" si="31"/>
        <v>71</v>
      </c>
      <c r="B429" s="103" t="str">
        <f t="shared" si="31"/>
        <v>71-UNNAO</v>
      </c>
      <c r="C429" s="78">
        <f>T5_PLAN_vs_PRFM_PS!D80</f>
        <v>122003</v>
      </c>
      <c r="D429" s="78">
        <f t="shared" si="32"/>
        <v>110014</v>
      </c>
      <c r="E429" s="78">
        <f t="shared" si="25"/>
        <v>-11989</v>
      </c>
      <c r="F429" s="98">
        <f t="shared" si="26"/>
        <v>-9.826807537519569E-2</v>
      </c>
      <c r="G429" s="98">
        <f t="shared" si="27"/>
        <v>0.90173192462480434</v>
      </c>
    </row>
    <row r="430" spans="1:7" ht="15.75" customHeight="1">
      <c r="A430" s="102">
        <f t="shared" si="31"/>
        <v>72</v>
      </c>
      <c r="B430" s="103" t="str">
        <f t="shared" si="31"/>
        <v>72-VARANASI</v>
      </c>
      <c r="C430" s="78">
        <f>T5_PLAN_vs_PRFM_PS!D81</f>
        <v>131970</v>
      </c>
      <c r="D430" s="78">
        <f t="shared" si="32"/>
        <v>112904</v>
      </c>
      <c r="E430" s="78">
        <f t="shared" si="25"/>
        <v>-19066</v>
      </c>
      <c r="F430" s="98">
        <f t="shared" si="26"/>
        <v>-0.14447222853678868</v>
      </c>
      <c r="G430" s="98">
        <f t="shared" si="27"/>
        <v>0.85552777146321135</v>
      </c>
    </row>
    <row r="431" spans="1:7" ht="15.75" customHeight="1">
      <c r="A431" s="102">
        <f t="shared" si="31"/>
        <v>73</v>
      </c>
      <c r="B431" s="103" t="str">
        <f t="shared" si="31"/>
        <v>73-SAMBHAL</v>
      </c>
      <c r="C431" s="78">
        <f>T5_PLAN_vs_PRFM_PS!D82</f>
        <v>92510</v>
      </c>
      <c r="D431" s="78">
        <f t="shared" si="32"/>
        <v>93219</v>
      </c>
      <c r="E431" s="78">
        <f t="shared" si="25"/>
        <v>709</v>
      </c>
      <c r="F431" s="98">
        <f t="shared" si="26"/>
        <v>7.664036320397795E-3</v>
      </c>
      <c r="G431" s="98">
        <f t="shared" si="27"/>
        <v>1.0076640363203977</v>
      </c>
    </row>
    <row r="432" spans="1:7" ht="15.75" customHeight="1">
      <c r="A432" s="102">
        <f t="shared" si="31"/>
        <v>74</v>
      </c>
      <c r="B432" s="103" t="str">
        <f t="shared" si="31"/>
        <v>74-HAPUR</v>
      </c>
      <c r="C432" s="78">
        <f>T5_PLAN_vs_PRFM_PS!D83</f>
        <v>30826</v>
      </c>
      <c r="D432" s="78">
        <f t="shared" si="32"/>
        <v>28867</v>
      </c>
      <c r="E432" s="78">
        <f t="shared" si="25"/>
        <v>-1959</v>
      </c>
      <c r="F432" s="98">
        <f t="shared" si="26"/>
        <v>-6.3550249789139035E-2</v>
      </c>
      <c r="G432" s="98">
        <f t="shared" si="27"/>
        <v>0.93644975021086097</v>
      </c>
    </row>
    <row r="433" spans="1:7" ht="15.75" customHeight="1">
      <c r="A433" s="102">
        <f t="shared" si="31"/>
        <v>75</v>
      </c>
      <c r="B433" s="103" t="str">
        <f t="shared" si="31"/>
        <v>75-SHAMLI</v>
      </c>
      <c r="C433" s="78">
        <f>T5_PLAN_vs_PRFM_PS!D84</f>
        <v>42675</v>
      </c>
      <c r="D433" s="78">
        <f t="shared" si="32"/>
        <v>38765</v>
      </c>
      <c r="E433" s="78">
        <f t="shared" si="25"/>
        <v>-3910</v>
      </c>
      <c r="F433" s="98">
        <f t="shared" si="26"/>
        <v>-9.1622729935559463E-2</v>
      </c>
      <c r="G433" s="98">
        <f t="shared" si="27"/>
        <v>0.90837727006444058</v>
      </c>
    </row>
    <row r="434" spans="1:7" ht="15.75" customHeight="1">
      <c r="A434" s="102">
        <f t="shared" si="31"/>
        <v>0</v>
      </c>
      <c r="B434" s="92" t="str">
        <f t="shared" si="31"/>
        <v>TOTAL</v>
      </c>
      <c r="C434" s="86">
        <f>SUM(C359:C433)</f>
        <v>7784140</v>
      </c>
      <c r="D434" s="77">
        <f t="shared" si="32"/>
        <v>7192445</v>
      </c>
      <c r="E434" s="77">
        <f t="shared" si="25"/>
        <v>-591695</v>
      </c>
      <c r="F434" s="99">
        <f t="shared" si="26"/>
        <v>-7.6012892882193789E-2</v>
      </c>
      <c r="G434" s="99">
        <f t="shared" si="27"/>
        <v>0.92398710711780618</v>
      </c>
    </row>
    <row r="436" spans="1:7" ht="15.75" customHeight="1">
      <c r="A436" s="74" t="s">
        <v>730</v>
      </c>
      <c r="B436" s="72"/>
      <c r="C436" s="72"/>
      <c r="D436" s="72"/>
      <c r="E436" s="72"/>
      <c r="F436" s="72"/>
      <c r="G436" s="72"/>
    </row>
    <row r="437" spans="1:7" ht="70.5" customHeight="1">
      <c r="A437" s="75" t="s">
        <v>260</v>
      </c>
      <c r="B437" s="75" t="s">
        <v>80</v>
      </c>
      <c r="C437" s="75" t="s">
        <v>965</v>
      </c>
      <c r="D437" s="75" t="s">
        <v>723</v>
      </c>
      <c r="E437" s="75" t="s">
        <v>697</v>
      </c>
      <c r="F437" s="75" t="s">
        <v>724</v>
      </c>
      <c r="G437" s="75" t="s">
        <v>729</v>
      </c>
    </row>
    <row r="438" spans="1:7" ht="15.75" customHeight="1">
      <c r="A438" s="75">
        <v>1</v>
      </c>
      <c r="B438" s="75">
        <v>2</v>
      </c>
      <c r="C438" s="75">
        <v>3</v>
      </c>
      <c r="D438" s="75">
        <v>4</v>
      </c>
      <c r="E438" s="75" t="s">
        <v>726</v>
      </c>
      <c r="F438" s="75">
        <v>6</v>
      </c>
      <c r="G438" s="75">
        <v>7</v>
      </c>
    </row>
    <row r="439" spans="1:7" ht="15.75" customHeight="1">
      <c r="A439" s="102">
        <f t="shared" ref="A439:B454" si="33">A119</f>
        <v>1</v>
      </c>
      <c r="B439" s="103" t="str">
        <f t="shared" si="33"/>
        <v>01-AGRA</v>
      </c>
      <c r="C439" s="78">
        <f>T5A_PLAN_vs_PRFM_UPS!D10+T5B_PLAN_vs_PRFM_NCLP!D10</f>
        <v>34992</v>
      </c>
      <c r="D439" s="78">
        <f t="shared" ref="D439:D502" si="34">D279</f>
        <v>36662</v>
      </c>
      <c r="E439" s="78">
        <f t="shared" ref="E439:E514" si="35">D439-C439</f>
        <v>1670</v>
      </c>
      <c r="F439" s="98">
        <f t="shared" ref="F439:F514" si="36">E439/C439</f>
        <v>4.77251943301326E-2</v>
      </c>
      <c r="G439" s="98">
        <f t="shared" ref="G439:G514" si="37">D439/C439</f>
        <v>1.0477251943301327</v>
      </c>
    </row>
    <row r="440" spans="1:7" ht="15.75" customHeight="1">
      <c r="A440" s="102">
        <f t="shared" si="33"/>
        <v>2</v>
      </c>
      <c r="B440" s="103" t="str">
        <f t="shared" si="33"/>
        <v>02-ALIGARH</v>
      </c>
      <c r="C440" s="78">
        <f>T5A_PLAN_vs_PRFM_UPS!D11+T5B_PLAN_vs_PRFM_NCLP!D11</f>
        <v>57620</v>
      </c>
      <c r="D440" s="78">
        <f t="shared" si="34"/>
        <v>39936</v>
      </c>
      <c r="E440" s="78">
        <f t="shared" si="35"/>
        <v>-17684</v>
      </c>
      <c r="F440" s="98">
        <f t="shared" si="36"/>
        <v>-0.30690732384588687</v>
      </c>
      <c r="G440" s="98">
        <f t="shared" si="37"/>
        <v>0.69309267615411319</v>
      </c>
    </row>
    <row r="441" spans="1:7" ht="15.75" customHeight="1">
      <c r="A441" s="102">
        <f t="shared" si="33"/>
        <v>3</v>
      </c>
      <c r="B441" s="103" t="str">
        <f t="shared" si="33"/>
        <v>03-ALLAHABAD</v>
      </c>
      <c r="C441" s="78">
        <f>T5A_PLAN_vs_PRFM_UPS!D12+T5B_PLAN_vs_PRFM_NCLP!D12</f>
        <v>93277</v>
      </c>
      <c r="D441" s="78">
        <f t="shared" si="34"/>
        <v>88817</v>
      </c>
      <c r="E441" s="78">
        <f t="shared" si="35"/>
        <v>-4460</v>
      </c>
      <c r="F441" s="98">
        <f t="shared" si="36"/>
        <v>-4.7814573796327066E-2</v>
      </c>
      <c r="G441" s="98">
        <f t="shared" si="37"/>
        <v>0.95218542620367297</v>
      </c>
    </row>
    <row r="442" spans="1:7" ht="15.75" customHeight="1">
      <c r="A442" s="102">
        <f t="shared" si="33"/>
        <v>4</v>
      </c>
      <c r="B442" s="103" t="str">
        <f t="shared" si="33"/>
        <v>04-AMBEDKAR NAGAR</v>
      </c>
      <c r="C442" s="78">
        <f>T5A_PLAN_vs_PRFM_UPS!D13+T5B_PLAN_vs_PRFM_NCLP!D13</f>
        <v>48708</v>
      </c>
      <c r="D442" s="78">
        <f t="shared" si="34"/>
        <v>38189</v>
      </c>
      <c r="E442" s="78">
        <f t="shared" si="35"/>
        <v>-10519</v>
      </c>
      <c r="F442" s="98">
        <f t="shared" si="36"/>
        <v>-0.21596041717992936</v>
      </c>
      <c r="G442" s="98">
        <f t="shared" si="37"/>
        <v>0.78403958282007058</v>
      </c>
    </row>
    <row r="443" spans="1:7" ht="15.75" customHeight="1">
      <c r="A443" s="102">
        <f t="shared" si="33"/>
        <v>5</v>
      </c>
      <c r="B443" s="103" t="str">
        <f t="shared" si="33"/>
        <v>05-AURAIYA</v>
      </c>
      <c r="C443" s="78">
        <f>T5A_PLAN_vs_PRFM_UPS!D14+T5B_PLAN_vs_PRFM_NCLP!D14</f>
        <v>29038</v>
      </c>
      <c r="D443" s="78">
        <f t="shared" si="34"/>
        <v>27241</v>
      </c>
      <c r="E443" s="78">
        <f t="shared" si="35"/>
        <v>-1797</v>
      </c>
      <c r="F443" s="98">
        <f t="shared" si="36"/>
        <v>-6.1884427302155799E-2</v>
      </c>
      <c r="G443" s="98">
        <f t="shared" si="37"/>
        <v>0.93811557269784418</v>
      </c>
    </row>
    <row r="444" spans="1:7" ht="15.75" customHeight="1">
      <c r="A444" s="102">
        <f t="shared" si="33"/>
        <v>6</v>
      </c>
      <c r="B444" s="103" t="str">
        <f t="shared" si="33"/>
        <v>06-AZAMGARH</v>
      </c>
      <c r="C444" s="78">
        <f>T5A_PLAN_vs_PRFM_UPS!D15+T5B_PLAN_vs_PRFM_NCLP!D15</f>
        <v>71462</v>
      </c>
      <c r="D444" s="78">
        <f t="shared" si="34"/>
        <v>66075</v>
      </c>
      <c r="E444" s="78">
        <f t="shared" si="35"/>
        <v>-5387</v>
      </c>
      <c r="F444" s="98">
        <f t="shared" si="36"/>
        <v>-7.5382720886625065E-2</v>
      </c>
      <c r="G444" s="98">
        <f t="shared" si="37"/>
        <v>0.92461727911337499</v>
      </c>
    </row>
    <row r="445" spans="1:7" ht="15.75" customHeight="1">
      <c r="A445" s="102">
        <f t="shared" si="33"/>
        <v>7</v>
      </c>
      <c r="B445" s="103" t="str">
        <f t="shared" si="33"/>
        <v>07-BADAUN</v>
      </c>
      <c r="C445" s="78">
        <f>T5A_PLAN_vs_PRFM_UPS!D16+T5B_PLAN_vs_PRFM_NCLP!D16</f>
        <v>48553</v>
      </c>
      <c r="D445" s="78">
        <f t="shared" si="34"/>
        <v>39193</v>
      </c>
      <c r="E445" s="78">
        <f t="shared" si="35"/>
        <v>-9360</v>
      </c>
      <c r="F445" s="98">
        <f t="shared" si="36"/>
        <v>-0.19277902498300825</v>
      </c>
      <c r="G445" s="98">
        <f t="shared" si="37"/>
        <v>0.80722097501699175</v>
      </c>
    </row>
    <row r="446" spans="1:7" ht="15.75" customHeight="1">
      <c r="A446" s="102">
        <f t="shared" si="33"/>
        <v>8</v>
      </c>
      <c r="B446" s="103" t="str">
        <f t="shared" si="33"/>
        <v>08-BAGHPAT</v>
      </c>
      <c r="C446" s="78">
        <f>T5A_PLAN_vs_PRFM_UPS!D17+T5B_PLAN_vs_PRFM_NCLP!D17</f>
        <v>22054</v>
      </c>
      <c r="D446" s="78">
        <f t="shared" si="34"/>
        <v>19380</v>
      </c>
      <c r="E446" s="78">
        <f t="shared" si="35"/>
        <v>-2674</v>
      </c>
      <c r="F446" s="98">
        <f t="shared" si="36"/>
        <v>-0.12124784619570146</v>
      </c>
      <c r="G446" s="98">
        <f t="shared" si="37"/>
        <v>0.8787521538042985</v>
      </c>
    </row>
    <row r="447" spans="1:7" ht="15.75" customHeight="1">
      <c r="A447" s="102">
        <f t="shared" si="33"/>
        <v>9</v>
      </c>
      <c r="B447" s="103" t="str">
        <f t="shared" si="33"/>
        <v>09-BAHRAICH</v>
      </c>
      <c r="C447" s="78">
        <f>T5A_PLAN_vs_PRFM_UPS!D18+T5B_PLAN_vs_PRFM_NCLP!D18</f>
        <v>64109</v>
      </c>
      <c r="D447" s="78">
        <f t="shared" si="34"/>
        <v>64487</v>
      </c>
      <c r="E447" s="78">
        <f t="shared" si="35"/>
        <v>378</v>
      </c>
      <c r="F447" s="98">
        <f t="shared" si="36"/>
        <v>5.8962080207147199E-3</v>
      </c>
      <c r="G447" s="98">
        <f t="shared" si="37"/>
        <v>1.0058962080207148</v>
      </c>
    </row>
    <row r="448" spans="1:7" ht="15.75" customHeight="1">
      <c r="A448" s="102">
        <f t="shared" si="33"/>
        <v>10</v>
      </c>
      <c r="B448" s="103" t="str">
        <f t="shared" si="33"/>
        <v>10-BALLIA</v>
      </c>
      <c r="C448" s="78">
        <f>T5A_PLAN_vs_PRFM_UPS!D19+T5B_PLAN_vs_PRFM_NCLP!D19</f>
        <v>50802</v>
      </c>
      <c r="D448" s="78">
        <f t="shared" si="34"/>
        <v>50549</v>
      </c>
      <c r="E448" s="78">
        <f t="shared" si="35"/>
        <v>-253</v>
      </c>
      <c r="F448" s="98">
        <f t="shared" si="36"/>
        <v>-4.98011889295697E-3</v>
      </c>
      <c r="G448" s="98">
        <f t="shared" si="37"/>
        <v>0.99501988110704298</v>
      </c>
    </row>
    <row r="449" spans="1:7" ht="15.75" customHeight="1">
      <c r="A449" s="102">
        <f t="shared" si="33"/>
        <v>11</v>
      </c>
      <c r="B449" s="103" t="str">
        <f t="shared" si="33"/>
        <v>11-BALRAMPUR</v>
      </c>
      <c r="C449" s="78">
        <f>T5A_PLAN_vs_PRFM_UPS!D20+T5B_PLAN_vs_PRFM_NCLP!D20</f>
        <v>34661</v>
      </c>
      <c r="D449" s="78">
        <f t="shared" si="34"/>
        <v>35028</v>
      </c>
      <c r="E449" s="78">
        <f t="shared" si="35"/>
        <v>367</v>
      </c>
      <c r="F449" s="98">
        <f t="shared" si="36"/>
        <v>1.0588269236317475E-2</v>
      </c>
      <c r="G449" s="98">
        <f t="shared" si="37"/>
        <v>1.0105882692363175</v>
      </c>
    </row>
    <row r="450" spans="1:7" ht="15.75" customHeight="1">
      <c r="A450" s="102">
        <f t="shared" si="33"/>
        <v>12</v>
      </c>
      <c r="B450" s="103" t="str">
        <f t="shared" si="33"/>
        <v>12-BANDA</v>
      </c>
      <c r="C450" s="78">
        <f>T5A_PLAN_vs_PRFM_UPS!D21+T5B_PLAN_vs_PRFM_NCLP!D21</f>
        <v>47173</v>
      </c>
      <c r="D450" s="78">
        <f t="shared" si="34"/>
        <v>45769</v>
      </c>
      <c r="E450" s="78">
        <f t="shared" si="35"/>
        <v>-1404</v>
      </c>
      <c r="F450" s="98">
        <f t="shared" si="36"/>
        <v>-2.9762788035528797E-2</v>
      </c>
      <c r="G450" s="98">
        <f t="shared" si="37"/>
        <v>0.97023721196447121</v>
      </c>
    </row>
    <row r="451" spans="1:7" ht="15.75" customHeight="1">
      <c r="A451" s="102">
        <f t="shared" si="33"/>
        <v>13</v>
      </c>
      <c r="B451" s="103" t="str">
        <f t="shared" si="33"/>
        <v>13-BARABANKI</v>
      </c>
      <c r="C451" s="78">
        <f>T5A_PLAN_vs_PRFM_UPS!D22+T5B_PLAN_vs_PRFM_NCLP!D22</f>
        <v>52544</v>
      </c>
      <c r="D451" s="78">
        <f t="shared" si="34"/>
        <v>53408</v>
      </c>
      <c r="E451" s="78">
        <f t="shared" si="35"/>
        <v>864</v>
      </c>
      <c r="F451" s="98">
        <f t="shared" si="36"/>
        <v>1.6443361753958587E-2</v>
      </c>
      <c r="G451" s="98">
        <f t="shared" si="37"/>
        <v>1.0164433617539586</v>
      </c>
    </row>
    <row r="452" spans="1:7" ht="15.75" customHeight="1">
      <c r="A452" s="102">
        <f t="shared" si="33"/>
        <v>14</v>
      </c>
      <c r="B452" s="103" t="str">
        <f t="shared" si="33"/>
        <v>14-BAREILY</v>
      </c>
      <c r="C452" s="78">
        <f>T5A_PLAN_vs_PRFM_UPS!D23+T5B_PLAN_vs_PRFM_NCLP!D23</f>
        <v>60398</v>
      </c>
      <c r="D452" s="78">
        <f t="shared" si="34"/>
        <v>53384</v>
      </c>
      <c r="E452" s="78">
        <f t="shared" si="35"/>
        <v>-7014</v>
      </c>
      <c r="F452" s="98">
        <f t="shared" si="36"/>
        <v>-0.1161296731679857</v>
      </c>
      <c r="G452" s="98">
        <f t="shared" si="37"/>
        <v>0.88387032683201427</v>
      </c>
    </row>
    <row r="453" spans="1:7" ht="15.75" customHeight="1">
      <c r="A453" s="102">
        <f t="shared" si="33"/>
        <v>15</v>
      </c>
      <c r="B453" s="103" t="str">
        <f t="shared" si="33"/>
        <v>15-BASTI</v>
      </c>
      <c r="C453" s="78">
        <f>T5A_PLAN_vs_PRFM_UPS!D24+T5B_PLAN_vs_PRFM_NCLP!D24</f>
        <v>50384</v>
      </c>
      <c r="D453" s="78">
        <f t="shared" si="34"/>
        <v>45899</v>
      </c>
      <c r="E453" s="78">
        <f t="shared" si="35"/>
        <v>-4485</v>
      </c>
      <c r="F453" s="98">
        <f t="shared" si="36"/>
        <v>-8.9016354398221656E-2</v>
      </c>
      <c r="G453" s="98">
        <f t="shared" si="37"/>
        <v>0.91098364560177836</v>
      </c>
    </row>
    <row r="454" spans="1:7" ht="15.75" customHeight="1">
      <c r="A454" s="102">
        <f t="shared" si="33"/>
        <v>16</v>
      </c>
      <c r="B454" s="103" t="str">
        <f t="shared" si="33"/>
        <v>16-BHADOHI</v>
      </c>
      <c r="C454" s="78">
        <f>T5A_PLAN_vs_PRFM_UPS!D25+T5B_PLAN_vs_PRFM_NCLP!D25</f>
        <v>26330</v>
      </c>
      <c r="D454" s="78">
        <f t="shared" si="34"/>
        <v>25998</v>
      </c>
      <c r="E454" s="78">
        <f t="shared" si="35"/>
        <v>-332</v>
      </c>
      <c r="F454" s="98">
        <f t="shared" si="36"/>
        <v>-1.2609191036840106E-2</v>
      </c>
      <c r="G454" s="98">
        <f t="shared" si="37"/>
        <v>0.98739080896315989</v>
      </c>
    </row>
    <row r="455" spans="1:7" ht="15.75" customHeight="1">
      <c r="A455" s="102">
        <f t="shared" ref="A455:B470" si="38">A135</f>
        <v>17</v>
      </c>
      <c r="B455" s="103" t="str">
        <f t="shared" si="38"/>
        <v>17-BIJNOUR</v>
      </c>
      <c r="C455" s="78">
        <f>T5A_PLAN_vs_PRFM_UPS!D26+T5B_PLAN_vs_PRFM_NCLP!D26</f>
        <v>66695</v>
      </c>
      <c r="D455" s="78">
        <f t="shared" si="34"/>
        <v>62991</v>
      </c>
      <c r="E455" s="78">
        <f t="shared" si="35"/>
        <v>-3704</v>
      </c>
      <c r="F455" s="98">
        <f t="shared" si="36"/>
        <v>-5.5536397031261717E-2</v>
      </c>
      <c r="G455" s="98">
        <f t="shared" si="37"/>
        <v>0.94446360296873832</v>
      </c>
    </row>
    <row r="456" spans="1:7" ht="15.75" customHeight="1">
      <c r="A456" s="102">
        <f t="shared" si="38"/>
        <v>18</v>
      </c>
      <c r="B456" s="103" t="str">
        <f t="shared" si="38"/>
        <v>18-BULANDSHAHAR</v>
      </c>
      <c r="C456" s="78">
        <f>T5A_PLAN_vs_PRFM_UPS!D27+T5B_PLAN_vs_PRFM_NCLP!D27</f>
        <v>34254</v>
      </c>
      <c r="D456" s="78">
        <f t="shared" si="34"/>
        <v>41821</v>
      </c>
      <c r="E456" s="78">
        <f t="shared" si="35"/>
        <v>7567</v>
      </c>
      <c r="F456" s="98">
        <f t="shared" si="36"/>
        <v>0.22090850703567466</v>
      </c>
      <c r="G456" s="98">
        <f t="shared" si="37"/>
        <v>1.2209085070356747</v>
      </c>
    </row>
    <row r="457" spans="1:7" ht="15.75" customHeight="1">
      <c r="A457" s="102">
        <f t="shared" si="38"/>
        <v>19</v>
      </c>
      <c r="B457" s="103" t="str">
        <f t="shared" si="38"/>
        <v>19-CHANDAULI</v>
      </c>
      <c r="C457" s="78">
        <f>T5A_PLAN_vs_PRFM_UPS!D28+T5B_PLAN_vs_PRFM_NCLP!D28</f>
        <v>48618</v>
      </c>
      <c r="D457" s="78">
        <f t="shared" si="34"/>
        <v>45917</v>
      </c>
      <c r="E457" s="78">
        <f t="shared" si="35"/>
        <v>-2701</v>
      </c>
      <c r="F457" s="98">
        <f t="shared" si="36"/>
        <v>-5.5555555555555552E-2</v>
      </c>
      <c r="G457" s="98">
        <f t="shared" si="37"/>
        <v>0.94444444444444442</v>
      </c>
    </row>
    <row r="458" spans="1:7" ht="15.75" customHeight="1">
      <c r="A458" s="102">
        <f t="shared" si="38"/>
        <v>20</v>
      </c>
      <c r="B458" s="103" t="str">
        <f t="shared" si="38"/>
        <v>20-CHITRAKOOT</v>
      </c>
      <c r="C458" s="78">
        <f>T5A_PLAN_vs_PRFM_UPS!D29+T5B_PLAN_vs_PRFM_NCLP!D29</f>
        <v>29289</v>
      </c>
      <c r="D458" s="78">
        <f t="shared" si="34"/>
        <v>28939</v>
      </c>
      <c r="E458" s="78">
        <f t="shared" si="35"/>
        <v>-350</v>
      </c>
      <c r="F458" s="98">
        <f t="shared" si="36"/>
        <v>-1.1949878794086518E-2</v>
      </c>
      <c r="G458" s="98">
        <f t="shared" si="37"/>
        <v>0.98805012120591351</v>
      </c>
    </row>
    <row r="459" spans="1:7" ht="15.75" customHeight="1">
      <c r="A459" s="102">
        <f t="shared" si="38"/>
        <v>21</v>
      </c>
      <c r="B459" s="103" t="str">
        <f t="shared" si="38"/>
        <v>21-AMETHI</v>
      </c>
      <c r="C459" s="78">
        <f>T5A_PLAN_vs_PRFM_UPS!D30+T5B_PLAN_vs_PRFM_NCLP!D30</f>
        <v>30317</v>
      </c>
      <c r="D459" s="78">
        <f t="shared" si="34"/>
        <v>27948</v>
      </c>
      <c r="E459" s="78">
        <f t="shared" si="35"/>
        <v>-2369</v>
      </c>
      <c r="F459" s="98">
        <f t="shared" si="36"/>
        <v>-7.8140977009598572E-2</v>
      </c>
      <c r="G459" s="98">
        <f t="shared" si="37"/>
        <v>0.92185902299040146</v>
      </c>
    </row>
    <row r="460" spans="1:7" ht="15.75" customHeight="1">
      <c r="A460" s="102">
        <f t="shared" si="38"/>
        <v>22</v>
      </c>
      <c r="B460" s="103" t="str">
        <f t="shared" si="38"/>
        <v>22-DEORIA</v>
      </c>
      <c r="C460" s="78">
        <f>T5A_PLAN_vs_PRFM_UPS!D31+T5B_PLAN_vs_PRFM_NCLP!D31</f>
        <v>59361</v>
      </c>
      <c r="D460" s="78">
        <f t="shared" si="34"/>
        <v>55982</v>
      </c>
      <c r="E460" s="78">
        <f t="shared" si="35"/>
        <v>-3379</v>
      </c>
      <c r="F460" s="98">
        <f t="shared" si="36"/>
        <v>-5.6922895503781941E-2</v>
      </c>
      <c r="G460" s="98">
        <f t="shared" si="37"/>
        <v>0.94307710449621807</v>
      </c>
    </row>
    <row r="461" spans="1:7" ht="15.75" customHeight="1">
      <c r="A461" s="102">
        <f t="shared" si="38"/>
        <v>23</v>
      </c>
      <c r="B461" s="103" t="str">
        <f t="shared" si="38"/>
        <v>23-ETAH</v>
      </c>
      <c r="C461" s="78">
        <f>T5A_PLAN_vs_PRFM_UPS!D32+T5B_PLAN_vs_PRFM_NCLP!D32</f>
        <v>31335</v>
      </c>
      <c r="D461" s="78">
        <f t="shared" si="34"/>
        <v>26224</v>
      </c>
      <c r="E461" s="78">
        <f t="shared" si="35"/>
        <v>-5111</v>
      </c>
      <c r="F461" s="98">
        <f t="shared" si="36"/>
        <v>-0.16310834530078186</v>
      </c>
      <c r="G461" s="98">
        <f t="shared" si="37"/>
        <v>0.83689165469921811</v>
      </c>
    </row>
    <row r="462" spans="1:7" ht="15.75" customHeight="1">
      <c r="A462" s="102">
        <f t="shared" si="38"/>
        <v>24</v>
      </c>
      <c r="B462" s="103" t="str">
        <f t="shared" si="38"/>
        <v>24-FAIZABAD</v>
      </c>
      <c r="C462" s="78">
        <f>T5A_PLAN_vs_PRFM_UPS!D33+T5B_PLAN_vs_PRFM_NCLP!D33</f>
        <v>45875</v>
      </c>
      <c r="D462" s="78">
        <f t="shared" si="34"/>
        <v>44085</v>
      </c>
      <c r="E462" s="78">
        <f t="shared" si="35"/>
        <v>-1790</v>
      </c>
      <c r="F462" s="98">
        <f t="shared" si="36"/>
        <v>-3.9019073569482289E-2</v>
      </c>
      <c r="G462" s="98">
        <f t="shared" si="37"/>
        <v>0.96098092643051769</v>
      </c>
    </row>
    <row r="463" spans="1:7" ht="15.75" customHeight="1">
      <c r="A463" s="102">
        <f t="shared" si="38"/>
        <v>25</v>
      </c>
      <c r="B463" s="103" t="str">
        <f t="shared" si="38"/>
        <v>25-FARRUKHABAD</v>
      </c>
      <c r="C463" s="78">
        <f>T5A_PLAN_vs_PRFM_UPS!D34+T5B_PLAN_vs_PRFM_NCLP!D34</f>
        <v>34444</v>
      </c>
      <c r="D463" s="78">
        <f t="shared" si="34"/>
        <v>32683</v>
      </c>
      <c r="E463" s="78">
        <f t="shared" si="35"/>
        <v>-1761</v>
      </c>
      <c r="F463" s="98">
        <f t="shared" si="36"/>
        <v>-5.1126466147950293E-2</v>
      </c>
      <c r="G463" s="98">
        <f t="shared" si="37"/>
        <v>0.94887353385204976</v>
      </c>
    </row>
    <row r="464" spans="1:7" ht="15.75" customHeight="1">
      <c r="A464" s="102">
        <f t="shared" si="38"/>
        <v>26</v>
      </c>
      <c r="B464" s="103" t="str">
        <f t="shared" si="38"/>
        <v>26-FATEHPUR</v>
      </c>
      <c r="C464" s="78">
        <f>T5A_PLAN_vs_PRFM_UPS!D35+T5B_PLAN_vs_PRFM_NCLP!D35</f>
        <v>52051</v>
      </c>
      <c r="D464" s="78">
        <f t="shared" si="34"/>
        <v>47637</v>
      </c>
      <c r="E464" s="78">
        <f t="shared" si="35"/>
        <v>-4414</v>
      </c>
      <c r="F464" s="98">
        <f t="shared" si="36"/>
        <v>-8.4801444736892662E-2</v>
      </c>
      <c r="G464" s="98">
        <f t="shared" si="37"/>
        <v>0.91519855526310734</v>
      </c>
    </row>
    <row r="465" spans="1:7" ht="15.75" customHeight="1">
      <c r="A465" s="102">
        <f t="shared" si="38"/>
        <v>27</v>
      </c>
      <c r="B465" s="103" t="str">
        <f t="shared" si="38"/>
        <v>27-FIROZABAD</v>
      </c>
      <c r="C465" s="78">
        <f>T5A_PLAN_vs_PRFM_UPS!D36+T5B_PLAN_vs_PRFM_NCLP!D36</f>
        <v>26841</v>
      </c>
      <c r="D465" s="78">
        <f t="shared" si="34"/>
        <v>29537</v>
      </c>
      <c r="E465" s="78">
        <f t="shared" si="35"/>
        <v>2696</v>
      </c>
      <c r="F465" s="98">
        <f t="shared" si="36"/>
        <v>0.100443351588987</v>
      </c>
      <c r="G465" s="98">
        <f t="shared" si="37"/>
        <v>1.1004433515889871</v>
      </c>
    </row>
    <row r="466" spans="1:7" ht="15.75" customHeight="1">
      <c r="A466" s="102">
        <f t="shared" si="38"/>
        <v>28</v>
      </c>
      <c r="B466" s="103" t="str">
        <f t="shared" si="38"/>
        <v>28-G.B. NAGAR</v>
      </c>
      <c r="C466" s="78">
        <f>T5A_PLAN_vs_PRFM_UPS!D37+T5B_PLAN_vs_PRFM_NCLP!D37</f>
        <v>19910</v>
      </c>
      <c r="D466" s="78">
        <f t="shared" si="34"/>
        <v>17812</v>
      </c>
      <c r="E466" s="78">
        <f t="shared" si="35"/>
        <v>-2098</v>
      </c>
      <c r="F466" s="98">
        <f t="shared" si="36"/>
        <v>-0.1053741838272225</v>
      </c>
      <c r="G466" s="98">
        <f t="shared" si="37"/>
        <v>0.89462581617277748</v>
      </c>
    </row>
    <row r="467" spans="1:7" ht="15.75" customHeight="1">
      <c r="A467" s="102">
        <f t="shared" si="38"/>
        <v>29</v>
      </c>
      <c r="B467" s="103" t="str">
        <f t="shared" si="38"/>
        <v>29-GHAZIPUR</v>
      </c>
      <c r="C467" s="78">
        <f>T5A_PLAN_vs_PRFM_UPS!D38+T5B_PLAN_vs_PRFM_NCLP!D38</f>
        <v>55878</v>
      </c>
      <c r="D467" s="78">
        <f t="shared" si="34"/>
        <v>55303</v>
      </c>
      <c r="E467" s="78">
        <f t="shared" si="35"/>
        <v>-575</v>
      </c>
      <c r="F467" s="98">
        <f t="shared" si="36"/>
        <v>-1.0290275242492573E-2</v>
      </c>
      <c r="G467" s="98">
        <f t="shared" si="37"/>
        <v>0.9897097247575074</v>
      </c>
    </row>
    <row r="468" spans="1:7" ht="15.75" customHeight="1">
      <c r="A468" s="102">
        <f t="shared" si="38"/>
        <v>30</v>
      </c>
      <c r="B468" s="103" t="str">
        <f t="shared" si="38"/>
        <v>30-GHAZIYABAD</v>
      </c>
      <c r="C468" s="78">
        <f>T5A_PLAN_vs_PRFM_UPS!D39+T5B_PLAN_vs_PRFM_NCLP!D39</f>
        <v>16591</v>
      </c>
      <c r="D468" s="78">
        <f t="shared" si="34"/>
        <v>18397</v>
      </c>
      <c r="E468" s="78">
        <f t="shared" si="35"/>
        <v>1806</v>
      </c>
      <c r="F468" s="98">
        <f t="shared" si="36"/>
        <v>0.10885419805918872</v>
      </c>
      <c r="G468" s="98">
        <f t="shared" si="37"/>
        <v>1.1088541980591886</v>
      </c>
    </row>
    <row r="469" spans="1:7" ht="15.75" customHeight="1">
      <c r="A469" s="102">
        <f t="shared" si="38"/>
        <v>31</v>
      </c>
      <c r="B469" s="103" t="str">
        <f t="shared" si="38"/>
        <v>31-GONDA</v>
      </c>
      <c r="C469" s="78">
        <f>T5A_PLAN_vs_PRFM_UPS!D40+T5B_PLAN_vs_PRFM_NCLP!D40</f>
        <v>54258</v>
      </c>
      <c r="D469" s="78">
        <f t="shared" si="34"/>
        <v>50993</v>
      </c>
      <c r="E469" s="78">
        <f t="shared" si="35"/>
        <v>-3265</v>
      </c>
      <c r="F469" s="98">
        <f t="shared" si="36"/>
        <v>-6.0175457996977405E-2</v>
      </c>
      <c r="G469" s="98">
        <f t="shared" si="37"/>
        <v>0.93982454200302257</v>
      </c>
    </row>
    <row r="470" spans="1:7" ht="15.75" customHeight="1">
      <c r="A470" s="102">
        <f t="shared" si="38"/>
        <v>32</v>
      </c>
      <c r="B470" s="103" t="str">
        <f t="shared" si="38"/>
        <v>32-GORAKHPUR</v>
      </c>
      <c r="C470" s="78">
        <f>T5A_PLAN_vs_PRFM_UPS!D41+T5B_PLAN_vs_PRFM_NCLP!D41</f>
        <v>58748</v>
      </c>
      <c r="D470" s="78">
        <f t="shared" si="34"/>
        <v>60584</v>
      </c>
      <c r="E470" s="78">
        <f t="shared" si="35"/>
        <v>1836</v>
      </c>
      <c r="F470" s="98">
        <f t="shared" si="36"/>
        <v>3.1252127732007896E-2</v>
      </c>
      <c r="G470" s="98">
        <f t="shared" si="37"/>
        <v>1.0312521277320079</v>
      </c>
    </row>
    <row r="471" spans="1:7" ht="15.75" customHeight="1">
      <c r="A471" s="102">
        <f t="shared" ref="A471:B486" si="39">A151</f>
        <v>33</v>
      </c>
      <c r="B471" s="103" t="str">
        <f t="shared" si="39"/>
        <v>33-HAMEERPUR</v>
      </c>
      <c r="C471" s="78">
        <f>T5A_PLAN_vs_PRFM_UPS!D42+T5B_PLAN_vs_PRFM_NCLP!D42</f>
        <v>26072</v>
      </c>
      <c r="D471" s="78">
        <f t="shared" si="34"/>
        <v>23384</v>
      </c>
      <c r="E471" s="78">
        <f t="shared" si="35"/>
        <v>-2688</v>
      </c>
      <c r="F471" s="98">
        <f t="shared" si="36"/>
        <v>-0.10309911015648972</v>
      </c>
      <c r="G471" s="98">
        <f t="shared" si="37"/>
        <v>0.89690088984351024</v>
      </c>
    </row>
    <row r="472" spans="1:7" ht="15.75" customHeight="1">
      <c r="A472" s="102">
        <f t="shared" si="39"/>
        <v>34</v>
      </c>
      <c r="B472" s="103" t="str">
        <f t="shared" si="39"/>
        <v>34-HARDOI</v>
      </c>
      <c r="C472" s="78">
        <f>T5A_PLAN_vs_PRFM_UPS!D43+T5B_PLAN_vs_PRFM_NCLP!D43</f>
        <v>86071</v>
      </c>
      <c r="D472" s="78">
        <f t="shared" si="34"/>
        <v>80602</v>
      </c>
      <c r="E472" s="78">
        <f t="shared" si="35"/>
        <v>-5469</v>
      </c>
      <c r="F472" s="98">
        <f t="shared" si="36"/>
        <v>-6.3540565347213349E-2</v>
      </c>
      <c r="G472" s="98">
        <f t="shared" si="37"/>
        <v>0.93645943465278669</v>
      </c>
    </row>
    <row r="473" spans="1:7" ht="15.75" customHeight="1">
      <c r="A473" s="102">
        <f t="shared" si="39"/>
        <v>35</v>
      </c>
      <c r="B473" s="103" t="str">
        <f t="shared" si="39"/>
        <v>35-HATHRAS</v>
      </c>
      <c r="C473" s="78">
        <f>T5A_PLAN_vs_PRFM_UPS!D44+T5B_PLAN_vs_PRFM_NCLP!D44</f>
        <v>24900</v>
      </c>
      <c r="D473" s="78">
        <f t="shared" si="34"/>
        <v>22313</v>
      </c>
      <c r="E473" s="78">
        <f t="shared" si="35"/>
        <v>-2587</v>
      </c>
      <c r="F473" s="98">
        <f t="shared" si="36"/>
        <v>-0.10389558232931727</v>
      </c>
      <c r="G473" s="98">
        <f t="shared" si="37"/>
        <v>0.89610441767068272</v>
      </c>
    </row>
    <row r="474" spans="1:7" ht="15.75" customHeight="1">
      <c r="A474" s="102">
        <f t="shared" si="39"/>
        <v>36</v>
      </c>
      <c r="B474" s="103" t="str">
        <f t="shared" si="39"/>
        <v>36-ITAWAH</v>
      </c>
      <c r="C474" s="78">
        <f>T5A_PLAN_vs_PRFM_UPS!D45+T5B_PLAN_vs_PRFM_NCLP!D45</f>
        <v>29718</v>
      </c>
      <c r="D474" s="78">
        <f t="shared" si="34"/>
        <v>27414</v>
      </c>
      <c r="E474" s="78">
        <f t="shared" si="35"/>
        <v>-2304</v>
      </c>
      <c r="F474" s="98">
        <f t="shared" si="36"/>
        <v>-7.7528770442156267E-2</v>
      </c>
      <c r="G474" s="98">
        <f t="shared" si="37"/>
        <v>0.92247122955784377</v>
      </c>
    </row>
    <row r="475" spans="1:7" ht="15.75" customHeight="1">
      <c r="A475" s="102">
        <f t="shared" si="39"/>
        <v>37</v>
      </c>
      <c r="B475" s="103" t="str">
        <f t="shared" si="39"/>
        <v>37-J.P. NAGAR</v>
      </c>
      <c r="C475" s="78">
        <f>T5A_PLAN_vs_PRFM_UPS!D46+T5B_PLAN_vs_PRFM_NCLP!D46</f>
        <v>25381</v>
      </c>
      <c r="D475" s="78">
        <f t="shared" si="34"/>
        <v>23870</v>
      </c>
      <c r="E475" s="78">
        <f t="shared" si="35"/>
        <v>-1511</v>
      </c>
      <c r="F475" s="98">
        <f t="shared" si="36"/>
        <v>-5.9532721326976873E-2</v>
      </c>
      <c r="G475" s="98">
        <f t="shared" si="37"/>
        <v>0.94046727867302315</v>
      </c>
    </row>
    <row r="476" spans="1:7" ht="15.75" customHeight="1">
      <c r="A476" s="102">
        <f t="shared" si="39"/>
        <v>38</v>
      </c>
      <c r="B476" s="103" t="str">
        <f t="shared" si="39"/>
        <v>38-JALAUN</v>
      </c>
      <c r="C476" s="78">
        <f>T5A_PLAN_vs_PRFM_UPS!D47+T5B_PLAN_vs_PRFM_NCLP!D47</f>
        <v>31532</v>
      </c>
      <c r="D476" s="78">
        <f t="shared" si="34"/>
        <v>26731</v>
      </c>
      <c r="E476" s="78">
        <f t="shared" si="35"/>
        <v>-4801</v>
      </c>
      <c r="F476" s="98">
        <f t="shared" si="36"/>
        <v>-0.15225802359507801</v>
      </c>
      <c r="G476" s="98">
        <f t="shared" si="37"/>
        <v>0.84774197640492199</v>
      </c>
    </row>
    <row r="477" spans="1:7" ht="15.75" customHeight="1">
      <c r="A477" s="102">
        <f t="shared" si="39"/>
        <v>39</v>
      </c>
      <c r="B477" s="103" t="str">
        <f t="shared" si="39"/>
        <v>39-JAUNPUR</v>
      </c>
      <c r="C477" s="78">
        <f>T5A_PLAN_vs_PRFM_UPS!D48+T5B_PLAN_vs_PRFM_NCLP!D48</f>
        <v>86616</v>
      </c>
      <c r="D477" s="78">
        <f t="shared" si="34"/>
        <v>76936</v>
      </c>
      <c r="E477" s="78">
        <f t="shared" si="35"/>
        <v>-9680</v>
      </c>
      <c r="F477" s="98">
        <f t="shared" si="36"/>
        <v>-0.11175764292971276</v>
      </c>
      <c r="G477" s="98">
        <f t="shared" si="37"/>
        <v>0.8882423570702872</v>
      </c>
    </row>
    <row r="478" spans="1:7" ht="15.75" customHeight="1">
      <c r="A478" s="102">
        <f t="shared" si="39"/>
        <v>40</v>
      </c>
      <c r="B478" s="103" t="str">
        <f t="shared" si="39"/>
        <v>40-JHANSI</v>
      </c>
      <c r="C478" s="78">
        <f>T5A_PLAN_vs_PRFM_UPS!D49+T5B_PLAN_vs_PRFM_NCLP!D49</f>
        <v>35060</v>
      </c>
      <c r="D478" s="78">
        <f t="shared" si="34"/>
        <v>30393</v>
      </c>
      <c r="E478" s="78">
        <f t="shared" si="35"/>
        <v>-4667</v>
      </c>
      <c r="F478" s="98">
        <f t="shared" si="36"/>
        <v>-0.13311466058185967</v>
      </c>
      <c r="G478" s="98">
        <f t="shared" si="37"/>
        <v>0.86688533941814028</v>
      </c>
    </row>
    <row r="479" spans="1:7" ht="15.75" customHeight="1">
      <c r="A479" s="102">
        <f t="shared" si="39"/>
        <v>41</v>
      </c>
      <c r="B479" s="103" t="str">
        <f t="shared" si="39"/>
        <v>41-KANNAUJ</v>
      </c>
      <c r="C479" s="78">
        <f>T5A_PLAN_vs_PRFM_UPS!D50+T5B_PLAN_vs_PRFM_NCLP!D50</f>
        <v>37420</v>
      </c>
      <c r="D479" s="78">
        <f t="shared" si="34"/>
        <v>32608</v>
      </c>
      <c r="E479" s="78">
        <f t="shared" si="35"/>
        <v>-4812</v>
      </c>
      <c r="F479" s="98">
        <f t="shared" si="36"/>
        <v>-0.12859433458043826</v>
      </c>
      <c r="G479" s="98">
        <f t="shared" si="37"/>
        <v>0.87140566541956177</v>
      </c>
    </row>
    <row r="480" spans="1:7" ht="15.75" customHeight="1">
      <c r="A480" s="102">
        <f t="shared" si="39"/>
        <v>42</v>
      </c>
      <c r="B480" s="103" t="str">
        <f t="shared" si="39"/>
        <v>42-KANPUR DEHAT</v>
      </c>
      <c r="C480" s="78">
        <f>T5A_PLAN_vs_PRFM_UPS!D51+T5B_PLAN_vs_PRFM_NCLP!D51</f>
        <v>40662</v>
      </c>
      <c r="D480" s="78">
        <f t="shared" si="34"/>
        <v>27197</v>
      </c>
      <c r="E480" s="78">
        <f t="shared" si="35"/>
        <v>-13465</v>
      </c>
      <c r="F480" s="98">
        <f t="shared" si="36"/>
        <v>-0.33114455757218042</v>
      </c>
      <c r="G480" s="98">
        <f t="shared" si="37"/>
        <v>0.66885544242781958</v>
      </c>
    </row>
    <row r="481" spans="1:7" ht="15.75" customHeight="1">
      <c r="A481" s="102">
        <f t="shared" si="39"/>
        <v>43</v>
      </c>
      <c r="B481" s="103" t="str">
        <f t="shared" si="39"/>
        <v>43-KANPUR NAGAR</v>
      </c>
      <c r="C481" s="78">
        <f>T5A_PLAN_vs_PRFM_UPS!D52+T5B_PLAN_vs_PRFM_NCLP!D52</f>
        <v>39461</v>
      </c>
      <c r="D481" s="78">
        <f t="shared" si="34"/>
        <v>35769</v>
      </c>
      <c r="E481" s="78">
        <f t="shared" si="35"/>
        <v>-3692</v>
      </c>
      <c r="F481" s="98">
        <f t="shared" si="36"/>
        <v>-9.3560730848179216E-2</v>
      </c>
      <c r="G481" s="98">
        <f t="shared" si="37"/>
        <v>0.90643926915182083</v>
      </c>
    </row>
    <row r="482" spans="1:7" ht="15.75" customHeight="1">
      <c r="A482" s="102">
        <f t="shared" si="39"/>
        <v>44</v>
      </c>
      <c r="B482" s="103" t="str">
        <f t="shared" si="39"/>
        <v>44-KAAS GANJ</v>
      </c>
      <c r="C482" s="78">
        <f>T5A_PLAN_vs_PRFM_UPS!D53+T5B_PLAN_vs_PRFM_NCLP!D53</f>
        <v>22953</v>
      </c>
      <c r="D482" s="78">
        <f t="shared" si="34"/>
        <v>22476</v>
      </c>
      <c r="E482" s="78">
        <f t="shared" si="35"/>
        <v>-477</v>
      </c>
      <c r="F482" s="98">
        <f t="shared" si="36"/>
        <v>-2.0781597176839629E-2</v>
      </c>
      <c r="G482" s="98">
        <f t="shared" si="37"/>
        <v>0.97921840282316042</v>
      </c>
    </row>
    <row r="483" spans="1:7" ht="15.75" customHeight="1">
      <c r="A483" s="102">
        <f t="shared" si="39"/>
        <v>45</v>
      </c>
      <c r="B483" s="103" t="str">
        <f t="shared" si="39"/>
        <v>45-KAUSHAMBI</v>
      </c>
      <c r="C483" s="78">
        <f>T5A_PLAN_vs_PRFM_UPS!D54+T5B_PLAN_vs_PRFM_NCLP!D54</f>
        <v>25859</v>
      </c>
      <c r="D483" s="78">
        <f t="shared" si="34"/>
        <v>24955</v>
      </c>
      <c r="E483" s="78">
        <f t="shared" si="35"/>
        <v>-904</v>
      </c>
      <c r="F483" s="98">
        <f t="shared" si="36"/>
        <v>-3.4958815112726707E-2</v>
      </c>
      <c r="G483" s="98">
        <f t="shared" si="37"/>
        <v>0.96504118488727331</v>
      </c>
    </row>
    <row r="484" spans="1:7" ht="15.75" customHeight="1">
      <c r="A484" s="102">
        <f t="shared" si="39"/>
        <v>46</v>
      </c>
      <c r="B484" s="103" t="str">
        <f t="shared" si="39"/>
        <v>46-KUSHINAGAR</v>
      </c>
      <c r="C484" s="78">
        <f>T5A_PLAN_vs_PRFM_UPS!D55+T5B_PLAN_vs_PRFM_NCLP!D55</f>
        <v>48307</v>
      </c>
      <c r="D484" s="78">
        <f t="shared" si="34"/>
        <v>50356</v>
      </c>
      <c r="E484" s="78">
        <f t="shared" si="35"/>
        <v>2049</v>
      </c>
      <c r="F484" s="98">
        <f t="shared" si="36"/>
        <v>4.2416212971205E-2</v>
      </c>
      <c r="G484" s="98">
        <f t="shared" si="37"/>
        <v>1.0424162129712049</v>
      </c>
    </row>
    <row r="485" spans="1:7" ht="15.75" customHeight="1">
      <c r="A485" s="102">
        <f t="shared" si="39"/>
        <v>47</v>
      </c>
      <c r="B485" s="103" t="str">
        <f t="shared" si="39"/>
        <v>47-LAKHIMPUR KHERI</v>
      </c>
      <c r="C485" s="78">
        <f>T5A_PLAN_vs_PRFM_UPS!D56+T5B_PLAN_vs_PRFM_NCLP!D56</f>
        <v>98986</v>
      </c>
      <c r="D485" s="78">
        <f t="shared" si="34"/>
        <v>89627</v>
      </c>
      <c r="E485" s="78">
        <f t="shared" si="35"/>
        <v>-9359</v>
      </c>
      <c r="F485" s="98">
        <f t="shared" si="36"/>
        <v>-9.4548724061988568E-2</v>
      </c>
      <c r="G485" s="98">
        <f t="shared" si="37"/>
        <v>0.90545127593801145</v>
      </c>
    </row>
    <row r="486" spans="1:7" ht="15.75" customHeight="1">
      <c r="A486" s="102">
        <f t="shared" si="39"/>
        <v>48</v>
      </c>
      <c r="B486" s="103" t="str">
        <f t="shared" si="39"/>
        <v>48-LALITPUR</v>
      </c>
      <c r="C486" s="78">
        <f>T5A_PLAN_vs_PRFM_UPS!D57+T5B_PLAN_vs_PRFM_NCLP!D57</f>
        <v>36162</v>
      </c>
      <c r="D486" s="78">
        <f t="shared" si="34"/>
        <v>31048</v>
      </c>
      <c r="E486" s="78">
        <f t="shared" si="35"/>
        <v>-5114</v>
      </c>
      <c r="F486" s="98">
        <f t="shared" si="36"/>
        <v>-0.14141916929373374</v>
      </c>
      <c r="G486" s="98">
        <f t="shared" si="37"/>
        <v>0.85858083070626623</v>
      </c>
    </row>
    <row r="487" spans="1:7" ht="15.75" customHeight="1">
      <c r="A487" s="102">
        <f t="shared" ref="A487:B502" si="40">A167</f>
        <v>49</v>
      </c>
      <c r="B487" s="103" t="str">
        <f t="shared" si="40"/>
        <v>49-LUCKNOW</v>
      </c>
      <c r="C487" s="78">
        <f>T5A_PLAN_vs_PRFM_UPS!D58+T5B_PLAN_vs_PRFM_NCLP!D58</f>
        <v>40379</v>
      </c>
      <c r="D487" s="78">
        <f t="shared" si="34"/>
        <v>47620</v>
      </c>
      <c r="E487" s="78">
        <f t="shared" si="35"/>
        <v>7241</v>
      </c>
      <c r="F487" s="98">
        <f t="shared" si="36"/>
        <v>0.17932588721860374</v>
      </c>
      <c r="G487" s="98">
        <f t="shared" si="37"/>
        <v>1.1793258872186037</v>
      </c>
    </row>
    <row r="488" spans="1:7" ht="15.75" customHeight="1">
      <c r="A488" s="102">
        <f t="shared" si="40"/>
        <v>50</v>
      </c>
      <c r="B488" s="103" t="str">
        <f t="shared" si="40"/>
        <v>50-MAHOBA</v>
      </c>
      <c r="C488" s="78">
        <f>T5A_PLAN_vs_PRFM_UPS!D59+T5B_PLAN_vs_PRFM_NCLP!D59</f>
        <v>24094</v>
      </c>
      <c r="D488" s="78">
        <f t="shared" si="34"/>
        <v>23957</v>
      </c>
      <c r="E488" s="78">
        <f t="shared" si="35"/>
        <v>-137</v>
      </c>
      <c r="F488" s="98">
        <f t="shared" si="36"/>
        <v>-5.6860629202291025E-3</v>
      </c>
      <c r="G488" s="98">
        <f t="shared" si="37"/>
        <v>0.99431393707977089</v>
      </c>
    </row>
    <row r="489" spans="1:7" ht="15.75" customHeight="1">
      <c r="A489" s="102">
        <f t="shared" si="40"/>
        <v>51</v>
      </c>
      <c r="B489" s="103" t="str">
        <f t="shared" si="40"/>
        <v>51-MAHRAJGANJ</v>
      </c>
      <c r="C489" s="78">
        <f>T5A_PLAN_vs_PRFM_UPS!D60+T5B_PLAN_vs_PRFM_NCLP!D60</f>
        <v>47606</v>
      </c>
      <c r="D489" s="78">
        <f t="shared" si="34"/>
        <v>45043</v>
      </c>
      <c r="E489" s="78">
        <f t="shared" si="35"/>
        <v>-2563</v>
      </c>
      <c r="F489" s="98">
        <f t="shared" si="36"/>
        <v>-5.3837751543923035E-2</v>
      </c>
      <c r="G489" s="98">
        <f t="shared" si="37"/>
        <v>0.94616224845607699</v>
      </c>
    </row>
    <row r="490" spans="1:7" ht="15.75" customHeight="1">
      <c r="A490" s="102">
        <f t="shared" si="40"/>
        <v>52</v>
      </c>
      <c r="B490" s="103" t="str">
        <f t="shared" si="40"/>
        <v>52-MAINPURI</v>
      </c>
      <c r="C490" s="78">
        <f>T5A_PLAN_vs_PRFM_UPS!D61+T5B_PLAN_vs_PRFM_NCLP!D61</f>
        <v>21444</v>
      </c>
      <c r="D490" s="78">
        <f t="shared" si="34"/>
        <v>23577</v>
      </c>
      <c r="E490" s="78">
        <f t="shared" si="35"/>
        <v>2133</v>
      </c>
      <c r="F490" s="98">
        <f t="shared" si="36"/>
        <v>9.9468382764409627E-2</v>
      </c>
      <c r="G490" s="98">
        <f t="shared" si="37"/>
        <v>1.0994683827644096</v>
      </c>
    </row>
    <row r="491" spans="1:7" ht="15.75" customHeight="1">
      <c r="A491" s="102">
        <f t="shared" si="40"/>
        <v>53</v>
      </c>
      <c r="B491" s="103" t="str">
        <f t="shared" si="40"/>
        <v>53-MATHURA</v>
      </c>
      <c r="C491" s="78">
        <f>T5A_PLAN_vs_PRFM_UPS!D62+T5B_PLAN_vs_PRFM_NCLP!D62</f>
        <v>32632</v>
      </c>
      <c r="D491" s="78">
        <f t="shared" si="34"/>
        <v>29460</v>
      </c>
      <c r="E491" s="78">
        <f t="shared" si="35"/>
        <v>-3172</v>
      </c>
      <c r="F491" s="98">
        <f t="shared" si="36"/>
        <v>-9.720519735229223E-2</v>
      </c>
      <c r="G491" s="98">
        <f t="shared" si="37"/>
        <v>0.90279480264770773</v>
      </c>
    </row>
    <row r="492" spans="1:7" ht="15.75" customHeight="1">
      <c r="A492" s="102">
        <f t="shared" si="40"/>
        <v>54</v>
      </c>
      <c r="B492" s="103" t="str">
        <f t="shared" si="40"/>
        <v>54-MAU</v>
      </c>
      <c r="C492" s="78">
        <f>T5A_PLAN_vs_PRFM_UPS!D63+T5B_PLAN_vs_PRFM_NCLP!D63</f>
        <v>43469</v>
      </c>
      <c r="D492" s="78">
        <f t="shared" si="34"/>
        <v>40081</v>
      </c>
      <c r="E492" s="78">
        <f t="shared" si="35"/>
        <v>-3388</v>
      </c>
      <c r="F492" s="98">
        <f t="shared" si="36"/>
        <v>-7.7940601348087141E-2</v>
      </c>
      <c r="G492" s="98">
        <f t="shared" si="37"/>
        <v>0.92205939865191289</v>
      </c>
    </row>
    <row r="493" spans="1:7" ht="15.75" customHeight="1">
      <c r="A493" s="102">
        <f t="shared" si="40"/>
        <v>55</v>
      </c>
      <c r="B493" s="103" t="str">
        <f t="shared" si="40"/>
        <v>55-MEERUT</v>
      </c>
      <c r="C493" s="78">
        <f>T5A_PLAN_vs_PRFM_UPS!D64+T5B_PLAN_vs_PRFM_NCLP!D64</f>
        <v>39807</v>
      </c>
      <c r="D493" s="78">
        <f t="shared" si="34"/>
        <v>36028</v>
      </c>
      <c r="E493" s="78">
        <f t="shared" si="35"/>
        <v>-3779</v>
      </c>
      <c r="F493" s="98">
        <f t="shared" si="36"/>
        <v>-9.4933051975783153E-2</v>
      </c>
      <c r="G493" s="98">
        <f t="shared" si="37"/>
        <v>0.90506694802421683</v>
      </c>
    </row>
    <row r="494" spans="1:7" ht="15.75" customHeight="1">
      <c r="A494" s="102">
        <f t="shared" si="40"/>
        <v>56</v>
      </c>
      <c r="B494" s="103" t="str">
        <f t="shared" si="40"/>
        <v>56-MIRZAPUR</v>
      </c>
      <c r="C494" s="78">
        <f>T5A_PLAN_vs_PRFM_UPS!D65+T5B_PLAN_vs_PRFM_NCLP!D65</f>
        <v>53313</v>
      </c>
      <c r="D494" s="78">
        <f t="shared" si="34"/>
        <v>52550</v>
      </c>
      <c r="E494" s="78">
        <f t="shared" si="35"/>
        <v>-763</v>
      </c>
      <c r="F494" s="98">
        <f t="shared" si="36"/>
        <v>-1.4311706338041378E-2</v>
      </c>
      <c r="G494" s="98">
        <f t="shared" si="37"/>
        <v>0.98568829366195865</v>
      </c>
    </row>
    <row r="495" spans="1:7" ht="15.75" customHeight="1">
      <c r="A495" s="102">
        <f t="shared" si="40"/>
        <v>57</v>
      </c>
      <c r="B495" s="103" t="str">
        <f t="shared" si="40"/>
        <v>57-MORADABAD</v>
      </c>
      <c r="C495" s="78">
        <f>T5A_PLAN_vs_PRFM_UPS!D66+T5B_PLAN_vs_PRFM_NCLP!D66</f>
        <v>37448</v>
      </c>
      <c r="D495" s="78">
        <f t="shared" si="34"/>
        <v>33852</v>
      </c>
      <c r="E495" s="78">
        <f t="shared" si="35"/>
        <v>-3596</v>
      </c>
      <c r="F495" s="98">
        <f t="shared" si="36"/>
        <v>-9.602649006622517E-2</v>
      </c>
      <c r="G495" s="98">
        <f t="shared" si="37"/>
        <v>0.90397350993377479</v>
      </c>
    </row>
    <row r="496" spans="1:7" ht="15.75" customHeight="1">
      <c r="A496" s="102">
        <f t="shared" si="40"/>
        <v>58</v>
      </c>
      <c r="B496" s="103" t="str">
        <f t="shared" si="40"/>
        <v>58-MUZAFFARNAGAR</v>
      </c>
      <c r="C496" s="78">
        <f>T5A_PLAN_vs_PRFM_UPS!D67+T5B_PLAN_vs_PRFM_NCLP!D67</f>
        <v>23640</v>
      </c>
      <c r="D496" s="78">
        <f t="shared" si="34"/>
        <v>31218</v>
      </c>
      <c r="E496" s="78">
        <f t="shared" si="35"/>
        <v>7578</v>
      </c>
      <c r="F496" s="98">
        <f t="shared" si="36"/>
        <v>0.32055837563451778</v>
      </c>
      <c r="G496" s="98">
        <f t="shared" si="37"/>
        <v>1.3205583756345178</v>
      </c>
    </row>
    <row r="497" spans="1:7" ht="15.75" customHeight="1">
      <c r="A497" s="102">
        <f t="shared" si="40"/>
        <v>59</v>
      </c>
      <c r="B497" s="103" t="str">
        <f t="shared" si="40"/>
        <v>59-PILIBHIT</v>
      </c>
      <c r="C497" s="78">
        <f>T5A_PLAN_vs_PRFM_UPS!D68+T5B_PLAN_vs_PRFM_NCLP!D68</f>
        <v>32675</v>
      </c>
      <c r="D497" s="78">
        <f t="shared" si="34"/>
        <v>31322</v>
      </c>
      <c r="E497" s="78">
        <f t="shared" si="35"/>
        <v>-1353</v>
      </c>
      <c r="F497" s="98">
        <f t="shared" si="36"/>
        <v>-4.1407804131599085E-2</v>
      </c>
      <c r="G497" s="98">
        <f t="shared" si="37"/>
        <v>0.95859219586840094</v>
      </c>
    </row>
    <row r="498" spans="1:7" ht="15.75" customHeight="1">
      <c r="A498" s="102">
        <f t="shared" si="40"/>
        <v>60</v>
      </c>
      <c r="B498" s="103" t="str">
        <f t="shared" si="40"/>
        <v>60-PRATAPGARH</v>
      </c>
      <c r="C498" s="78">
        <f>T5A_PLAN_vs_PRFM_UPS!D69+T5B_PLAN_vs_PRFM_NCLP!D69</f>
        <v>61450</v>
      </c>
      <c r="D498" s="78">
        <f t="shared" si="34"/>
        <v>61236</v>
      </c>
      <c r="E498" s="78">
        <f t="shared" si="35"/>
        <v>-214</v>
      </c>
      <c r="F498" s="98">
        <f t="shared" si="36"/>
        <v>-3.4825061025223758E-3</v>
      </c>
      <c r="G498" s="98">
        <f t="shared" si="37"/>
        <v>0.99651749389747757</v>
      </c>
    </row>
    <row r="499" spans="1:7" ht="15.75" customHeight="1">
      <c r="A499" s="102">
        <f t="shared" si="40"/>
        <v>61</v>
      </c>
      <c r="B499" s="103" t="str">
        <f t="shared" si="40"/>
        <v>61-RAI BAREILY</v>
      </c>
      <c r="C499" s="78">
        <f>T5A_PLAN_vs_PRFM_UPS!D70+T5B_PLAN_vs_PRFM_NCLP!D70</f>
        <v>43649</v>
      </c>
      <c r="D499" s="78">
        <f t="shared" si="34"/>
        <v>44222</v>
      </c>
      <c r="E499" s="78">
        <f t="shared" si="35"/>
        <v>573</v>
      </c>
      <c r="F499" s="98">
        <f t="shared" si="36"/>
        <v>1.3127448509702398E-2</v>
      </c>
      <c r="G499" s="98">
        <f t="shared" si="37"/>
        <v>1.0131274485097024</v>
      </c>
    </row>
    <row r="500" spans="1:7" ht="15.75" customHeight="1">
      <c r="A500" s="102">
        <f t="shared" si="40"/>
        <v>62</v>
      </c>
      <c r="B500" s="103" t="str">
        <f t="shared" si="40"/>
        <v>62-RAMPUR</v>
      </c>
      <c r="C500" s="78">
        <f>T5A_PLAN_vs_PRFM_UPS!D71+T5B_PLAN_vs_PRFM_NCLP!D71</f>
        <v>30773</v>
      </c>
      <c r="D500" s="78">
        <f t="shared" si="34"/>
        <v>31368</v>
      </c>
      <c r="E500" s="78">
        <f t="shared" si="35"/>
        <v>595</v>
      </c>
      <c r="F500" s="98">
        <f t="shared" si="36"/>
        <v>1.9335131446397816E-2</v>
      </c>
      <c r="G500" s="98">
        <f t="shared" si="37"/>
        <v>1.0193351314463979</v>
      </c>
    </row>
    <row r="501" spans="1:7" ht="15.75" customHeight="1">
      <c r="A501" s="102">
        <f t="shared" si="40"/>
        <v>63</v>
      </c>
      <c r="B501" s="103" t="str">
        <f t="shared" si="40"/>
        <v>63-SAHARANPUR</v>
      </c>
      <c r="C501" s="78">
        <f>T5A_PLAN_vs_PRFM_UPS!D72+T5B_PLAN_vs_PRFM_NCLP!D72</f>
        <v>48463</v>
      </c>
      <c r="D501" s="78">
        <f t="shared" si="34"/>
        <v>41253</v>
      </c>
      <c r="E501" s="78">
        <f t="shared" si="35"/>
        <v>-7210</v>
      </c>
      <c r="F501" s="98">
        <f t="shared" si="36"/>
        <v>-0.14877329096424077</v>
      </c>
      <c r="G501" s="98">
        <f t="shared" si="37"/>
        <v>0.85122670903575925</v>
      </c>
    </row>
    <row r="502" spans="1:7" ht="15.75" customHeight="1">
      <c r="A502" s="102">
        <f t="shared" si="40"/>
        <v>64</v>
      </c>
      <c r="B502" s="103" t="str">
        <f t="shared" si="40"/>
        <v>64-SANTKABIR NAGAR</v>
      </c>
      <c r="C502" s="78">
        <f>T5A_PLAN_vs_PRFM_UPS!D73+T5B_PLAN_vs_PRFM_NCLP!D73</f>
        <v>30330</v>
      </c>
      <c r="D502" s="78">
        <f t="shared" si="34"/>
        <v>28508</v>
      </c>
      <c r="E502" s="78">
        <f t="shared" si="35"/>
        <v>-1822</v>
      </c>
      <c r="F502" s="98">
        <f t="shared" si="36"/>
        <v>-6.0072535443455324E-2</v>
      </c>
      <c r="G502" s="98">
        <f t="shared" si="37"/>
        <v>0.93992746455654463</v>
      </c>
    </row>
    <row r="503" spans="1:7" ht="15.75" customHeight="1">
      <c r="A503" s="102">
        <f t="shared" ref="A503:B514" si="41">A183</f>
        <v>65</v>
      </c>
      <c r="B503" s="103" t="str">
        <f t="shared" si="41"/>
        <v>65-SHAHJAHANPUR</v>
      </c>
      <c r="C503" s="78">
        <f>T5A_PLAN_vs_PRFM_UPS!D74+T5B_PLAN_vs_PRFM_NCLP!D74</f>
        <v>62190</v>
      </c>
      <c r="D503" s="78">
        <f t="shared" ref="D503:D514" si="42">D343</f>
        <v>57357</v>
      </c>
      <c r="E503" s="78">
        <f t="shared" si="35"/>
        <v>-4833</v>
      </c>
      <c r="F503" s="98">
        <f t="shared" si="36"/>
        <v>-7.7713458755426915E-2</v>
      </c>
      <c r="G503" s="98">
        <f t="shared" si="37"/>
        <v>0.9222865412445731</v>
      </c>
    </row>
    <row r="504" spans="1:7" ht="15.75" customHeight="1">
      <c r="A504" s="102">
        <f t="shared" si="41"/>
        <v>66</v>
      </c>
      <c r="B504" s="103" t="str">
        <f t="shared" si="41"/>
        <v>66-SHRAWASTI</v>
      </c>
      <c r="C504" s="78">
        <f>T5A_PLAN_vs_PRFM_UPS!D75+T5B_PLAN_vs_PRFM_NCLP!D75</f>
        <v>17110</v>
      </c>
      <c r="D504" s="78">
        <f t="shared" si="42"/>
        <v>18043</v>
      </c>
      <c r="E504" s="78">
        <f t="shared" si="35"/>
        <v>933</v>
      </c>
      <c r="F504" s="98">
        <f t="shared" si="36"/>
        <v>5.4529514903565168E-2</v>
      </c>
      <c r="G504" s="98">
        <f t="shared" si="37"/>
        <v>1.0545295149035652</v>
      </c>
    </row>
    <row r="505" spans="1:7" ht="15.75" customHeight="1">
      <c r="A505" s="102">
        <f t="shared" si="41"/>
        <v>67</v>
      </c>
      <c r="B505" s="103" t="str">
        <f t="shared" si="41"/>
        <v>67-SIDDHARTHNAGAR</v>
      </c>
      <c r="C505" s="78">
        <f>T5A_PLAN_vs_PRFM_UPS!D76+T5B_PLAN_vs_PRFM_NCLP!D76</f>
        <v>49049</v>
      </c>
      <c r="D505" s="78">
        <f t="shared" si="42"/>
        <v>47672</v>
      </c>
      <c r="E505" s="78">
        <f t="shared" si="35"/>
        <v>-1377</v>
      </c>
      <c r="F505" s="98">
        <f t="shared" si="36"/>
        <v>-2.8073966849477053E-2</v>
      </c>
      <c r="G505" s="98">
        <f t="shared" si="37"/>
        <v>0.97192603315052295</v>
      </c>
    </row>
    <row r="506" spans="1:7" ht="15.75" customHeight="1">
      <c r="A506" s="102">
        <f t="shared" si="41"/>
        <v>68</v>
      </c>
      <c r="B506" s="103" t="str">
        <f t="shared" si="41"/>
        <v>68-SITAPUR</v>
      </c>
      <c r="C506" s="78">
        <f>T5A_PLAN_vs_PRFM_UPS!D77+T5B_PLAN_vs_PRFM_NCLP!D77</f>
        <v>93947</v>
      </c>
      <c r="D506" s="78">
        <f t="shared" si="42"/>
        <v>90067</v>
      </c>
      <c r="E506" s="78">
        <f t="shared" si="35"/>
        <v>-3880</v>
      </c>
      <c r="F506" s="98">
        <f t="shared" si="36"/>
        <v>-4.1299881848276154E-2</v>
      </c>
      <c r="G506" s="98">
        <f t="shared" si="37"/>
        <v>0.95870011815172385</v>
      </c>
    </row>
    <row r="507" spans="1:7" ht="15.75" customHeight="1">
      <c r="A507" s="102">
        <f t="shared" si="41"/>
        <v>69</v>
      </c>
      <c r="B507" s="103" t="str">
        <f t="shared" si="41"/>
        <v>69-SONBHADRA</v>
      </c>
      <c r="C507" s="78">
        <f>T5A_PLAN_vs_PRFM_UPS!D78+T5B_PLAN_vs_PRFM_NCLP!D78</f>
        <v>43310</v>
      </c>
      <c r="D507" s="78">
        <f t="shared" si="42"/>
        <v>44792</v>
      </c>
      <c r="E507" s="78">
        <f t="shared" si="35"/>
        <v>1482</v>
      </c>
      <c r="F507" s="98">
        <f t="shared" si="36"/>
        <v>3.4218425305933962E-2</v>
      </c>
      <c r="G507" s="98">
        <f t="shared" si="37"/>
        <v>1.0342184253059339</v>
      </c>
    </row>
    <row r="508" spans="1:7" ht="15.75" customHeight="1">
      <c r="A508" s="102">
        <f t="shared" si="41"/>
        <v>70</v>
      </c>
      <c r="B508" s="103" t="str">
        <f t="shared" si="41"/>
        <v>70-SULTANPUR</v>
      </c>
      <c r="C508" s="78">
        <f>T5A_PLAN_vs_PRFM_UPS!D79+T5B_PLAN_vs_PRFM_NCLP!D79</f>
        <v>57454</v>
      </c>
      <c r="D508" s="78">
        <f t="shared" si="42"/>
        <v>52326</v>
      </c>
      <c r="E508" s="78">
        <f t="shared" si="35"/>
        <v>-5128</v>
      </c>
      <c r="F508" s="98">
        <f t="shared" si="36"/>
        <v>-8.9254011905176317E-2</v>
      </c>
      <c r="G508" s="98">
        <f t="shared" si="37"/>
        <v>0.91074598809482366</v>
      </c>
    </row>
    <row r="509" spans="1:7" ht="15.75" customHeight="1">
      <c r="A509" s="102">
        <f t="shared" si="41"/>
        <v>71</v>
      </c>
      <c r="B509" s="103" t="str">
        <f t="shared" si="41"/>
        <v>71-UNNAO</v>
      </c>
      <c r="C509" s="78">
        <f>T5A_PLAN_vs_PRFM_UPS!D80+T5B_PLAN_vs_PRFM_NCLP!D80</f>
        <v>47642</v>
      </c>
      <c r="D509" s="78">
        <f t="shared" si="42"/>
        <v>43634</v>
      </c>
      <c r="E509" s="78">
        <f t="shared" si="35"/>
        <v>-4008</v>
      </c>
      <c r="F509" s="98">
        <f t="shared" si="36"/>
        <v>-8.4127450568825826E-2</v>
      </c>
      <c r="G509" s="98">
        <f t="shared" si="37"/>
        <v>0.91587254943117413</v>
      </c>
    </row>
    <row r="510" spans="1:7" ht="15.75" customHeight="1">
      <c r="A510" s="102">
        <f t="shared" si="41"/>
        <v>72</v>
      </c>
      <c r="B510" s="103" t="str">
        <f t="shared" si="41"/>
        <v>72-VARANASI</v>
      </c>
      <c r="C510" s="78">
        <f>T5A_PLAN_vs_PRFM_UPS!D81+T5B_PLAN_vs_PRFM_NCLP!D81</f>
        <v>71147</v>
      </c>
      <c r="D510" s="78">
        <f t="shared" si="42"/>
        <v>60565</v>
      </c>
      <c r="E510" s="78">
        <f t="shared" si="35"/>
        <v>-10582</v>
      </c>
      <c r="F510" s="98">
        <f t="shared" si="36"/>
        <v>-0.14873431065259252</v>
      </c>
      <c r="G510" s="98">
        <f t="shared" si="37"/>
        <v>0.85126568934740743</v>
      </c>
    </row>
    <row r="511" spans="1:7" ht="15.75" customHeight="1">
      <c r="A511" s="102">
        <f t="shared" si="41"/>
        <v>73</v>
      </c>
      <c r="B511" s="103" t="str">
        <f t="shared" si="41"/>
        <v>73-SAMBHAL</v>
      </c>
      <c r="C511" s="78">
        <f>T5A_PLAN_vs_PRFM_UPS!D82+T5B_PLAN_vs_PRFM_NCLP!D82</f>
        <v>38880</v>
      </c>
      <c r="D511" s="78">
        <f t="shared" si="42"/>
        <v>36909</v>
      </c>
      <c r="E511" s="78">
        <f t="shared" si="35"/>
        <v>-1971</v>
      </c>
      <c r="F511" s="98">
        <f t="shared" si="36"/>
        <v>-5.0694444444444445E-2</v>
      </c>
      <c r="G511" s="98">
        <f t="shared" si="37"/>
        <v>0.94930555555555551</v>
      </c>
    </row>
    <row r="512" spans="1:7" ht="15.75" customHeight="1">
      <c r="A512" s="102">
        <f t="shared" si="41"/>
        <v>74</v>
      </c>
      <c r="B512" s="103" t="str">
        <f t="shared" si="41"/>
        <v>74-HAPUR</v>
      </c>
      <c r="C512" s="78">
        <f>T5A_PLAN_vs_PRFM_UPS!D83+T5B_PLAN_vs_PRFM_NCLP!D83</f>
        <v>17584</v>
      </c>
      <c r="D512" s="78">
        <f t="shared" si="42"/>
        <v>15679</v>
      </c>
      <c r="E512" s="78">
        <f t="shared" si="35"/>
        <v>-1905</v>
      </c>
      <c r="F512" s="98">
        <f t="shared" si="36"/>
        <v>-0.1083371246587807</v>
      </c>
      <c r="G512" s="98">
        <f t="shared" si="37"/>
        <v>0.89166287534121924</v>
      </c>
    </row>
    <row r="513" spans="1:7" ht="15.75" customHeight="1">
      <c r="A513" s="102">
        <f t="shared" si="41"/>
        <v>75</v>
      </c>
      <c r="B513" s="103" t="str">
        <f t="shared" si="41"/>
        <v>75-SHAMLI</v>
      </c>
      <c r="C513" s="78">
        <f>T5A_PLAN_vs_PRFM_UPS!D84+T5B_PLAN_vs_PRFM_NCLP!D84</f>
        <v>18073</v>
      </c>
      <c r="D513" s="78">
        <f t="shared" si="42"/>
        <v>16434</v>
      </c>
      <c r="E513" s="78">
        <f t="shared" si="35"/>
        <v>-1639</v>
      </c>
      <c r="F513" s="98">
        <f t="shared" si="36"/>
        <v>-9.0687766281192933E-2</v>
      </c>
      <c r="G513" s="98">
        <f t="shared" si="37"/>
        <v>0.90931223371880709</v>
      </c>
    </row>
    <row r="514" spans="1:7" ht="15.75" customHeight="1">
      <c r="A514" s="102">
        <f t="shared" si="41"/>
        <v>0</v>
      </c>
      <c r="B514" s="92" t="str">
        <f t="shared" si="41"/>
        <v>TOTAL</v>
      </c>
      <c r="C514" s="86">
        <f>SUM(C439:C513)</f>
        <v>3279288</v>
      </c>
      <c r="D514" s="77">
        <f t="shared" si="42"/>
        <v>3093400</v>
      </c>
      <c r="E514" s="77">
        <f t="shared" si="35"/>
        <v>-185888</v>
      </c>
      <c r="F514" s="99">
        <f t="shared" si="36"/>
        <v>-5.6685475627636241E-2</v>
      </c>
      <c r="G514" s="99">
        <f t="shared" si="37"/>
        <v>0.94331452437236374</v>
      </c>
    </row>
    <row r="516" spans="1:7" ht="15.75" customHeight="1">
      <c r="A516" s="74" t="s">
        <v>966</v>
      </c>
      <c r="B516" s="72"/>
      <c r="C516" s="72"/>
      <c r="D516" s="72"/>
      <c r="E516" s="72"/>
    </row>
    <row r="517" spans="1:7" ht="69.75" customHeight="1">
      <c r="A517" s="75" t="s">
        <v>731</v>
      </c>
      <c r="B517" s="75" t="s">
        <v>338</v>
      </c>
      <c r="C517" s="501" t="s">
        <v>1182</v>
      </c>
      <c r="D517" s="501" t="s">
        <v>1183</v>
      </c>
      <c r="E517" s="75" t="s">
        <v>732</v>
      </c>
    </row>
    <row r="518" spans="1:7" ht="15.75" customHeight="1">
      <c r="A518" s="75">
        <v>1</v>
      </c>
      <c r="B518" s="75">
        <v>2</v>
      </c>
      <c r="C518" s="75">
        <v>3</v>
      </c>
      <c r="D518" s="75">
        <v>4</v>
      </c>
      <c r="E518" s="75">
        <v>5</v>
      </c>
    </row>
    <row r="519" spans="1:7" ht="15.75" customHeight="1">
      <c r="A519" s="100">
        <f t="shared" ref="A519:B538" si="43">A39</f>
        <v>1</v>
      </c>
      <c r="B519" s="109" t="str">
        <f t="shared" si="43"/>
        <v>01-AGRA</v>
      </c>
      <c r="C519" s="78">
        <f>T5_PLAN_vs_PRFM_PS!F10+T5A_PLAN_vs_PRFM_UPS!F10+T5B_PLAN_vs_PRFM_NCLP!F10</f>
        <v>39614226</v>
      </c>
      <c r="D519" s="78">
        <f>'AT4_enrolment vs availed_PY'!T10+'AT4A_enrolment vs availed_UPY'!T10</f>
        <v>34818788</v>
      </c>
      <c r="E519" s="104">
        <f t="shared" ref="E519:E594" si="44">D519/C519</f>
        <v>0.87894656833633455</v>
      </c>
    </row>
    <row r="520" spans="1:7" ht="15.75" customHeight="1">
      <c r="A520" s="100">
        <f t="shared" si="43"/>
        <v>2</v>
      </c>
      <c r="B520" s="109" t="str">
        <f t="shared" si="43"/>
        <v>02-ALIGARH</v>
      </c>
      <c r="C520" s="78">
        <f>T5_PLAN_vs_PRFM_PS!F11+T5A_PLAN_vs_PRFM_UPS!F11+T5B_PLAN_vs_PRFM_NCLP!F11</f>
        <v>38738416</v>
      </c>
      <c r="D520" s="78">
        <f>'AT4_enrolment vs availed_PY'!T11+'AT4A_enrolment vs availed_UPY'!T11</f>
        <v>28577772</v>
      </c>
      <c r="E520" s="104">
        <f t="shared" si="44"/>
        <v>0.73771142320326155</v>
      </c>
    </row>
    <row r="521" spans="1:7" ht="15.75" customHeight="1">
      <c r="A521" s="100">
        <f t="shared" si="43"/>
        <v>3</v>
      </c>
      <c r="B521" s="109" t="str">
        <f t="shared" si="43"/>
        <v>03-ALLAHABAD</v>
      </c>
      <c r="C521" s="78">
        <f>T5_PLAN_vs_PRFM_PS!F12+T5A_PLAN_vs_PRFM_UPS!F12+T5B_PLAN_vs_PRFM_NCLP!F12</f>
        <v>65093318</v>
      </c>
      <c r="D521" s="78">
        <f>'AT4_enrolment vs availed_PY'!T12+'AT4A_enrolment vs availed_UPY'!T12</f>
        <v>63583748</v>
      </c>
      <c r="E521" s="104">
        <f t="shared" si="44"/>
        <v>0.97680914037904787</v>
      </c>
    </row>
    <row r="522" spans="1:7" ht="15.75" customHeight="1">
      <c r="A522" s="100">
        <f t="shared" si="43"/>
        <v>4</v>
      </c>
      <c r="B522" s="109" t="str">
        <f t="shared" si="43"/>
        <v>04-AMBEDKAR NAGAR</v>
      </c>
      <c r="C522" s="78">
        <f>T5_PLAN_vs_PRFM_PS!F13+T5A_PLAN_vs_PRFM_UPS!F13+T5B_PLAN_vs_PRFM_NCLP!F13</f>
        <v>34429132</v>
      </c>
      <c r="D522" s="78">
        <f>'AT4_enrolment vs availed_PY'!T13+'AT4A_enrolment vs availed_UPY'!T13</f>
        <v>27373100</v>
      </c>
      <c r="E522" s="104">
        <f t="shared" si="44"/>
        <v>0.7950563493729671</v>
      </c>
    </row>
    <row r="523" spans="1:7" ht="15.75" customHeight="1">
      <c r="A523" s="100">
        <f t="shared" si="43"/>
        <v>5</v>
      </c>
      <c r="B523" s="109" t="str">
        <f t="shared" si="43"/>
        <v>05-AURAIYA</v>
      </c>
      <c r="C523" s="78">
        <f>T5_PLAN_vs_PRFM_PS!F14+T5A_PLAN_vs_PRFM_UPS!F14+T5B_PLAN_vs_PRFM_NCLP!F14</f>
        <v>21551056</v>
      </c>
      <c r="D523" s="78">
        <f>'AT4_enrolment vs availed_PY'!T14+'AT4A_enrolment vs availed_UPY'!T14</f>
        <v>20553898</v>
      </c>
      <c r="E523" s="104">
        <f t="shared" si="44"/>
        <v>0.95373043436943417</v>
      </c>
    </row>
    <row r="524" spans="1:7" ht="15.75" customHeight="1">
      <c r="A524" s="100">
        <f t="shared" si="43"/>
        <v>6</v>
      </c>
      <c r="B524" s="109" t="str">
        <f t="shared" si="43"/>
        <v>06-AZAMGARH</v>
      </c>
      <c r="C524" s="78">
        <f>T5_PLAN_vs_PRFM_PS!F15+T5A_PLAN_vs_PRFM_UPS!F15+T5B_PLAN_vs_PRFM_NCLP!F15</f>
        <v>58842552</v>
      </c>
      <c r="D524" s="78">
        <f>'AT4_enrolment vs availed_PY'!T15+'AT4A_enrolment vs availed_UPY'!T15</f>
        <v>55386844</v>
      </c>
      <c r="E524" s="104">
        <f t="shared" si="44"/>
        <v>0.94127195570987476</v>
      </c>
    </row>
    <row r="525" spans="1:7" ht="15.75" customHeight="1">
      <c r="A525" s="100">
        <f t="shared" si="43"/>
        <v>7</v>
      </c>
      <c r="B525" s="109" t="str">
        <f t="shared" si="43"/>
        <v>07-BADAUN</v>
      </c>
      <c r="C525" s="78">
        <f>T5_PLAN_vs_PRFM_PS!F16+T5A_PLAN_vs_PRFM_UPS!F16+T5B_PLAN_vs_PRFM_NCLP!F16</f>
        <v>47971620</v>
      </c>
      <c r="D525" s="78">
        <f>'AT4_enrolment vs availed_PY'!T16+'AT4A_enrolment vs availed_UPY'!T16</f>
        <v>40163886</v>
      </c>
      <c r="E525" s="104">
        <f t="shared" si="44"/>
        <v>0.83724264471368692</v>
      </c>
    </row>
    <row r="526" spans="1:7" ht="15.75" customHeight="1">
      <c r="A526" s="100">
        <f t="shared" si="43"/>
        <v>8</v>
      </c>
      <c r="B526" s="109" t="str">
        <f t="shared" si="43"/>
        <v>08-BAGHPAT</v>
      </c>
      <c r="C526" s="78">
        <f>T5_PLAN_vs_PRFM_PS!F17+T5A_PLAN_vs_PRFM_UPS!F17+T5B_PLAN_vs_PRFM_NCLP!F17</f>
        <v>14151024</v>
      </c>
      <c r="D526" s="78">
        <f>'AT4_enrolment vs availed_PY'!T17+'AT4A_enrolment vs availed_UPY'!T17</f>
        <v>12726227</v>
      </c>
      <c r="E526" s="104">
        <f t="shared" si="44"/>
        <v>0.8993149188355557</v>
      </c>
    </row>
    <row r="527" spans="1:7" ht="15.75" customHeight="1">
      <c r="A527" s="100">
        <f t="shared" si="43"/>
        <v>9</v>
      </c>
      <c r="B527" s="109" t="str">
        <f t="shared" si="43"/>
        <v>09-BAHRAICH</v>
      </c>
      <c r="C527" s="78">
        <f>T5_PLAN_vs_PRFM_PS!F18+T5A_PLAN_vs_PRFM_UPS!F18+T5B_PLAN_vs_PRFM_NCLP!F18</f>
        <v>67969128</v>
      </c>
      <c r="D527" s="78">
        <f>'AT4_enrolment vs availed_PY'!T18+'AT4A_enrolment vs availed_UPY'!T18</f>
        <v>62050580</v>
      </c>
      <c r="E527" s="104">
        <f t="shared" si="44"/>
        <v>0.91292299645215402</v>
      </c>
    </row>
    <row r="528" spans="1:7" ht="15.75" customHeight="1">
      <c r="A528" s="100">
        <f t="shared" si="43"/>
        <v>10</v>
      </c>
      <c r="B528" s="109" t="str">
        <f t="shared" si="43"/>
        <v>10-BALLIA</v>
      </c>
      <c r="C528" s="78">
        <f>T5_PLAN_vs_PRFM_PS!F19+T5A_PLAN_vs_PRFM_UPS!F19+T5B_PLAN_vs_PRFM_NCLP!F19</f>
        <v>44751796</v>
      </c>
      <c r="D528" s="78">
        <f>'AT4_enrolment vs availed_PY'!T19+'AT4A_enrolment vs availed_UPY'!T19</f>
        <v>44894207</v>
      </c>
      <c r="E528" s="104">
        <f t="shared" si="44"/>
        <v>1.0031822409987747</v>
      </c>
    </row>
    <row r="529" spans="1:5" ht="15.75" customHeight="1">
      <c r="A529" s="100">
        <f t="shared" si="43"/>
        <v>11</v>
      </c>
      <c r="B529" s="109" t="str">
        <f t="shared" si="43"/>
        <v>11-BALRAMPUR</v>
      </c>
      <c r="C529" s="78">
        <f>T5_PLAN_vs_PRFM_PS!F20+T5A_PLAN_vs_PRFM_UPS!F20+T5B_PLAN_vs_PRFM_NCLP!F20</f>
        <v>40118480</v>
      </c>
      <c r="D529" s="78">
        <f>'AT4_enrolment vs availed_PY'!T20+'AT4A_enrolment vs availed_UPY'!T20</f>
        <v>38300183</v>
      </c>
      <c r="E529" s="104">
        <f t="shared" si="44"/>
        <v>0.95467682225248818</v>
      </c>
    </row>
    <row r="530" spans="1:5" ht="15.75" customHeight="1">
      <c r="A530" s="100">
        <f t="shared" si="43"/>
        <v>12</v>
      </c>
      <c r="B530" s="109" t="str">
        <f t="shared" si="43"/>
        <v>12-BANDA</v>
      </c>
      <c r="C530" s="78">
        <f>T5_PLAN_vs_PRFM_PS!F21+T5A_PLAN_vs_PRFM_UPS!F21+T5B_PLAN_vs_PRFM_NCLP!F21</f>
        <v>36246444</v>
      </c>
      <c r="D530" s="78">
        <f>'AT4_enrolment vs availed_PY'!T21+'AT4A_enrolment vs availed_UPY'!T21</f>
        <v>34355217</v>
      </c>
      <c r="E530" s="104">
        <f t="shared" si="44"/>
        <v>0.94782310231591271</v>
      </c>
    </row>
    <row r="531" spans="1:5" ht="15.75" customHeight="1">
      <c r="A531" s="100">
        <f t="shared" si="43"/>
        <v>13</v>
      </c>
      <c r="B531" s="109" t="str">
        <f t="shared" si="43"/>
        <v>13-BARABANKI</v>
      </c>
      <c r="C531" s="78">
        <f>T5_PLAN_vs_PRFM_PS!F22+T5A_PLAN_vs_PRFM_UPS!F22+T5B_PLAN_vs_PRFM_NCLP!F22</f>
        <v>47877192</v>
      </c>
      <c r="D531" s="78">
        <f>'AT4_enrolment vs availed_PY'!T22+'AT4A_enrolment vs availed_UPY'!T22</f>
        <v>45873975</v>
      </c>
      <c r="E531" s="104">
        <f t="shared" si="44"/>
        <v>0.95815926297431975</v>
      </c>
    </row>
    <row r="532" spans="1:5" ht="15.75" customHeight="1">
      <c r="A532" s="100">
        <f t="shared" si="43"/>
        <v>14</v>
      </c>
      <c r="B532" s="109" t="str">
        <f t="shared" si="43"/>
        <v>14-BAREILY</v>
      </c>
      <c r="C532" s="78">
        <f>T5_PLAN_vs_PRFM_PS!F23+T5A_PLAN_vs_PRFM_UPS!F23+T5B_PLAN_vs_PRFM_NCLP!F23</f>
        <v>53411356</v>
      </c>
      <c r="D532" s="78">
        <f>'AT4_enrolment vs availed_PY'!T23+'AT4A_enrolment vs availed_UPY'!T23</f>
        <v>46157686</v>
      </c>
      <c r="E532" s="104">
        <f t="shared" si="44"/>
        <v>0.86419236388606202</v>
      </c>
    </row>
    <row r="533" spans="1:5" ht="15.75" customHeight="1">
      <c r="A533" s="100">
        <f t="shared" si="43"/>
        <v>15</v>
      </c>
      <c r="B533" s="109" t="str">
        <f t="shared" si="43"/>
        <v>15-BASTI</v>
      </c>
      <c r="C533" s="78">
        <f>T5_PLAN_vs_PRFM_PS!F24+T5A_PLAN_vs_PRFM_UPS!F24+T5B_PLAN_vs_PRFM_NCLP!F24</f>
        <v>38859196</v>
      </c>
      <c r="D533" s="78">
        <f>'AT4_enrolment vs availed_PY'!T24+'AT4A_enrolment vs availed_UPY'!T24</f>
        <v>34160637</v>
      </c>
      <c r="E533" s="104">
        <f t="shared" si="44"/>
        <v>0.87908759100419887</v>
      </c>
    </row>
    <row r="534" spans="1:5" ht="15.75" customHeight="1">
      <c r="A534" s="100">
        <f t="shared" si="43"/>
        <v>16</v>
      </c>
      <c r="B534" s="109" t="str">
        <f t="shared" si="43"/>
        <v>16-BHADOHI</v>
      </c>
      <c r="C534" s="78">
        <f>T5_PLAN_vs_PRFM_PS!F25+T5A_PLAN_vs_PRFM_UPS!F25+T5B_PLAN_vs_PRFM_NCLP!F25</f>
        <v>21915104</v>
      </c>
      <c r="D534" s="78">
        <f>'AT4_enrolment vs availed_PY'!T25+'AT4A_enrolment vs availed_UPY'!T25</f>
        <v>20483801</v>
      </c>
      <c r="E534" s="104">
        <f t="shared" si="44"/>
        <v>0.93468874252205236</v>
      </c>
    </row>
    <row r="535" spans="1:5" ht="15.75" customHeight="1">
      <c r="A535" s="100">
        <f t="shared" si="43"/>
        <v>17</v>
      </c>
      <c r="B535" s="109" t="str">
        <f t="shared" si="43"/>
        <v>17-BIJNOUR</v>
      </c>
      <c r="C535" s="78">
        <f>T5_PLAN_vs_PRFM_PS!F26+T5A_PLAN_vs_PRFM_UPS!F26+T5B_PLAN_vs_PRFM_NCLP!F26</f>
        <v>40934416</v>
      </c>
      <c r="D535" s="78">
        <f>'AT4_enrolment vs availed_PY'!T26+'AT4A_enrolment vs availed_UPY'!T26</f>
        <v>37627727</v>
      </c>
      <c r="E535" s="104">
        <f t="shared" si="44"/>
        <v>0.91921983203571289</v>
      </c>
    </row>
    <row r="536" spans="1:5" ht="15.75" customHeight="1">
      <c r="A536" s="100">
        <f t="shared" si="43"/>
        <v>18</v>
      </c>
      <c r="B536" s="109" t="str">
        <f t="shared" si="43"/>
        <v>18-BULANDSHAHAR</v>
      </c>
      <c r="C536" s="78">
        <f>T5_PLAN_vs_PRFM_PS!F27+T5A_PLAN_vs_PRFM_UPS!F27+T5B_PLAN_vs_PRFM_NCLP!F27</f>
        <v>37476936</v>
      </c>
      <c r="D536" s="78">
        <f>'AT4_enrolment vs availed_PY'!T27+'AT4A_enrolment vs availed_UPY'!T27</f>
        <v>35256132</v>
      </c>
      <c r="E536" s="104">
        <f t="shared" si="44"/>
        <v>0.94074211402981289</v>
      </c>
    </row>
    <row r="537" spans="1:5" ht="15.75" customHeight="1">
      <c r="A537" s="100">
        <f t="shared" si="43"/>
        <v>19</v>
      </c>
      <c r="B537" s="109" t="str">
        <f t="shared" si="43"/>
        <v>19-CHANDAULI</v>
      </c>
      <c r="C537" s="78">
        <f>T5_PLAN_vs_PRFM_PS!F28+T5A_PLAN_vs_PRFM_UPS!F28+T5B_PLAN_vs_PRFM_NCLP!F28</f>
        <v>34953244</v>
      </c>
      <c r="D537" s="78">
        <f>'AT4_enrolment vs availed_PY'!T28+'AT4A_enrolment vs availed_UPY'!T28</f>
        <v>33647081</v>
      </c>
      <c r="E537" s="104">
        <f t="shared" si="44"/>
        <v>0.9626311366120982</v>
      </c>
    </row>
    <row r="538" spans="1:5" ht="15.75" customHeight="1">
      <c r="A538" s="100">
        <f t="shared" si="43"/>
        <v>20</v>
      </c>
      <c r="B538" s="109" t="str">
        <f t="shared" si="43"/>
        <v>20-CHITRAKOOT</v>
      </c>
      <c r="C538" s="78">
        <f>T5_PLAN_vs_PRFM_PS!F29+T5A_PLAN_vs_PRFM_UPS!F29+T5B_PLAN_vs_PRFM_NCLP!F29</f>
        <v>22820588</v>
      </c>
      <c r="D538" s="78">
        <f>'AT4_enrolment vs availed_PY'!T29+'AT4A_enrolment vs availed_UPY'!T29</f>
        <v>21898643</v>
      </c>
      <c r="E538" s="104">
        <f t="shared" si="44"/>
        <v>0.95960029601340679</v>
      </c>
    </row>
    <row r="539" spans="1:5" ht="15.75" customHeight="1">
      <c r="A539" s="100">
        <f t="shared" ref="A539:B558" si="45">A59</f>
        <v>21</v>
      </c>
      <c r="B539" s="109" t="str">
        <f t="shared" si="45"/>
        <v>21-AMETHI</v>
      </c>
      <c r="C539" s="78">
        <f>T5_PLAN_vs_PRFM_PS!F30+T5A_PLAN_vs_PRFM_UPS!F30+T5B_PLAN_vs_PRFM_NCLP!F30</f>
        <v>26342728</v>
      </c>
      <c r="D539" s="78">
        <f>'AT4_enrolment vs availed_PY'!T30+'AT4A_enrolment vs availed_UPY'!T30</f>
        <v>23357635</v>
      </c>
      <c r="E539" s="104">
        <f t="shared" si="44"/>
        <v>0.8866824650810653</v>
      </c>
    </row>
    <row r="540" spans="1:5" ht="15.75" customHeight="1">
      <c r="A540" s="100">
        <f t="shared" si="45"/>
        <v>22</v>
      </c>
      <c r="B540" s="109" t="str">
        <f t="shared" si="45"/>
        <v>22-DEORIA</v>
      </c>
      <c r="C540" s="78">
        <f>T5_PLAN_vs_PRFM_PS!F31+T5A_PLAN_vs_PRFM_UPS!F31+T5B_PLAN_vs_PRFM_NCLP!F31</f>
        <v>44181568</v>
      </c>
      <c r="D540" s="78">
        <f>'AT4_enrolment vs availed_PY'!T31+'AT4A_enrolment vs availed_UPY'!T31</f>
        <v>42359356</v>
      </c>
      <c r="E540" s="104">
        <f t="shared" si="44"/>
        <v>0.95875628497386056</v>
      </c>
    </row>
    <row r="541" spans="1:5" ht="15.75" customHeight="1">
      <c r="A541" s="100">
        <f t="shared" si="45"/>
        <v>23</v>
      </c>
      <c r="B541" s="109" t="str">
        <f t="shared" si="45"/>
        <v>23-ETAH</v>
      </c>
      <c r="C541" s="78">
        <f>T5_PLAN_vs_PRFM_PS!F32+T5A_PLAN_vs_PRFM_UPS!F32+T5B_PLAN_vs_PRFM_NCLP!F32</f>
        <v>27774520</v>
      </c>
      <c r="D541" s="78">
        <f>'AT4_enrolment vs availed_PY'!T32+'AT4A_enrolment vs availed_UPY'!T32</f>
        <v>23505076</v>
      </c>
      <c r="E541" s="104">
        <f t="shared" si="44"/>
        <v>0.84628198795154697</v>
      </c>
    </row>
    <row r="542" spans="1:5" ht="15.75" customHeight="1">
      <c r="A542" s="100">
        <f t="shared" si="45"/>
        <v>24</v>
      </c>
      <c r="B542" s="109" t="str">
        <f t="shared" si="45"/>
        <v>24-FAIZABAD</v>
      </c>
      <c r="C542" s="78">
        <f>T5_PLAN_vs_PRFM_PS!F33+T5A_PLAN_vs_PRFM_UPS!F33+T5B_PLAN_vs_PRFM_NCLP!F33</f>
        <v>35568612</v>
      </c>
      <c r="D542" s="78">
        <f>'AT4_enrolment vs availed_PY'!T33+'AT4A_enrolment vs availed_UPY'!T33</f>
        <v>31848730</v>
      </c>
      <c r="E542" s="104">
        <f t="shared" si="44"/>
        <v>0.89541672303659192</v>
      </c>
    </row>
    <row r="543" spans="1:5" ht="15.75" customHeight="1">
      <c r="A543" s="100">
        <f t="shared" si="45"/>
        <v>25</v>
      </c>
      <c r="B543" s="109" t="str">
        <f t="shared" si="45"/>
        <v>25-FARRUKHABAD</v>
      </c>
      <c r="C543" s="78">
        <f>T5_PLAN_vs_PRFM_PS!F34+T5A_PLAN_vs_PRFM_UPS!F34+T5B_PLAN_vs_PRFM_NCLP!F34</f>
        <v>28728804</v>
      </c>
      <c r="D543" s="78">
        <f>'AT4_enrolment vs availed_PY'!T34+'AT4A_enrolment vs availed_UPY'!T34</f>
        <v>27218299</v>
      </c>
      <c r="E543" s="104">
        <f t="shared" si="44"/>
        <v>0.94742193235750438</v>
      </c>
    </row>
    <row r="544" spans="1:5" ht="15.75" customHeight="1">
      <c r="A544" s="100">
        <f t="shared" si="45"/>
        <v>26</v>
      </c>
      <c r="B544" s="109" t="str">
        <f t="shared" si="45"/>
        <v>26-FATEHPUR</v>
      </c>
      <c r="C544" s="78">
        <f>T5_PLAN_vs_PRFM_PS!F35+T5A_PLAN_vs_PRFM_UPS!F35+T5B_PLAN_vs_PRFM_NCLP!F35</f>
        <v>43073737</v>
      </c>
      <c r="D544" s="78">
        <f>'AT4_enrolment vs availed_PY'!T35+'AT4A_enrolment vs availed_UPY'!T35</f>
        <v>39853207</v>
      </c>
      <c r="E544" s="104">
        <f t="shared" si="44"/>
        <v>0.92523216641267969</v>
      </c>
    </row>
    <row r="545" spans="1:5" ht="15.75" customHeight="1">
      <c r="A545" s="100">
        <f t="shared" si="45"/>
        <v>27</v>
      </c>
      <c r="B545" s="109" t="str">
        <f t="shared" si="45"/>
        <v>27-FIROZABAD</v>
      </c>
      <c r="C545" s="78">
        <f>T5_PLAN_vs_PRFM_PS!F36+T5A_PLAN_vs_PRFM_UPS!F36+T5B_PLAN_vs_PRFM_NCLP!F36</f>
        <v>24812406</v>
      </c>
      <c r="D545" s="78">
        <f>'AT4_enrolment vs availed_PY'!T36+'AT4A_enrolment vs availed_UPY'!T36</f>
        <v>24493257</v>
      </c>
      <c r="E545" s="104">
        <f t="shared" si="44"/>
        <v>0.98713752306003699</v>
      </c>
    </row>
    <row r="546" spans="1:5" ht="15.75" customHeight="1">
      <c r="A546" s="100">
        <f t="shared" si="45"/>
        <v>28</v>
      </c>
      <c r="B546" s="109" t="str">
        <f t="shared" si="45"/>
        <v>28-G.B. NAGAR</v>
      </c>
      <c r="C546" s="78">
        <f>T5_PLAN_vs_PRFM_PS!F37+T5A_PLAN_vs_PRFM_UPS!F37+T5B_PLAN_vs_PRFM_NCLP!F37</f>
        <v>14750288</v>
      </c>
      <c r="D546" s="78">
        <f>'AT4_enrolment vs availed_PY'!T37+'AT4A_enrolment vs availed_UPY'!T37</f>
        <v>13770520</v>
      </c>
      <c r="E546" s="104">
        <f t="shared" si="44"/>
        <v>0.9335763477974125</v>
      </c>
    </row>
    <row r="547" spans="1:5" ht="15.75" customHeight="1">
      <c r="A547" s="100">
        <f t="shared" si="45"/>
        <v>29</v>
      </c>
      <c r="B547" s="109" t="str">
        <f t="shared" si="45"/>
        <v>29-GHAZIPUR</v>
      </c>
      <c r="C547" s="78">
        <f>T5_PLAN_vs_PRFM_PS!F38+T5A_PLAN_vs_PRFM_UPS!F38+T5B_PLAN_vs_PRFM_NCLP!F38</f>
        <v>50731922</v>
      </c>
      <c r="D547" s="78">
        <f>'AT4_enrolment vs availed_PY'!T38+'AT4A_enrolment vs availed_UPY'!T38</f>
        <v>47819207</v>
      </c>
      <c r="E547" s="104">
        <f t="shared" si="44"/>
        <v>0.94258614920995898</v>
      </c>
    </row>
    <row r="548" spans="1:5" ht="15.75" customHeight="1">
      <c r="A548" s="100">
        <f t="shared" si="45"/>
        <v>30</v>
      </c>
      <c r="B548" s="109" t="str">
        <f t="shared" si="45"/>
        <v>30-GHAZIYABAD</v>
      </c>
      <c r="C548" s="78">
        <f>T5_PLAN_vs_PRFM_PS!F39+T5A_PLAN_vs_PRFM_UPS!F39+T5B_PLAN_vs_PRFM_NCLP!F39</f>
        <v>14216172</v>
      </c>
      <c r="D548" s="78">
        <f>'AT4_enrolment vs availed_PY'!T39+'AT4A_enrolment vs availed_UPY'!T39</f>
        <v>14932618</v>
      </c>
      <c r="E548" s="104">
        <f t="shared" si="44"/>
        <v>1.05039654838166</v>
      </c>
    </row>
    <row r="549" spans="1:5" ht="15.75" customHeight="1">
      <c r="A549" s="100">
        <f t="shared" si="45"/>
        <v>31</v>
      </c>
      <c r="B549" s="109" t="str">
        <f t="shared" si="45"/>
        <v>31-GONDA</v>
      </c>
      <c r="C549" s="78">
        <f>T5_PLAN_vs_PRFM_PS!F40+T5A_PLAN_vs_PRFM_UPS!F40+T5B_PLAN_vs_PRFM_NCLP!F40</f>
        <v>54869012</v>
      </c>
      <c r="D549" s="78">
        <f>'AT4_enrolment vs availed_PY'!T40+'AT4A_enrolment vs availed_UPY'!T40</f>
        <v>49707082</v>
      </c>
      <c r="E549" s="104">
        <f t="shared" si="44"/>
        <v>0.90592267271005356</v>
      </c>
    </row>
    <row r="550" spans="1:5" ht="15.75" customHeight="1">
      <c r="A550" s="100">
        <f t="shared" si="45"/>
        <v>32</v>
      </c>
      <c r="B550" s="109" t="str">
        <f t="shared" si="45"/>
        <v>32-GORAKHPUR</v>
      </c>
      <c r="C550" s="78">
        <f>T5_PLAN_vs_PRFM_PS!F41+T5A_PLAN_vs_PRFM_UPS!F41+T5B_PLAN_vs_PRFM_NCLP!F41</f>
        <v>46431736</v>
      </c>
      <c r="D550" s="78">
        <f>'AT4_enrolment vs availed_PY'!T41+'AT4A_enrolment vs availed_UPY'!T41</f>
        <v>47155911</v>
      </c>
      <c r="E550" s="104">
        <f t="shared" si="44"/>
        <v>1.015596552323609</v>
      </c>
    </row>
    <row r="551" spans="1:5" ht="15.75" customHeight="1">
      <c r="A551" s="100">
        <f t="shared" si="45"/>
        <v>33</v>
      </c>
      <c r="B551" s="109" t="str">
        <f t="shared" si="45"/>
        <v>33-HAMEERPUR</v>
      </c>
      <c r="C551" s="78">
        <f>T5_PLAN_vs_PRFM_PS!F42+T5A_PLAN_vs_PRFM_UPS!F42+T5B_PLAN_vs_PRFM_NCLP!F42</f>
        <v>18610124</v>
      </c>
      <c r="D551" s="78">
        <f>'AT4_enrolment vs availed_PY'!T42+'AT4A_enrolment vs availed_UPY'!T42</f>
        <v>17366809</v>
      </c>
      <c r="E551" s="104">
        <f t="shared" si="44"/>
        <v>0.93319147148079185</v>
      </c>
    </row>
    <row r="552" spans="1:5" ht="15.75" customHeight="1">
      <c r="A552" s="100">
        <f t="shared" si="45"/>
        <v>34</v>
      </c>
      <c r="B552" s="109" t="str">
        <f t="shared" si="45"/>
        <v>34-HARDOI</v>
      </c>
      <c r="C552" s="78">
        <f>T5_PLAN_vs_PRFM_PS!F43+T5A_PLAN_vs_PRFM_UPS!F43+T5B_PLAN_vs_PRFM_NCLP!F43</f>
        <v>81382052</v>
      </c>
      <c r="D552" s="78">
        <f>'AT4_enrolment vs availed_PY'!T43+'AT4A_enrolment vs availed_UPY'!T43</f>
        <v>69400219</v>
      </c>
      <c r="E552" s="104">
        <f t="shared" si="44"/>
        <v>0.85277057157516745</v>
      </c>
    </row>
    <row r="553" spans="1:5" ht="15.75" customHeight="1">
      <c r="A553" s="100">
        <f t="shared" si="45"/>
        <v>35</v>
      </c>
      <c r="B553" s="109" t="str">
        <f t="shared" si="45"/>
        <v>35-HATHRAS</v>
      </c>
      <c r="C553" s="78">
        <f>T5_PLAN_vs_PRFM_PS!F44+T5A_PLAN_vs_PRFM_UPS!F44+T5B_PLAN_vs_PRFM_NCLP!F44</f>
        <v>20240288</v>
      </c>
      <c r="D553" s="78">
        <f>'AT4_enrolment vs availed_PY'!T44+'AT4A_enrolment vs availed_UPY'!T44</f>
        <v>17301117</v>
      </c>
      <c r="E553" s="104">
        <f t="shared" si="44"/>
        <v>0.85478610778660857</v>
      </c>
    </row>
    <row r="554" spans="1:5" ht="15.75" customHeight="1">
      <c r="A554" s="100">
        <f t="shared" si="45"/>
        <v>36</v>
      </c>
      <c r="B554" s="109" t="str">
        <f t="shared" si="45"/>
        <v>36-ITAWAH</v>
      </c>
      <c r="C554" s="78">
        <f>T5_PLAN_vs_PRFM_PS!F45+T5A_PLAN_vs_PRFM_UPS!F45+T5B_PLAN_vs_PRFM_NCLP!F45</f>
        <v>21135280</v>
      </c>
      <c r="D554" s="78">
        <f>'AT4_enrolment vs availed_PY'!T45+'AT4A_enrolment vs availed_UPY'!T45</f>
        <v>19997810</v>
      </c>
      <c r="E554" s="104">
        <f t="shared" si="44"/>
        <v>0.94618145584066071</v>
      </c>
    </row>
    <row r="555" spans="1:5" ht="15.75" customHeight="1">
      <c r="A555" s="100">
        <f t="shared" si="45"/>
        <v>37</v>
      </c>
      <c r="B555" s="109" t="str">
        <f t="shared" si="45"/>
        <v>37-J.P. NAGAR</v>
      </c>
      <c r="C555" s="78">
        <f>T5_PLAN_vs_PRFM_PS!F46+T5A_PLAN_vs_PRFM_UPS!F46+T5B_PLAN_vs_PRFM_NCLP!F46</f>
        <v>19371648</v>
      </c>
      <c r="D555" s="78">
        <f>'AT4_enrolment vs availed_PY'!T46+'AT4A_enrolment vs availed_UPY'!T46</f>
        <v>17585435</v>
      </c>
      <c r="E555" s="104">
        <f t="shared" si="44"/>
        <v>0.90779240878215417</v>
      </c>
    </row>
    <row r="556" spans="1:5" ht="15.75" customHeight="1">
      <c r="A556" s="100">
        <f t="shared" si="45"/>
        <v>38</v>
      </c>
      <c r="B556" s="109" t="str">
        <f t="shared" si="45"/>
        <v>38-JALAUN</v>
      </c>
      <c r="C556" s="78">
        <f>T5_PLAN_vs_PRFM_PS!F47+T5A_PLAN_vs_PRFM_UPS!F47+T5B_PLAN_vs_PRFM_NCLP!F47</f>
        <v>21776756</v>
      </c>
      <c r="D556" s="78">
        <f>'AT4_enrolment vs availed_PY'!T47+'AT4A_enrolment vs availed_UPY'!T47</f>
        <v>20348490</v>
      </c>
      <c r="E556" s="104">
        <f t="shared" si="44"/>
        <v>0.9344132799210314</v>
      </c>
    </row>
    <row r="557" spans="1:5" ht="15.75" customHeight="1">
      <c r="A557" s="100">
        <f t="shared" si="45"/>
        <v>39</v>
      </c>
      <c r="B557" s="109" t="str">
        <f t="shared" si="45"/>
        <v>39-JAUNPUR</v>
      </c>
      <c r="C557" s="78">
        <f>T5_PLAN_vs_PRFM_PS!F48+T5A_PLAN_vs_PRFM_UPS!F48+T5B_PLAN_vs_PRFM_NCLP!F48</f>
        <v>66850388</v>
      </c>
      <c r="D557" s="78">
        <f>'AT4_enrolment vs availed_PY'!T48+'AT4A_enrolment vs availed_UPY'!T48</f>
        <v>60005656</v>
      </c>
      <c r="E557" s="104">
        <f t="shared" si="44"/>
        <v>0.89761118514375715</v>
      </c>
    </row>
    <row r="558" spans="1:5" ht="15.75" customHeight="1">
      <c r="A558" s="100">
        <f t="shared" si="45"/>
        <v>40</v>
      </c>
      <c r="B558" s="109" t="str">
        <f t="shared" si="45"/>
        <v>40-JHANSI</v>
      </c>
      <c r="C558" s="78">
        <f>T5_PLAN_vs_PRFM_PS!F49+T5A_PLAN_vs_PRFM_UPS!F49+T5B_PLAN_vs_PRFM_NCLP!F49</f>
        <v>23981784</v>
      </c>
      <c r="D558" s="78">
        <f>'AT4_enrolment vs availed_PY'!T49+'AT4A_enrolment vs availed_UPY'!T49</f>
        <v>21370108</v>
      </c>
      <c r="E558" s="104">
        <f t="shared" si="44"/>
        <v>0.89109750967651113</v>
      </c>
    </row>
    <row r="559" spans="1:5" ht="15.75" customHeight="1">
      <c r="A559" s="100">
        <f t="shared" ref="A559:B578" si="46">A79</f>
        <v>41</v>
      </c>
      <c r="B559" s="109" t="str">
        <f t="shared" si="46"/>
        <v>41-KANNAUJ</v>
      </c>
      <c r="C559" s="78">
        <f>T5_PLAN_vs_PRFM_PS!F50+T5A_PLAN_vs_PRFM_UPS!F50+T5B_PLAN_vs_PRFM_NCLP!F50</f>
        <v>26540856</v>
      </c>
      <c r="D559" s="78">
        <f>'AT4_enrolment vs availed_PY'!T50+'AT4A_enrolment vs availed_UPY'!T50</f>
        <v>24239331</v>
      </c>
      <c r="E559" s="104">
        <f t="shared" si="44"/>
        <v>0.91328369363821571</v>
      </c>
    </row>
    <row r="560" spans="1:5" ht="15.75" customHeight="1">
      <c r="A560" s="100">
        <f t="shared" si="46"/>
        <v>42</v>
      </c>
      <c r="B560" s="109" t="str">
        <f t="shared" si="46"/>
        <v>42-KANPUR DEHAT</v>
      </c>
      <c r="C560" s="78">
        <f>T5_PLAN_vs_PRFM_PS!F51+T5A_PLAN_vs_PRFM_UPS!F51+T5B_PLAN_vs_PRFM_NCLP!F51</f>
        <v>26312960</v>
      </c>
      <c r="D560" s="78">
        <f>'AT4_enrolment vs availed_PY'!T51+'AT4A_enrolment vs availed_UPY'!T51</f>
        <v>21158248</v>
      </c>
      <c r="E560" s="104">
        <f t="shared" si="44"/>
        <v>0.80409988081918571</v>
      </c>
    </row>
    <row r="561" spans="1:5" ht="15.75" customHeight="1">
      <c r="A561" s="100">
        <f t="shared" si="46"/>
        <v>43</v>
      </c>
      <c r="B561" s="109" t="str">
        <f t="shared" si="46"/>
        <v>43-KANPUR NAGAR</v>
      </c>
      <c r="C561" s="78">
        <f>T5_PLAN_vs_PRFM_PS!F52+T5A_PLAN_vs_PRFM_UPS!F52+T5B_PLAN_vs_PRFM_NCLP!F52</f>
        <v>29561332</v>
      </c>
      <c r="D561" s="78">
        <f>'AT4_enrolment vs availed_PY'!T52+'AT4A_enrolment vs availed_UPY'!T52</f>
        <v>26261869</v>
      </c>
      <c r="E561" s="104">
        <f t="shared" si="44"/>
        <v>0.88838584810725041</v>
      </c>
    </row>
    <row r="562" spans="1:5" ht="15.75" customHeight="1">
      <c r="A562" s="100">
        <f t="shared" si="46"/>
        <v>44</v>
      </c>
      <c r="B562" s="109" t="str">
        <f t="shared" si="46"/>
        <v>44-KAAS GANJ</v>
      </c>
      <c r="C562" s="78">
        <f>T5_PLAN_vs_PRFM_PS!F53+T5A_PLAN_vs_PRFM_UPS!F53+T5B_PLAN_vs_PRFM_NCLP!F53</f>
        <v>21790176</v>
      </c>
      <c r="D562" s="78">
        <f>'AT4_enrolment vs availed_PY'!T53+'AT4A_enrolment vs availed_UPY'!T53</f>
        <v>20500948</v>
      </c>
      <c r="E562" s="104">
        <f t="shared" si="44"/>
        <v>0.94083443841848735</v>
      </c>
    </row>
    <row r="563" spans="1:5" ht="15.75" customHeight="1">
      <c r="A563" s="100">
        <f t="shared" si="46"/>
        <v>45</v>
      </c>
      <c r="B563" s="109" t="str">
        <f t="shared" si="46"/>
        <v>45-KAUSHAMBI</v>
      </c>
      <c r="C563" s="78">
        <f>T5_PLAN_vs_PRFM_PS!F54+T5A_PLAN_vs_PRFM_UPS!F54+T5B_PLAN_vs_PRFM_NCLP!F54</f>
        <v>25253993</v>
      </c>
      <c r="D563" s="78">
        <f>'AT4_enrolment vs availed_PY'!T54+'AT4A_enrolment vs availed_UPY'!T54</f>
        <v>23636360</v>
      </c>
      <c r="E563" s="104">
        <f t="shared" si="44"/>
        <v>0.9359454562294367</v>
      </c>
    </row>
    <row r="564" spans="1:5" ht="15.75" customHeight="1">
      <c r="A564" s="100">
        <f t="shared" si="46"/>
        <v>46</v>
      </c>
      <c r="B564" s="109" t="str">
        <f t="shared" si="46"/>
        <v>46-KUSHINAGAR</v>
      </c>
      <c r="C564" s="78">
        <f>T5_PLAN_vs_PRFM_PS!F55+T5A_PLAN_vs_PRFM_UPS!F55+T5B_PLAN_vs_PRFM_NCLP!F55</f>
        <v>48093819</v>
      </c>
      <c r="D564" s="78">
        <f>'AT4_enrolment vs availed_PY'!T55+'AT4A_enrolment vs availed_UPY'!T55</f>
        <v>48033504</v>
      </c>
      <c r="E564" s="104">
        <f t="shared" si="44"/>
        <v>0.99874588873884185</v>
      </c>
    </row>
    <row r="565" spans="1:5" ht="15.75" customHeight="1">
      <c r="A565" s="100">
        <f t="shared" si="46"/>
        <v>47</v>
      </c>
      <c r="B565" s="109" t="str">
        <f t="shared" si="46"/>
        <v>47-LAKHIMPUR KHERI</v>
      </c>
      <c r="C565" s="78">
        <f>T5_PLAN_vs_PRFM_PS!F56+T5A_PLAN_vs_PRFM_UPS!F56+T5B_PLAN_vs_PRFM_NCLP!F56</f>
        <v>83270124</v>
      </c>
      <c r="D565" s="78">
        <f>'AT4_enrolment vs availed_PY'!T56+'AT4A_enrolment vs availed_UPY'!T56</f>
        <v>70741757</v>
      </c>
      <c r="E565" s="104">
        <f t="shared" si="44"/>
        <v>0.84954547443690609</v>
      </c>
    </row>
    <row r="566" spans="1:5" ht="15.75" customHeight="1">
      <c r="A566" s="100">
        <f t="shared" si="46"/>
        <v>48</v>
      </c>
      <c r="B566" s="109" t="str">
        <f t="shared" si="46"/>
        <v>48-LALITPUR</v>
      </c>
      <c r="C566" s="78">
        <f>T5_PLAN_vs_PRFM_PS!F57+T5A_PLAN_vs_PRFM_UPS!F57+T5B_PLAN_vs_PRFM_NCLP!F57</f>
        <v>26476928</v>
      </c>
      <c r="D566" s="78">
        <f>'AT4_enrolment vs availed_PY'!T57+'AT4A_enrolment vs availed_UPY'!T57</f>
        <v>22725216</v>
      </c>
      <c r="E566" s="104">
        <f t="shared" si="44"/>
        <v>0.85830259462124914</v>
      </c>
    </row>
    <row r="567" spans="1:5" ht="15.75" customHeight="1">
      <c r="A567" s="100">
        <f t="shared" si="46"/>
        <v>49</v>
      </c>
      <c r="B567" s="109" t="str">
        <f t="shared" si="46"/>
        <v>49-LUCKNOW</v>
      </c>
      <c r="C567" s="78">
        <f>T5_PLAN_vs_PRFM_PS!F58+T5A_PLAN_vs_PRFM_UPS!F58+T5B_PLAN_vs_PRFM_NCLP!F58</f>
        <v>33159118</v>
      </c>
      <c r="D567" s="78">
        <f>'AT4_enrolment vs availed_PY'!T58+'AT4A_enrolment vs availed_UPY'!T58</f>
        <v>32096359</v>
      </c>
      <c r="E567" s="104">
        <f t="shared" si="44"/>
        <v>0.96794972049618444</v>
      </c>
    </row>
    <row r="568" spans="1:5" ht="15.75" customHeight="1">
      <c r="A568" s="100">
        <f t="shared" si="46"/>
        <v>50</v>
      </c>
      <c r="B568" s="109" t="str">
        <f t="shared" si="46"/>
        <v>50-MAHOBA</v>
      </c>
      <c r="C568" s="78">
        <f>T5_PLAN_vs_PRFM_PS!F59+T5A_PLAN_vs_PRFM_UPS!F59+T5B_PLAN_vs_PRFM_NCLP!F59</f>
        <v>17677800</v>
      </c>
      <c r="D568" s="78">
        <f>'AT4_enrolment vs availed_PY'!T59+'AT4A_enrolment vs availed_UPY'!T59</f>
        <v>17425566</v>
      </c>
      <c r="E568" s="104">
        <f t="shared" si="44"/>
        <v>0.98573159556053358</v>
      </c>
    </row>
    <row r="569" spans="1:5" ht="15.75" customHeight="1">
      <c r="A569" s="100">
        <f t="shared" si="46"/>
        <v>51</v>
      </c>
      <c r="B569" s="109" t="str">
        <f t="shared" si="46"/>
        <v>51-MAHRAJGANJ</v>
      </c>
      <c r="C569" s="78">
        <f>T5_PLAN_vs_PRFM_PS!F60+T5A_PLAN_vs_PRFM_UPS!F60+T5B_PLAN_vs_PRFM_NCLP!F60</f>
        <v>40984924</v>
      </c>
      <c r="D569" s="78">
        <f>'AT4_enrolment vs availed_PY'!T60+'AT4A_enrolment vs availed_UPY'!T60</f>
        <v>39153444</v>
      </c>
      <c r="E569" s="104">
        <f t="shared" si="44"/>
        <v>0.95531332447999662</v>
      </c>
    </row>
    <row r="570" spans="1:5" ht="15.75" customHeight="1">
      <c r="A570" s="100">
        <f t="shared" si="46"/>
        <v>52</v>
      </c>
      <c r="B570" s="109" t="str">
        <f t="shared" si="46"/>
        <v>52-MAINPURI</v>
      </c>
      <c r="C570" s="78">
        <f>T5_PLAN_vs_PRFM_PS!F61+T5A_PLAN_vs_PRFM_UPS!F61+T5B_PLAN_vs_PRFM_NCLP!F61</f>
        <v>22251336</v>
      </c>
      <c r="D570" s="78">
        <f>'AT4_enrolment vs availed_PY'!T61+'AT4A_enrolment vs availed_UPY'!T61</f>
        <v>22509264</v>
      </c>
      <c r="E570" s="104">
        <f t="shared" si="44"/>
        <v>1.0115915736475329</v>
      </c>
    </row>
    <row r="571" spans="1:5" ht="15.75" customHeight="1">
      <c r="A571" s="100">
        <f t="shared" si="46"/>
        <v>53</v>
      </c>
      <c r="B571" s="109" t="str">
        <f t="shared" si="46"/>
        <v>53-MATHURA</v>
      </c>
      <c r="C571" s="78">
        <f>T5_PLAN_vs_PRFM_PS!F62+T5A_PLAN_vs_PRFM_UPS!F62+T5B_PLAN_vs_PRFM_NCLP!F62</f>
        <v>27143780</v>
      </c>
      <c r="D571" s="78">
        <f>'AT4_enrolment vs availed_PY'!T62+'AT4A_enrolment vs availed_UPY'!T62</f>
        <v>23963207</v>
      </c>
      <c r="E571" s="104">
        <f t="shared" si="44"/>
        <v>0.88282497868756671</v>
      </c>
    </row>
    <row r="572" spans="1:5" ht="15.75" customHeight="1">
      <c r="A572" s="100">
        <f t="shared" si="46"/>
        <v>54</v>
      </c>
      <c r="B572" s="109" t="str">
        <f t="shared" si="46"/>
        <v>54-MAU</v>
      </c>
      <c r="C572" s="78">
        <f>T5_PLAN_vs_PRFM_PS!F63+T5A_PLAN_vs_PRFM_UPS!F63+T5B_PLAN_vs_PRFM_NCLP!F63</f>
        <v>31485516</v>
      </c>
      <c r="D572" s="78">
        <f>'AT4_enrolment vs availed_PY'!T63+'AT4A_enrolment vs availed_UPY'!T63</f>
        <v>28540790</v>
      </c>
      <c r="E572" s="104">
        <f t="shared" si="44"/>
        <v>0.90647363060525987</v>
      </c>
    </row>
    <row r="573" spans="1:5" ht="15.75" customHeight="1">
      <c r="A573" s="100">
        <f t="shared" si="46"/>
        <v>55</v>
      </c>
      <c r="B573" s="109" t="str">
        <f t="shared" si="46"/>
        <v>55-MEERUT</v>
      </c>
      <c r="C573" s="78">
        <f>T5_PLAN_vs_PRFM_PS!F64+T5A_PLAN_vs_PRFM_UPS!F64+T5B_PLAN_vs_PRFM_NCLP!F64</f>
        <v>26767776</v>
      </c>
      <c r="D573" s="78">
        <f>'AT4_enrolment vs availed_PY'!T64+'AT4A_enrolment vs availed_UPY'!T64</f>
        <v>21932549</v>
      </c>
      <c r="E573" s="104">
        <f t="shared" si="44"/>
        <v>0.81936388738459254</v>
      </c>
    </row>
    <row r="574" spans="1:5" ht="15.75" customHeight="1">
      <c r="A574" s="100">
        <f t="shared" si="46"/>
        <v>56</v>
      </c>
      <c r="B574" s="109" t="str">
        <f t="shared" si="46"/>
        <v>56-MIRZAPUR</v>
      </c>
      <c r="C574" s="78">
        <f>T5_PLAN_vs_PRFM_PS!F65+T5A_PLAN_vs_PRFM_UPS!F65+T5B_PLAN_vs_PRFM_NCLP!F65</f>
        <v>44453236</v>
      </c>
      <c r="D574" s="78">
        <f>'AT4_enrolment vs availed_PY'!T65+'AT4A_enrolment vs availed_UPY'!T65</f>
        <v>42370658</v>
      </c>
      <c r="E574" s="104">
        <f t="shared" si="44"/>
        <v>0.95315126214883439</v>
      </c>
    </row>
    <row r="575" spans="1:5" ht="15.75" customHeight="1">
      <c r="A575" s="100">
        <f t="shared" si="46"/>
        <v>57</v>
      </c>
      <c r="B575" s="109" t="str">
        <f t="shared" si="46"/>
        <v>57-MORADABAD</v>
      </c>
      <c r="C575" s="78">
        <f>T5_PLAN_vs_PRFM_PS!F66+T5A_PLAN_vs_PRFM_UPS!F66+T5B_PLAN_vs_PRFM_NCLP!F66</f>
        <v>28555076</v>
      </c>
      <c r="D575" s="78">
        <f>'AT4_enrolment vs availed_PY'!T66+'AT4A_enrolment vs availed_UPY'!T66</f>
        <v>26568293</v>
      </c>
      <c r="E575" s="104">
        <f t="shared" si="44"/>
        <v>0.93042277316999611</v>
      </c>
    </row>
    <row r="576" spans="1:5" ht="15.75" customHeight="1">
      <c r="A576" s="100">
        <f t="shared" si="46"/>
        <v>58</v>
      </c>
      <c r="B576" s="109" t="str">
        <f t="shared" si="46"/>
        <v>58-MUZAFFARNAGAR</v>
      </c>
      <c r="C576" s="78">
        <f>T5_PLAN_vs_PRFM_PS!F67+T5A_PLAN_vs_PRFM_UPS!F67+T5B_PLAN_vs_PRFM_NCLP!F67</f>
        <v>23067028</v>
      </c>
      <c r="D576" s="78">
        <f>'AT4_enrolment vs availed_PY'!T67+'AT4A_enrolment vs availed_UPY'!T67</f>
        <v>23083373</v>
      </c>
      <c r="E576" s="104">
        <f t="shared" si="44"/>
        <v>1.0007085871660624</v>
      </c>
    </row>
    <row r="577" spans="1:5" ht="15.75" customHeight="1">
      <c r="A577" s="100">
        <f t="shared" si="46"/>
        <v>59</v>
      </c>
      <c r="B577" s="109" t="str">
        <f t="shared" si="46"/>
        <v>59-PILIBHIT</v>
      </c>
      <c r="C577" s="78">
        <f>T5_PLAN_vs_PRFM_PS!F68+T5A_PLAN_vs_PRFM_UPS!F68+T5B_PLAN_vs_PRFM_NCLP!F68</f>
        <v>26258548</v>
      </c>
      <c r="D577" s="78">
        <f>'AT4_enrolment vs availed_PY'!T68+'AT4A_enrolment vs availed_UPY'!T68</f>
        <v>23853733</v>
      </c>
      <c r="E577" s="104">
        <f t="shared" si="44"/>
        <v>0.90841782264579141</v>
      </c>
    </row>
    <row r="578" spans="1:5" ht="15.75" customHeight="1">
      <c r="A578" s="100">
        <f t="shared" si="46"/>
        <v>60</v>
      </c>
      <c r="B578" s="109" t="str">
        <f t="shared" si="46"/>
        <v>60-PRATAPGARH</v>
      </c>
      <c r="C578" s="78">
        <f>T5_PLAN_vs_PRFM_PS!F69+T5A_PLAN_vs_PRFM_UPS!F69+T5B_PLAN_vs_PRFM_NCLP!F69</f>
        <v>43660140</v>
      </c>
      <c r="D578" s="78">
        <f>'AT4_enrolment vs availed_PY'!T69+'AT4A_enrolment vs availed_UPY'!T69</f>
        <v>41869736</v>
      </c>
      <c r="E578" s="104">
        <f t="shared" si="44"/>
        <v>0.95899225242979069</v>
      </c>
    </row>
    <row r="579" spans="1:5" ht="15.75" customHeight="1">
      <c r="A579" s="100">
        <f t="shared" ref="A579:B594" si="47">A99</f>
        <v>61</v>
      </c>
      <c r="B579" s="109" t="str">
        <f t="shared" si="47"/>
        <v>61-RAI BAREILY</v>
      </c>
      <c r="C579" s="78">
        <f>T5_PLAN_vs_PRFM_PS!F70+T5A_PLAN_vs_PRFM_UPS!F70+T5B_PLAN_vs_PRFM_NCLP!F70</f>
        <v>35326320</v>
      </c>
      <c r="D579" s="78">
        <f>'AT4_enrolment vs availed_PY'!T70+'AT4A_enrolment vs availed_UPY'!T70</f>
        <v>35361889</v>
      </c>
      <c r="E579" s="104">
        <f t="shared" si="44"/>
        <v>1.0010068696654506</v>
      </c>
    </row>
    <row r="580" spans="1:5" ht="15.75" customHeight="1">
      <c r="A580" s="100">
        <f t="shared" si="47"/>
        <v>62</v>
      </c>
      <c r="B580" s="109" t="str">
        <f t="shared" si="47"/>
        <v>62-RAMPUR</v>
      </c>
      <c r="C580" s="78">
        <f>T5_PLAN_vs_PRFM_PS!F71+T5A_PLAN_vs_PRFM_UPS!F71+T5B_PLAN_vs_PRFM_NCLP!F71</f>
        <v>25582213</v>
      </c>
      <c r="D580" s="78">
        <f>'AT4_enrolment vs availed_PY'!T71+'AT4A_enrolment vs availed_UPY'!T71</f>
        <v>24298589</v>
      </c>
      <c r="E580" s="104">
        <f t="shared" si="44"/>
        <v>0.94982357468448875</v>
      </c>
    </row>
    <row r="581" spans="1:5" ht="15.75" customHeight="1">
      <c r="A581" s="100">
        <f t="shared" si="47"/>
        <v>63</v>
      </c>
      <c r="B581" s="109" t="str">
        <f t="shared" si="47"/>
        <v>63-SAHARANPUR</v>
      </c>
      <c r="C581" s="78">
        <f>T5_PLAN_vs_PRFM_PS!F72+T5A_PLAN_vs_PRFM_UPS!F72+T5B_PLAN_vs_PRFM_NCLP!F72</f>
        <v>35076220</v>
      </c>
      <c r="D581" s="78">
        <f>'AT4_enrolment vs availed_PY'!T72+'AT4A_enrolment vs availed_UPY'!T72</f>
        <v>29854741</v>
      </c>
      <c r="E581" s="104">
        <f t="shared" si="44"/>
        <v>0.85113906230488923</v>
      </c>
    </row>
    <row r="582" spans="1:5" ht="15.75" customHeight="1">
      <c r="A582" s="100">
        <f t="shared" si="47"/>
        <v>64</v>
      </c>
      <c r="B582" s="109" t="str">
        <f t="shared" si="47"/>
        <v>64-SANTKABIR NAGAR</v>
      </c>
      <c r="C582" s="78">
        <f>T5_PLAN_vs_PRFM_PS!F73+T5A_PLAN_vs_PRFM_UPS!F73+T5B_PLAN_vs_PRFM_NCLP!F73</f>
        <v>24258968</v>
      </c>
      <c r="D582" s="78">
        <f>'AT4_enrolment vs availed_PY'!T73+'AT4A_enrolment vs availed_UPY'!T73</f>
        <v>21313010</v>
      </c>
      <c r="E582" s="104">
        <f t="shared" si="44"/>
        <v>0.87856210536243751</v>
      </c>
    </row>
    <row r="583" spans="1:5" ht="15.75" customHeight="1">
      <c r="A583" s="100">
        <f t="shared" si="47"/>
        <v>65</v>
      </c>
      <c r="B583" s="109" t="str">
        <f t="shared" si="47"/>
        <v>65-SHAHJAHANPUR</v>
      </c>
      <c r="C583" s="78">
        <f>T5_PLAN_vs_PRFM_PS!F74+T5A_PLAN_vs_PRFM_UPS!F74+T5B_PLAN_vs_PRFM_NCLP!F74</f>
        <v>53346208</v>
      </c>
      <c r="D583" s="78">
        <f>'AT4_enrolment vs availed_PY'!T74+'AT4A_enrolment vs availed_UPY'!T74</f>
        <v>47905666</v>
      </c>
      <c r="E583" s="104">
        <f t="shared" si="44"/>
        <v>0.89801445681012604</v>
      </c>
    </row>
    <row r="584" spans="1:5" ht="15.75" customHeight="1">
      <c r="A584" s="100">
        <f t="shared" si="47"/>
        <v>66</v>
      </c>
      <c r="B584" s="109" t="str">
        <f t="shared" si="47"/>
        <v>66-SHRAWASTI</v>
      </c>
      <c r="C584" s="78">
        <f>T5_PLAN_vs_PRFM_PS!F75+T5A_PLAN_vs_PRFM_UPS!F75+T5B_PLAN_vs_PRFM_NCLP!F75</f>
        <v>17094884</v>
      </c>
      <c r="D584" s="78">
        <f>'AT4_enrolment vs availed_PY'!T75+'AT4A_enrolment vs availed_UPY'!T75</f>
        <v>17342612</v>
      </c>
      <c r="E584" s="104">
        <f t="shared" si="44"/>
        <v>1.0144913530855195</v>
      </c>
    </row>
    <row r="585" spans="1:5" ht="15.75" customHeight="1">
      <c r="A585" s="100">
        <f t="shared" si="47"/>
        <v>67</v>
      </c>
      <c r="B585" s="109" t="str">
        <f t="shared" si="47"/>
        <v>67-SIDDHARTHNAGAR</v>
      </c>
      <c r="C585" s="78">
        <f>T5_PLAN_vs_PRFM_PS!F76+T5A_PLAN_vs_PRFM_UPS!F76+T5B_PLAN_vs_PRFM_NCLP!F76</f>
        <v>50109792</v>
      </c>
      <c r="D585" s="78">
        <f>'AT4_enrolment vs availed_PY'!T76+'AT4A_enrolment vs availed_UPY'!T76</f>
        <v>46852201</v>
      </c>
      <c r="E585" s="104">
        <f t="shared" si="44"/>
        <v>0.93499092951732865</v>
      </c>
    </row>
    <row r="586" spans="1:5" ht="15.75" customHeight="1">
      <c r="A586" s="100">
        <f t="shared" si="47"/>
        <v>68</v>
      </c>
      <c r="B586" s="109" t="str">
        <f t="shared" si="47"/>
        <v>68-SITAPUR</v>
      </c>
      <c r="C586" s="78">
        <f>T5_PLAN_vs_PRFM_PS!F77+T5A_PLAN_vs_PRFM_UPS!F77+T5B_PLAN_vs_PRFM_NCLP!F77</f>
        <v>81834672</v>
      </c>
      <c r="D586" s="78">
        <f>'AT4_enrolment vs availed_PY'!T77+'AT4A_enrolment vs availed_UPY'!T77</f>
        <v>74311355</v>
      </c>
      <c r="E586" s="104">
        <f t="shared" si="44"/>
        <v>0.90806687659235685</v>
      </c>
    </row>
    <row r="587" spans="1:5" ht="15.75" customHeight="1">
      <c r="A587" s="100">
        <f t="shared" si="47"/>
        <v>69</v>
      </c>
      <c r="B587" s="109" t="str">
        <f t="shared" si="47"/>
        <v>69-SONBHADRA</v>
      </c>
      <c r="C587" s="78">
        <f>T5_PLAN_vs_PRFM_PS!F78+T5A_PLAN_vs_PRFM_UPS!F78+T5B_PLAN_vs_PRFM_NCLP!F78</f>
        <v>38614708</v>
      </c>
      <c r="D587" s="78">
        <f>'AT4_enrolment vs availed_PY'!T78+'AT4A_enrolment vs availed_UPY'!T78</f>
        <v>36402391</v>
      </c>
      <c r="E587" s="104">
        <f t="shared" si="44"/>
        <v>0.94270791844392554</v>
      </c>
    </row>
    <row r="588" spans="1:5" ht="15.75" customHeight="1">
      <c r="A588" s="100">
        <f t="shared" si="47"/>
        <v>70</v>
      </c>
      <c r="B588" s="109" t="str">
        <f t="shared" si="47"/>
        <v>70-SULTANPUR</v>
      </c>
      <c r="C588" s="78">
        <f>T5_PLAN_vs_PRFM_PS!F79+T5A_PLAN_vs_PRFM_UPS!F79+T5B_PLAN_vs_PRFM_NCLP!F79</f>
        <v>44336752</v>
      </c>
      <c r="D588" s="78">
        <f>'AT4_enrolment vs availed_PY'!T79+'AT4A_enrolment vs availed_UPY'!T79</f>
        <v>38753316</v>
      </c>
      <c r="E588" s="104">
        <f t="shared" si="44"/>
        <v>0.8740675455883643</v>
      </c>
    </row>
    <row r="589" spans="1:5" ht="15.75" customHeight="1">
      <c r="A589" s="100">
        <f t="shared" si="47"/>
        <v>71</v>
      </c>
      <c r="B589" s="109" t="str">
        <f t="shared" si="47"/>
        <v>71-UNNAO</v>
      </c>
      <c r="C589" s="78">
        <f>T5_PLAN_vs_PRFM_PS!F80+T5A_PLAN_vs_PRFM_UPS!F80+T5B_PLAN_vs_PRFM_NCLP!F80</f>
        <v>41393380</v>
      </c>
      <c r="D589" s="78">
        <f>'AT4_enrolment vs availed_PY'!T80+'AT4A_enrolment vs availed_UPY'!T80</f>
        <v>37797527</v>
      </c>
      <c r="E589" s="104">
        <f t="shared" si="44"/>
        <v>0.913129756497295</v>
      </c>
    </row>
    <row r="590" spans="1:5" ht="15.75" customHeight="1">
      <c r="A590" s="100">
        <f t="shared" si="47"/>
        <v>72</v>
      </c>
      <c r="B590" s="109" t="str">
        <f t="shared" si="47"/>
        <v>72-VARANASI</v>
      </c>
      <c r="C590" s="78">
        <f>T5_PLAN_vs_PRFM_PS!F81+T5A_PLAN_vs_PRFM_UPS!F81+T5B_PLAN_vs_PRFM_NCLP!F81</f>
        <v>49560548</v>
      </c>
      <c r="D590" s="78">
        <f>'AT4_enrolment vs availed_PY'!T81+'AT4A_enrolment vs availed_UPY'!T81</f>
        <v>39897789</v>
      </c>
      <c r="E590" s="104">
        <f t="shared" si="44"/>
        <v>0.80503123169663093</v>
      </c>
    </row>
    <row r="591" spans="1:5" ht="15.75" customHeight="1">
      <c r="A591" s="100">
        <f t="shared" si="47"/>
        <v>73</v>
      </c>
      <c r="B591" s="109" t="str">
        <f t="shared" si="47"/>
        <v>73-SAMBHAL</v>
      </c>
      <c r="C591" s="78">
        <f>T5_PLAN_vs_PRFM_PS!F82+T5A_PLAN_vs_PRFM_UPS!F82+T5B_PLAN_vs_PRFM_NCLP!F82</f>
        <v>32059160</v>
      </c>
      <c r="D591" s="78">
        <f>'AT4_enrolment vs availed_PY'!T82+'AT4A_enrolment vs availed_UPY'!T82</f>
        <v>30970660</v>
      </c>
      <c r="E591" s="104">
        <f t="shared" si="44"/>
        <v>0.96604714534005254</v>
      </c>
    </row>
    <row r="592" spans="1:5" ht="15.75" customHeight="1">
      <c r="A592" s="100">
        <f t="shared" si="47"/>
        <v>74</v>
      </c>
      <c r="B592" s="109" t="str">
        <f t="shared" si="47"/>
        <v>74-HAPUR</v>
      </c>
      <c r="C592" s="78">
        <f>T5_PLAN_vs_PRFM_PS!F83+T5A_PLAN_vs_PRFM_UPS!F83+T5B_PLAN_vs_PRFM_NCLP!F83</f>
        <v>11812040</v>
      </c>
      <c r="D592" s="78">
        <f>'AT4_enrolment vs availed_PY'!T83+'AT4A_enrolment vs availed_UPY'!T83</f>
        <v>10534140</v>
      </c>
      <c r="E592" s="104">
        <f t="shared" si="44"/>
        <v>0.89181377645182369</v>
      </c>
    </row>
    <row r="593" spans="1:6" ht="15.75" customHeight="1">
      <c r="A593" s="100">
        <f t="shared" si="47"/>
        <v>75</v>
      </c>
      <c r="B593" s="109" t="str">
        <f t="shared" si="47"/>
        <v>75-SHAMLI</v>
      </c>
      <c r="C593" s="78">
        <f>T5_PLAN_vs_PRFM_PS!F84+T5A_PLAN_vs_PRFM_UPS!F84+T5B_PLAN_vs_PRFM_NCLP!F84</f>
        <v>14822512</v>
      </c>
      <c r="D593" s="78">
        <f>'AT4_enrolment vs availed_PY'!T84+'AT4A_enrolment vs availed_UPY'!T84</f>
        <v>13154943</v>
      </c>
      <c r="E593" s="104">
        <f t="shared" si="44"/>
        <v>0.887497544275896</v>
      </c>
    </row>
    <row r="594" spans="1:6" ht="15.75" customHeight="1">
      <c r="A594" s="96">
        <f t="shared" si="47"/>
        <v>0</v>
      </c>
      <c r="B594" s="89" t="str">
        <f t="shared" si="47"/>
        <v>TOTAL</v>
      </c>
      <c r="C594" s="86">
        <f>SUM(C519:C593)</f>
        <v>2700547892</v>
      </c>
      <c r="D594" s="86">
        <f>SUM(D519:D593)</f>
        <v>2472701708</v>
      </c>
      <c r="E594" s="105">
        <f t="shared" si="44"/>
        <v>0.91562964512684153</v>
      </c>
    </row>
    <row r="596" spans="1:6" ht="15.75" customHeight="1">
      <c r="A596" s="106" t="s">
        <v>733</v>
      </c>
      <c r="B596" s="107"/>
      <c r="C596" s="107"/>
      <c r="D596" s="107"/>
      <c r="E596" s="72"/>
      <c r="F596" s="72"/>
    </row>
    <row r="597" spans="1:6" ht="15.75" customHeight="1">
      <c r="A597" s="108" t="s">
        <v>734</v>
      </c>
      <c r="B597" s="107"/>
      <c r="C597" s="107"/>
      <c r="D597" s="72"/>
      <c r="E597" s="72"/>
      <c r="F597" s="72"/>
    </row>
    <row r="598" spans="1:6" ht="48.75" customHeight="1">
      <c r="A598" s="75" t="s">
        <v>260</v>
      </c>
      <c r="B598" s="75"/>
      <c r="C598" s="75" t="s">
        <v>735</v>
      </c>
      <c r="D598" s="75" t="s">
        <v>736</v>
      </c>
      <c r="E598" s="75" t="s">
        <v>697</v>
      </c>
      <c r="F598" s="75" t="s">
        <v>737</v>
      </c>
    </row>
    <row r="599" spans="1:6" ht="15.75" customHeight="1">
      <c r="A599" s="75">
        <v>1</v>
      </c>
      <c r="B599" s="75">
        <v>2</v>
      </c>
      <c r="C599" s="75">
        <v>3</v>
      </c>
      <c r="D599" s="75">
        <v>4</v>
      </c>
      <c r="E599" s="75" t="s">
        <v>738</v>
      </c>
      <c r="F599" s="75">
        <v>6</v>
      </c>
    </row>
    <row r="600" spans="1:6" ht="15.75" customHeight="1">
      <c r="A600" s="96">
        <v>1</v>
      </c>
      <c r="B600" s="89" t="s">
        <v>1184</v>
      </c>
      <c r="C600" s="502">
        <v>28932.32</v>
      </c>
      <c r="D600" s="78">
        <f>T6_FG_PS!D9+T6_FG_PS!I9+T6A_FG_UPS!D9+T6A_FG_UPS!I9</f>
        <v>21442.351000000002</v>
      </c>
      <c r="E600" s="78">
        <f>D600-C600</f>
        <v>-7489.9689999999973</v>
      </c>
      <c r="F600" s="98">
        <v>0</v>
      </c>
    </row>
    <row r="601" spans="1:6" ht="15.75" customHeight="1">
      <c r="A601" s="96">
        <v>2</v>
      </c>
      <c r="B601" s="89" t="s">
        <v>945</v>
      </c>
      <c r="C601" s="502">
        <v>310115.67499999999</v>
      </c>
      <c r="D601" s="78">
        <f>T6_FG_PS!C9+T6_FG_PS!H9+T6A_FG_UPS!C9+T6A_FG_UPS!H9</f>
        <v>310115.674</v>
      </c>
      <c r="E601" s="78">
        <f>D601-C601</f>
        <v>-9.9999998928979039E-4</v>
      </c>
      <c r="F601" s="98">
        <v>0</v>
      </c>
    </row>
    <row r="602" spans="1:6" ht="15.75" customHeight="1">
      <c r="A602" s="96">
        <v>3</v>
      </c>
      <c r="B602" s="89" t="s">
        <v>1189</v>
      </c>
      <c r="C602" s="78"/>
      <c r="D602" s="78">
        <f>T6_FG_PS!E9+T6_FG_PS!J9+T6A_FG_UPS!E9+T6A_FG_UPS!J9</f>
        <v>280097.00700000004</v>
      </c>
      <c r="E602" s="78">
        <f>D602-C602</f>
        <v>280097.00700000004</v>
      </c>
      <c r="F602" s="98">
        <v>0</v>
      </c>
    </row>
    <row r="603" spans="1:6" ht="15.75" customHeight="1">
      <c r="A603" s="623" t="s">
        <v>739</v>
      </c>
      <c r="B603" s="624"/>
      <c r="C603" s="72"/>
      <c r="D603" s="72"/>
      <c r="E603" s="72"/>
      <c r="F603" s="72"/>
    </row>
    <row r="605" spans="1:6" ht="15.75" customHeight="1">
      <c r="A605" s="113" t="s">
        <v>741</v>
      </c>
      <c r="B605" s="114"/>
      <c r="C605" s="114"/>
      <c r="D605" s="114"/>
      <c r="E605" s="115"/>
    </row>
    <row r="606" spans="1:6" ht="15.75" customHeight="1">
      <c r="A606" s="65" t="s">
        <v>1185</v>
      </c>
      <c r="B606" s="116"/>
      <c r="C606" s="117"/>
      <c r="D606" s="116"/>
      <c r="E606" s="116"/>
    </row>
    <row r="607" spans="1:6" ht="15.75" customHeight="1">
      <c r="A607" s="116"/>
      <c r="B607" s="116"/>
      <c r="C607" s="116"/>
      <c r="D607" s="116"/>
      <c r="E607" s="128" t="s">
        <v>742</v>
      </c>
    </row>
    <row r="608" spans="1:6" ht="45.75" customHeight="1">
      <c r="A608" s="118" t="s">
        <v>83</v>
      </c>
      <c r="B608" s="118" t="s">
        <v>227</v>
      </c>
      <c r="C608" s="119" t="s">
        <v>945</v>
      </c>
      <c r="D608" s="119" t="s">
        <v>1184</v>
      </c>
      <c r="E608" s="119" t="s">
        <v>967</v>
      </c>
    </row>
    <row r="609" spans="1:6" ht="15.75" customHeight="1">
      <c r="A609" s="118">
        <v>1</v>
      </c>
      <c r="B609" s="118">
        <v>2</v>
      </c>
      <c r="C609" s="119">
        <v>3</v>
      </c>
      <c r="D609" s="119">
        <v>4</v>
      </c>
      <c r="E609" s="119">
        <v>5</v>
      </c>
    </row>
    <row r="610" spans="1:6" ht="15.75" customHeight="1">
      <c r="A610" s="120">
        <f t="shared" ref="A610:B629" si="48">A39</f>
        <v>1</v>
      </c>
      <c r="B610" s="121" t="str">
        <f t="shared" si="48"/>
        <v>01-AGRA</v>
      </c>
      <c r="C610" s="122">
        <f>T6_FG_PS!C10+T6_FG_PS!H10+T6A_FG_UPS!C10+T6A_FG_UPS!H10</f>
        <v>4395.6379999999999</v>
      </c>
      <c r="D610" s="122">
        <f>T6_FG_PS!D10+T6_FG_PS!I10+T6A_FG_UPS!D10+T6A_FG_UPS!I10</f>
        <v>931.92399999999986</v>
      </c>
      <c r="E610" s="123">
        <f>D610/C610</f>
        <v>0.21201108917522324</v>
      </c>
    </row>
    <row r="611" spans="1:6" ht="15.75" customHeight="1">
      <c r="A611" s="120">
        <f t="shared" si="48"/>
        <v>2</v>
      </c>
      <c r="B611" s="121" t="str">
        <f t="shared" si="48"/>
        <v>02-ALIGARH</v>
      </c>
      <c r="C611" s="122">
        <f>T6_FG_PS!C11+T6_FG_PS!H11+T6A_FG_UPS!C11+T6A_FG_UPS!H11</f>
        <v>4576.8059999999996</v>
      </c>
      <c r="D611" s="122">
        <f>T6_FG_PS!D11+T6_FG_PS!I11+T6A_FG_UPS!D11+T6A_FG_UPS!I11</f>
        <v>332.67399999999998</v>
      </c>
      <c r="E611" s="123">
        <f t="shared" ref="E611:E674" si="49">D611/C611</f>
        <v>7.2686934949831833E-2</v>
      </c>
    </row>
    <row r="612" spans="1:6" ht="15.75" customHeight="1">
      <c r="A612" s="120">
        <f t="shared" si="48"/>
        <v>3</v>
      </c>
      <c r="B612" s="121" t="str">
        <f t="shared" si="48"/>
        <v>03-ALLAHABAD</v>
      </c>
      <c r="C612" s="122">
        <f>T6_FG_PS!C12+T6_FG_PS!H12+T6A_FG_UPS!C12+T6A_FG_UPS!H12</f>
        <v>7653.3369999999995</v>
      </c>
      <c r="D612" s="122">
        <f>T6_FG_PS!D12+T6_FG_PS!I12+T6A_FG_UPS!D12+T6A_FG_UPS!I12</f>
        <v>-2488.8419999999996</v>
      </c>
      <c r="E612" s="123">
        <f t="shared" si="49"/>
        <v>-0.32519696963559813</v>
      </c>
      <c r="F612" s="503" t="s">
        <v>400</v>
      </c>
    </row>
    <row r="613" spans="1:6" ht="15.75" customHeight="1">
      <c r="A613" s="120">
        <f t="shared" si="48"/>
        <v>4</v>
      </c>
      <c r="B613" s="121" t="str">
        <f t="shared" si="48"/>
        <v>04-AMBEDKAR NAGAR</v>
      </c>
      <c r="C613" s="122">
        <f>T6_FG_PS!C13+T6_FG_PS!H13+T6A_FG_UPS!C13+T6A_FG_UPS!H13</f>
        <v>4037.1509999999998</v>
      </c>
      <c r="D613" s="122">
        <f>T6_FG_PS!D13+T6_FG_PS!I13+T6A_FG_UPS!D13+T6A_FG_UPS!I13</f>
        <v>866.34300000000007</v>
      </c>
      <c r="E613" s="123">
        <f t="shared" si="49"/>
        <v>0.21459266695746582</v>
      </c>
    </row>
    <row r="614" spans="1:6" ht="15.75" customHeight="1">
      <c r="A614" s="120">
        <f t="shared" si="48"/>
        <v>5</v>
      </c>
      <c r="B614" s="121" t="str">
        <f t="shared" si="48"/>
        <v>05-AURAIYA</v>
      </c>
      <c r="C614" s="122">
        <f>T6_FG_PS!C14+T6_FG_PS!H14+T6A_FG_UPS!C14+T6A_FG_UPS!H14</f>
        <v>2509.3690000000001</v>
      </c>
      <c r="D614" s="122">
        <f>T6_FG_PS!D14+T6_FG_PS!I14+T6A_FG_UPS!D14+T6A_FG_UPS!I14</f>
        <v>135.75299999999999</v>
      </c>
      <c r="E614" s="123">
        <f t="shared" si="49"/>
        <v>5.4098460609021619E-2</v>
      </c>
    </row>
    <row r="615" spans="1:6" ht="15.75" customHeight="1">
      <c r="A615" s="120">
        <f t="shared" si="48"/>
        <v>6</v>
      </c>
      <c r="B615" s="121" t="str">
        <f t="shared" si="48"/>
        <v>06-AZAMGARH</v>
      </c>
      <c r="C615" s="122">
        <f>T6_FG_PS!C15+T6_FG_PS!H15+T6A_FG_UPS!C15+T6A_FG_UPS!H15</f>
        <v>6756.0910000000003</v>
      </c>
      <c r="D615" s="122">
        <f>T6_FG_PS!D15+T6_FG_PS!I15+T6A_FG_UPS!D15+T6A_FG_UPS!I15</f>
        <v>1223.1119999999999</v>
      </c>
      <c r="E615" s="123">
        <f t="shared" si="49"/>
        <v>0.18103841407701582</v>
      </c>
    </row>
    <row r="616" spans="1:6" ht="15.75" customHeight="1">
      <c r="A616" s="120">
        <f t="shared" si="48"/>
        <v>7</v>
      </c>
      <c r="B616" s="121" t="str">
        <f t="shared" si="48"/>
        <v>07-BADAUN</v>
      </c>
      <c r="C616" s="122">
        <f>T6_FG_PS!C16+T6_FG_PS!H16+T6A_FG_UPS!C16+T6A_FG_UPS!H16</f>
        <v>5389.509</v>
      </c>
      <c r="D616" s="122">
        <f>T6_FG_PS!D16+T6_FG_PS!I16+T6A_FG_UPS!D16+T6A_FG_UPS!I16</f>
        <v>1156.384</v>
      </c>
      <c r="E616" s="123">
        <f t="shared" si="49"/>
        <v>0.2145620315320004</v>
      </c>
    </row>
    <row r="617" spans="1:6" ht="15.75" customHeight="1">
      <c r="A617" s="120">
        <f t="shared" si="48"/>
        <v>8</v>
      </c>
      <c r="B617" s="121" t="str">
        <f t="shared" si="48"/>
        <v>08-BAGHPAT</v>
      </c>
      <c r="C617" s="122">
        <f>T6_FG_PS!C17+T6_FG_PS!H17+T6A_FG_UPS!C17+T6A_FG_UPS!H17</f>
        <v>1684.1610000000001</v>
      </c>
      <c r="D617" s="122">
        <f>T6_FG_PS!D17+T6_FG_PS!I17+T6A_FG_UPS!D17+T6A_FG_UPS!I17</f>
        <v>-161.19799999999998</v>
      </c>
      <c r="E617" s="123">
        <f t="shared" si="49"/>
        <v>-9.5714127093549831E-2</v>
      </c>
    </row>
    <row r="618" spans="1:6" ht="15.75" customHeight="1">
      <c r="A618" s="120">
        <f t="shared" si="48"/>
        <v>9</v>
      </c>
      <c r="B618" s="121" t="str">
        <f t="shared" si="48"/>
        <v>09-BAHRAICH</v>
      </c>
      <c r="C618" s="122">
        <f>T6_FG_PS!C18+T6_FG_PS!H18+T6A_FG_UPS!C18+T6A_FG_UPS!H18</f>
        <v>7579.0420000000004</v>
      </c>
      <c r="D618" s="122">
        <f>T6_FG_PS!D18+T6_FG_PS!I18+T6A_FG_UPS!D18+T6A_FG_UPS!I18</f>
        <v>-915.31600000000003</v>
      </c>
      <c r="E618" s="123">
        <f t="shared" si="49"/>
        <v>-0.12076935317154859</v>
      </c>
    </row>
    <row r="619" spans="1:6" ht="15.75" customHeight="1">
      <c r="A619" s="120">
        <f t="shared" si="48"/>
        <v>10</v>
      </c>
      <c r="B619" s="121" t="str">
        <f t="shared" si="48"/>
        <v>10-BALLIA</v>
      </c>
      <c r="C619" s="122">
        <f>T6_FG_PS!C19+T6_FG_PS!H19+T6A_FG_UPS!C19+T6A_FG_UPS!H19</f>
        <v>5094.9639999999999</v>
      </c>
      <c r="D619" s="122">
        <f>T6_FG_PS!D19+T6_FG_PS!I19+T6A_FG_UPS!D19+T6A_FG_UPS!I19</f>
        <v>184.59799999999998</v>
      </c>
      <c r="E619" s="123">
        <f t="shared" si="49"/>
        <v>3.6231463068237574E-2</v>
      </c>
    </row>
    <row r="620" spans="1:6" ht="15.75" customHeight="1">
      <c r="A620" s="120">
        <f t="shared" si="48"/>
        <v>11</v>
      </c>
      <c r="B620" s="121" t="str">
        <f t="shared" si="48"/>
        <v>11-BALRAMPUR</v>
      </c>
      <c r="C620" s="122">
        <f>T6_FG_PS!C20+T6_FG_PS!H20+T6A_FG_UPS!C20+T6A_FG_UPS!H20</f>
        <v>4434.7129999999997</v>
      </c>
      <c r="D620" s="122">
        <f>T6_FG_PS!D20+T6_FG_PS!I20+T6A_FG_UPS!D20+T6A_FG_UPS!I20</f>
        <v>-327.90700000000004</v>
      </c>
      <c r="E620" s="123">
        <f t="shared" si="49"/>
        <v>-7.3940974308822252E-2</v>
      </c>
    </row>
    <row r="621" spans="1:6" ht="15.75" customHeight="1">
      <c r="A621" s="120">
        <f t="shared" si="48"/>
        <v>12</v>
      </c>
      <c r="B621" s="121" t="str">
        <f t="shared" si="48"/>
        <v>12-BANDA</v>
      </c>
      <c r="C621" s="122">
        <f>T6_FG_PS!C21+T6_FG_PS!H21+T6A_FG_UPS!C21+T6A_FG_UPS!H21</f>
        <v>4200.1550000000007</v>
      </c>
      <c r="D621" s="122">
        <f>T6_FG_PS!D21+T6_FG_PS!I21+T6A_FG_UPS!D21+T6A_FG_UPS!I21</f>
        <v>138.524</v>
      </c>
      <c r="E621" s="123">
        <f t="shared" si="49"/>
        <v>3.2980687617480776E-2</v>
      </c>
    </row>
    <row r="622" spans="1:6" ht="15.75" customHeight="1">
      <c r="A622" s="120">
        <f t="shared" si="48"/>
        <v>13</v>
      </c>
      <c r="B622" s="121" t="str">
        <f t="shared" si="48"/>
        <v>13-BARABANKI</v>
      </c>
      <c r="C622" s="122">
        <f>T6_FG_PS!C22+T6_FG_PS!H22+T6A_FG_UPS!C22+T6A_FG_UPS!H22</f>
        <v>5428.7559999999994</v>
      </c>
      <c r="D622" s="122">
        <f>T6_FG_PS!D22+T6_FG_PS!I22+T6A_FG_UPS!D22+T6A_FG_UPS!I22</f>
        <v>722.99299999999994</v>
      </c>
      <c r="E622" s="123">
        <f t="shared" si="49"/>
        <v>0.13317839298727002</v>
      </c>
    </row>
    <row r="623" spans="1:6" ht="15.75" customHeight="1">
      <c r="A623" s="120">
        <f t="shared" si="48"/>
        <v>14</v>
      </c>
      <c r="B623" s="121" t="str">
        <f t="shared" si="48"/>
        <v>14-BAREILY</v>
      </c>
      <c r="C623" s="122">
        <f>T6_FG_PS!C23+T6_FG_PS!H23+T6A_FG_UPS!C23+T6A_FG_UPS!H23</f>
        <v>6077.991</v>
      </c>
      <c r="D623" s="122">
        <f>T6_FG_PS!D23+T6_FG_PS!I23+T6A_FG_UPS!D23+T6A_FG_UPS!I23</f>
        <v>385.23599999999999</v>
      </c>
      <c r="E623" s="123">
        <f t="shared" si="49"/>
        <v>6.3382127416773071E-2</v>
      </c>
    </row>
    <row r="624" spans="1:6" ht="15.75" customHeight="1">
      <c r="A624" s="120">
        <f t="shared" si="48"/>
        <v>15</v>
      </c>
      <c r="B624" s="121" t="str">
        <f t="shared" si="48"/>
        <v>15-BASTI</v>
      </c>
      <c r="C624" s="122">
        <f>T6_FG_PS!C24+T6_FG_PS!H24+T6A_FG_UPS!C24+T6A_FG_UPS!H24</f>
        <v>4500.6039999999994</v>
      </c>
      <c r="D624" s="122">
        <f>T6_FG_PS!D24+T6_FG_PS!I24+T6A_FG_UPS!D24+T6A_FG_UPS!I24</f>
        <v>306.27199999999999</v>
      </c>
      <c r="E624" s="123">
        <f t="shared" si="49"/>
        <v>6.8051310446331212E-2</v>
      </c>
    </row>
    <row r="625" spans="1:5" ht="15.75" customHeight="1">
      <c r="A625" s="120">
        <f t="shared" si="48"/>
        <v>16</v>
      </c>
      <c r="B625" s="121" t="str">
        <f t="shared" si="48"/>
        <v>16-BHADOHI</v>
      </c>
      <c r="C625" s="122">
        <f>T6_FG_PS!C25+T6_FG_PS!H25+T6A_FG_UPS!C25+T6A_FG_UPS!H25</f>
        <v>2512.7359999999999</v>
      </c>
      <c r="D625" s="122">
        <f>T6_FG_PS!D25+T6_FG_PS!I25+T6A_FG_UPS!D25+T6A_FG_UPS!I25</f>
        <v>93.861999999999995</v>
      </c>
      <c r="E625" s="123">
        <f t="shared" si="49"/>
        <v>3.7354501228939289E-2</v>
      </c>
    </row>
    <row r="626" spans="1:5" ht="15.75" customHeight="1">
      <c r="A626" s="120">
        <f t="shared" si="48"/>
        <v>17</v>
      </c>
      <c r="B626" s="121" t="str">
        <f t="shared" si="48"/>
        <v>17-BIJNOUR</v>
      </c>
      <c r="C626" s="122">
        <f>T6_FG_PS!C26+T6_FG_PS!H26+T6A_FG_UPS!C26+T6A_FG_UPS!H26</f>
        <v>4907.1210000000001</v>
      </c>
      <c r="D626" s="122">
        <f>T6_FG_PS!D26+T6_FG_PS!I26+T6A_FG_UPS!D26+T6A_FG_UPS!I26</f>
        <v>267.15600000000001</v>
      </c>
      <c r="E626" s="123">
        <f t="shared" si="49"/>
        <v>5.4442513237395206E-2</v>
      </c>
    </row>
    <row r="627" spans="1:5" ht="15.75" customHeight="1">
      <c r="A627" s="120">
        <f t="shared" si="48"/>
        <v>18</v>
      </c>
      <c r="B627" s="121" t="str">
        <f t="shared" si="48"/>
        <v>18-BULANDSHAHAR</v>
      </c>
      <c r="C627" s="122">
        <f>T6_FG_PS!C27+T6_FG_PS!H27+T6A_FG_UPS!C27+T6A_FG_UPS!H27</f>
        <v>4165.5920000000006</v>
      </c>
      <c r="D627" s="122">
        <f>T6_FG_PS!D27+T6_FG_PS!I27+T6A_FG_UPS!D27+T6A_FG_UPS!I27</f>
        <v>263.57600000000002</v>
      </c>
      <c r="E627" s="123">
        <f t="shared" si="49"/>
        <v>6.327455977445702E-2</v>
      </c>
    </row>
    <row r="628" spans="1:5" ht="15.75" customHeight="1">
      <c r="A628" s="120">
        <f t="shared" si="48"/>
        <v>19</v>
      </c>
      <c r="B628" s="121" t="str">
        <f t="shared" si="48"/>
        <v>19-CHANDAULI</v>
      </c>
      <c r="C628" s="122">
        <f>T6_FG_PS!C28+T6_FG_PS!H28+T6A_FG_UPS!C28+T6A_FG_UPS!H28</f>
        <v>4088.4640000000004</v>
      </c>
      <c r="D628" s="122">
        <f>T6_FG_PS!D28+T6_FG_PS!I28+T6A_FG_UPS!D28+T6A_FG_UPS!I28</f>
        <v>-15.727999999999994</v>
      </c>
      <c r="E628" s="123">
        <f t="shared" si="49"/>
        <v>-3.8469214844499043E-3</v>
      </c>
    </row>
    <row r="629" spans="1:5" ht="15.75" customHeight="1">
      <c r="A629" s="120">
        <f t="shared" si="48"/>
        <v>20</v>
      </c>
      <c r="B629" s="121" t="str">
        <f t="shared" si="48"/>
        <v>20-CHITRAKOOT</v>
      </c>
      <c r="C629" s="122">
        <f>T6_FG_PS!C29+T6_FG_PS!H29+T6A_FG_UPS!C29+T6A_FG_UPS!H29</f>
        <v>2639.384</v>
      </c>
      <c r="D629" s="122">
        <f>T6_FG_PS!D29+T6_FG_PS!I29+T6A_FG_UPS!D29+T6A_FG_UPS!I29</f>
        <v>155.07</v>
      </c>
      <c r="E629" s="123">
        <f t="shared" si="49"/>
        <v>5.8752345244193337E-2</v>
      </c>
    </row>
    <row r="630" spans="1:5" ht="15.75" customHeight="1">
      <c r="A630" s="120">
        <f t="shared" ref="A630:B649" si="50">A59</f>
        <v>21</v>
      </c>
      <c r="B630" s="121" t="str">
        <f t="shared" si="50"/>
        <v>21-AMETHI</v>
      </c>
      <c r="C630" s="122">
        <f>T6_FG_PS!C30+T6_FG_PS!H30+T6A_FG_UPS!C30+T6A_FG_UPS!H30</f>
        <v>3004.14</v>
      </c>
      <c r="D630" s="122">
        <f>T6_FG_PS!D30+T6_FG_PS!I30+T6A_FG_UPS!D30+T6A_FG_UPS!I30</f>
        <v>223.58699999999999</v>
      </c>
      <c r="E630" s="123">
        <f t="shared" si="49"/>
        <v>7.442629171742994E-2</v>
      </c>
    </row>
    <row r="631" spans="1:5" ht="15.75" customHeight="1">
      <c r="A631" s="120">
        <f t="shared" si="50"/>
        <v>22</v>
      </c>
      <c r="B631" s="121" t="str">
        <f t="shared" si="50"/>
        <v>22-DEORIA</v>
      </c>
      <c r="C631" s="122">
        <f>T6_FG_PS!C31+T6_FG_PS!H31+T6A_FG_UPS!C31+T6A_FG_UPS!H31</f>
        <v>5142.3610000000008</v>
      </c>
      <c r="D631" s="122">
        <f>T6_FG_PS!D31+T6_FG_PS!I31+T6A_FG_UPS!D31+T6A_FG_UPS!I31</f>
        <v>-352.17600000000004</v>
      </c>
      <c r="E631" s="123">
        <f t="shared" si="49"/>
        <v>-6.8485273593199697E-2</v>
      </c>
    </row>
    <row r="632" spans="1:5" ht="15.75" customHeight="1">
      <c r="A632" s="120">
        <f t="shared" si="50"/>
        <v>23</v>
      </c>
      <c r="B632" s="121" t="str">
        <f t="shared" si="50"/>
        <v>23-ETAH</v>
      </c>
      <c r="C632" s="122">
        <f>T6_FG_PS!C32+T6_FG_PS!H32+T6A_FG_UPS!C32+T6A_FG_UPS!H32</f>
        <v>3159.739</v>
      </c>
      <c r="D632" s="122">
        <f>T6_FG_PS!D32+T6_FG_PS!I32+T6A_FG_UPS!D32+T6A_FG_UPS!I32</f>
        <v>303.47800000000001</v>
      </c>
      <c r="E632" s="123">
        <f t="shared" si="49"/>
        <v>9.604527462553078E-2</v>
      </c>
    </row>
    <row r="633" spans="1:5" ht="15.75" customHeight="1">
      <c r="A633" s="120">
        <f t="shared" si="50"/>
        <v>24</v>
      </c>
      <c r="B633" s="121" t="str">
        <f t="shared" si="50"/>
        <v>24-FAIZABAD</v>
      </c>
      <c r="C633" s="122">
        <f>T6_FG_PS!C33+T6_FG_PS!H33+T6A_FG_UPS!C33+T6A_FG_UPS!H33</f>
        <v>4116.5360000000001</v>
      </c>
      <c r="D633" s="122">
        <f>T6_FG_PS!D33+T6_FG_PS!I33+T6A_FG_UPS!D33+T6A_FG_UPS!I33</f>
        <v>210.53199999999998</v>
      </c>
      <c r="E633" s="123">
        <f t="shared" si="49"/>
        <v>5.1142999842586093E-2</v>
      </c>
    </row>
    <row r="634" spans="1:5" ht="15.75" customHeight="1">
      <c r="A634" s="120">
        <f t="shared" si="50"/>
        <v>25</v>
      </c>
      <c r="B634" s="121" t="str">
        <f t="shared" si="50"/>
        <v>25-FARRUKHABAD</v>
      </c>
      <c r="C634" s="122">
        <f>T6_FG_PS!C34+T6_FG_PS!H34+T6A_FG_UPS!C34+T6A_FG_UPS!H34</f>
        <v>3293.0970000000002</v>
      </c>
      <c r="D634" s="122">
        <f>T6_FG_PS!D34+T6_FG_PS!I34+T6A_FG_UPS!D34+T6A_FG_UPS!I34</f>
        <v>563.89499999999998</v>
      </c>
      <c r="E634" s="123">
        <f t="shared" si="49"/>
        <v>0.1712354661888186</v>
      </c>
    </row>
    <row r="635" spans="1:5" ht="15.75" customHeight="1">
      <c r="A635" s="120">
        <f t="shared" si="50"/>
        <v>26</v>
      </c>
      <c r="B635" s="121" t="str">
        <f t="shared" si="50"/>
        <v>26-FATEHPUR</v>
      </c>
      <c r="C635" s="122">
        <f>T6_FG_PS!C35+T6_FG_PS!H35+T6A_FG_UPS!C35+T6A_FG_UPS!H35</f>
        <v>4945.8580000000002</v>
      </c>
      <c r="D635" s="122">
        <f>T6_FG_PS!D35+T6_FG_PS!I35+T6A_FG_UPS!D35+T6A_FG_UPS!I35</f>
        <v>208.72</v>
      </c>
      <c r="E635" s="123">
        <f t="shared" si="49"/>
        <v>4.2200968972420962E-2</v>
      </c>
    </row>
    <row r="636" spans="1:5" ht="15.75" customHeight="1">
      <c r="A636" s="120">
        <f t="shared" si="50"/>
        <v>27</v>
      </c>
      <c r="B636" s="121" t="str">
        <f t="shared" si="50"/>
        <v>27-FIROZABAD</v>
      </c>
      <c r="C636" s="122">
        <f>T6_FG_PS!C36+T6_FG_PS!H36+T6A_FG_UPS!C36+T6A_FG_UPS!H36</f>
        <v>2814.3889999999997</v>
      </c>
      <c r="D636" s="122">
        <f>T6_FG_PS!D36+T6_FG_PS!I36+T6A_FG_UPS!D36+T6A_FG_UPS!I36</f>
        <v>-19.639999999999997</v>
      </c>
      <c r="E636" s="123">
        <f t="shared" si="49"/>
        <v>-6.9784240913391858E-3</v>
      </c>
    </row>
    <row r="637" spans="1:5" ht="15.75" customHeight="1">
      <c r="A637" s="120">
        <f t="shared" si="50"/>
        <v>28</v>
      </c>
      <c r="B637" s="121" t="str">
        <f t="shared" si="50"/>
        <v>28-G.B. NAGAR</v>
      </c>
      <c r="C637" s="122">
        <f>T6_FG_PS!C37+T6_FG_PS!H37+T6A_FG_UPS!C37+T6A_FG_UPS!H37</f>
        <v>1717.9309999999998</v>
      </c>
      <c r="D637" s="122">
        <f>T6_FG_PS!D37+T6_FG_PS!I37+T6A_FG_UPS!D37+T6A_FG_UPS!I37</f>
        <v>73.340999999999994</v>
      </c>
      <c r="E637" s="123">
        <f t="shared" si="49"/>
        <v>4.2691470146356283E-2</v>
      </c>
    </row>
    <row r="638" spans="1:5" ht="15.75" customHeight="1">
      <c r="A638" s="120">
        <f t="shared" si="50"/>
        <v>29</v>
      </c>
      <c r="B638" s="121" t="str">
        <f t="shared" si="50"/>
        <v>29-GHAZIPUR</v>
      </c>
      <c r="C638" s="122">
        <f>T6_FG_PS!C38+T6_FG_PS!H38+T6A_FG_UPS!C38+T6A_FG_UPS!H38</f>
        <v>5755.9369999999999</v>
      </c>
      <c r="D638" s="122">
        <f>T6_FG_PS!D38+T6_FG_PS!I38+T6A_FG_UPS!D38+T6A_FG_UPS!I38</f>
        <v>579.21</v>
      </c>
      <c r="E638" s="123">
        <f t="shared" si="49"/>
        <v>0.10062827303356518</v>
      </c>
    </row>
    <row r="639" spans="1:5" ht="15.75" customHeight="1">
      <c r="A639" s="120">
        <f t="shared" si="50"/>
        <v>30</v>
      </c>
      <c r="B639" s="121" t="str">
        <f t="shared" si="50"/>
        <v>30-GHAZIYABAD</v>
      </c>
      <c r="C639" s="122">
        <f>T6_FG_PS!C39+T6_FG_PS!H39+T6A_FG_UPS!C39+T6A_FG_UPS!H39</f>
        <v>1624.028</v>
      </c>
      <c r="D639" s="122">
        <f>T6_FG_PS!D39+T6_FG_PS!I39+T6A_FG_UPS!D39+T6A_FG_UPS!I39</f>
        <v>-271.47000000000003</v>
      </c>
      <c r="E639" s="123">
        <f t="shared" si="49"/>
        <v>-0.16715844800705407</v>
      </c>
    </row>
    <row r="640" spans="1:5" ht="15.75" customHeight="1">
      <c r="A640" s="120">
        <f t="shared" si="50"/>
        <v>31</v>
      </c>
      <c r="B640" s="121" t="str">
        <f t="shared" si="50"/>
        <v>31-GONDA</v>
      </c>
      <c r="C640" s="122">
        <f>T6_FG_PS!C40+T6_FG_PS!H40+T6A_FG_UPS!C40+T6A_FG_UPS!H40</f>
        <v>6148.8490000000002</v>
      </c>
      <c r="D640" s="122">
        <f>T6_FG_PS!D40+T6_FG_PS!I40+T6A_FG_UPS!D40+T6A_FG_UPS!I40</f>
        <v>-201.964</v>
      </c>
      <c r="E640" s="123">
        <f t="shared" si="49"/>
        <v>-3.284582203921417E-2</v>
      </c>
    </row>
    <row r="641" spans="1:5" ht="15.75" customHeight="1">
      <c r="A641" s="120">
        <f t="shared" si="50"/>
        <v>32</v>
      </c>
      <c r="B641" s="121" t="str">
        <f t="shared" si="50"/>
        <v>32-GORAKHPUR</v>
      </c>
      <c r="C641" s="122">
        <f>T6_FG_PS!C41+T6_FG_PS!H41+T6A_FG_UPS!C41+T6A_FG_UPS!H41</f>
        <v>5359.8990000000003</v>
      </c>
      <c r="D641" s="122">
        <f>T6_FG_PS!D41+T6_FG_PS!I41+T6A_FG_UPS!D41+T6A_FG_UPS!I41</f>
        <v>1341.6109999999999</v>
      </c>
      <c r="E641" s="123">
        <f t="shared" si="49"/>
        <v>0.25030527627479543</v>
      </c>
    </row>
    <row r="642" spans="1:5" ht="15.75" customHeight="1">
      <c r="A642" s="120">
        <f t="shared" si="50"/>
        <v>33</v>
      </c>
      <c r="B642" s="121" t="str">
        <f t="shared" si="50"/>
        <v>33-HAMEERPUR</v>
      </c>
      <c r="C642" s="122">
        <f>T6_FG_PS!C42+T6_FG_PS!H42+T6A_FG_UPS!C42+T6A_FG_UPS!H42</f>
        <v>2179.0909999999999</v>
      </c>
      <c r="D642" s="122">
        <f>T6_FG_PS!D42+T6_FG_PS!I42+T6A_FG_UPS!D42+T6A_FG_UPS!I42</f>
        <v>272.55500000000001</v>
      </c>
      <c r="E642" s="123">
        <f t="shared" si="49"/>
        <v>0.12507738318408915</v>
      </c>
    </row>
    <row r="643" spans="1:5" ht="15.75" customHeight="1">
      <c r="A643" s="120">
        <f t="shared" si="50"/>
        <v>34</v>
      </c>
      <c r="B643" s="121" t="str">
        <f t="shared" si="50"/>
        <v>34-HARDOI</v>
      </c>
      <c r="C643" s="122">
        <f>T6_FG_PS!C43+T6_FG_PS!H43+T6A_FG_UPS!C43+T6A_FG_UPS!H43</f>
        <v>9188.2720000000008</v>
      </c>
      <c r="D643" s="122">
        <f>T6_FG_PS!D43+T6_FG_PS!I43+T6A_FG_UPS!D43+T6A_FG_UPS!I43</f>
        <v>1027.876</v>
      </c>
      <c r="E643" s="123">
        <f t="shared" si="49"/>
        <v>0.11186825988608085</v>
      </c>
    </row>
    <row r="644" spans="1:5" ht="15.75" customHeight="1">
      <c r="A644" s="120">
        <f t="shared" si="50"/>
        <v>35</v>
      </c>
      <c r="B644" s="121" t="str">
        <f t="shared" si="50"/>
        <v>35-HATHRAS</v>
      </c>
      <c r="C644" s="122">
        <f>T6_FG_PS!C44+T6_FG_PS!H44+T6A_FG_UPS!C44+T6A_FG_UPS!H44</f>
        <v>2327.8090000000002</v>
      </c>
      <c r="D644" s="122">
        <f>T6_FG_PS!D44+T6_FG_PS!I44+T6A_FG_UPS!D44+T6A_FG_UPS!I44</f>
        <v>354.91800000000006</v>
      </c>
      <c r="E644" s="123">
        <f t="shared" si="49"/>
        <v>0.15246869481130113</v>
      </c>
    </row>
    <row r="645" spans="1:5" ht="15.75" customHeight="1">
      <c r="A645" s="120">
        <f t="shared" si="50"/>
        <v>36</v>
      </c>
      <c r="B645" s="121" t="str">
        <f t="shared" si="50"/>
        <v>36-ITAWAH</v>
      </c>
      <c r="C645" s="122">
        <f>T6_FG_PS!C45+T6_FG_PS!H45+T6A_FG_UPS!C45+T6A_FG_UPS!H45</f>
        <v>2476.0880000000002</v>
      </c>
      <c r="D645" s="122">
        <f>T6_FG_PS!D45+T6_FG_PS!I45+T6A_FG_UPS!D45+T6A_FG_UPS!I45</f>
        <v>235.22000000000003</v>
      </c>
      <c r="E645" s="123">
        <f t="shared" si="49"/>
        <v>9.4996623706427238E-2</v>
      </c>
    </row>
    <row r="646" spans="1:5" ht="15.75" customHeight="1">
      <c r="A646" s="120">
        <f t="shared" si="50"/>
        <v>37</v>
      </c>
      <c r="B646" s="121" t="str">
        <f t="shared" si="50"/>
        <v>37-J.P. NAGAR</v>
      </c>
      <c r="C646" s="122">
        <f>T6_FG_PS!C46+T6_FG_PS!H46+T6A_FG_UPS!C46+T6A_FG_UPS!H46</f>
        <v>2246.8130000000001</v>
      </c>
      <c r="D646" s="122">
        <f>T6_FG_PS!D46+T6_FG_PS!I46+T6A_FG_UPS!D46+T6A_FG_UPS!I46</f>
        <v>363.29600000000005</v>
      </c>
      <c r="E646" s="123">
        <f t="shared" si="49"/>
        <v>0.16169391934264224</v>
      </c>
    </row>
    <row r="647" spans="1:5" ht="15.75" customHeight="1">
      <c r="A647" s="120">
        <f t="shared" si="50"/>
        <v>38</v>
      </c>
      <c r="B647" s="121" t="str">
        <f t="shared" si="50"/>
        <v>38-JALAUN</v>
      </c>
      <c r="C647" s="122">
        <f>T6_FG_PS!C47+T6_FG_PS!H47+T6A_FG_UPS!C47+T6A_FG_UPS!H47</f>
        <v>2562.366</v>
      </c>
      <c r="D647" s="122">
        <f>T6_FG_PS!D47+T6_FG_PS!I47+T6A_FG_UPS!D47+T6A_FG_UPS!I47</f>
        <v>765.23900000000003</v>
      </c>
      <c r="E647" s="123">
        <f t="shared" si="49"/>
        <v>0.29864547063143987</v>
      </c>
    </row>
    <row r="648" spans="1:5" ht="15.75" customHeight="1">
      <c r="A648" s="120">
        <f t="shared" si="50"/>
        <v>39</v>
      </c>
      <c r="B648" s="121" t="str">
        <f t="shared" si="50"/>
        <v>39-JAUNPUR</v>
      </c>
      <c r="C648" s="122">
        <f>T6_FG_PS!C48+T6_FG_PS!H48+T6A_FG_UPS!C48+T6A_FG_UPS!H48</f>
        <v>7741.7539999999999</v>
      </c>
      <c r="D648" s="122">
        <f>T6_FG_PS!D48+T6_FG_PS!I48+T6A_FG_UPS!D48+T6A_FG_UPS!I48</f>
        <v>929.01900000000001</v>
      </c>
      <c r="E648" s="123">
        <f t="shared" si="49"/>
        <v>0.12000110052579815</v>
      </c>
    </row>
    <row r="649" spans="1:5" ht="15.75" customHeight="1">
      <c r="A649" s="120">
        <f t="shared" si="50"/>
        <v>40</v>
      </c>
      <c r="B649" s="121" t="str">
        <f t="shared" si="50"/>
        <v>40-JHANSI</v>
      </c>
      <c r="C649" s="122">
        <f>T6_FG_PS!C49+T6_FG_PS!H49+T6A_FG_UPS!C49+T6A_FG_UPS!H49</f>
        <v>2825.91</v>
      </c>
      <c r="D649" s="122">
        <f>T6_FG_PS!D49+T6_FG_PS!I49+T6A_FG_UPS!D49+T6A_FG_UPS!I49</f>
        <v>207.816</v>
      </c>
      <c r="E649" s="123">
        <f t="shared" si="49"/>
        <v>7.3539497011582119E-2</v>
      </c>
    </row>
    <row r="650" spans="1:5" ht="15.75" customHeight="1">
      <c r="A650" s="120">
        <f t="shared" ref="A650:B669" si="51">A79</f>
        <v>41</v>
      </c>
      <c r="B650" s="121" t="str">
        <f t="shared" si="51"/>
        <v>41-KANNAUJ</v>
      </c>
      <c r="C650" s="122">
        <f>T6_FG_PS!C50+T6_FG_PS!H50+T6A_FG_UPS!C50+T6A_FG_UPS!H50</f>
        <v>3110.6099999999997</v>
      </c>
      <c r="D650" s="122">
        <f>T6_FG_PS!D50+T6_FG_PS!I50+T6A_FG_UPS!D50+T6A_FG_UPS!I50</f>
        <v>152.73599999999999</v>
      </c>
      <c r="E650" s="123">
        <f t="shared" si="49"/>
        <v>4.910162315430093E-2</v>
      </c>
    </row>
    <row r="651" spans="1:5" ht="15.75" customHeight="1">
      <c r="A651" s="120">
        <f t="shared" si="51"/>
        <v>42</v>
      </c>
      <c r="B651" s="121" t="str">
        <f t="shared" si="51"/>
        <v>42-KANPUR DEHAT</v>
      </c>
      <c r="C651" s="122">
        <f>T6_FG_PS!C51+T6_FG_PS!H51+T6A_FG_UPS!C51+T6A_FG_UPS!H51</f>
        <v>3127.3720000000003</v>
      </c>
      <c r="D651" s="122">
        <f>T6_FG_PS!D51+T6_FG_PS!I51+T6A_FG_UPS!D51+T6A_FG_UPS!I51</f>
        <v>943.26</v>
      </c>
      <c r="E651" s="123">
        <f t="shared" si="49"/>
        <v>0.30161426271003255</v>
      </c>
    </row>
    <row r="652" spans="1:5" ht="15.75" customHeight="1">
      <c r="A652" s="120">
        <f t="shared" si="51"/>
        <v>43</v>
      </c>
      <c r="B652" s="121" t="str">
        <f t="shared" si="51"/>
        <v>43-KANPUR NAGAR</v>
      </c>
      <c r="C652" s="122">
        <f>T6_FG_PS!C52+T6_FG_PS!H52+T6A_FG_UPS!C52+T6A_FG_UPS!H52</f>
        <v>3437.558</v>
      </c>
      <c r="D652" s="122">
        <f>T6_FG_PS!D52+T6_FG_PS!I52+T6A_FG_UPS!D52+T6A_FG_UPS!I52</f>
        <v>-195.54300000000001</v>
      </c>
      <c r="E652" s="123">
        <f t="shared" si="49"/>
        <v>-5.688427657075168E-2</v>
      </c>
    </row>
    <row r="653" spans="1:5" ht="15.75" customHeight="1">
      <c r="A653" s="120">
        <f t="shared" si="51"/>
        <v>44</v>
      </c>
      <c r="B653" s="121" t="str">
        <f t="shared" si="51"/>
        <v>44-KAAS GANJ</v>
      </c>
      <c r="C653" s="122">
        <f>T6_FG_PS!C53+T6_FG_PS!H53+T6A_FG_UPS!C53+T6A_FG_UPS!H53</f>
        <v>2459.0440000000003</v>
      </c>
      <c r="D653" s="122">
        <f>T6_FG_PS!D53+T6_FG_PS!I53+T6A_FG_UPS!D53+T6A_FG_UPS!I53</f>
        <v>-187.94200000000001</v>
      </c>
      <c r="E653" s="123">
        <f t="shared" si="49"/>
        <v>-7.6428888625010363E-2</v>
      </c>
    </row>
    <row r="654" spans="1:5" ht="15.75" customHeight="1">
      <c r="A654" s="120">
        <f t="shared" si="51"/>
        <v>45</v>
      </c>
      <c r="B654" s="121" t="str">
        <f t="shared" si="51"/>
        <v>45-KAUSHAMBI</v>
      </c>
      <c r="C654" s="122">
        <f>T6_FG_PS!C54+T6_FG_PS!H54+T6A_FG_UPS!C54+T6A_FG_UPS!H54</f>
        <v>2848.3569999999995</v>
      </c>
      <c r="D654" s="122">
        <f>T6_FG_PS!D54+T6_FG_PS!I54+T6A_FG_UPS!D54+T6A_FG_UPS!I54</f>
        <v>323.39599999999996</v>
      </c>
      <c r="E654" s="123">
        <f t="shared" si="49"/>
        <v>0.11353773420958117</v>
      </c>
    </row>
    <row r="655" spans="1:5" ht="15.75" customHeight="1">
      <c r="A655" s="120">
        <f t="shared" si="51"/>
        <v>46</v>
      </c>
      <c r="B655" s="121" t="str">
        <f t="shared" si="51"/>
        <v>46-KUSHINAGAR</v>
      </c>
      <c r="C655" s="122">
        <f>T6_FG_PS!C55+T6_FG_PS!H55+T6A_FG_UPS!C55+T6A_FG_UPS!H55</f>
        <v>5402.5069999999996</v>
      </c>
      <c r="D655" s="122">
        <f>T6_FG_PS!D55+T6_FG_PS!I55+T6A_FG_UPS!D55+T6A_FG_UPS!I55</f>
        <v>420.52300000000002</v>
      </c>
      <c r="E655" s="123">
        <f t="shared" si="49"/>
        <v>7.7838492388811353E-2</v>
      </c>
    </row>
    <row r="656" spans="1:5" ht="15.75" customHeight="1">
      <c r="A656" s="120">
        <f t="shared" si="51"/>
        <v>47</v>
      </c>
      <c r="B656" s="121" t="str">
        <f t="shared" si="51"/>
        <v>47-LAKHIMPUR KHERI</v>
      </c>
      <c r="C656" s="122">
        <f>T6_FG_PS!C56+T6_FG_PS!H56+T6A_FG_UPS!C56+T6A_FG_UPS!H56</f>
        <v>9534.6419999999998</v>
      </c>
      <c r="D656" s="122">
        <f>T6_FG_PS!D56+T6_FG_PS!I56+T6A_FG_UPS!D56+T6A_FG_UPS!I56</f>
        <v>724.96600000000001</v>
      </c>
      <c r="E656" s="123">
        <f t="shared" si="49"/>
        <v>7.6034947090829419E-2</v>
      </c>
    </row>
    <row r="657" spans="1:5" ht="15.75" customHeight="1">
      <c r="A657" s="120">
        <f t="shared" si="51"/>
        <v>48</v>
      </c>
      <c r="B657" s="121" t="str">
        <f t="shared" si="51"/>
        <v>48-LALITPUR</v>
      </c>
      <c r="C657" s="122">
        <f>T6_FG_PS!C57+T6_FG_PS!H57+T6A_FG_UPS!C57+T6A_FG_UPS!H57</f>
        <v>3088.8690000000001</v>
      </c>
      <c r="D657" s="122">
        <f>T6_FG_PS!D57+T6_FG_PS!I57+T6A_FG_UPS!D57+T6A_FG_UPS!I57</f>
        <v>698.11099999999999</v>
      </c>
      <c r="E657" s="123">
        <f t="shared" si="49"/>
        <v>0.22600861350869847</v>
      </c>
    </row>
    <row r="658" spans="1:5" ht="15.75" customHeight="1">
      <c r="A658" s="120">
        <f t="shared" si="51"/>
        <v>49</v>
      </c>
      <c r="B658" s="121" t="str">
        <f t="shared" si="51"/>
        <v>49-LUCKNOW</v>
      </c>
      <c r="C658" s="122">
        <f>T6_FG_PS!C58+T6_FG_PS!H58+T6A_FG_UPS!C58+T6A_FG_UPS!H58</f>
        <v>3816.9659999999999</v>
      </c>
      <c r="D658" s="122">
        <f>T6_FG_PS!D58+T6_FG_PS!I58+T6A_FG_UPS!D58+T6A_FG_UPS!I58</f>
        <v>742.67399999999998</v>
      </c>
      <c r="E658" s="123">
        <f t="shared" si="49"/>
        <v>0.19457181436774654</v>
      </c>
    </row>
    <row r="659" spans="1:5" ht="15.75" customHeight="1">
      <c r="A659" s="120">
        <f t="shared" si="51"/>
        <v>50</v>
      </c>
      <c r="B659" s="121" t="str">
        <f t="shared" si="51"/>
        <v>50-MAHOBA</v>
      </c>
      <c r="C659" s="122">
        <f>T6_FG_PS!C59+T6_FG_PS!H59+T6A_FG_UPS!C59+T6A_FG_UPS!H59</f>
        <v>2061.7260000000001</v>
      </c>
      <c r="D659" s="122">
        <f>T6_FG_PS!D59+T6_FG_PS!I59+T6A_FG_UPS!D59+T6A_FG_UPS!I59</f>
        <v>163.131</v>
      </c>
      <c r="E659" s="123">
        <f t="shared" si="49"/>
        <v>7.9123511077611661E-2</v>
      </c>
    </row>
    <row r="660" spans="1:5" ht="15.75" customHeight="1">
      <c r="A660" s="120">
        <f t="shared" si="51"/>
        <v>51</v>
      </c>
      <c r="B660" s="121" t="str">
        <f t="shared" si="51"/>
        <v>51-MAHRAJGANJ</v>
      </c>
      <c r="C660" s="122">
        <f>T6_FG_PS!C60+T6_FG_PS!H60+T6A_FG_UPS!C60+T6A_FG_UPS!H60</f>
        <v>4679.2859999999991</v>
      </c>
      <c r="D660" s="122">
        <f>T6_FG_PS!D60+T6_FG_PS!I60+T6A_FG_UPS!D60+T6A_FG_UPS!I60</f>
        <v>82.622</v>
      </c>
      <c r="E660" s="123">
        <f t="shared" si="49"/>
        <v>1.7656967323647244E-2</v>
      </c>
    </row>
    <row r="661" spans="1:5" ht="15.75" customHeight="1">
      <c r="A661" s="120">
        <f t="shared" si="51"/>
        <v>52</v>
      </c>
      <c r="B661" s="121" t="str">
        <f t="shared" si="51"/>
        <v>52-MAINPURI</v>
      </c>
      <c r="C661" s="122">
        <f>T6_FG_PS!C61+T6_FG_PS!H61+T6A_FG_UPS!C61+T6A_FG_UPS!H61</f>
        <v>2486.75</v>
      </c>
      <c r="D661" s="122">
        <f>T6_FG_PS!D61+T6_FG_PS!I61+T6A_FG_UPS!D61+T6A_FG_UPS!I61</f>
        <v>206.27</v>
      </c>
      <c r="E661" s="123">
        <f t="shared" si="49"/>
        <v>8.2947622398713186E-2</v>
      </c>
    </row>
    <row r="662" spans="1:5" ht="15.75" customHeight="1">
      <c r="A662" s="120">
        <f t="shared" si="51"/>
        <v>53</v>
      </c>
      <c r="B662" s="121" t="str">
        <f t="shared" si="51"/>
        <v>53-MATHURA</v>
      </c>
      <c r="C662" s="122">
        <f>T6_FG_PS!C62+T6_FG_PS!H62+T6A_FG_UPS!C62+T6A_FG_UPS!H62</f>
        <v>3112.4879999999998</v>
      </c>
      <c r="D662" s="122">
        <f>T6_FG_PS!D62+T6_FG_PS!I62+T6A_FG_UPS!D62+T6A_FG_UPS!I62</f>
        <v>507.42999999999995</v>
      </c>
      <c r="E662" s="123">
        <f t="shared" si="49"/>
        <v>0.16303034742623906</v>
      </c>
    </row>
    <row r="663" spans="1:5" ht="15.75" customHeight="1">
      <c r="A663" s="120">
        <f t="shared" si="51"/>
        <v>54</v>
      </c>
      <c r="B663" s="121" t="str">
        <f t="shared" si="51"/>
        <v>54-MAU</v>
      </c>
      <c r="C663" s="122">
        <f>T6_FG_PS!C63+T6_FG_PS!H63+T6A_FG_UPS!C63+T6A_FG_UPS!H63</f>
        <v>3678.8729999999996</v>
      </c>
      <c r="D663" s="122">
        <f>T6_FG_PS!D63+T6_FG_PS!I63+T6A_FG_UPS!D63+T6A_FG_UPS!I63</f>
        <v>-544.28899999999999</v>
      </c>
      <c r="E663" s="123">
        <f t="shared" si="49"/>
        <v>-0.14794992923104441</v>
      </c>
    </row>
    <row r="664" spans="1:5" ht="15.75" customHeight="1">
      <c r="A664" s="120">
        <f t="shared" si="51"/>
        <v>55</v>
      </c>
      <c r="B664" s="121" t="str">
        <f t="shared" si="51"/>
        <v>55-MEERUT</v>
      </c>
      <c r="C664" s="122">
        <f>T6_FG_PS!C64+T6_FG_PS!H64+T6A_FG_UPS!C64+T6A_FG_UPS!H64</f>
        <v>3162.4229999999998</v>
      </c>
      <c r="D664" s="122">
        <f>T6_FG_PS!D64+T6_FG_PS!I64+T6A_FG_UPS!D64+T6A_FG_UPS!I64</f>
        <v>303.44399999999996</v>
      </c>
      <c r="E664" s="123">
        <f t="shared" si="49"/>
        <v>9.5953008183914668E-2</v>
      </c>
    </row>
    <row r="665" spans="1:5" ht="15.75" customHeight="1">
      <c r="A665" s="120">
        <f t="shared" si="51"/>
        <v>56</v>
      </c>
      <c r="B665" s="121" t="str">
        <f t="shared" si="51"/>
        <v>56-MIRZAPUR</v>
      </c>
      <c r="C665" s="122">
        <f>T6_FG_PS!C65+T6_FG_PS!H65+T6A_FG_UPS!C65+T6A_FG_UPS!H65</f>
        <v>5098.9920000000002</v>
      </c>
      <c r="D665" s="122">
        <f>T6_FG_PS!D65+T6_FG_PS!I65+T6A_FG_UPS!D65+T6A_FG_UPS!I65</f>
        <v>646.399</v>
      </c>
      <c r="E665" s="123">
        <f t="shared" si="49"/>
        <v>0.12676995767006499</v>
      </c>
    </row>
    <row r="666" spans="1:5" ht="15.75" customHeight="1">
      <c r="A666" s="120">
        <f t="shared" si="51"/>
        <v>57</v>
      </c>
      <c r="B666" s="121" t="str">
        <f t="shared" si="51"/>
        <v>57-MORADABAD</v>
      </c>
      <c r="C666" s="122">
        <f>T6_FG_PS!C66+T6_FG_PS!H66+T6A_FG_UPS!C66+T6A_FG_UPS!H66</f>
        <v>3312.373</v>
      </c>
      <c r="D666" s="122">
        <f>T6_FG_PS!D66+T6_FG_PS!I66+T6A_FG_UPS!D66+T6A_FG_UPS!I66</f>
        <v>352.738</v>
      </c>
      <c r="E666" s="123">
        <f t="shared" si="49"/>
        <v>0.10649102622198647</v>
      </c>
    </row>
    <row r="667" spans="1:5" ht="15.75" customHeight="1">
      <c r="A667" s="120">
        <f t="shared" si="51"/>
        <v>58</v>
      </c>
      <c r="B667" s="121" t="str">
        <f t="shared" si="51"/>
        <v>58-MUZAFFARNAGAR</v>
      </c>
      <c r="C667" s="122">
        <f>T6_FG_PS!C67+T6_FG_PS!H67+T6A_FG_UPS!C67+T6A_FG_UPS!H67</f>
        <v>2595.1109999999999</v>
      </c>
      <c r="D667" s="122">
        <f>T6_FG_PS!D67+T6_FG_PS!I67+T6A_FG_UPS!D67+T6A_FG_UPS!I67</f>
        <v>176.37799999999999</v>
      </c>
      <c r="E667" s="123">
        <f t="shared" si="49"/>
        <v>6.796549357619E-2</v>
      </c>
    </row>
    <row r="668" spans="1:5" ht="15.75" customHeight="1">
      <c r="A668" s="120">
        <f t="shared" si="51"/>
        <v>59</v>
      </c>
      <c r="B668" s="121" t="str">
        <f t="shared" si="51"/>
        <v>59-PILIBHIT</v>
      </c>
      <c r="C668" s="122">
        <f>T6_FG_PS!C68+T6_FG_PS!H68+T6A_FG_UPS!C68+T6A_FG_UPS!H68</f>
        <v>3024.49</v>
      </c>
      <c r="D668" s="122">
        <f>T6_FG_PS!D68+T6_FG_PS!I68+T6A_FG_UPS!D68+T6A_FG_UPS!I68</f>
        <v>398.31100000000004</v>
      </c>
      <c r="E668" s="123">
        <f t="shared" si="49"/>
        <v>0.13169526101921317</v>
      </c>
    </row>
    <row r="669" spans="1:5" ht="15.75" customHeight="1">
      <c r="A669" s="120">
        <f t="shared" si="51"/>
        <v>60</v>
      </c>
      <c r="B669" s="121" t="str">
        <f t="shared" si="51"/>
        <v>60-PRATAPGARH</v>
      </c>
      <c r="C669" s="122">
        <f>T6_FG_PS!C69+T6_FG_PS!H69+T6A_FG_UPS!C69+T6A_FG_UPS!H69</f>
        <v>5115.7040000000006</v>
      </c>
      <c r="D669" s="122">
        <f>T6_FG_PS!D69+T6_FG_PS!I69+T6A_FG_UPS!D69+T6A_FG_UPS!I69</f>
        <v>311.79300000000001</v>
      </c>
      <c r="E669" s="123">
        <f t="shared" si="49"/>
        <v>6.0948209669675957E-2</v>
      </c>
    </row>
    <row r="670" spans="1:5" ht="15.75" customHeight="1">
      <c r="A670" s="120">
        <f t="shared" ref="A670:B684" si="52">A99</f>
        <v>61</v>
      </c>
      <c r="B670" s="121" t="str">
        <f t="shared" si="52"/>
        <v>61-RAI BAREILY</v>
      </c>
      <c r="C670" s="122">
        <f>T6_FG_PS!C70+T6_FG_PS!H70+T6A_FG_UPS!C70+T6A_FG_UPS!H70</f>
        <v>4065.1490000000003</v>
      </c>
      <c r="D670" s="122">
        <f>T6_FG_PS!D70+T6_FG_PS!I70+T6A_FG_UPS!D70+T6A_FG_UPS!I70</f>
        <v>-67.663000000000011</v>
      </c>
      <c r="E670" s="123">
        <f t="shared" si="49"/>
        <v>-1.6644654353382866E-2</v>
      </c>
    </row>
    <row r="671" spans="1:5" ht="15.75" customHeight="1">
      <c r="A671" s="120">
        <f t="shared" si="52"/>
        <v>62</v>
      </c>
      <c r="B671" s="121" t="str">
        <f t="shared" si="52"/>
        <v>62-RAMPUR</v>
      </c>
      <c r="C671" s="122">
        <f>T6_FG_PS!C71+T6_FG_PS!H71+T6A_FG_UPS!C71+T6A_FG_UPS!H71</f>
        <v>2940.7660000000001</v>
      </c>
      <c r="D671" s="122">
        <f>T6_FG_PS!D71+T6_FG_PS!I71+T6A_FG_UPS!D71+T6A_FG_UPS!I71</f>
        <v>309.18599999999998</v>
      </c>
      <c r="E671" s="123">
        <f t="shared" si="49"/>
        <v>0.10513791304714484</v>
      </c>
    </row>
    <row r="672" spans="1:5" ht="15.75" customHeight="1">
      <c r="A672" s="120">
        <f t="shared" si="52"/>
        <v>63</v>
      </c>
      <c r="B672" s="121" t="str">
        <f t="shared" si="52"/>
        <v>63-SAHARANPUR</v>
      </c>
      <c r="C672" s="122">
        <f>T6_FG_PS!C72+T6_FG_PS!H72+T6A_FG_UPS!C72+T6A_FG_UPS!H72</f>
        <v>4098.8710000000001</v>
      </c>
      <c r="D672" s="122">
        <f>T6_FG_PS!D72+T6_FG_PS!I72+T6A_FG_UPS!D72+T6A_FG_UPS!I72</f>
        <v>305.88</v>
      </c>
      <c r="E672" s="123">
        <f t="shared" si="49"/>
        <v>7.4625427343285505E-2</v>
      </c>
    </row>
    <row r="673" spans="1:5" ht="15.75" customHeight="1">
      <c r="A673" s="120">
        <f t="shared" si="52"/>
        <v>64</v>
      </c>
      <c r="B673" s="121" t="str">
        <f t="shared" si="52"/>
        <v>64-SANTKABIR NAGAR</v>
      </c>
      <c r="C673" s="122">
        <f>T6_FG_PS!C73+T6_FG_PS!H73+T6A_FG_UPS!C73+T6A_FG_UPS!H73</f>
        <v>2795.9229999999998</v>
      </c>
      <c r="D673" s="122">
        <f>T6_FG_PS!D73+T6_FG_PS!I73+T6A_FG_UPS!D73+T6A_FG_UPS!I73</f>
        <v>108.292</v>
      </c>
      <c r="E673" s="123">
        <f t="shared" si="49"/>
        <v>3.8732111005918266E-2</v>
      </c>
    </row>
    <row r="674" spans="1:5" ht="15.75" customHeight="1">
      <c r="A674" s="120">
        <f t="shared" si="52"/>
        <v>65</v>
      </c>
      <c r="B674" s="121" t="str">
        <f t="shared" si="52"/>
        <v>65-SHAHJAHANPUR</v>
      </c>
      <c r="C674" s="122">
        <f>T6_FG_PS!C74+T6_FG_PS!H74+T6A_FG_UPS!C74+T6A_FG_UPS!H74</f>
        <v>6093.3390000000009</v>
      </c>
      <c r="D674" s="122">
        <f>T6_FG_PS!D74+T6_FG_PS!I74+T6A_FG_UPS!D74+T6A_FG_UPS!I74</f>
        <v>667.10899999999992</v>
      </c>
      <c r="E674" s="123">
        <f t="shared" si="49"/>
        <v>0.10948168155423485</v>
      </c>
    </row>
    <row r="675" spans="1:5" ht="15.75" customHeight="1">
      <c r="A675" s="120">
        <f t="shared" si="52"/>
        <v>66</v>
      </c>
      <c r="B675" s="121" t="str">
        <f t="shared" si="52"/>
        <v>66-SHRAWASTI</v>
      </c>
      <c r="C675" s="122">
        <f>T6_FG_PS!C75+T6_FG_PS!H75+T6A_FG_UPS!C75+T6A_FG_UPS!H75</f>
        <v>1918.2299999999998</v>
      </c>
      <c r="D675" s="122">
        <f>T6_FG_PS!D75+T6_FG_PS!I75+T6A_FG_UPS!D75+T6A_FG_UPS!I75</f>
        <v>157.37299999999999</v>
      </c>
      <c r="E675" s="123">
        <f t="shared" ref="E675:E685" si="53">D675/C675</f>
        <v>8.2040735469677786E-2</v>
      </c>
    </row>
    <row r="676" spans="1:5" ht="15.75" customHeight="1">
      <c r="A676" s="120">
        <f t="shared" si="52"/>
        <v>67</v>
      </c>
      <c r="B676" s="121" t="str">
        <f t="shared" si="52"/>
        <v>67-SIDDHARTHNAGAR</v>
      </c>
      <c r="C676" s="122">
        <f>T6_FG_PS!C76+T6_FG_PS!H76+T6A_FG_UPS!C76+T6A_FG_UPS!H76</f>
        <v>5609.3769999999995</v>
      </c>
      <c r="D676" s="122">
        <f>T6_FG_PS!D76+T6_FG_PS!I76+T6A_FG_UPS!D76+T6A_FG_UPS!I76</f>
        <v>692.63099999999997</v>
      </c>
      <c r="E676" s="123">
        <f t="shared" si="53"/>
        <v>0.12347734873231021</v>
      </c>
    </row>
    <row r="677" spans="1:5" ht="15.75" customHeight="1">
      <c r="A677" s="120">
        <f t="shared" si="52"/>
        <v>68</v>
      </c>
      <c r="B677" s="121" t="str">
        <f t="shared" si="52"/>
        <v>68-SITAPUR</v>
      </c>
      <c r="C677" s="122">
        <f>T6_FG_PS!C77+T6_FG_PS!H77+T6A_FG_UPS!C77+T6A_FG_UPS!H77</f>
        <v>9329.619999999999</v>
      </c>
      <c r="D677" s="122">
        <f>T6_FG_PS!D77+T6_FG_PS!I77+T6A_FG_UPS!D77+T6A_FG_UPS!I77</f>
        <v>1109.2950000000001</v>
      </c>
      <c r="E677" s="123">
        <f t="shared" si="53"/>
        <v>0.11890034106426631</v>
      </c>
    </row>
    <row r="678" spans="1:5" ht="15.75" customHeight="1">
      <c r="A678" s="120">
        <f t="shared" si="52"/>
        <v>69</v>
      </c>
      <c r="B678" s="121" t="str">
        <f t="shared" si="52"/>
        <v>69-SONBHADRA</v>
      </c>
      <c r="C678" s="122">
        <f>T6_FG_PS!C78+T6_FG_PS!H78+T6A_FG_UPS!C78+T6A_FG_UPS!H78</f>
        <v>4389.8530000000001</v>
      </c>
      <c r="D678" s="122">
        <f>T6_FG_PS!D78+T6_FG_PS!I78+T6A_FG_UPS!D78+T6A_FG_UPS!I78</f>
        <v>489.36500000000001</v>
      </c>
      <c r="E678" s="123">
        <f t="shared" si="53"/>
        <v>0.11147639795683363</v>
      </c>
    </row>
    <row r="679" spans="1:5" ht="15.75" customHeight="1">
      <c r="A679" s="120">
        <f t="shared" si="52"/>
        <v>70</v>
      </c>
      <c r="B679" s="121" t="str">
        <f t="shared" si="52"/>
        <v>70-SULTANPUR</v>
      </c>
      <c r="C679" s="122">
        <f>T6_FG_PS!C79+T6_FG_PS!H79+T6A_FG_UPS!C79+T6A_FG_UPS!H79</f>
        <v>5134.6140000000005</v>
      </c>
      <c r="D679" s="122">
        <f>T6_FG_PS!D79+T6_FG_PS!I79+T6A_FG_UPS!D79+T6A_FG_UPS!I79</f>
        <v>129.49099999999999</v>
      </c>
      <c r="E679" s="123">
        <f t="shared" si="53"/>
        <v>2.5219227774473402E-2</v>
      </c>
    </row>
    <row r="680" spans="1:5" ht="15.75" customHeight="1">
      <c r="A680" s="120">
        <f t="shared" si="52"/>
        <v>71</v>
      </c>
      <c r="B680" s="121" t="str">
        <f t="shared" si="52"/>
        <v>71-UNNAO</v>
      </c>
      <c r="C680" s="122">
        <f>T6_FG_PS!C80+T6_FG_PS!H80+T6A_FG_UPS!C80+T6A_FG_UPS!H80</f>
        <v>4720.57</v>
      </c>
      <c r="D680" s="122">
        <f>T6_FG_PS!D80+T6_FG_PS!I80+T6A_FG_UPS!D80+T6A_FG_UPS!I80</f>
        <v>290.18299999999999</v>
      </c>
      <c r="E680" s="123">
        <f t="shared" si="53"/>
        <v>6.1472025624024221E-2</v>
      </c>
    </row>
    <row r="681" spans="1:5" ht="15.75" customHeight="1">
      <c r="A681" s="120">
        <f t="shared" si="52"/>
        <v>72</v>
      </c>
      <c r="B681" s="121" t="str">
        <f t="shared" si="52"/>
        <v>72-VARANASI</v>
      </c>
      <c r="C681" s="122">
        <f>T6_FG_PS!C81+T6_FG_PS!H81+T6A_FG_UPS!C81+T6A_FG_UPS!H81</f>
        <v>5824.0480000000007</v>
      </c>
      <c r="D681" s="122">
        <f>T6_FG_PS!D81+T6_FG_PS!I81+T6A_FG_UPS!D81+T6A_FG_UPS!I81</f>
        <v>-103.47499999999998</v>
      </c>
      <c r="E681" s="123">
        <f t="shared" si="53"/>
        <v>-1.7766852196273102E-2</v>
      </c>
    </row>
    <row r="682" spans="1:5" ht="15.75" customHeight="1">
      <c r="A682" s="120">
        <f t="shared" si="52"/>
        <v>73</v>
      </c>
      <c r="B682" s="121" t="str">
        <f t="shared" si="52"/>
        <v>73-SAMBHAL</v>
      </c>
      <c r="C682" s="122">
        <f>T6_FG_PS!C82+T6_FG_PS!H82+T6A_FG_UPS!C82+T6A_FG_UPS!H82</f>
        <v>3680.252</v>
      </c>
      <c r="D682" s="122">
        <f>T6_FG_PS!D82+T6_FG_PS!I82+T6A_FG_UPS!D82+T6A_FG_UPS!I82</f>
        <v>570.72900000000004</v>
      </c>
      <c r="E682" s="123">
        <f t="shared" si="53"/>
        <v>0.15507878264857952</v>
      </c>
    </row>
    <row r="683" spans="1:5" ht="15.75" customHeight="1">
      <c r="A683" s="120">
        <f t="shared" si="52"/>
        <v>74</v>
      </c>
      <c r="B683" s="121" t="str">
        <f t="shared" si="52"/>
        <v>74-HAPUR</v>
      </c>
      <c r="C683" s="122">
        <f>T6_FG_PS!C83+T6_FG_PS!H83+T6A_FG_UPS!C83+T6A_FG_UPS!H83</f>
        <v>1395.7279999999998</v>
      </c>
      <c r="D683" s="122">
        <f>T6_FG_PS!D83+T6_FG_PS!I83+T6A_FG_UPS!D83+T6A_FG_UPS!I83</f>
        <v>-148.06299999999999</v>
      </c>
      <c r="E683" s="123">
        <f t="shared" si="53"/>
        <v>-0.10608299038208018</v>
      </c>
    </row>
    <row r="684" spans="1:5" ht="15.75" customHeight="1">
      <c r="A684" s="120">
        <f t="shared" si="52"/>
        <v>75</v>
      </c>
      <c r="B684" s="121" t="str">
        <f t="shared" si="52"/>
        <v>75-SHAMLI</v>
      </c>
      <c r="C684" s="122">
        <f>T6_FG_PS!C84+T6_FG_PS!H84+T6A_FG_UPS!C84+T6A_FG_UPS!H84</f>
        <v>1702.742</v>
      </c>
      <c r="D684" s="122">
        <f>T6_FG_PS!D84+T6_FG_PS!I84+T6A_FG_UPS!D84+T6A_FG_UPS!I84</f>
        <v>636.06100000000004</v>
      </c>
      <c r="E684" s="123">
        <f t="shared" si="53"/>
        <v>0.37355101360041632</v>
      </c>
    </row>
    <row r="685" spans="1:5" ht="15.75" customHeight="1">
      <c r="A685" s="124"/>
      <c r="B685" s="127" t="str">
        <f>B114</f>
        <v>TOTAL</v>
      </c>
      <c r="C685" s="125">
        <f>SUM(C610:C684)</f>
        <v>310115.67399999994</v>
      </c>
      <c r="D685" s="125">
        <f>SUM(D610:D684)</f>
        <v>21442.35100000001</v>
      </c>
      <c r="E685" s="126">
        <f t="shared" si="53"/>
        <v>6.9143074013085878E-2</v>
      </c>
    </row>
    <row r="687" spans="1:5" ht="15.75" customHeight="1">
      <c r="A687" s="65" t="s">
        <v>1190</v>
      </c>
      <c r="B687" s="116"/>
      <c r="C687" s="117"/>
      <c r="D687" s="116"/>
      <c r="E687" s="116"/>
    </row>
    <row r="688" spans="1:5" ht="15.75" customHeight="1">
      <c r="A688" s="116"/>
      <c r="B688" s="116"/>
      <c r="C688" s="116"/>
      <c r="D688" s="116"/>
      <c r="E688" s="128" t="s">
        <v>742</v>
      </c>
    </row>
    <row r="689" spans="1:5" ht="45" customHeight="1">
      <c r="A689" s="118" t="s">
        <v>83</v>
      </c>
      <c r="B689" s="118" t="s">
        <v>227</v>
      </c>
      <c r="C689" s="119" t="s">
        <v>945</v>
      </c>
      <c r="D689" s="119" t="s">
        <v>1191</v>
      </c>
      <c r="E689" s="119" t="s">
        <v>967</v>
      </c>
    </row>
    <row r="690" spans="1:5" ht="15.75" customHeight="1">
      <c r="A690" s="118">
        <v>1</v>
      </c>
      <c r="B690" s="118">
        <v>2</v>
      </c>
      <c r="C690" s="119">
        <v>3</v>
      </c>
      <c r="D690" s="119">
        <v>4</v>
      </c>
      <c r="E690" s="119">
        <v>5</v>
      </c>
    </row>
    <row r="691" spans="1:5" ht="15.75" customHeight="1">
      <c r="A691" s="120">
        <f t="shared" ref="A691:B710" si="54">A39</f>
        <v>1</v>
      </c>
      <c r="B691" s="121" t="str">
        <f t="shared" si="54"/>
        <v>01-AGRA</v>
      </c>
      <c r="C691" s="122">
        <f>C610</f>
        <v>4395.6379999999999</v>
      </c>
      <c r="D691" s="122">
        <f>T6_FG_PS!G10+T6_FG_PS!L10+T6A_FG_UPS!G10+T6A_FG_UPS!L10</f>
        <v>1863.2740000000003</v>
      </c>
      <c r="E691" s="123">
        <f>D691/C691</f>
        <v>0.42389159434876128</v>
      </c>
    </row>
    <row r="692" spans="1:5" ht="15.75" customHeight="1">
      <c r="A692" s="120">
        <f t="shared" si="54"/>
        <v>2</v>
      </c>
      <c r="B692" s="121" t="str">
        <f t="shared" si="54"/>
        <v>02-ALIGARH</v>
      </c>
      <c r="C692" s="122">
        <f t="shared" ref="C692:C755" si="55">C611</f>
        <v>4576.8059999999996</v>
      </c>
      <c r="D692" s="122">
        <f>T6_FG_PS!G11+T6_FG_PS!L11+T6A_FG_UPS!G11+T6A_FG_UPS!L11</f>
        <v>1158.9690000000001</v>
      </c>
      <c r="E692" s="123">
        <f t="shared" ref="E692:E755" si="56">D692/C692</f>
        <v>0.25322659514080348</v>
      </c>
    </row>
    <row r="693" spans="1:5" ht="15.75" customHeight="1">
      <c r="A693" s="120">
        <f t="shared" si="54"/>
        <v>3</v>
      </c>
      <c r="B693" s="121" t="str">
        <f t="shared" si="54"/>
        <v>03-ALLAHABAD</v>
      </c>
      <c r="C693" s="122">
        <f t="shared" si="55"/>
        <v>7653.3369999999995</v>
      </c>
      <c r="D693" s="122">
        <f>T6_FG_PS!G12+T6_FG_PS!L12+T6A_FG_UPS!G12+T6A_FG_UPS!L12</f>
        <v>-2702.377</v>
      </c>
      <c r="E693" s="123">
        <f t="shared" si="56"/>
        <v>-0.35309787090258798</v>
      </c>
    </row>
    <row r="694" spans="1:5" ht="15.75" customHeight="1">
      <c r="A694" s="120">
        <f t="shared" si="54"/>
        <v>4</v>
      </c>
      <c r="B694" s="121" t="str">
        <f t="shared" si="54"/>
        <v>04-AMBEDKAR NAGAR</v>
      </c>
      <c r="C694" s="122">
        <f t="shared" si="55"/>
        <v>4037.1509999999998</v>
      </c>
      <c r="D694" s="122">
        <f>T6_FG_PS!G13+T6_FG_PS!L13+T6A_FG_UPS!G13+T6A_FG_UPS!L13</f>
        <v>1490.7830000000004</v>
      </c>
      <c r="E694" s="123">
        <f t="shared" si="56"/>
        <v>0.3692660987909544</v>
      </c>
    </row>
    <row r="695" spans="1:5" ht="15.75" customHeight="1">
      <c r="A695" s="120">
        <f t="shared" si="54"/>
        <v>5</v>
      </c>
      <c r="B695" s="121" t="str">
        <f t="shared" si="54"/>
        <v>05-AURAIYA</v>
      </c>
      <c r="C695" s="122">
        <f t="shared" si="55"/>
        <v>2509.3690000000001</v>
      </c>
      <c r="D695" s="122">
        <f>T6_FG_PS!G14+T6_FG_PS!L14+T6A_FG_UPS!G14+T6A_FG_UPS!L14</f>
        <v>-120.44099999999992</v>
      </c>
      <c r="E695" s="123">
        <f t="shared" si="56"/>
        <v>-4.7996528210876882E-2</v>
      </c>
    </row>
    <row r="696" spans="1:5" ht="15.75" customHeight="1">
      <c r="A696" s="120">
        <f t="shared" si="54"/>
        <v>6</v>
      </c>
      <c r="B696" s="121" t="str">
        <f t="shared" si="54"/>
        <v>06-AZAMGARH</v>
      </c>
      <c r="C696" s="122">
        <f t="shared" si="55"/>
        <v>6756.0910000000003</v>
      </c>
      <c r="D696" s="122">
        <f>T6_FG_PS!G15+T6_FG_PS!L15+T6A_FG_UPS!G15+T6A_FG_UPS!L15</f>
        <v>924.79700000000014</v>
      </c>
      <c r="E696" s="123">
        <f t="shared" si="56"/>
        <v>0.13688344339944505</v>
      </c>
    </row>
    <row r="697" spans="1:5" ht="15.75" customHeight="1">
      <c r="A697" s="120">
        <f t="shared" si="54"/>
        <v>7</v>
      </c>
      <c r="B697" s="121" t="str">
        <f t="shared" si="54"/>
        <v>07-BADAUN</v>
      </c>
      <c r="C697" s="122">
        <f t="shared" si="55"/>
        <v>5389.509</v>
      </c>
      <c r="D697" s="122">
        <f>T6_FG_PS!G16+T6_FG_PS!L16+T6A_FG_UPS!G16+T6A_FG_UPS!L16</f>
        <v>-806.68800000000033</v>
      </c>
      <c r="E697" s="123">
        <f t="shared" si="56"/>
        <v>-0.14967745670338437</v>
      </c>
    </row>
    <row r="698" spans="1:5" ht="15.75" customHeight="1">
      <c r="A698" s="120">
        <f t="shared" si="54"/>
        <v>8</v>
      </c>
      <c r="B698" s="121" t="str">
        <f t="shared" si="54"/>
        <v>08-BAGHPAT</v>
      </c>
      <c r="C698" s="122">
        <f t="shared" si="55"/>
        <v>1684.1610000000001</v>
      </c>
      <c r="D698" s="122">
        <f>T6_FG_PS!G17+T6_FG_PS!L17+T6A_FG_UPS!G17+T6A_FG_UPS!L17</f>
        <v>-12.010999999999967</v>
      </c>
      <c r="E698" s="123">
        <f t="shared" si="56"/>
        <v>-7.1317409677578133E-3</v>
      </c>
    </row>
    <row r="699" spans="1:5" ht="15.75" customHeight="1">
      <c r="A699" s="120">
        <f t="shared" si="54"/>
        <v>9</v>
      </c>
      <c r="B699" s="121" t="str">
        <f t="shared" si="54"/>
        <v>09-BAHRAICH</v>
      </c>
      <c r="C699" s="122">
        <f t="shared" si="55"/>
        <v>7579.0420000000004</v>
      </c>
      <c r="D699" s="122">
        <f>T6_FG_PS!G18+T6_FG_PS!L18+T6A_FG_UPS!G18+T6A_FG_UPS!L18</f>
        <v>-905.70699999999988</v>
      </c>
      <c r="E699" s="123">
        <f t="shared" si="56"/>
        <v>-0.11950151483525225</v>
      </c>
    </row>
    <row r="700" spans="1:5" ht="15.75" customHeight="1">
      <c r="A700" s="120">
        <f t="shared" si="54"/>
        <v>10</v>
      </c>
      <c r="B700" s="121" t="str">
        <f t="shared" si="54"/>
        <v>10-BALLIA</v>
      </c>
      <c r="C700" s="122">
        <f t="shared" si="55"/>
        <v>5094.9639999999999</v>
      </c>
      <c r="D700" s="122">
        <f>T6_FG_PS!G19+T6_FG_PS!L19+T6A_FG_UPS!G19+T6A_FG_UPS!L19</f>
        <v>150.42699999999991</v>
      </c>
      <c r="E700" s="123">
        <f t="shared" si="56"/>
        <v>2.9524644335072812E-2</v>
      </c>
    </row>
    <row r="701" spans="1:5" ht="15.75" customHeight="1">
      <c r="A701" s="120">
        <f t="shared" si="54"/>
        <v>11</v>
      </c>
      <c r="B701" s="121" t="str">
        <f t="shared" si="54"/>
        <v>11-BALRAMPUR</v>
      </c>
      <c r="C701" s="122">
        <f t="shared" si="55"/>
        <v>4434.7129999999997</v>
      </c>
      <c r="D701" s="122">
        <f>T6_FG_PS!G20+T6_FG_PS!L20+T6A_FG_UPS!G20+T6A_FG_UPS!L20</f>
        <v>-605.44200000000023</v>
      </c>
      <c r="E701" s="123">
        <f t="shared" si="56"/>
        <v>-0.13652337817576926</v>
      </c>
    </row>
    <row r="702" spans="1:5" ht="15.75" customHeight="1">
      <c r="A702" s="120">
        <f t="shared" si="54"/>
        <v>12</v>
      </c>
      <c r="B702" s="121" t="str">
        <f t="shared" si="54"/>
        <v>12-BANDA</v>
      </c>
      <c r="C702" s="122">
        <f t="shared" si="55"/>
        <v>4200.1550000000007</v>
      </c>
      <c r="D702" s="122">
        <f>T6_FG_PS!G21+T6_FG_PS!L21+T6A_FG_UPS!G21+T6A_FG_UPS!L21</f>
        <v>27.091000000000008</v>
      </c>
      <c r="E702" s="123">
        <f t="shared" si="56"/>
        <v>6.4500000595216142E-3</v>
      </c>
    </row>
    <row r="703" spans="1:5" ht="15.75" customHeight="1">
      <c r="A703" s="120">
        <f t="shared" si="54"/>
        <v>13</v>
      </c>
      <c r="B703" s="121" t="str">
        <f t="shared" si="54"/>
        <v>13-BARABANKI</v>
      </c>
      <c r="C703" s="122">
        <f t="shared" si="55"/>
        <v>5428.7559999999994</v>
      </c>
      <c r="D703" s="122">
        <f>T6_FG_PS!G22+T6_FG_PS!L22+T6A_FG_UPS!G22+T6A_FG_UPS!L22</f>
        <v>768.52299999999991</v>
      </c>
      <c r="E703" s="123">
        <f t="shared" si="56"/>
        <v>0.14156521309854411</v>
      </c>
    </row>
    <row r="704" spans="1:5" ht="15.75" customHeight="1">
      <c r="A704" s="120">
        <f t="shared" si="54"/>
        <v>14</v>
      </c>
      <c r="B704" s="121" t="str">
        <f t="shared" si="54"/>
        <v>14-BAREILY</v>
      </c>
      <c r="C704" s="122">
        <f t="shared" si="55"/>
        <v>6077.991</v>
      </c>
      <c r="D704" s="122">
        <f>T6_FG_PS!G23+T6_FG_PS!L23+T6A_FG_UPS!G23+T6A_FG_UPS!L23</f>
        <v>1065.2199999999996</v>
      </c>
      <c r="E704" s="123">
        <f t="shared" si="56"/>
        <v>0.17525856816833055</v>
      </c>
    </row>
    <row r="705" spans="1:5" ht="15.75" customHeight="1">
      <c r="A705" s="120">
        <f t="shared" si="54"/>
        <v>15</v>
      </c>
      <c r="B705" s="121" t="str">
        <f t="shared" si="54"/>
        <v>15-BASTI</v>
      </c>
      <c r="C705" s="122">
        <f t="shared" si="55"/>
        <v>4500.6039999999994</v>
      </c>
      <c r="D705" s="122">
        <f>T6_FG_PS!G24+T6_FG_PS!L24+T6A_FG_UPS!G24+T6A_FG_UPS!L24</f>
        <v>163.63699999999994</v>
      </c>
      <c r="E705" s="123">
        <f t="shared" si="56"/>
        <v>3.6358897605743574E-2</v>
      </c>
    </row>
    <row r="706" spans="1:5" ht="15.75" customHeight="1">
      <c r="A706" s="120">
        <f t="shared" si="54"/>
        <v>16</v>
      </c>
      <c r="B706" s="121" t="str">
        <f t="shared" si="54"/>
        <v>16-BHADOHI</v>
      </c>
      <c r="C706" s="122">
        <f t="shared" si="55"/>
        <v>2512.7359999999999</v>
      </c>
      <c r="D706" s="122">
        <f>T6_FG_PS!G25+T6_FG_PS!L25+T6A_FG_UPS!G25+T6A_FG_UPS!L25</f>
        <v>250.20499999999993</v>
      </c>
      <c r="E706" s="123">
        <f t="shared" si="56"/>
        <v>9.9574726513250875E-2</v>
      </c>
    </row>
    <row r="707" spans="1:5" ht="15.75" customHeight="1">
      <c r="A707" s="120">
        <f t="shared" si="54"/>
        <v>17</v>
      </c>
      <c r="B707" s="121" t="str">
        <f t="shared" si="54"/>
        <v>17-BIJNOUR</v>
      </c>
      <c r="C707" s="122">
        <f t="shared" si="55"/>
        <v>4907.1210000000001</v>
      </c>
      <c r="D707" s="122">
        <f>T6_FG_PS!G26+T6_FG_PS!L26+T6A_FG_UPS!G26+T6A_FG_UPS!L26</f>
        <v>544.95800000000054</v>
      </c>
      <c r="E707" s="123">
        <f t="shared" si="56"/>
        <v>0.11105452667664004</v>
      </c>
    </row>
    <row r="708" spans="1:5" ht="15.75" customHeight="1">
      <c r="A708" s="120">
        <f t="shared" si="54"/>
        <v>18</v>
      </c>
      <c r="B708" s="121" t="str">
        <f t="shared" si="54"/>
        <v>18-BULANDSHAHAR</v>
      </c>
      <c r="C708" s="122">
        <f t="shared" si="55"/>
        <v>4165.5920000000006</v>
      </c>
      <c r="D708" s="122">
        <f>T6_FG_PS!G27+T6_FG_PS!L27+T6A_FG_UPS!G27+T6A_FG_UPS!L27</f>
        <v>-799.74400000000003</v>
      </c>
      <c r="E708" s="123">
        <f t="shared" si="56"/>
        <v>-0.19198807756496553</v>
      </c>
    </row>
    <row r="709" spans="1:5" ht="15.75" customHeight="1">
      <c r="A709" s="120">
        <f t="shared" si="54"/>
        <v>19</v>
      </c>
      <c r="B709" s="121" t="str">
        <f t="shared" si="54"/>
        <v>19-CHANDAULI</v>
      </c>
      <c r="C709" s="122">
        <f t="shared" si="55"/>
        <v>4088.4640000000004</v>
      </c>
      <c r="D709" s="122">
        <f>T6_FG_PS!G28+T6_FG_PS!L28+T6A_FG_UPS!G28+T6A_FG_UPS!L28</f>
        <v>222.63900000000012</v>
      </c>
      <c r="E709" s="123">
        <f t="shared" si="56"/>
        <v>5.4455414062591745E-2</v>
      </c>
    </row>
    <row r="710" spans="1:5" ht="15.75" customHeight="1">
      <c r="A710" s="120">
        <f t="shared" si="54"/>
        <v>20</v>
      </c>
      <c r="B710" s="121" t="str">
        <f t="shared" si="54"/>
        <v>20-CHITRAKOOT</v>
      </c>
      <c r="C710" s="122">
        <f t="shared" si="55"/>
        <v>2639.384</v>
      </c>
      <c r="D710" s="122">
        <f>T6_FG_PS!G29+T6_FG_PS!L29+T6A_FG_UPS!G29+T6A_FG_UPS!L29</f>
        <v>-58.62599999999992</v>
      </c>
      <c r="E710" s="123">
        <f t="shared" si="56"/>
        <v>-2.2212000982047297E-2</v>
      </c>
    </row>
    <row r="711" spans="1:5" ht="15.75" customHeight="1">
      <c r="A711" s="120">
        <f t="shared" ref="A711:B730" si="57">A59</f>
        <v>21</v>
      </c>
      <c r="B711" s="121" t="str">
        <f t="shared" si="57"/>
        <v>21-AMETHI</v>
      </c>
      <c r="C711" s="122">
        <f t="shared" si="55"/>
        <v>3004.14</v>
      </c>
      <c r="D711" s="122">
        <f>T6_FG_PS!G30+T6_FG_PS!L30+T6A_FG_UPS!G30+T6A_FG_UPS!L30</f>
        <v>446.89699999999959</v>
      </c>
      <c r="E711" s="123">
        <f t="shared" si="56"/>
        <v>0.14876037734592915</v>
      </c>
    </row>
    <row r="712" spans="1:5" ht="15.75" customHeight="1">
      <c r="A712" s="120">
        <f t="shared" si="57"/>
        <v>22</v>
      </c>
      <c r="B712" s="121" t="str">
        <f t="shared" si="57"/>
        <v>22-DEORIA</v>
      </c>
      <c r="C712" s="122">
        <f t="shared" si="55"/>
        <v>5142.3610000000008</v>
      </c>
      <c r="D712" s="122">
        <f>T6_FG_PS!G31+T6_FG_PS!L31+T6A_FG_UPS!G31+T6A_FG_UPS!L31</f>
        <v>450.7140000000004</v>
      </c>
      <c r="E712" s="123">
        <f t="shared" si="56"/>
        <v>8.7647288862061676E-2</v>
      </c>
    </row>
    <row r="713" spans="1:5" ht="15.75" customHeight="1">
      <c r="A713" s="120">
        <f t="shared" si="57"/>
        <v>23</v>
      </c>
      <c r="B713" s="121" t="str">
        <f t="shared" si="57"/>
        <v>23-ETAH</v>
      </c>
      <c r="C713" s="122">
        <f t="shared" si="55"/>
        <v>3159.739</v>
      </c>
      <c r="D713" s="122">
        <f>T6_FG_PS!G32+T6_FG_PS!L32+T6A_FG_UPS!G32+T6A_FG_UPS!L32</f>
        <v>306.18400000000008</v>
      </c>
      <c r="E713" s="123">
        <f t="shared" si="56"/>
        <v>9.6901674473746119E-2</v>
      </c>
    </row>
    <row r="714" spans="1:5" ht="15.75" customHeight="1">
      <c r="A714" s="120">
        <f t="shared" si="57"/>
        <v>24</v>
      </c>
      <c r="B714" s="121" t="str">
        <f t="shared" si="57"/>
        <v>24-FAIZABAD</v>
      </c>
      <c r="C714" s="122">
        <f t="shared" si="55"/>
        <v>4116.5360000000001</v>
      </c>
      <c r="D714" s="122">
        <f>T6_FG_PS!G33+T6_FG_PS!L33+T6A_FG_UPS!G33+T6A_FG_UPS!L33</f>
        <v>143.93599999999998</v>
      </c>
      <c r="E714" s="123">
        <f t="shared" si="56"/>
        <v>3.4965320356727107E-2</v>
      </c>
    </row>
    <row r="715" spans="1:5" ht="15.75" customHeight="1">
      <c r="A715" s="120">
        <f t="shared" si="57"/>
        <v>25</v>
      </c>
      <c r="B715" s="121" t="str">
        <f t="shared" si="57"/>
        <v>25-FARRUKHABAD</v>
      </c>
      <c r="C715" s="122">
        <f t="shared" si="55"/>
        <v>3293.0970000000002</v>
      </c>
      <c r="D715" s="122">
        <f>T6_FG_PS!G34+T6_FG_PS!L34+T6A_FG_UPS!G34+T6A_FG_UPS!L34</f>
        <v>15.143999999999721</v>
      </c>
      <c r="E715" s="123">
        <f t="shared" si="56"/>
        <v>4.5987105754855444E-3</v>
      </c>
    </row>
    <row r="716" spans="1:5" ht="15.75" customHeight="1">
      <c r="A716" s="120">
        <f t="shared" si="57"/>
        <v>26</v>
      </c>
      <c r="B716" s="121" t="str">
        <f t="shared" si="57"/>
        <v>26-FATEHPUR</v>
      </c>
      <c r="C716" s="122">
        <f t="shared" si="55"/>
        <v>4945.8580000000002</v>
      </c>
      <c r="D716" s="122">
        <f>T6_FG_PS!G35+T6_FG_PS!L35+T6A_FG_UPS!G35+T6A_FG_UPS!L35</f>
        <v>-132.86299999999994</v>
      </c>
      <c r="E716" s="123">
        <f t="shared" si="56"/>
        <v>-2.686348859995575E-2</v>
      </c>
    </row>
    <row r="717" spans="1:5" ht="15.75" customHeight="1">
      <c r="A717" s="120">
        <f t="shared" si="57"/>
        <v>27</v>
      </c>
      <c r="B717" s="121" t="str">
        <f t="shared" si="57"/>
        <v>27-FIROZABAD</v>
      </c>
      <c r="C717" s="122">
        <f t="shared" si="55"/>
        <v>2814.3889999999997</v>
      </c>
      <c r="D717" s="122">
        <f>T6_FG_PS!G36+T6_FG_PS!L36+T6A_FG_UPS!G36+T6A_FG_UPS!L36</f>
        <v>-96.052000000000021</v>
      </c>
      <c r="E717" s="123">
        <f t="shared" si="56"/>
        <v>-3.4128899736319336E-2</v>
      </c>
    </row>
    <row r="718" spans="1:5" ht="15.75" customHeight="1">
      <c r="A718" s="120">
        <f t="shared" si="57"/>
        <v>28</v>
      </c>
      <c r="B718" s="121" t="str">
        <f t="shared" si="57"/>
        <v>28-G.B. NAGAR</v>
      </c>
      <c r="C718" s="122">
        <f t="shared" si="55"/>
        <v>1717.9309999999998</v>
      </c>
      <c r="D718" s="122">
        <f>T6_FG_PS!G37+T6_FG_PS!L37+T6A_FG_UPS!G37+T6A_FG_UPS!L37</f>
        <v>82.271000000000015</v>
      </c>
      <c r="E718" s="123">
        <f t="shared" si="56"/>
        <v>4.7889583458241354E-2</v>
      </c>
    </row>
    <row r="719" spans="1:5" ht="15.75" customHeight="1">
      <c r="A719" s="120">
        <f t="shared" si="57"/>
        <v>29</v>
      </c>
      <c r="B719" s="121" t="str">
        <f t="shared" si="57"/>
        <v>29-GHAZIPUR</v>
      </c>
      <c r="C719" s="122">
        <f t="shared" si="55"/>
        <v>5755.9369999999999</v>
      </c>
      <c r="D719" s="122">
        <f>T6_FG_PS!G38+T6_FG_PS!L38+T6A_FG_UPS!G38+T6A_FG_UPS!L38</f>
        <v>159.23999999999978</v>
      </c>
      <c r="E719" s="123">
        <f t="shared" si="56"/>
        <v>2.7665347970278302E-2</v>
      </c>
    </row>
    <row r="720" spans="1:5" ht="15.75" customHeight="1">
      <c r="A720" s="120">
        <f t="shared" si="57"/>
        <v>30</v>
      </c>
      <c r="B720" s="121" t="str">
        <f t="shared" si="57"/>
        <v>30-GHAZIYABAD</v>
      </c>
      <c r="C720" s="122">
        <f t="shared" si="55"/>
        <v>1624.028</v>
      </c>
      <c r="D720" s="122">
        <f>T6_FG_PS!G39+T6_FG_PS!L39+T6A_FG_UPS!G39+T6A_FG_UPS!L39</f>
        <v>-343.26300000000015</v>
      </c>
      <c r="E720" s="123">
        <f t="shared" si="56"/>
        <v>-0.21136519813697802</v>
      </c>
    </row>
    <row r="721" spans="1:5" ht="15.75" customHeight="1">
      <c r="A721" s="120">
        <f t="shared" si="57"/>
        <v>31</v>
      </c>
      <c r="B721" s="121" t="str">
        <f t="shared" si="57"/>
        <v>31-GONDA</v>
      </c>
      <c r="C721" s="122">
        <f t="shared" si="55"/>
        <v>6148.8490000000002</v>
      </c>
      <c r="D721" s="122">
        <f>T6_FG_PS!G40+T6_FG_PS!L40+T6A_FG_UPS!G40+T6A_FG_UPS!L40</f>
        <v>-433.66899999999976</v>
      </c>
      <c r="E721" s="123">
        <f t="shared" si="56"/>
        <v>-7.0528484274048647E-2</v>
      </c>
    </row>
    <row r="722" spans="1:5" ht="15.75" customHeight="1">
      <c r="A722" s="120">
        <f t="shared" si="57"/>
        <v>32</v>
      </c>
      <c r="B722" s="121" t="str">
        <f t="shared" si="57"/>
        <v>32-GORAKHPUR</v>
      </c>
      <c r="C722" s="122">
        <f t="shared" si="55"/>
        <v>5359.8990000000003</v>
      </c>
      <c r="D722" s="122">
        <f>T6_FG_PS!G41+T6_FG_PS!L41+T6A_FG_UPS!G41+T6A_FG_UPS!L41</f>
        <v>304.06999999999971</v>
      </c>
      <c r="E722" s="123">
        <f t="shared" si="56"/>
        <v>5.6730546601717627E-2</v>
      </c>
    </row>
    <row r="723" spans="1:5" ht="15.75" customHeight="1">
      <c r="A723" s="120">
        <f t="shared" si="57"/>
        <v>33</v>
      </c>
      <c r="B723" s="121" t="str">
        <f t="shared" si="57"/>
        <v>33-HAMEERPUR</v>
      </c>
      <c r="C723" s="122">
        <f t="shared" si="55"/>
        <v>2179.0909999999999</v>
      </c>
      <c r="D723" s="122">
        <f>T6_FG_PS!G42+T6_FG_PS!L42+T6A_FG_UPS!G42+T6A_FG_UPS!L42</f>
        <v>143.51999999999987</v>
      </c>
      <c r="E723" s="123">
        <f t="shared" si="56"/>
        <v>6.5862325162189136E-2</v>
      </c>
    </row>
    <row r="724" spans="1:5" ht="15.75" customHeight="1">
      <c r="A724" s="120">
        <f t="shared" si="57"/>
        <v>34</v>
      </c>
      <c r="B724" s="121" t="str">
        <f t="shared" si="57"/>
        <v>34-HARDOI</v>
      </c>
      <c r="C724" s="122">
        <f t="shared" si="55"/>
        <v>9188.2720000000008</v>
      </c>
      <c r="D724" s="122">
        <f>T6_FG_PS!G43+T6_FG_PS!L43+T6A_FG_UPS!G43+T6A_FG_UPS!L43</f>
        <v>1615.4010000000003</v>
      </c>
      <c r="E724" s="123">
        <f t="shared" si="56"/>
        <v>0.1758111862600498</v>
      </c>
    </row>
    <row r="725" spans="1:5" ht="15.75" customHeight="1">
      <c r="A725" s="120">
        <f t="shared" si="57"/>
        <v>35</v>
      </c>
      <c r="B725" s="121" t="str">
        <f t="shared" si="57"/>
        <v>35-HATHRAS</v>
      </c>
      <c r="C725" s="122">
        <f t="shared" si="55"/>
        <v>2327.8090000000002</v>
      </c>
      <c r="D725" s="122">
        <f>T6_FG_PS!G44+T6_FG_PS!L44+T6A_FG_UPS!G44+T6A_FG_UPS!L44</f>
        <v>233.33499999999987</v>
      </c>
      <c r="E725" s="123">
        <f t="shared" si="56"/>
        <v>0.10023803499342078</v>
      </c>
    </row>
    <row r="726" spans="1:5" ht="15.75" customHeight="1">
      <c r="A726" s="120">
        <f t="shared" si="57"/>
        <v>36</v>
      </c>
      <c r="B726" s="121" t="str">
        <f t="shared" si="57"/>
        <v>36-ITAWAH</v>
      </c>
      <c r="C726" s="122">
        <f t="shared" si="55"/>
        <v>2476.0880000000002</v>
      </c>
      <c r="D726" s="122">
        <f>T6_FG_PS!G45+T6_FG_PS!L45+T6A_FG_UPS!G45+T6A_FG_UPS!L45</f>
        <v>608.77800000000002</v>
      </c>
      <c r="E726" s="123">
        <f t="shared" si="56"/>
        <v>0.24586282878476046</v>
      </c>
    </row>
    <row r="727" spans="1:5" ht="15.75" customHeight="1">
      <c r="A727" s="120">
        <f t="shared" si="57"/>
        <v>37</v>
      </c>
      <c r="B727" s="121" t="str">
        <f t="shared" si="57"/>
        <v>37-J.P. NAGAR</v>
      </c>
      <c r="C727" s="122">
        <f t="shared" si="55"/>
        <v>2246.8130000000001</v>
      </c>
      <c r="D727" s="122">
        <f>T6_FG_PS!G46+T6_FG_PS!L46+T6A_FG_UPS!G46+T6A_FG_UPS!L46</f>
        <v>233.86499999999984</v>
      </c>
      <c r="E727" s="123">
        <f t="shared" si="56"/>
        <v>0.10408743406772163</v>
      </c>
    </row>
    <row r="728" spans="1:5" ht="15.75" customHeight="1">
      <c r="A728" s="120">
        <f t="shared" si="57"/>
        <v>38</v>
      </c>
      <c r="B728" s="121" t="str">
        <f t="shared" si="57"/>
        <v>38-JALAUN</v>
      </c>
      <c r="C728" s="122">
        <f t="shared" si="55"/>
        <v>2562.366</v>
      </c>
      <c r="D728" s="122">
        <f>T6_FG_PS!G47+T6_FG_PS!L47+T6A_FG_UPS!G47+T6A_FG_UPS!L47</f>
        <v>721.49799999999993</v>
      </c>
      <c r="E728" s="123">
        <f t="shared" si="56"/>
        <v>0.28157491942993307</v>
      </c>
    </row>
    <row r="729" spans="1:5" ht="15.75" customHeight="1">
      <c r="A729" s="120">
        <f t="shared" si="57"/>
        <v>39</v>
      </c>
      <c r="B729" s="121" t="str">
        <f t="shared" si="57"/>
        <v>39-JAUNPUR</v>
      </c>
      <c r="C729" s="122">
        <f t="shared" si="55"/>
        <v>7741.7539999999999</v>
      </c>
      <c r="D729" s="122">
        <f>T6_FG_PS!G48+T6_FG_PS!L48+T6A_FG_UPS!G48+T6A_FG_UPS!L48</f>
        <v>1152.9760000000001</v>
      </c>
      <c r="E729" s="123">
        <f t="shared" si="56"/>
        <v>0.148929557823718</v>
      </c>
    </row>
    <row r="730" spans="1:5" ht="15.75" customHeight="1">
      <c r="A730" s="120">
        <f t="shared" si="57"/>
        <v>40</v>
      </c>
      <c r="B730" s="121" t="str">
        <f t="shared" si="57"/>
        <v>40-JHANSI</v>
      </c>
      <c r="C730" s="122">
        <f t="shared" si="55"/>
        <v>2825.91</v>
      </c>
      <c r="D730" s="122">
        <f>T6_FG_PS!G49+T6_FG_PS!L49+T6A_FG_UPS!G49+T6A_FG_UPS!L49</f>
        <v>237.20100000000019</v>
      </c>
      <c r="E730" s="123">
        <f t="shared" si="56"/>
        <v>8.3937917343439888E-2</v>
      </c>
    </row>
    <row r="731" spans="1:5" ht="15.75" customHeight="1">
      <c r="A731" s="120">
        <f t="shared" ref="A731:B750" si="58">A79</f>
        <v>41</v>
      </c>
      <c r="B731" s="121" t="str">
        <f t="shared" si="58"/>
        <v>41-KANNAUJ</v>
      </c>
      <c r="C731" s="122">
        <f t="shared" si="55"/>
        <v>3110.6099999999997</v>
      </c>
      <c r="D731" s="122">
        <f>T6_FG_PS!G50+T6_FG_PS!L50+T6A_FG_UPS!G50+T6A_FG_UPS!L50</f>
        <v>465.44000000000017</v>
      </c>
      <c r="E731" s="123">
        <f t="shared" si="56"/>
        <v>0.14962981537383349</v>
      </c>
    </row>
    <row r="732" spans="1:5" ht="15.75" customHeight="1">
      <c r="A732" s="120">
        <f t="shared" si="58"/>
        <v>42</v>
      </c>
      <c r="B732" s="121" t="str">
        <f t="shared" si="58"/>
        <v>42-KANPUR DEHAT</v>
      </c>
      <c r="C732" s="122">
        <f t="shared" si="55"/>
        <v>3127.3720000000003</v>
      </c>
      <c r="D732" s="122">
        <f>T6_FG_PS!G51+T6_FG_PS!L51+T6A_FG_UPS!G51+T6A_FG_UPS!L51</f>
        <v>988.68000000000006</v>
      </c>
      <c r="E732" s="123">
        <f t="shared" si="56"/>
        <v>0.31613763888657953</v>
      </c>
    </row>
    <row r="733" spans="1:5" ht="15.75" customHeight="1">
      <c r="A733" s="120">
        <f t="shared" si="58"/>
        <v>43</v>
      </c>
      <c r="B733" s="121" t="str">
        <f t="shared" si="58"/>
        <v>43-KANPUR NAGAR</v>
      </c>
      <c r="C733" s="122">
        <f t="shared" si="55"/>
        <v>3437.558</v>
      </c>
      <c r="D733" s="122">
        <f>T6_FG_PS!G52+T6_FG_PS!L52+T6A_FG_UPS!G52+T6A_FG_UPS!L52</f>
        <v>-51.682999999999822</v>
      </c>
      <c r="E733" s="123">
        <f t="shared" si="56"/>
        <v>-1.5034800867359858E-2</v>
      </c>
    </row>
    <row r="734" spans="1:5" ht="15.75" customHeight="1">
      <c r="A734" s="120">
        <f t="shared" si="58"/>
        <v>44</v>
      </c>
      <c r="B734" s="121" t="str">
        <f t="shared" si="58"/>
        <v>44-KAAS GANJ</v>
      </c>
      <c r="C734" s="122">
        <f t="shared" si="55"/>
        <v>2459.0440000000003</v>
      </c>
      <c r="D734" s="122">
        <f>T6_FG_PS!G53+T6_FG_PS!L53+T6A_FG_UPS!G53+T6A_FG_UPS!L53</f>
        <v>-390.60699999999991</v>
      </c>
      <c r="E734" s="123">
        <f t="shared" si="56"/>
        <v>-0.15884506336608856</v>
      </c>
    </row>
    <row r="735" spans="1:5" ht="15.75" customHeight="1">
      <c r="A735" s="120">
        <f t="shared" si="58"/>
        <v>45</v>
      </c>
      <c r="B735" s="121" t="str">
        <f t="shared" si="58"/>
        <v>45-KAUSHAMBI</v>
      </c>
      <c r="C735" s="122">
        <f t="shared" si="55"/>
        <v>2848.3569999999995</v>
      </c>
      <c r="D735" s="122">
        <f>T6_FG_PS!G54+T6_FG_PS!L54+T6A_FG_UPS!G54+T6A_FG_UPS!L54</f>
        <v>206.29699999999985</v>
      </c>
      <c r="E735" s="123">
        <f t="shared" si="56"/>
        <v>7.2426665618108926E-2</v>
      </c>
    </row>
    <row r="736" spans="1:5" ht="15.75" customHeight="1">
      <c r="A736" s="120">
        <f t="shared" si="58"/>
        <v>46</v>
      </c>
      <c r="B736" s="121" t="str">
        <f t="shared" si="58"/>
        <v>46-KUSHINAGAR</v>
      </c>
      <c r="C736" s="122">
        <f t="shared" si="55"/>
        <v>5402.5069999999996</v>
      </c>
      <c r="D736" s="122">
        <f>T6_FG_PS!G55+T6_FG_PS!L55+T6A_FG_UPS!G55+T6A_FG_UPS!L55</f>
        <v>-473.87400000000025</v>
      </c>
      <c r="E736" s="123">
        <f t="shared" si="56"/>
        <v>-8.7713722536592792E-2</v>
      </c>
    </row>
    <row r="737" spans="1:5" ht="15.75" customHeight="1">
      <c r="A737" s="120">
        <f t="shared" si="58"/>
        <v>47</v>
      </c>
      <c r="B737" s="121" t="str">
        <f t="shared" si="58"/>
        <v>47-LAKHIMPUR KHERI</v>
      </c>
      <c r="C737" s="122">
        <f t="shared" si="55"/>
        <v>9534.6419999999998</v>
      </c>
      <c r="D737" s="122">
        <f>T6_FG_PS!G56+T6_FG_PS!L56+T6A_FG_UPS!G56+T6A_FG_UPS!L56</f>
        <v>178.60899999999992</v>
      </c>
      <c r="E737" s="123">
        <f t="shared" si="56"/>
        <v>1.8732638309859974E-2</v>
      </c>
    </row>
    <row r="738" spans="1:5" ht="15.75" customHeight="1">
      <c r="A738" s="120">
        <f t="shared" si="58"/>
        <v>48</v>
      </c>
      <c r="B738" s="121" t="str">
        <f t="shared" si="58"/>
        <v>48-LALITPUR</v>
      </c>
      <c r="C738" s="122">
        <f t="shared" si="55"/>
        <v>3088.8690000000001</v>
      </c>
      <c r="D738" s="122">
        <f>T6_FG_PS!G57+T6_FG_PS!L57+T6A_FG_UPS!G57+T6A_FG_UPS!L57</f>
        <v>492.93799999999987</v>
      </c>
      <c r="E738" s="123">
        <f t="shared" si="56"/>
        <v>0.15958527214977386</v>
      </c>
    </row>
    <row r="739" spans="1:5" ht="15.75" customHeight="1">
      <c r="A739" s="120">
        <f t="shared" si="58"/>
        <v>49</v>
      </c>
      <c r="B739" s="121" t="str">
        <f t="shared" si="58"/>
        <v>49-LUCKNOW</v>
      </c>
      <c r="C739" s="122">
        <f t="shared" si="55"/>
        <v>3816.9659999999999</v>
      </c>
      <c r="D739" s="122">
        <f>T6_FG_PS!G58+T6_FG_PS!L58+T6A_FG_UPS!G58+T6A_FG_UPS!L58</f>
        <v>739.18799999999999</v>
      </c>
      <c r="E739" s="123">
        <f t="shared" si="56"/>
        <v>0.1936585235498561</v>
      </c>
    </row>
    <row r="740" spans="1:5" ht="15.75" customHeight="1">
      <c r="A740" s="120">
        <f t="shared" si="58"/>
        <v>50</v>
      </c>
      <c r="B740" s="121" t="str">
        <f t="shared" si="58"/>
        <v>50-MAHOBA</v>
      </c>
      <c r="C740" s="122">
        <f t="shared" si="55"/>
        <v>2061.7260000000001</v>
      </c>
      <c r="D740" s="122">
        <f>T6_FG_PS!G59+T6_FG_PS!L59+T6A_FG_UPS!G59+T6A_FG_UPS!L59</f>
        <v>157.45800000000003</v>
      </c>
      <c r="E740" s="123">
        <f t="shared" si="56"/>
        <v>7.6371933030868325E-2</v>
      </c>
    </row>
    <row r="741" spans="1:5" ht="15.75" customHeight="1">
      <c r="A741" s="120">
        <f t="shared" si="58"/>
        <v>51</v>
      </c>
      <c r="B741" s="121" t="str">
        <f t="shared" si="58"/>
        <v>51-MAHRAJGANJ</v>
      </c>
      <c r="C741" s="122">
        <f t="shared" si="55"/>
        <v>4679.2859999999991</v>
      </c>
      <c r="D741" s="122">
        <f>T6_FG_PS!G60+T6_FG_PS!L60+T6A_FG_UPS!G60+T6A_FG_UPS!L60</f>
        <v>120.70700000000022</v>
      </c>
      <c r="E741" s="123">
        <f t="shared" si="56"/>
        <v>2.57960295651944E-2</v>
      </c>
    </row>
    <row r="742" spans="1:5" ht="15.75" customHeight="1">
      <c r="A742" s="120">
        <f t="shared" si="58"/>
        <v>52</v>
      </c>
      <c r="B742" s="121" t="str">
        <f t="shared" si="58"/>
        <v>52-MAINPURI</v>
      </c>
      <c r="C742" s="122">
        <f t="shared" si="55"/>
        <v>2486.75</v>
      </c>
      <c r="D742" s="122">
        <f>T6_FG_PS!G61+T6_FG_PS!L61+T6A_FG_UPS!G61+T6A_FG_UPS!L61</f>
        <v>821.59600000000023</v>
      </c>
      <c r="E742" s="123">
        <f t="shared" si="56"/>
        <v>0.33038946416004833</v>
      </c>
    </row>
    <row r="743" spans="1:5" ht="15.75" customHeight="1">
      <c r="A743" s="120">
        <f t="shared" si="58"/>
        <v>53</v>
      </c>
      <c r="B743" s="121" t="str">
        <f t="shared" si="58"/>
        <v>53-MATHURA</v>
      </c>
      <c r="C743" s="122">
        <f t="shared" si="55"/>
        <v>3112.4879999999998</v>
      </c>
      <c r="D743" s="122">
        <f>T6_FG_PS!G62+T6_FG_PS!L62+T6A_FG_UPS!G62+T6A_FG_UPS!L62</f>
        <v>235.01099999999991</v>
      </c>
      <c r="E743" s="123">
        <f t="shared" si="56"/>
        <v>7.5505833275501755E-2</v>
      </c>
    </row>
    <row r="744" spans="1:5" ht="15.75" customHeight="1">
      <c r="A744" s="120">
        <f t="shared" si="58"/>
        <v>54</v>
      </c>
      <c r="B744" s="121" t="str">
        <f t="shared" si="58"/>
        <v>54-MAU</v>
      </c>
      <c r="C744" s="122">
        <f t="shared" si="55"/>
        <v>3678.8729999999996</v>
      </c>
      <c r="D744" s="122">
        <f>T6_FG_PS!G63+T6_FG_PS!L63+T6A_FG_UPS!G63+T6A_FG_UPS!L63</f>
        <v>-1028.0099999999998</v>
      </c>
      <c r="E744" s="123">
        <f t="shared" si="56"/>
        <v>-0.27943612079025287</v>
      </c>
    </row>
    <row r="745" spans="1:5" ht="15.75" customHeight="1">
      <c r="A745" s="120">
        <f t="shared" si="58"/>
        <v>55</v>
      </c>
      <c r="B745" s="121" t="str">
        <f t="shared" si="58"/>
        <v>55-MEERUT</v>
      </c>
      <c r="C745" s="122">
        <f t="shared" si="55"/>
        <v>3162.4229999999998</v>
      </c>
      <c r="D745" s="122">
        <f>T6_FG_PS!G64+T6_FG_PS!L64+T6A_FG_UPS!G64+T6A_FG_UPS!L64</f>
        <v>576.40800000000013</v>
      </c>
      <c r="E745" s="123">
        <f t="shared" si="56"/>
        <v>0.18226783703508359</v>
      </c>
    </row>
    <row r="746" spans="1:5" ht="15.75" customHeight="1">
      <c r="A746" s="120">
        <f t="shared" si="58"/>
        <v>56</v>
      </c>
      <c r="B746" s="121" t="str">
        <f t="shared" si="58"/>
        <v>56-MIRZAPUR</v>
      </c>
      <c r="C746" s="122">
        <f t="shared" si="55"/>
        <v>5098.9920000000002</v>
      </c>
      <c r="D746" s="122">
        <f>T6_FG_PS!G65+T6_FG_PS!L65+T6A_FG_UPS!G65+T6A_FG_UPS!L65</f>
        <v>873.50200000000018</v>
      </c>
      <c r="E746" s="123">
        <f t="shared" si="56"/>
        <v>0.17130876063347425</v>
      </c>
    </row>
    <row r="747" spans="1:5" ht="15.75" customHeight="1">
      <c r="A747" s="120">
        <f t="shared" si="58"/>
        <v>57</v>
      </c>
      <c r="B747" s="121" t="str">
        <f t="shared" si="58"/>
        <v>57-MORADABAD</v>
      </c>
      <c r="C747" s="122">
        <f t="shared" si="55"/>
        <v>3312.373</v>
      </c>
      <c r="D747" s="122">
        <f>T6_FG_PS!G66+T6_FG_PS!L66+T6A_FG_UPS!G66+T6A_FG_UPS!L66</f>
        <v>718.01700000000005</v>
      </c>
      <c r="E747" s="123">
        <f t="shared" si="56"/>
        <v>0.21676815986605374</v>
      </c>
    </row>
    <row r="748" spans="1:5" ht="15.75" customHeight="1">
      <c r="A748" s="120">
        <f t="shared" si="58"/>
        <v>58</v>
      </c>
      <c r="B748" s="121" t="str">
        <f t="shared" si="58"/>
        <v>58-MUZAFFARNAGAR</v>
      </c>
      <c r="C748" s="122">
        <f t="shared" si="55"/>
        <v>2595.1109999999999</v>
      </c>
      <c r="D748" s="122">
        <f>T6_FG_PS!G67+T6_FG_PS!L67+T6A_FG_UPS!G67+T6A_FG_UPS!L67</f>
        <v>154.90300000000025</v>
      </c>
      <c r="E748" s="123">
        <f t="shared" si="56"/>
        <v>5.9690317678126388E-2</v>
      </c>
    </row>
    <row r="749" spans="1:5" ht="15.75" customHeight="1">
      <c r="A749" s="120">
        <f t="shared" si="58"/>
        <v>59</v>
      </c>
      <c r="B749" s="121" t="str">
        <f t="shared" si="58"/>
        <v>59-PILIBHIT</v>
      </c>
      <c r="C749" s="122">
        <f t="shared" si="55"/>
        <v>3024.49</v>
      </c>
      <c r="D749" s="122">
        <f>T6_FG_PS!G68+T6_FG_PS!L68+T6A_FG_UPS!G68+T6A_FG_UPS!L68</f>
        <v>435.10300000000035</v>
      </c>
      <c r="E749" s="123">
        <f t="shared" si="56"/>
        <v>0.14385995655465894</v>
      </c>
    </row>
    <row r="750" spans="1:5" ht="15.75" customHeight="1">
      <c r="A750" s="120">
        <f t="shared" si="58"/>
        <v>60</v>
      </c>
      <c r="B750" s="121" t="str">
        <f t="shared" si="58"/>
        <v>60-PRATAPGARH</v>
      </c>
      <c r="C750" s="122">
        <f t="shared" si="55"/>
        <v>5115.7040000000006</v>
      </c>
      <c r="D750" s="122">
        <f>T6_FG_PS!G69+T6_FG_PS!L69+T6A_FG_UPS!G69+T6A_FG_UPS!L69</f>
        <v>-705.26199999999994</v>
      </c>
      <c r="E750" s="123">
        <f t="shared" si="56"/>
        <v>-0.13786215934307378</v>
      </c>
    </row>
    <row r="751" spans="1:5" ht="15.75" customHeight="1">
      <c r="A751" s="120">
        <f t="shared" ref="A751:B765" si="59">A99</f>
        <v>61</v>
      </c>
      <c r="B751" s="121" t="str">
        <f t="shared" si="59"/>
        <v>61-RAI BAREILY</v>
      </c>
      <c r="C751" s="122">
        <f t="shared" si="55"/>
        <v>4065.1490000000003</v>
      </c>
      <c r="D751" s="122">
        <f>T6_FG_PS!G70+T6_FG_PS!L70+T6A_FG_UPS!G70+T6A_FG_UPS!L70</f>
        <v>290.26200000000006</v>
      </c>
      <c r="E751" s="123">
        <f t="shared" si="56"/>
        <v>7.1402548836463325E-2</v>
      </c>
    </row>
    <row r="752" spans="1:5" ht="15.75" customHeight="1">
      <c r="A752" s="120">
        <f t="shared" si="59"/>
        <v>62</v>
      </c>
      <c r="B752" s="121" t="str">
        <f t="shared" si="59"/>
        <v>62-RAMPUR</v>
      </c>
      <c r="C752" s="122">
        <f t="shared" si="55"/>
        <v>2940.7660000000001</v>
      </c>
      <c r="D752" s="122">
        <f>T6_FG_PS!G71+T6_FG_PS!L71+T6A_FG_UPS!G71+T6A_FG_UPS!L71</f>
        <v>34.020999999999844</v>
      </c>
      <c r="E752" s="123">
        <f t="shared" si="56"/>
        <v>1.1568754535382905E-2</v>
      </c>
    </row>
    <row r="753" spans="1:6" ht="15.75" customHeight="1">
      <c r="A753" s="120">
        <f t="shared" si="59"/>
        <v>63</v>
      </c>
      <c r="B753" s="121" t="str">
        <f t="shared" si="59"/>
        <v>63-SAHARANPUR</v>
      </c>
      <c r="C753" s="122">
        <f t="shared" si="55"/>
        <v>4098.8710000000001</v>
      </c>
      <c r="D753" s="122">
        <f>T6_FG_PS!G72+T6_FG_PS!L72+T6A_FG_UPS!G72+T6A_FG_UPS!L72</f>
        <v>1060.241</v>
      </c>
      <c r="E753" s="123">
        <f t="shared" si="56"/>
        <v>0.25866659380107349</v>
      </c>
    </row>
    <row r="754" spans="1:6" ht="15.75" customHeight="1">
      <c r="A754" s="120">
        <f t="shared" si="59"/>
        <v>64</v>
      </c>
      <c r="B754" s="121" t="str">
        <f t="shared" si="59"/>
        <v>64-SANTKABIR NAGAR</v>
      </c>
      <c r="C754" s="122">
        <f t="shared" si="55"/>
        <v>2795.9229999999998</v>
      </c>
      <c r="D754" s="122">
        <f>T6_FG_PS!G73+T6_FG_PS!L73+T6A_FG_UPS!G73+T6A_FG_UPS!L73</f>
        <v>80.165999999999883</v>
      </c>
      <c r="E754" s="123">
        <f t="shared" si="56"/>
        <v>2.867246344051674E-2</v>
      </c>
    </row>
    <row r="755" spans="1:6" ht="15.75" customHeight="1">
      <c r="A755" s="120">
        <f t="shared" si="59"/>
        <v>65</v>
      </c>
      <c r="B755" s="121" t="str">
        <f t="shared" si="59"/>
        <v>65-SHAHJAHANPUR</v>
      </c>
      <c r="C755" s="122">
        <f t="shared" si="55"/>
        <v>6093.3390000000009</v>
      </c>
      <c r="D755" s="122">
        <f>T6_FG_PS!G74+T6_FG_PS!L74+T6A_FG_UPS!G74+T6A_FG_UPS!L74</f>
        <v>1533.4399999999996</v>
      </c>
      <c r="E755" s="123">
        <f t="shared" si="56"/>
        <v>0.25165840928922539</v>
      </c>
    </row>
    <row r="756" spans="1:6" ht="15.75" customHeight="1">
      <c r="A756" s="120">
        <f t="shared" si="59"/>
        <v>66</v>
      </c>
      <c r="B756" s="121" t="str">
        <f t="shared" si="59"/>
        <v>66-SHRAWASTI</v>
      </c>
      <c r="C756" s="122">
        <f t="shared" ref="C756:C765" si="60">C675</f>
        <v>1918.2299999999998</v>
      </c>
      <c r="D756" s="122">
        <f>T6_FG_PS!G75+T6_FG_PS!L75+T6A_FG_UPS!G75+T6A_FG_UPS!L75</f>
        <v>44.771999999999849</v>
      </c>
      <c r="E756" s="123">
        <f t="shared" ref="E756:E766" si="61">D756/C756</f>
        <v>2.3340266808463978E-2</v>
      </c>
    </row>
    <row r="757" spans="1:6" ht="15.75" customHeight="1">
      <c r="A757" s="120">
        <f t="shared" si="59"/>
        <v>67</v>
      </c>
      <c r="B757" s="121" t="str">
        <f t="shared" si="59"/>
        <v>67-SIDDHARTHNAGAR</v>
      </c>
      <c r="C757" s="122">
        <f t="shared" si="60"/>
        <v>5609.3769999999995</v>
      </c>
      <c r="D757" s="122">
        <f>T6_FG_PS!G76+T6_FG_PS!L76+T6A_FG_UPS!G76+T6A_FG_UPS!L76</f>
        <v>-374.09700000000009</v>
      </c>
      <c r="E757" s="123">
        <f t="shared" si="61"/>
        <v>-6.6691363408093299E-2</v>
      </c>
    </row>
    <row r="758" spans="1:6" ht="15.75" customHeight="1">
      <c r="A758" s="120">
        <f t="shared" si="59"/>
        <v>68</v>
      </c>
      <c r="B758" s="121" t="str">
        <f t="shared" si="59"/>
        <v>68-SITAPUR</v>
      </c>
      <c r="C758" s="122">
        <f t="shared" si="60"/>
        <v>9329.619999999999</v>
      </c>
      <c r="D758" s="122">
        <f>T6_FG_PS!G77+T6_FG_PS!L77+T6A_FG_UPS!G77+T6A_FG_UPS!L77</f>
        <v>1076.9100000000001</v>
      </c>
      <c r="E758" s="123">
        <f t="shared" si="61"/>
        <v>0.11542913859299737</v>
      </c>
    </row>
    <row r="759" spans="1:6" ht="15.75" customHeight="1">
      <c r="A759" s="120">
        <f t="shared" si="59"/>
        <v>69</v>
      </c>
      <c r="B759" s="121" t="str">
        <f t="shared" si="59"/>
        <v>69-SONBHADRA</v>
      </c>
      <c r="C759" s="122">
        <f t="shared" si="60"/>
        <v>4389.8530000000001</v>
      </c>
      <c r="D759" s="122">
        <f>T6_FG_PS!G78+T6_FG_PS!L78+T6A_FG_UPS!G78+T6A_FG_UPS!L78</f>
        <v>-24.17599999999959</v>
      </c>
      <c r="E759" s="123">
        <f t="shared" si="61"/>
        <v>-5.5072459146125368E-3</v>
      </c>
    </row>
    <row r="760" spans="1:6" ht="15.75" customHeight="1">
      <c r="A760" s="120">
        <f t="shared" si="59"/>
        <v>70</v>
      </c>
      <c r="B760" s="121" t="str">
        <f t="shared" si="59"/>
        <v>70-SULTANPUR</v>
      </c>
      <c r="C760" s="122">
        <f t="shared" si="60"/>
        <v>5134.6140000000005</v>
      </c>
      <c r="D760" s="122">
        <f>T6_FG_PS!G79+T6_FG_PS!L79+T6A_FG_UPS!G79+T6A_FG_UPS!L79</f>
        <v>281.39600000000019</v>
      </c>
      <c r="E760" s="123">
        <f t="shared" si="61"/>
        <v>5.4803730134339243E-2</v>
      </c>
    </row>
    <row r="761" spans="1:6" ht="15.75" customHeight="1">
      <c r="A761" s="120">
        <f t="shared" si="59"/>
        <v>71</v>
      </c>
      <c r="B761" s="121" t="str">
        <f t="shared" si="59"/>
        <v>71-UNNAO</v>
      </c>
      <c r="C761" s="122">
        <f t="shared" si="60"/>
        <v>4720.57</v>
      </c>
      <c r="D761" s="122">
        <f>T6_FG_PS!G80+T6_FG_PS!L80+T6A_FG_UPS!G80+T6A_FG_UPS!L80</f>
        <v>-15.868999999999801</v>
      </c>
      <c r="E761" s="123">
        <f t="shared" si="61"/>
        <v>-3.36167030676376E-3</v>
      </c>
    </row>
    <row r="762" spans="1:6" ht="15.75" customHeight="1">
      <c r="A762" s="120">
        <f t="shared" si="59"/>
        <v>72</v>
      </c>
      <c r="B762" s="121" t="str">
        <f t="shared" si="59"/>
        <v>72-VARANASI</v>
      </c>
      <c r="C762" s="122">
        <f t="shared" si="60"/>
        <v>5824.0480000000007</v>
      </c>
      <c r="D762" s="122">
        <f>T6_FG_PS!G81+T6_FG_PS!L81+T6A_FG_UPS!G81+T6A_FG_UPS!L81</f>
        <v>312.37699999999984</v>
      </c>
      <c r="E762" s="123">
        <f t="shared" si="61"/>
        <v>5.3635718661659351E-2</v>
      </c>
    </row>
    <row r="763" spans="1:6" ht="15.75" customHeight="1">
      <c r="A763" s="120">
        <f t="shared" si="59"/>
        <v>73</v>
      </c>
      <c r="B763" s="121" t="str">
        <f t="shared" si="59"/>
        <v>73-SAMBHAL</v>
      </c>
      <c r="C763" s="122">
        <f t="shared" si="60"/>
        <v>3680.252</v>
      </c>
      <c r="D763" s="122">
        <f>T6_FG_PS!G82+T6_FG_PS!L82+T6A_FG_UPS!G82+T6A_FG_UPS!L82</f>
        <v>-222.59199999999981</v>
      </c>
      <c r="E763" s="123">
        <f t="shared" si="61"/>
        <v>-6.0482814763771563E-2</v>
      </c>
    </row>
    <row r="764" spans="1:6" ht="15.75" customHeight="1">
      <c r="A764" s="120">
        <f t="shared" si="59"/>
        <v>74</v>
      </c>
      <c r="B764" s="121" t="str">
        <f t="shared" si="59"/>
        <v>74-HAPUR</v>
      </c>
      <c r="C764" s="122">
        <f t="shared" si="60"/>
        <v>1395.7279999999998</v>
      </c>
      <c r="D764" s="122">
        <f>T6_FG_PS!G83+T6_FG_PS!L83+T6A_FG_UPS!G83+T6A_FG_UPS!L83</f>
        <v>-231.42500000000001</v>
      </c>
      <c r="E764" s="123">
        <f t="shared" si="61"/>
        <v>-0.16580952735776602</v>
      </c>
    </row>
    <row r="765" spans="1:6" ht="15.75" customHeight="1">
      <c r="A765" s="120">
        <f t="shared" si="59"/>
        <v>75</v>
      </c>
      <c r="B765" s="121" t="str">
        <f t="shared" si="59"/>
        <v>75-SHAMLI</v>
      </c>
      <c r="C765" s="122">
        <f t="shared" si="60"/>
        <v>1702.742</v>
      </c>
      <c r="D765" s="122">
        <f>T6_FG_PS!G84+T6_FG_PS!L84+T6A_FG_UPS!G84+T6A_FG_UPS!L84</f>
        <v>511.90299999999991</v>
      </c>
      <c r="E765" s="123">
        <f t="shared" si="61"/>
        <v>0.30063450599092517</v>
      </c>
    </row>
    <row r="766" spans="1:6" ht="15.75" customHeight="1">
      <c r="A766" s="124"/>
      <c r="B766" s="127" t="str">
        <f>B114</f>
        <v>TOTAL</v>
      </c>
      <c r="C766" s="125">
        <f>SUM(C691:C765)</f>
        <v>310115.67399999994</v>
      </c>
      <c r="D766" s="125">
        <f>SUM(D691:D765)</f>
        <v>17340.420000000006</v>
      </c>
      <c r="E766" s="126">
        <f t="shared" si="61"/>
        <v>5.5915974114871758E-2</v>
      </c>
    </row>
    <row r="768" spans="1:6" ht="15.75" customHeight="1">
      <c r="A768" s="14" t="s">
        <v>743</v>
      </c>
      <c r="B768" s="129"/>
      <c r="C768" s="129"/>
      <c r="D768" s="129"/>
      <c r="E768" s="129"/>
      <c r="F768" s="129"/>
    </row>
    <row r="769" spans="1:7" ht="15.75" customHeight="1">
      <c r="A769" s="14"/>
      <c r="B769" s="129"/>
      <c r="C769" s="129"/>
      <c r="D769" s="129"/>
      <c r="E769" s="129"/>
      <c r="F769" s="140" t="s">
        <v>742</v>
      </c>
    </row>
    <row r="770" spans="1:7" ht="32.25" customHeight="1">
      <c r="A770" s="137" t="s">
        <v>670</v>
      </c>
      <c r="B770" s="137" t="s">
        <v>273</v>
      </c>
      <c r="C770" s="137" t="s">
        <v>1192</v>
      </c>
      <c r="D770" s="119" t="s">
        <v>744</v>
      </c>
      <c r="E770" s="137" t="s">
        <v>745</v>
      </c>
      <c r="F770" s="137" t="s">
        <v>746</v>
      </c>
    </row>
    <row r="771" spans="1:7" ht="15.75" customHeight="1">
      <c r="A771" s="138">
        <f>C766</f>
        <v>310115.67399999994</v>
      </c>
      <c r="B771" s="138">
        <f>D600</f>
        <v>21442.351000000002</v>
      </c>
      <c r="C771" s="138">
        <f>D602</f>
        <v>280097.00700000004</v>
      </c>
      <c r="D771" s="138">
        <f>SUM(B771:C771)</f>
        <v>301539.35800000007</v>
      </c>
      <c r="E771" s="139">
        <f>D771/A771</f>
        <v>0.97234478383701473</v>
      </c>
      <c r="F771" s="138">
        <f>A771*85%</f>
        <v>263598.32289999997</v>
      </c>
    </row>
    <row r="772" spans="1:7" ht="15.75" customHeight="1">
      <c r="A772" s="130" t="s">
        <v>747</v>
      </c>
      <c r="B772" s="131"/>
      <c r="C772" s="132"/>
      <c r="D772" s="132"/>
      <c r="E772" s="133"/>
      <c r="F772" s="134"/>
    </row>
    <row r="774" spans="1:7" ht="15.75" customHeight="1">
      <c r="A774" s="14" t="s">
        <v>1193</v>
      </c>
      <c r="B774" s="129"/>
      <c r="C774" s="129"/>
      <c r="D774" s="129"/>
      <c r="E774" s="129"/>
      <c r="F774" s="129"/>
      <c r="G774" s="129"/>
    </row>
    <row r="775" spans="1:7" ht="15.75" customHeight="1">
      <c r="A775" s="129"/>
      <c r="B775" s="129"/>
      <c r="C775" s="129"/>
      <c r="D775" s="129"/>
      <c r="E775" s="129"/>
      <c r="F775" s="129"/>
      <c r="G775" s="140" t="s">
        <v>742</v>
      </c>
    </row>
    <row r="776" spans="1:7" ht="44.25" customHeight="1">
      <c r="A776" s="141" t="s">
        <v>260</v>
      </c>
      <c r="B776" s="141" t="s">
        <v>338</v>
      </c>
      <c r="C776" s="141" t="s">
        <v>748</v>
      </c>
      <c r="D776" s="141" t="s">
        <v>749</v>
      </c>
      <c r="E776" s="141" t="s">
        <v>251</v>
      </c>
      <c r="F776" s="141" t="s">
        <v>744</v>
      </c>
      <c r="G776" s="137" t="s">
        <v>745</v>
      </c>
    </row>
    <row r="777" spans="1:7" ht="15.75" customHeight="1">
      <c r="A777" s="142">
        <v>1</v>
      </c>
      <c r="B777" s="142">
        <v>2</v>
      </c>
      <c r="C777" s="142">
        <v>3</v>
      </c>
      <c r="D777" s="142">
        <v>4</v>
      </c>
      <c r="E777" s="142">
        <v>5</v>
      </c>
      <c r="F777" s="142" t="s">
        <v>750</v>
      </c>
      <c r="G777" s="143" t="s">
        <v>751</v>
      </c>
    </row>
    <row r="778" spans="1:7" ht="15.75" customHeight="1">
      <c r="A778" s="144">
        <f t="shared" ref="A778:B797" si="62">A39</f>
        <v>1</v>
      </c>
      <c r="B778" s="149" t="str">
        <f t="shared" si="62"/>
        <v>01-AGRA</v>
      </c>
      <c r="C778" s="145">
        <f>C691</f>
        <v>4395.6379999999999</v>
      </c>
      <c r="D778" s="145">
        <f>D610</f>
        <v>931.92399999999986</v>
      </c>
      <c r="E778" s="145">
        <f>T6_FG_PS!E10+T6_FG_PS!J10+T6A_FG_UPS!E10+T6A_FG_UPS!J10</f>
        <v>4849.5119999999997</v>
      </c>
      <c r="F778" s="145">
        <f>SUM(D778:E778)</f>
        <v>5781.4359999999997</v>
      </c>
      <c r="G778" s="146">
        <f>F778/C778</f>
        <v>1.3152666347865769</v>
      </c>
    </row>
    <row r="779" spans="1:7" ht="15.75" customHeight="1">
      <c r="A779" s="144">
        <f t="shared" si="62"/>
        <v>2</v>
      </c>
      <c r="B779" s="149" t="str">
        <f t="shared" si="62"/>
        <v>02-ALIGARH</v>
      </c>
      <c r="C779" s="145">
        <f t="shared" ref="C779:C842" si="63">C692</f>
        <v>4576.8059999999996</v>
      </c>
      <c r="D779" s="145">
        <f t="shared" ref="D779:D842" si="64">D611</f>
        <v>332.67399999999998</v>
      </c>
      <c r="E779" s="145">
        <f>T6_FG_PS!E11+T6_FG_PS!J11+T6A_FG_UPS!E11+T6A_FG_UPS!J11</f>
        <v>4117.3810000000003</v>
      </c>
      <c r="F779" s="145">
        <f t="shared" ref="F779:F842" si="65">SUM(D779:E779)</f>
        <v>4450.0550000000003</v>
      </c>
      <c r="G779" s="146">
        <f t="shared" ref="G779:G842" si="66">F779/C779</f>
        <v>0.97230579578859155</v>
      </c>
    </row>
    <row r="780" spans="1:7" ht="15.75" customHeight="1">
      <c r="A780" s="144">
        <f t="shared" si="62"/>
        <v>3</v>
      </c>
      <c r="B780" s="149" t="str">
        <f t="shared" si="62"/>
        <v>03-ALLAHABAD</v>
      </c>
      <c r="C780" s="145">
        <f t="shared" si="63"/>
        <v>7653.3369999999995</v>
      </c>
      <c r="D780" s="145">
        <f t="shared" si="64"/>
        <v>-2488.8419999999996</v>
      </c>
      <c r="E780" s="145">
        <f>T6_FG_PS!E12+T6_FG_PS!J12+T6A_FG_UPS!E12+T6A_FG_UPS!J12</f>
        <v>7188.1350000000002</v>
      </c>
      <c r="F780" s="145">
        <f t="shared" si="65"/>
        <v>4699.2930000000006</v>
      </c>
      <c r="G780" s="146">
        <f t="shared" si="66"/>
        <v>0.61401882603627689</v>
      </c>
    </row>
    <row r="781" spans="1:7" ht="15.75" customHeight="1">
      <c r="A781" s="144">
        <f t="shared" si="62"/>
        <v>4</v>
      </c>
      <c r="B781" s="149" t="str">
        <f t="shared" si="62"/>
        <v>04-AMBEDKAR NAGAR</v>
      </c>
      <c r="C781" s="145">
        <f t="shared" si="63"/>
        <v>4037.1509999999998</v>
      </c>
      <c r="D781" s="145">
        <f t="shared" si="64"/>
        <v>866.34300000000007</v>
      </c>
      <c r="E781" s="145">
        <f>T6_FG_PS!E13+T6_FG_PS!J13+T6A_FG_UPS!E13+T6A_FG_UPS!J13</f>
        <v>3822.8320000000003</v>
      </c>
      <c r="F781" s="145">
        <f t="shared" si="65"/>
        <v>4689.1750000000002</v>
      </c>
      <c r="G781" s="146">
        <f t="shared" si="66"/>
        <v>1.1615059729001962</v>
      </c>
    </row>
    <row r="782" spans="1:7" ht="15.75" customHeight="1">
      <c r="A782" s="144">
        <f t="shared" si="62"/>
        <v>5</v>
      </c>
      <c r="B782" s="149" t="str">
        <f t="shared" si="62"/>
        <v>05-AURAIYA</v>
      </c>
      <c r="C782" s="145">
        <f t="shared" si="63"/>
        <v>2509.3690000000001</v>
      </c>
      <c r="D782" s="145">
        <f t="shared" si="64"/>
        <v>135.75299999999999</v>
      </c>
      <c r="E782" s="145">
        <f>T6_FG_PS!E14+T6_FG_PS!J14+T6A_FG_UPS!E14+T6A_FG_UPS!J14</f>
        <v>2135.6169999999997</v>
      </c>
      <c r="F782" s="145">
        <f t="shared" si="65"/>
        <v>2271.37</v>
      </c>
      <c r="G782" s="146">
        <f t="shared" si="66"/>
        <v>0.90515583798158017</v>
      </c>
    </row>
    <row r="783" spans="1:7" ht="15.75" customHeight="1">
      <c r="A783" s="144">
        <f t="shared" si="62"/>
        <v>6</v>
      </c>
      <c r="B783" s="149" t="str">
        <f t="shared" si="62"/>
        <v>06-AZAMGARH</v>
      </c>
      <c r="C783" s="145">
        <f t="shared" si="63"/>
        <v>6756.0910000000003</v>
      </c>
      <c r="D783" s="145">
        <f t="shared" si="64"/>
        <v>1223.1119999999999</v>
      </c>
      <c r="E783" s="145">
        <f>T6_FG_PS!E15+T6_FG_PS!J15+T6A_FG_UPS!E15+T6A_FG_UPS!J15</f>
        <v>6056.3989999999994</v>
      </c>
      <c r="F783" s="145">
        <f t="shared" si="65"/>
        <v>7279.5109999999995</v>
      </c>
      <c r="G783" s="146">
        <f t="shared" si="66"/>
        <v>1.0774737936478356</v>
      </c>
    </row>
    <row r="784" spans="1:7" ht="15.75" customHeight="1">
      <c r="A784" s="144">
        <f t="shared" si="62"/>
        <v>7</v>
      </c>
      <c r="B784" s="149" t="str">
        <f t="shared" si="62"/>
        <v>07-BADAUN</v>
      </c>
      <c r="C784" s="145">
        <f t="shared" si="63"/>
        <v>5389.509</v>
      </c>
      <c r="D784" s="145">
        <f t="shared" si="64"/>
        <v>1156.384</v>
      </c>
      <c r="E784" s="145">
        <f>T6_FG_PS!E16+T6_FG_PS!J16+T6A_FG_UPS!E16+T6A_FG_UPS!J16</f>
        <v>2505.9989999999998</v>
      </c>
      <c r="F784" s="145">
        <f t="shared" si="65"/>
        <v>3662.3829999999998</v>
      </c>
      <c r="G784" s="146">
        <f t="shared" si="66"/>
        <v>0.67953926786280527</v>
      </c>
    </row>
    <row r="785" spans="1:7" ht="15.75" customHeight="1">
      <c r="A785" s="144">
        <f t="shared" si="62"/>
        <v>8</v>
      </c>
      <c r="B785" s="149" t="str">
        <f t="shared" si="62"/>
        <v>08-BAGHPAT</v>
      </c>
      <c r="C785" s="145">
        <f t="shared" si="63"/>
        <v>1684.1610000000001</v>
      </c>
      <c r="D785" s="145">
        <f t="shared" si="64"/>
        <v>-161.19799999999998</v>
      </c>
      <c r="E785" s="145">
        <f>T6_FG_PS!E17+T6_FG_PS!J17+T6A_FG_UPS!E17+T6A_FG_UPS!J17</f>
        <v>1650.4169999999999</v>
      </c>
      <c r="F785" s="145">
        <f t="shared" si="65"/>
        <v>1489.2190000000001</v>
      </c>
      <c r="G785" s="146">
        <f t="shared" si="66"/>
        <v>0.88424978372020258</v>
      </c>
    </row>
    <row r="786" spans="1:7" ht="15.75" customHeight="1">
      <c r="A786" s="144">
        <f t="shared" si="62"/>
        <v>9</v>
      </c>
      <c r="B786" s="149" t="str">
        <f t="shared" si="62"/>
        <v>09-BAHRAICH</v>
      </c>
      <c r="C786" s="145">
        <f t="shared" si="63"/>
        <v>7579.0420000000004</v>
      </c>
      <c r="D786" s="145">
        <f t="shared" si="64"/>
        <v>-915.31600000000003</v>
      </c>
      <c r="E786" s="145">
        <f>T6_FG_PS!E18+T6_FG_PS!J18+T6A_FG_UPS!E18+T6A_FG_UPS!J18</f>
        <v>6968.8919999999998</v>
      </c>
      <c r="F786" s="145">
        <f t="shared" si="65"/>
        <v>6053.576</v>
      </c>
      <c r="G786" s="146">
        <f t="shared" si="66"/>
        <v>0.79872574924376982</v>
      </c>
    </row>
    <row r="787" spans="1:7" ht="15.75" customHeight="1">
      <c r="A787" s="144">
        <f t="shared" si="62"/>
        <v>10</v>
      </c>
      <c r="B787" s="149" t="str">
        <f t="shared" si="62"/>
        <v>10-BALLIA</v>
      </c>
      <c r="C787" s="145">
        <f t="shared" si="63"/>
        <v>5094.9639999999999</v>
      </c>
      <c r="D787" s="145">
        <f t="shared" si="64"/>
        <v>184.59799999999998</v>
      </c>
      <c r="E787" s="145">
        <f>T6_FG_PS!E19+T6_FG_PS!J19+T6A_FG_UPS!E19+T6A_FG_UPS!J19</f>
        <v>5089.9140000000007</v>
      </c>
      <c r="F787" s="145">
        <f t="shared" si="65"/>
        <v>5274.5120000000006</v>
      </c>
      <c r="G787" s="146">
        <f t="shared" si="66"/>
        <v>1.0352402882532636</v>
      </c>
    </row>
    <row r="788" spans="1:7" ht="15.75" customHeight="1">
      <c r="A788" s="144">
        <f t="shared" si="62"/>
        <v>11</v>
      </c>
      <c r="B788" s="149" t="str">
        <f t="shared" si="62"/>
        <v>11-BALRAMPUR</v>
      </c>
      <c r="C788" s="145">
        <f t="shared" si="63"/>
        <v>4434.7129999999997</v>
      </c>
      <c r="D788" s="145">
        <f t="shared" si="64"/>
        <v>-327.90700000000004</v>
      </c>
      <c r="E788" s="145">
        <f>T6_FG_PS!E20+T6_FG_PS!J20+T6A_FG_UPS!E20+T6A_FG_UPS!J20</f>
        <v>3945.4829999999997</v>
      </c>
      <c r="F788" s="145">
        <f t="shared" si="65"/>
        <v>3617.5759999999996</v>
      </c>
      <c r="G788" s="146">
        <f t="shared" si="66"/>
        <v>0.81574072549903454</v>
      </c>
    </row>
    <row r="789" spans="1:7" ht="15.75" customHeight="1">
      <c r="A789" s="144">
        <f t="shared" si="62"/>
        <v>12</v>
      </c>
      <c r="B789" s="149" t="str">
        <f t="shared" si="62"/>
        <v>12-BANDA</v>
      </c>
      <c r="C789" s="145">
        <f t="shared" si="63"/>
        <v>4200.1550000000007</v>
      </c>
      <c r="D789" s="145">
        <f t="shared" si="64"/>
        <v>138.524</v>
      </c>
      <c r="E789" s="145">
        <f>T6_FG_PS!E21+T6_FG_PS!J21+T6A_FG_UPS!E21+T6A_FG_UPS!J21</f>
        <v>3889.3359999999998</v>
      </c>
      <c r="F789" s="145">
        <f t="shared" si="65"/>
        <v>4027.8599999999997</v>
      </c>
      <c r="G789" s="146">
        <f t="shared" si="66"/>
        <v>0.95897889482650023</v>
      </c>
    </row>
    <row r="790" spans="1:7" ht="15.75" customHeight="1">
      <c r="A790" s="144">
        <f t="shared" si="62"/>
        <v>13</v>
      </c>
      <c r="B790" s="149" t="str">
        <f t="shared" si="62"/>
        <v>13-BARABANKI</v>
      </c>
      <c r="C790" s="145">
        <f t="shared" si="63"/>
        <v>5428.7559999999994</v>
      </c>
      <c r="D790" s="145">
        <f t="shared" si="64"/>
        <v>722.99299999999994</v>
      </c>
      <c r="E790" s="145">
        <f>T6_FG_PS!E22+T6_FG_PS!J22+T6A_FG_UPS!E22+T6A_FG_UPS!J22</f>
        <v>5387.43</v>
      </c>
      <c r="F790" s="145">
        <f t="shared" si="65"/>
        <v>6110.4230000000007</v>
      </c>
      <c r="G790" s="146">
        <f t="shared" si="66"/>
        <v>1.1255659675992071</v>
      </c>
    </row>
    <row r="791" spans="1:7" ht="15.75" customHeight="1">
      <c r="A791" s="144">
        <f t="shared" si="62"/>
        <v>14</v>
      </c>
      <c r="B791" s="149" t="str">
        <f t="shared" si="62"/>
        <v>14-BAREILY</v>
      </c>
      <c r="C791" s="145">
        <f t="shared" si="63"/>
        <v>6077.991</v>
      </c>
      <c r="D791" s="145">
        <f t="shared" si="64"/>
        <v>385.23599999999999</v>
      </c>
      <c r="E791" s="145">
        <f>T6_FG_PS!E23+T6_FG_PS!J23+T6A_FG_UPS!E23+T6A_FG_UPS!J23</f>
        <v>5936.3589999999995</v>
      </c>
      <c r="F791" s="145">
        <f t="shared" si="65"/>
        <v>6321.5949999999993</v>
      </c>
      <c r="G791" s="146">
        <f t="shared" si="66"/>
        <v>1.0400796908057284</v>
      </c>
    </row>
    <row r="792" spans="1:7" ht="15.75" customHeight="1">
      <c r="A792" s="144">
        <f t="shared" si="62"/>
        <v>15</v>
      </c>
      <c r="B792" s="149" t="str">
        <f t="shared" si="62"/>
        <v>15-BASTI</v>
      </c>
      <c r="C792" s="145">
        <f t="shared" si="63"/>
        <v>4500.6039999999994</v>
      </c>
      <c r="D792" s="145">
        <f t="shared" si="64"/>
        <v>306.27199999999999</v>
      </c>
      <c r="E792" s="145">
        <f>T6_FG_PS!E24+T6_FG_PS!J24+T6A_FG_UPS!E24+T6A_FG_UPS!J24</f>
        <v>3819.6320000000001</v>
      </c>
      <c r="F792" s="145">
        <f t="shared" si="65"/>
        <v>4125.9040000000005</v>
      </c>
      <c r="G792" s="146">
        <f t="shared" si="66"/>
        <v>0.91674450807047259</v>
      </c>
    </row>
    <row r="793" spans="1:7" ht="15.75" customHeight="1">
      <c r="A793" s="144">
        <f t="shared" si="62"/>
        <v>16</v>
      </c>
      <c r="B793" s="149" t="str">
        <f t="shared" si="62"/>
        <v>16-BHADOHI</v>
      </c>
      <c r="C793" s="145">
        <f t="shared" si="63"/>
        <v>2512.7359999999999</v>
      </c>
      <c r="D793" s="145">
        <f t="shared" si="64"/>
        <v>93.861999999999995</v>
      </c>
      <c r="E793" s="145">
        <f>T6_FG_PS!E25+T6_FG_PS!J25+T6A_FG_UPS!E25+T6A_FG_UPS!J25</f>
        <v>2516.6950000000002</v>
      </c>
      <c r="F793" s="145">
        <f t="shared" si="65"/>
        <v>2610.5570000000002</v>
      </c>
      <c r="G793" s="146">
        <f t="shared" si="66"/>
        <v>1.0389300746278163</v>
      </c>
    </row>
    <row r="794" spans="1:7" ht="15.75" customHeight="1">
      <c r="A794" s="144">
        <f t="shared" si="62"/>
        <v>17</v>
      </c>
      <c r="B794" s="149" t="str">
        <f t="shared" si="62"/>
        <v>17-BIJNOUR</v>
      </c>
      <c r="C794" s="145">
        <f t="shared" si="63"/>
        <v>4907.1210000000001</v>
      </c>
      <c r="D794" s="145">
        <f t="shared" si="64"/>
        <v>267.15600000000001</v>
      </c>
      <c r="E794" s="145">
        <f>T6_FG_PS!E26+T6_FG_PS!J26+T6A_FG_UPS!E26+T6A_FG_UPS!J26</f>
        <v>4802.7349999999997</v>
      </c>
      <c r="F794" s="145">
        <f t="shared" si="65"/>
        <v>5069.8909999999996</v>
      </c>
      <c r="G794" s="146">
        <f t="shared" si="66"/>
        <v>1.0331701623008684</v>
      </c>
    </row>
    <row r="795" spans="1:7" ht="15.75" customHeight="1">
      <c r="A795" s="144">
        <f t="shared" si="62"/>
        <v>18</v>
      </c>
      <c r="B795" s="149" t="str">
        <f t="shared" si="62"/>
        <v>18-BULANDSHAHAR</v>
      </c>
      <c r="C795" s="145">
        <f t="shared" si="63"/>
        <v>4165.5920000000006</v>
      </c>
      <c r="D795" s="145">
        <f t="shared" si="64"/>
        <v>263.57600000000002</v>
      </c>
      <c r="E795" s="145">
        <f>T6_FG_PS!E27+T6_FG_PS!J27+T6A_FG_UPS!E27+T6A_FG_UPS!J27</f>
        <v>2943.2359999999999</v>
      </c>
      <c r="F795" s="145">
        <f t="shared" si="65"/>
        <v>3206.8119999999999</v>
      </c>
      <c r="G795" s="146">
        <f t="shared" si="66"/>
        <v>0.76983343543966842</v>
      </c>
    </row>
    <row r="796" spans="1:7" ht="15.75" customHeight="1">
      <c r="A796" s="144">
        <f t="shared" si="62"/>
        <v>19</v>
      </c>
      <c r="B796" s="149" t="str">
        <f t="shared" si="62"/>
        <v>19-CHANDAULI</v>
      </c>
      <c r="C796" s="145">
        <f t="shared" si="63"/>
        <v>4088.4640000000004</v>
      </c>
      <c r="D796" s="145">
        <f t="shared" si="64"/>
        <v>-15.727999999999994</v>
      </c>
      <c r="E796" s="145">
        <f>T6_FG_PS!E28+T6_FG_PS!J28+T6A_FG_UPS!E28+T6A_FG_UPS!J28</f>
        <v>4167.8540000000003</v>
      </c>
      <c r="F796" s="145">
        <f t="shared" si="65"/>
        <v>4152.1260000000002</v>
      </c>
      <c r="G796" s="146">
        <f t="shared" si="66"/>
        <v>1.015571128912961</v>
      </c>
    </row>
    <row r="797" spans="1:7" ht="15.75" customHeight="1">
      <c r="A797" s="144">
        <f t="shared" si="62"/>
        <v>20</v>
      </c>
      <c r="B797" s="149" t="str">
        <f t="shared" si="62"/>
        <v>20-CHITRAKOOT</v>
      </c>
      <c r="C797" s="145">
        <f t="shared" si="63"/>
        <v>2639.384</v>
      </c>
      <c r="D797" s="145">
        <f t="shared" si="64"/>
        <v>155.07</v>
      </c>
      <c r="E797" s="145">
        <f>T6_FG_PS!E29+T6_FG_PS!J29+T6A_FG_UPS!E29+T6A_FG_UPS!J29</f>
        <v>2326.335</v>
      </c>
      <c r="F797" s="145">
        <f t="shared" si="65"/>
        <v>2481.4050000000002</v>
      </c>
      <c r="G797" s="146">
        <f t="shared" si="66"/>
        <v>0.9401455036478209</v>
      </c>
    </row>
    <row r="798" spans="1:7" ht="15.75" customHeight="1">
      <c r="A798" s="144">
        <f t="shared" ref="A798:B817" si="67">A59</f>
        <v>21</v>
      </c>
      <c r="B798" s="149" t="str">
        <f t="shared" si="67"/>
        <v>21-AMETHI</v>
      </c>
      <c r="C798" s="145">
        <f t="shared" si="63"/>
        <v>3004.14</v>
      </c>
      <c r="D798" s="145">
        <f t="shared" si="64"/>
        <v>223.58699999999999</v>
      </c>
      <c r="E798" s="145">
        <f>T6_FG_PS!E30+T6_FG_PS!J30+T6A_FG_UPS!E30+T6A_FG_UPS!J30</f>
        <v>2895.848</v>
      </c>
      <c r="F798" s="145">
        <f t="shared" si="65"/>
        <v>3119.4349999999999</v>
      </c>
      <c r="G798" s="146">
        <f t="shared" si="66"/>
        <v>1.0383787040550707</v>
      </c>
    </row>
    <row r="799" spans="1:7" ht="15.75" customHeight="1">
      <c r="A799" s="144">
        <f t="shared" si="67"/>
        <v>22</v>
      </c>
      <c r="B799" s="149" t="str">
        <f t="shared" si="67"/>
        <v>22-DEORIA</v>
      </c>
      <c r="C799" s="145">
        <f t="shared" si="63"/>
        <v>5142.3610000000008</v>
      </c>
      <c r="D799" s="145">
        <f t="shared" si="64"/>
        <v>-352.17600000000004</v>
      </c>
      <c r="E799" s="145">
        <f>T6_FG_PS!E31+T6_FG_PS!J31+T6A_FG_UPS!E31+T6A_FG_UPS!J31</f>
        <v>5705.02</v>
      </c>
      <c r="F799" s="145">
        <f t="shared" si="65"/>
        <v>5352.8440000000001</v>
      </c>
      <c r="G799" s="146">
        <f t="shared" si="66"/>
        <v>1.0409311987236989</v>
      </c>
    </row>
    <row r="800" spans="1:7" ht="15.75" customHeight="1">
      <c r="A800" s="144">
        <f t="shared" si="67"/>
        <v>23</v>
      </c>
      <c r="B800" s="149" t="str">
        <f t="shared" si="67"/>
        <v>23-ETAH</v>
      </c>
      <c r="C800" s="145">
        <f t="shared" si="63"/>
        <v>3159.739</v>
      </c>
      <c r="D800" s="145">
        <f t="shared" si="64"/>
        <v>303.47800000000001</v>
      </c>
      <c r="E800" s="145">
        <f>T6_FG_PS!E32+T6_FG_PS!J32+T6A_FG_UPS!E32+T6A_FG_UPS!J32</f>
        <v>2666.5989999999997</v>
      </c>
      <c r="F800" s="145">
        <f t="shared" si="65"/>
        <v>2970.0769999999998</v>
      </c>
      <c r="G800" s="146">
        <f t="shared" si="66"/>
        <v>0.93997542202061612</v>
      </c>
    </row>
    <row r="801" spans="1:7" ht="15.75" customHeight="1">
      <c r="A801" s="144">
        <f t="shared" si="67"/>
        <v>24</v>
      </c>
      <c r="B801" s="149" t="str">
        <f t="shared" si="67"/>
        <v>24-FAIZABAD</v>
      </c>
      <c r="C801" s="145">
        <f t="shared" si="63"/>
        <v>4116.5360000000001</v>
      </c>
      <c r="D801" s="145">
        <f t="shared" si="64"/>
        <v>210.53199999999998</v>
      </c>
      <c r="E801" s="145">
        <f>T6_FG_PS!E33+T6_FG_PS!J33+T6A_FG_UPS!E33+T6A_FG_UPS!J33</f>
        <v>3642.8879999999999</v>
      </c>
      <c r="F801" s="145">
        <f t="shared" si="65"/>
        <v>3853.42</v>
      </c>
      <c r="G801" s="146">
        <f t="shared" si="66"/>
        <v>0.93608315340859405</v>
      </c>
    </row>
    <row r="802" spans="1:7" ht="15.75" customHeight="1">
      <c r="A802" s="144">
        <f t="shared" si="67"/>
        <v>25</v>
      </c>
      <c r="B802" s="149" t="str">
        <f t="shared" si="67"/>
        <v>25-FARRUKHABAD</v>
      </c>
      <c r="C802" s="145">
        <f t="shared" si="63"/>
        <v>3293.0970000000002</v>
      </c>
      <c r="D802" s="145">
        <f t="shared" si="64"/>
        <v>563.89499999999998</v>
      </c>
      <c r="E802" s="145">
        <f>T6_FG_PS!E34+T6_FG_PS!J34+T6A_FG_UPS!E34+T6A_FG_UPS!J34</f>
        <v>2573.4519999999998</v>
      </c>
      <c r="F802" s="145">
        <f t="shared" si="65"/>
        <v>3137.3469999999998</v>
      </c>
      <c r="G802" s="146">
        <f t="shared" si="66"/>
        <v>0.95270409587084726</v>
      </c>
    </row>
    <row r="803" spans="1:7" ht="15.75" customHeight="1">
      <c r="A803" s="144">
        <f t="shared" si="67"/>
        <v>26</v>
      </c>
      <c r="B803" s="149" t="str">
        <f t="shared" si="67"/>
        <v>26-FATEHPUR</v>
      </c>
      <c r="C803" s="145">
        <f t="shared" si="63"/>
        <v>4945.8580000000002</v>
      </c>
      <c r="D803" s="145">
        <f t="shared" si="64"/>
        <v>208.72</v>
      </c>
      <c r="E803" s="145">
        <f>T6_FG_PS!E35+T6_FG_PS!J35+T6A_FG_UPS!E35+T6A_FG_UPS!J35</f>
        <v>4224.9070000000002</v>
      </c>
      <c r="F803" s="145">
        <f t="shared" si="65"/>
        <v>4433.6270000000004</v>
      </c>
      <c r="G803" s="146">
        <f t="shared" si="66"/>
        <v>0.89643232781855042</v>
      </c>
    </row>
    <row r="804" spans="1:7" ht="15.75" customHeight="1">
      <c r="A804" s="144">
        <f t="shared" si="67"/>
        <v>27</v>
      </c>
      <c r="B804" s="149" t="str">
        <f t="shared" si="67"/>
        <v>27-FIROZABAD</v>
      </c>
      <c r="C804" s="145">
        <f t="shared" si="63"/>
        <v>2814.3889999999997</v>
      </c>
      <c r="D804" s="145">
        <f t="shared" si="64"/>
        <v>-19.639999999999997</v>
      </c>
      <c r="E804" s="145">
        <f>T6_FG_PS!E36+T6_FG_PS!J36+T6A_FG_UPS!E36+T6A_FG_UPS!J36</f>
        <v>2721.4530000000004</v>
      </c>
      <c r="F804" s="145">
        <f t="shared" si="65"/>
        <v>2701.8130000000006</v>
      </c>
      <c r="G804" s="146">
        <f t="shared" si="66"/>
        <v>0.95999984366056035</v>
      </c>
    </row>
    <row r="805" spans="1:7" ht="15.75" customHeight="1">
      <c r="A805" s="144">
        <f t="shared" si="67"/>
        <v>28</v>
      </c>
      <c r="B805" s="149" t="str">
        <f t="shared" si="67"/>
        <v>28-G.B. NAGAR</v>
      </c>
      <c r="C805" s="145">
        <f t="shared" si="63"/>
        <v>1717.9309999999998</v>
      </c>
      <c r="D805" s="145">
        <f t="shared" si="64"/>
        <v>73.340999999999994</v>
      </c>
      <c r="E805" s="145">
        <f>T6_FG_PS!E37+T6_FG_PS!J37+T6A_FG_UPS!E37+T6A_FG_UPS!J37</f>
        <v>1605.0640000000001</v>
      </c>
      <c r="F805" s="145">
        <f t="shared" si="65"/>
        <v>1678.405</v>
      </c>
      <c r="G805" s="146">
        <f t="shared" si="66"/>
        <v>0.97699209106768559</v>
      </c>
    </row>
    <row r="806" spans="1:7" ht="15.75" customHeight="1">
      <c r="A806" s="144">
        <f t="shared" si="67"/>
        <v>29</v>
      </c>
      <c r="B806" s="149" t="str">
        <f t="shared" si="67"/>
        <v>29-GHAZIPUR</v>
      </c>
      <c r="C806" s="145">
        <f t="shared" si="63"/>
        <v>5755.9369999999999</v>
      </c>
      <c r="D806" s="145">
        <f t="shared" si="64"/>
        <v>579.21</v>
      </c>
      <c r="E806" s="145">
        <f>T6_FG_PS!E38+T6_FG_PS!J38+T6A_FG_UPS!E38+T6A_FG_UPS!J38</f>
        <v>5033.8879999999999</v>
      </c>
      <c r="F806" s="145">
        <f t="shared" si="65"/>
        <v>5613.098</v>
      </c>
      <c r="G806" s="146">
        <f t="shared" si="66"/>
        <v>0.97518405778242534</v>
      </c>
    </row>
    <row r="807" spans="1:7" ht="15.75" customHeight="1">
      <c r="A807" s="144">
        <f t="shared" si="67"/>
        <v>30</v>
      </c>
      <c r="B807" s="149" t="str">
        <f t="shared" si="67"/>
        <v>30-GHAZIYABAD</v>
      </c>
      <c r="C807" s="145">
        <f t="shared" si="63"/>
        <v>1624.028</v>
      </c>
      <c r="D807" s="145">
        <f t="shared" si="64"/>
        <v>-271.47000000000003</v>
      </c>
      <c r="E807" s="145">
        <f>T6_FG_PS!E39+T6_FG_PS!J39+T6A_FG_UPS!E39+T6A_FG_UPS!J39</f>
        <v>1634.7370000000001</v>
      </c>
      <c r="F807" s="145">
        <f t="shared" si="65"/>
        <v>1363.2670000000001</v>
      </c>
      <c r="G807" s="146">
        <f t="shared" si="66"/>
        <v>0.83943565012425891</v>
      </c>
    </row>
    <row r="808" spans="1:7" ht="15.75" customHeight="1">
      <c r="A808" s="144">
        <f t="shared" si="67"/>
        <v>31</v>
      </c>
      <c r="B808" s="149" t="str">
        <f t="shared" si="67"/>
        <v>31-GONDA</v>
      </c>
      <c r="C808" s="145">
        <f t="shared" si="63"/>
        <v>6148.8490000000002</v>
      </c>
      <c r="D808" s="145">
        <f t="shared" si="64"/>
        <v>-201.964</v>
      </c>
      <c r="E808" s="145">
        <f>T6_FG_PS!E40+T6_FG_PS!J40+T6A_FG_UPS!E40+T6A_FG_UPS!J40</f>
        <v>5350.9229999999998</v>
      </c>
      <c r="F808" s="145">
        <f t="shared" si="65"/>
        <v>5148.9589999999998</v>
      </c>
      <c r="G808" s="146">
        <f t="shared" si="66"/>
        <v>0.83738582619283697</v>
      </c>
    </row>
    <row r="809" spans="1:7" ht="15.75" customHeight="1">
      <c r="A809" s="144">
        <f t="shared" si="67"/>
        <v>32</v>
      </c>
      <c r="B809" s="149" t="str">
        <f t="shared" si="67"/>
        <v>32-GORAKHPUR</v>
      </c>
      <c r="C809" s="145">
        <f t="shared" si="63"/>
        <v>5359.8990000000003</v>
      </c>
      <c r="D809" s="145">
        <f t="shared" si="64"/>
        <v>1341.6109999999999</v>
      </c>
      <c r="E809" s="145">
        <f>T6_FG_PS!E41+T6_FG_PS!J41+T6A_FG_UPS!E41+T6A_FG_UPS!J41</f>
        <v>4371.6890000000003</v>
      </c>
      <c r="F809" s="145">
        <f t="shared" si="65"/>
        <v>5713.3</v>
      </c>
      <c r="G809" s="146">
        <f t="shared" si="66"/>
        <v>1.0659342648061092</v>
      </c>
    </row>
    <row r="810" spans="1:7" ht="15.75" customHeight="1">
      <c r="A810" s="144">
        <f t="shared" si="67"/>
        <v>33</v>
      </c>
      <c r="B810" s="149" t="str">
        <f t="shared" si="67"/>
        <v>33-HAMEERPUR</v>
      </c>
      <c r="C810" s="145">
        <f t="shared" si="63"/>
        <v>2179.0909999999999</v>
      </c>
      <c r="D810" s="145">
        <f t="shared" si="64"/>
        <v>272.55500000000001</v>
      </c>
      <c r="E810" s="145">
        <f>T6_FG_PS!E42+T6_FG_PS!J42+T6A_FG_UPS!E42+T6A_FG_UPS!J42</f>
        <v>1897.6059999999998</v>
      </c>
      <c r="F810" s="145">
        <f t="shared" si="65"/>
        <v>2170.1609999999996</v>
      </c>
      <c r="G810" s="146">
        <f t="shared" si="66"/>
        <v>0.99590196095527894</v>
      </c>
    </row>
    <row r="811" spans="1:7" ht="15.75" customHeight="1">
      <c r="A811" s="144">
        <f t="shared" si="67"/>
        <v>34</v>
      </c>
      <c r="B811" s="149" t="str">
        <f t="shared" si="67"/>
        <v>34-HARDOI</v>
      </c>
      <c r="C811" s="145">
        <f t="shared" si="63"/>
        <v>9188.2720000000008</v>
      </c>
      <c r="D811" s="145">
        <f t="shared" si="64"/>
        <v>1027.876</v>
      </c>
      <c r="E811" s="145">
        <f>T6_FG_PS!E43+T6_FG_PS!J43+T6A_FG_UPS!E43+T6A_FG_UPS!J43</f>
        <v>8510.8850000000002</v>
      </c>
      <c r="F811" s="145">
        <f t="shared" si="65"/>
        <v>9538.7610000000004</v>
      </c>
      <c r="G811" s="146">
        <f t="shared" si="66"/>
        <v>1.0381452573454508</v>
      </c>
    </row>
    <row r="812" spans="1:7" ht="15.75" customHeight="1">
      <c r="A812" s="144">
        <f t="shared" si="67"/>
        <v>35</v>
      </c>
      <c r="B812" s="149" t="str">
        <f t="shared" si="67"/>
        <v>35-HATHRAS</v>
      </c>
      <c r="C812" s="145">
        <f t="shared" si="63"/>
        <v>2327.8090000000002</v>
      </c>
      <c r="D812" s="145">
        <f t="shared" si="64"/>
        <v>354.91800000000006</v>
      </c>
      <c r="E812" s="145">
        <f>T6_FG_PS!E44+T6_FG_PS!J44+T6A_FG_UPS!E44+T6A_FG_UPS!J44</f>
        <v>1870.7059999999999</v>
      </c>
      <c r="F812" s="145">
        <f t="shared" si="65"/>
        <v>2225.6239999999998</v>
      </c>
      <c r="G812" s="146">
        <f t="shared" si="66"/>
        <v>0.95610249810014469</v>
      </c>
    </row>
    <row r="813" spans="1:7" ht="15.75" customHeight="1">
      <c r="A813" s="144">
        <f t="shared" si="67"/>
        <v>36</v>
      </c>
      <c r="B813" s="149" t="str">
        <f t="shared" si="67"/>
        <v>36-ITAWAH</v>
      </c>
      <c r="C813" s="145">
        <f t="shared" si="63"/>
        <v>2476.0880000000002</v>
      </c>
      <c r="D813" s="145">
        <f t="shared" si="64"/>
        <v>235.22000000000003</v>
      </c>
      <c r="E813" s="145">
        <f>T6_FG_PS!E45+T6_FG_PS!J45+T6A_FG_UPS!E45+T6A_FG_UPS!J45</f>
        <v>2709.1610000000001</v>
      </c>
      <c r="F813" s="145">
        <f t="shared" si="65"/>
        <v>2944.3810000000003</v>
      </c>
      <c r="G813" s="146">
        <f t="shared" si="66"/>
        <v>1.1891261538362126</v>
      </c>
    </row>
    <row r="814" spans="1:7" ht="15.75" customHeight="1">
      <c r="A814" s="144">
        <f t="shared" si="67"/>
        <v>37</v>
      </c>
      <c r="B814" s="149" t="str">
        <f t="shared" si="67"/>
        <v>37-J.P. NAGAR</v>
      </c>
      <c r="C814" s="145">
        <f t="shared" si="63"/>
        <v>2246.8130000000001</v>
      </c>
      <c r="D814" s="145">
        <f t="shared" si="64"/>
        <v>363.29600000000005</v>
      </c>
      <c r="E814" s="145">
        <f>T6_FG_PS!E46+T6_FG_PS!J46+T6A_FG_UPS!E46+T6A_FG_UPS!J46</f>
        <v>1914.354</v>
      </c>
      <c r="F814" s="145">
        <f t="shared" si="65"/>
        <v>2277.65</v>
      </c>
      <c r="G814" s="146">
        <f t="shared" si="66"/>
        <v>1.0137247737128101</v>
      </c>
    </row>
    <row r="815" spans="1:7" ht="15.75" customHeight="1">
      <c r="A815" s="144">
        <f t="shared" si="67"/>
        <v>38</v>
      </c>
      <c r="B815" s="149" t="str">
        <f t="shared" si="67"/>
        <v>38-JALAUN</v>
      </c>
      <c r="C815" s="145">
        <f t="shared" si="63"/>
        <v>2562.366</v>
      </c>
      <c r="D815" s="145">
        <f t="shared" si="64"/>
        <v>765.23900000000003</v>
      </c>
      <c r="E815" s="145">
        <f>T6_FG_PS!E47+T6_FG_PS!J47+T6A_FG_UPS!E47+T6A_FG_UPS!J47</f>
        <v>2322.5680000000002</v>
      </c>
      <c r="F815" s="145">
        <f t="shared" si="65"/>
        <v>3087.8070000000002</v>
      </c>
      <c r="G815" s="146">
        <f t="shared" si="66"/>
        <v>1.2050608695244942</v>
      </c>
    </row>
    <row r="816" spans="1:7" ht="15.75" customHeight="1">
      <c r="A816" s="144">
        <f t="shared" si="67"/>
        <v>39</v>
      </c>
      <c r="B816" s="149" t="str">
        <f t="shared" si="67"/>
        <v>39-JAUNPUR</v>
      </c>
      <c r="C816" s="145">
        <f t="shared" si="63"/>
        <v>7741.7539999999999</v>
      </c>
      <c r="D816" s="145">
        <f t="shared" si="64"/>
        <v>929.01900000000001</v>
      </c>
      <c r="E816" s="145">
        <f>T6_FG_PS!E48+T6_FG_PS!J48+T6A_FG_UPS!E48+T6A_FG_UPS!J48</f>
        <v>7174.6769999999997</v>
      </c>
      <c r="F816" s="145">
        <f t="shared" si="65"/>
        <v>8103.6959999999999</v>
      </c>
      <c r="G816" s="146">
        <f t="shared" si="66"/>
        <v>1.0467519376100041</v>
      </c>
    </row>
    <row r="817" spans="1:7" ht="15.75" customHeight="1">
      <c r="A817" s="144">
        <f t="shared" si="67"/>
        <v>40</v>
      </c>
      <c r="B817" s="149" t="str">
        <f t="shared" si="67"/>
        <v>40-JHANSI</v>
      </c>
      <c r="C817" s="145">
        <f t="shared" si="63"/>
        <v>2825.91</v>
      </c>
      <c r="D817" s="145">
        <f t="shared" si="64"/>
        <v>207.816</v>
      </c>
      <c r="E817" s="145">
        <f>T6_FG_PS!E49+T6_FG_PS!J49+T6A_FG_UPS!E49+T6A_FG_UPS!J49</f>
        <v>2532.63</v>
      </c>
      <c r="F817" s="145">
        <f t="shared" si="65"/>
        <v>2740.4459999999999</v>
      </c>
      <c r="G817" s="146">
        <f t="shared" si="66"/>
        <v>0.96975699863052967</v>
      </c>
    </row>
    <row r="818" spans="1:7" ht="15.75" customHeight="1">
      <c r="A818" s="144">
        <f t="shared" ref="A818:B837" si="68">A79</f>
        <v>41</v>
      </c>
      <c r="B818" s="149" t="str">
        <f t="shared" si="68"/>
        <v>41-KANNAUJ</v>
      </c>
      <c r="C818" s="145">
        <f t="shared" si="63"/>
        <v>3110.6099999999997</v>
      </c>
      <c r="D818" s="145">
        <f t="shared" si="64"/>
        <v>152.73599999999999</v>
      </c>
      <c r="E818" s="145">
        <f>T6_FG_PS!E50+T6_FG_PS!J50+T6A_FG_UPS!E50+T6A_FG_UPS!J50</f>
        <v>3394.9590000000003</v>
      </c>
      <c r="F818" s="145">
        <f t="shared" si="65"/>
        <v>3547.6950000000002</v>
      </c>
      <c r="G818" s="146">
        <f t="shared" si="66"/>
        <v>1.1405142399722243</v>
      </c>
    </row>
    <row r="819" spans="1:7" ht="15.75" customHeight="1">
      <c r="A819" s="144">
        <f t="shared" si="68"/>
        <v>42</v>
      </c>
      <c r="B819" s="149" t="str">
        <f t="shared" si="68"/>
        <v>42-KANPUR DEHAT</v>
      </c>
      <c r="C819" s="145">
        <f t="shared" si="63"/>
        <v>3127.3720000000003</v>
      </c>
      <c r="D819" s="145">
        <f t="shared" si="64"/>
        <v>943.26</v>
      </c>
      <c r="E819" s="145">
        <f>T6_FG_PS!E51+T6_FG_PS!J51+T6A_FG_UPS!E51+T6A_FG_UPS!J51</f>
        <v>2516.2129999999997</v>
      </c>
      <c r="F819" s="145">
        <f t="shared" si="65"/>
        <v>3459.473</v>
      </c>
      <c r="G819" s="146">
        <f t="shared" si="66"/>
        <v>1.1061917162397052</v>
      </c>
    </row>
    <row r="820" spans="1:7" ht="15.75" customHeight="1">
      <c r="A820" s="144">
        <f t="shared" si="68"/>
        <v>43</v>
      </c>
      <c r="B820" s="149" t="str">
        <f t="shared" si="68"/>
        <v>43-KANPUR NAGAR</v>
      </c>
      <c r="C820" s="145">
        <f t="shared" si="63"/>
        <v>3437.558</v>
      </c>
      <c r="D820" s="145">
        <f t="shared" si="64"/>
        <v>-195.54300000000001</v>
      </c>
      <c r="E820" s="145">
        <f>T6_FG_PS!E52+T6_FG_PS!J52+T6A_FG_UPS!E52+T6A_FG_UPS!J52</f>
        <v>3206.4300000000003</v>
      </c>
      <c r="F820" s="145">
        <f t="shared" si="65"/>
        <v>3010.8870000000002</v>
      </c>
      <c r="G820" s="146">
        <f t="shared" si="66"/>
        <v>0.87587962152202237</v>
      </c>
    </row>
    <row r="821" spans="1:7" ht="15.75" customHeight="1">
      <c r="A821" s="144">
        <f t="shared" si="68"/>
        <v>44</v>
      </c>
      <c r="B821" s="149" t="str">
        <f t="shared" si="68"/>
        <v>44-KAAS GANJ</v>
      </c>
      <c r="C821" s="145">
        <f t="shared" si="63"/>
        <v>2459.0440000000003</v>
      </c>
      <c r="D821" s="145">
        <f t="shared" si="64"/>
        <v>-187.94200000000001</v>
      </c>
      <c r="E821" s="145">
        <f>T6_FG_PS!E53+T6_FG_PS!J53+T6A_FG_UPS!E53+T6A_FG_UPS!J53</f>
        <v>2117.143</v>
      </c>
      <c r="F821" s="145">
        <f t="shared" si="65"/>
        <v>1929.201</v>
      </c>
      <c r="G821" s="146">
        <f t="shared" si="66"/>
        <v>0.78453293231027987</v>
      </c>
    </row>
    <row r="822" spans="1:7" ht="15.75" customHeight="1">
      <c r="A822" s="144">
        <f t="shared" si="68"/>
        <v>45</v>
      </c>
      <c r="B822" s="149" t="str">
        <f t="shared" si="68"/>
        <v>45-KAUSHAMBI</v>
      </c>
      <c r="C822" s="145">
        <f t="shared" si="63"/>
        <v>2848.3569999999995</v>
      </c>
      <c r="D822" s="145">
        <f t="shared" si="64"/>
        <v>323.39599999999996</v>
      </c>
      <c r="E822" s="145">
        <f>T6_FG_PS!E54+T6_FG_PS!J54+T6A_FG_UPS!E54+T6A_FG_UPS!J54</f>
        <v>2542.2530000000002</v>
      </c>
      <c r="F822" s="145">
        <f t="shared" si="65"/>
        <v>2865.6490000000003</v>
      </c>
      <c r="G822" s="146">
        <f t="shared" si="66"/>
        <v>1.0060708682233304</v>
      </c>
    </row>
    <row r="823" spans="1:7" ht="15.75" customHeight="1">
      <c r="A823" s="144">
        <f t="shared" si="68"/>
        <v>46</v>
      </c>
      <c r="B823" s="149" t="str">
        <f t="shared" si="68"/>
        <v>46-KUSHINAGAR</v>
      </c>
      <c r="C823" s="145">
        <f t="shared" si="63"/>
        <v>5402.5069999999996</v>
      </c>
      <c r="D823" s="145">
        <f t="shared" si="64"/>
        <v>420.52300000000002</v>
      </c>
      <c r="E823" s="145">
        <f>T6_FG_PS!E55+T6_FG_PS!J55+T6A_FG_UPS!E55+T6A_FG_UPS!J55</f>
        <v>4530.8029999999999</v>
      </c>
      <c r="F823" s="145">
        <f t="shared" si="65"/>
        <v>4951.326</v>
      </c>
      <c r="G823" s="146">
        <f t="shared" si="66"/>
        <v>0.91648673476961717</v>
      </c>
    </row>
    <row r="824" spans="1:7" ht="15.75" customHeight="1">
      <c r="A824" s="144">
        <f t="shared" si="68"/>
        <v>47</v>
      </c>
      <c r="B824" s="149" t="str">
        <f t="shared" si="68"/>
        <v>47-LAKHIMPUR KHERI</v>
      </c>
      <c r="C824" s="145">
        <f t="shared" si="63"/>
        <v>9534.6419999999998</v>
      </c>
      <c r="D824" s="145">
        <f t="shared" si="64"/>
        <v>724.96600000000001</v>
      </c>
      <c r="E824" s="145">
        <f>T6_FG_PS!E56+T6_FG_PS!J56+T6A_FG_UPS!E56+T6A_FG_UPS!J56</f>
        <v>7612.308</v>
      </c>
      <c r="F824" s="145">
        <f t="shared" si="65"/>
        <v>8337.2739999999994</v>
      </c>
      <c r="G824" s="146">
        <f t="shared" si="66"/>
        <v>0.87441919686129799</v>
      </c>
    </row>
    <row r="825" spans="1:7" ht="15.75" customHeight="1">
      <c r="A825" s="144">
        <f t="shared" si="68"/>
        <v>48</v>
      </c>
      <c r="B825" s="149" t="str">
        <f t="shared" si="68"/>
        <v>48-LALITPUR</v>
      </c>
      <c r="C825" s="145">
        <f t="shared" si="63"/>
        <v>3088.8690000000001</v>
      </c>
      <c r="D825" s="145">
        <f t="shared" si="64"/>
        <v>698.11099999999999</v>
      </c>
      <c r="E825" s="145">
        <f>T6_FG_PS!E57+T6_FG_PS!J57+T6A_FG_UPS!E57+T6A_FG_UPS!J57</f>
        <v>2439.9340000000002</v>
      </c>
      <c r="F825" s="145">
        <f t="shared" si="65"/>
        <v>3138.0450000000001</v>
      </c>
      <c r="G825" s="146">
        <f t="shared" si="66"/>
        <v>1.0159203902787719</v>
      </c>
    </row>
    <row r="826" spans="1:7" ht="15.75" customHeight="1">
      <c r="A826" s="144">
        <f t="shared" si="68"/>
        <v>49</v>
      </c>
      <c r="B826" s="149" t="str">
        <f t="shared" si="68"/>
        <v>49-LUCKNOW</v>
      </c>
      <c r="C826" s="145">
        <f t="shared" si="63"/>
        <v>3816.9659999999999</v>
      </c>
      <c r="D826" s="145">
        <f t="shared" si="64"/>
        <v>742.67399999999998</v>
      </c>
      <c r="E826" s="145">
        <f>T6_FG_PS!E58+T6_FG_PS!J58+T6A_FG_UPS!E58+T6A_FG_UPS!J58</f>
        <v>3725.2080000000001</v>
      </c>
      <c r="F826" s="145">
        <f t="shared" si="65"/>
        <v>4467.8819999999996</v>
      </c>
      <c r="G826" s="146">
        <f t="shared" si="66"/>
        <v>1.1705323023574221</v>
      </c>
    </row>
    <row r="827" spans="1:7" ht="15.75" customHeight="1">
      <c r="A827" s="144">
        <f t="shared" si="68"/>
        <v>50</v>
      </c>
      <c r="B827" s="149" t="str">
        <f t="shared" si="68"/>
        <v>50-MAHOBA</v>
      </c>
      <c r="C827" s="145">
        <f t="shared" si="63"/>
        <v>2061.7260000000001</v>
      </c>
      <c r="D827" s="145">
        <f t="shared" si="64"/>
        <v>163.131</v>
      </c>
      <c r="E827" s="145">
        <f>T6_FG_PS!E59+T6_FG_PS!J59+T6A_FG_UPS!E59+T6A_FG_UPS!J59</f>
        <v>2031.55</v>
      </c>
      <c r="F827" s="145">
        <f t="shared" si="65"/>
        <v>2194.681</v>
      </c>
      <c r="G827" s="146">
        <f t="shared" si="66"/>
        <v>1.0644872306019326</v>
      </c>
    </row>
    <row r="828" spans="1:7" ht="15.75" customHeight="1">
      <c r="A828" s="144">
        <f t="shared" si="68"/>
        <v>51</v>
      </c>
      <c r="B828" s="149" t="str">
        <f t="shared" si="68"/>
        <v>51-MAHRAJGANJ</v>
      </c>
      <c r="C828" s="145">
        <f t="shared" si="63"/>
        <v>4679.2859999999991</v>
      </c>
      <c r="D828" s="145">
        <f t="shared" si="64"/>
        <v>82.622</v>
      </c>
      <c r="E828" s="145">
        <f>T6_FG_PS!E60+T6_FG_PS!J60+T6A_FG_UPS!E60+T6A_FG_UPS!J60</f>
        <v>4497.692</v>
      </c>
      <c r="F828" s="145">
        <f t="shared" si="65"/>
        <v>4580.3140000000003</v>
      </c>
      <c r="G828" s="146">
        <f t="shared" si="66"/>
        <v>0.9788489098550508</v>
      </c>
    </row>
    <row r="829" spans="1:7" ht="15.75" customHeight="1">
      <c r="A829" s="144">
        <f t="shared" si="68"/>
        <v>52</v>
      </c>
      <c r="B829" s="149" t="str">
        <f t="shared" si="68"/>
        <v>52-MAINPURI</v>
      </c>
      <c r="C829" s="145">
        <f t="shared" si="63"/>
        <v>2486.75</v>
      </c>
      <c r="D829" s="145">
        <f t="shared" si="64"/>
        <v>206.27</v>
      </c>
      <c r="E829" s="145">
        <f>T6_FG_PS!E61+T6_FG_PS!J61+T6A_FG_UPS!E61+T6A_FG_UPS!J61</f>
        <v>3152.9000000000005</v>
      </c>
      <c r="F829" s="145">
        <f t="shared" si="65"/>
        <v>3359.1700000000005</v>
      </c>
      <c r="G829" s="146">
        <f t="shared" si="66"/>
        <v>1.3508273851412489</v>
      </c>
    </row>
    <row r="830" spans="1:7" ht="15.75" customHeight="1">
      <c r="A830" s="144">
        <f t="shared" si="68"/>
        <v>53</v>
      </c>
      <c r="B830" s="149" t="str">
        <f t="shared" si="68"/>
        <v>53-MATHURA</v>
      </c>
      <c r="C830" s="145">
        <f t="shared" si="63"/>
        <v>3112.4879999999998</v>
      </c>
      <c r="D830" s="145">
        <f t="shared" si="64"/>
        <v>507.42999999999995</v>
      </c>
      <c r="E830" s="145">
        <f>T6_FG_PS!E62+T6_FG_PS!J62+T6A_FG_UPS!E62+T6A_FG_UPS!J62</f>
        <v>2052.721</v>
      </c>
      <c r="F830" s="145">
        <f t="shared" si="65"/>
        <v>2560.1509999999998</v>
      </c>
      <c r="G830" s="146">
        <f t="shared" si="66"/>
        <v>0.82254164514047923</v>
      </c>
    </row>
    <row r="831" spans="1:7" ht="15.75" customHeight="1">
      <c r="A831" s="144">
        <f t="shared" si="68"/>
        <v>54</v>
      </c>
      <c r="B831" s="149" t="str">
        <f t="shared" si="68"/>
        <v>54-MAU</v>
      </c>
      <c r="C831" s="145">
        <f t="shared" si="63"/>
        <v>3678.8729999999996</v>
      </c>
      <c r="D831" s="145">
        <f t="shared" si="64"/>
        <v>-544.28899999999999</v>
      </c>
      <c r="E831" s="145">
        <f>T6_FG_PS!E63+T6_FG_PS!J63+T6A_FG_UPS!E63+T6A_FG_UPS!J63</f>
        <v>2853.34</v>
      </c>
      <c r="F831" s="145">
        <f t="shared" si="65"/>
        <v>2309.0510000000004</v>
      </c>
      <c r="G831" s="146">
        <f t="shared" si="66"/>
        <v>0.62765172921163648</v>
      </c>
    </row>
    <row r="832" spans="1:7" ht="15.75" customHeight="1">
      <c r="A832" s="144">
        <f t="shared" si="68"/>
        <v>55</v>
      </c>
      <c r="B832" s="149" t="str">
        <f t="shared" si="68"/>
        <v>55-MEERUT</v>
      </c>
      <c r="C832" s="145">
        <f t="shared" si="63"/>
        <v>3162.4229999999998</v>
      </c>
      <c r="D832" s="145">
        <f t="shared" si="64"/>
        <v>303.44399999999996</v>
      </c>
      <c r="E832" s="145">
        <f>T6_FG_PS!E64+T6_FG_PS!J64+T6A_FG_UPS!E64+T6A_FG_UPS!J64</f>
        <v>2884.15</v>
      </c>
      <c r="F832" s="145">
        <f t="shared" si="65"/>
        <v>3187.5940000000001</v>
      </c>
      <c r="G832" s="146">
        <f t="shared" si="66"/>
        <v>1.007959403280333</v>
      </c>
    </row>
    <row r="833" spans="1:7" ht="15.75" customHeight="1">
      <c r="A833" s="144">
        <f t="shared" si="68"/>
        <v>56</v>
      </c>
      <c r="B833" s="149" t="str">
        <f t="shared" si="68"/>
        <v>56-MIRZAPUR</v>
      </c>
      <c r="C833" s="145">
        <f t="shared" si="63"/>
        <v>5098.9920000000002</v>
      </c>
      <c r="D833" s="145">
        <f t="shared" si="64"/>
        <v>646.399</v>
      </c>
      <c r="E833" s="145">
        <f>T6_FG_PS!E65+T6_FG_PS!J65+T6A_FG_UPS!E65+T6A_FG_UPS!J65</f>
        <v>5097.393</v>
      </c>
      <c r="F833" s="145">
        <f t="shared" si="65"/>
        <v>5743.7920000000004</v>
      </c>
      <c r="G833" s="146">
        <f t="shared" si="66"/>
        <v>1.1264563662778839</v>
      </c>
    </row>
    <row r="834" spans="1:7" ht="15.75" customHeight="1">
      <c r="A834" s="144">
        <f t="shared" si="68"/>
        <v>57</v>
      </c>
      <c r="B834" s="149" t="str">
        <f t="shared" si="68"/>
        <v>57-MORADABAD</v>
      </c>
      <c r="C834" s="145">
        <f t="shared" si="63"/>
        <v>3312.373</v>
      </c>
      <c r="D834" s="145">
        <f t="shared" si="64"/>
        <v>352.738</v>
      </c>
      <c r="E834" s="145">
        <f>T6_FG_PS!E66+T6_FG_PS!J66+T6A_FG_UPS!E66+T6A_FG_UPS!J66</f>
        <v>3436.7969999999996</v>
      </c>
      <c r="F834" s="145">
        <f t="shared" si="65"/>
        <v>3789.5349999999994</v>
      </c>
      <c r="G834" s="146">
        <f t="shared" si="66"/>
        <v>1.1440544286528116</v>
      </c>
    </row>
    <row r="835" spans="1:7" ht="15.75" customHeight="1">
      <c r="A835" s="144">
        <f t="shared" si="68"/>
        <v>58</v>
      </c>
      <c r="B835" s="149" t="str">
        <f t="shared" si="68"/>
        <v>58-MUZAFFARNAGAR</v>
      </c>
      <c r="C835" s="145">
        <f t="shared" si="63"/>
        <v>2595.1109999999999</v>
      </c>
      <c r="D835" s="145">
        <f t="shared" si="64"/>
        <v>176.37799999999999</v>
      </c>
      <c r="E835" s="145">
        <f>T6_FG_PS!E67+T6_FG_PS!J67+T6A_FG_UPS!E67+T6A_FG_UPS!J67</f>
        <v>2650.5450000000001</v>
      </c>
      <c r="F835" s="145">
        <f t="shared" si="65"/>
        <v>2826.9230000000002</v>
      </c>
      <c r="G835" s="146">
        <f t="shared" si="66"/>
        <v>1.0893264295823957</v>
      </c>
    </row>
    <row r="836" spans="1:7" ht="15.75" customHeight="1">
      <c r="A836" s="144">
        <f t="shared" si="68"/>
        <v>59</v>
      </c>
      <c r="B836" s="149" t="str">
        <f t="shared" si="68"/>
        <v>59-PILIBHIT</v>
      </c>
      <c r="C836" s="145">
        <f t="shared" si="63"/>
        <v>3024.49</v>
      </c>
      <c r="D836" s="145">
        <f t="shared" si="64"/>
        <v>398.31100000000004</v>
      </c>
      <c r="E836" s="145">
        <f>T6_FG_PS!E68+T6_FG_PS!J68+T6A_FG_UPS!E68+T6A_FG_UPS!J68</f>
        <v>2791.7719999999999</v>
      </c>
      <c r="F836" s="145">
        <f t="shared" si="65"/>
        <v>3190.0830000000001</v>
      </c>
      <c r="G836" s="146">
        <f t="shared" si="66"/>
        <v>1.0547507183029206</v>
      </c>
    </row>
    <row r="837" spans="1:7" ht="15.75" customHeight="1">
      <c r="A837" s="144">
        <f t="shared" si="68"/>
        <v>60</v>
      </c>
      <c r="B837" s="149" t="str">
        <f t="shared" si="68"/>
        <v>60-PRATAPGARH</v>
      </c>
      <c r="C837" s="145">
        <f t="shared" si="63"/>
        <v>5115.7040000000006</v>
      </c>
      <c r="D837" s="145">
        <f t="shared" si="64"/>
        <v>311.79300000000001</v>
      </c>
      <c r="E837" s="145">
        <f>T6_FG_PS!E69+T6_FG_PS!J69+T6A_FG_UPS!E69+T6A_FG_UPS!J69</f>
        <v>3904.7560000000003</v>
      </c>
      <c r="F837" s="145">
        <f t="shared" si="65"/>
        <v>4216.549</v>
      </c>
      <c r="G837" s="146">
        <f t="shared" si="66"/>
        <v>0.82423631234332551</v>
      </c>
    </row>
    <row r="838" spans="1:7" ht="15.75" customHeight="1">
      <c r="A838" s="144">
        <f t="shared" ref="A838:B852" si="69">A99</f>
        <v>61</v>
      </c>
      <c r="B838" s="149" t="str">
        <f t="shared" si="69"/>
        <v>61-RAI BAREILY</v>
      </c>
      <c r="C838" s="145">
        <f t="shared" si="63"/>
        <v>4065.1490000000003</v>
      </c>
      <c r="D838" s="145">
        <f t="shared" si="64"/>
        <v>-67.663000000000011</v>
      </c>
      <c r="E838" s="145">
        <f>T6_FG_PS!E70+T6_FG_PS!J70+T6A_FG_UPS!E70+T6A_FG_UPS!J70</f>
        <v>4431.4160000000002</v>
      </c>
      <c r="F838" s="145">
        <f t="shared" si="65"/>
        <v>4363.7530000000006</v>
      </c>
      <c r="G838" s="146">
        <f t="shared" si="66"/>
        <v>1.073454626140395</v>
      </c>
    </row>
    <row r="839" spans="1:7" ht="15.75" customHeight="1">
      <c r="A839" s="144">
        <f t="shared" si="69"/>
        <v>62</v>
      </c>
      <c r="B839" s="149" t="str">
        <f t="shared" si="69"/>
        <v>62-RAMPUR</v>
      </c>
      <c r="C839" s="145">
        <f t="shared" si="63"/>
        <v>2940.7660000000001</v>
      </c>
      <c r="D839" s="145">
        <f t="shared" si="64"/>
        <v>309.18599999999998</v>
      </c>
      <c r="E839" s="145">
        <f>T6_FG_PS!E71+T6_FG_PS!J71+T6A_FG_UPS!E71+T6A_FG_UPS!J71</f>
        <v>2526.4</v>
      </c>
      <c r="F839" s="145">
        <f t="shared" si="65"/>
        <v>2835.5860000000002</v>
      </c>
      <c r="G839" s="146">
        <f t="shared" si="66"/>
        <v>0.96423380847031015</v>
      </c>
    </row>
    <row r="840" spans="1:7" ht="15.75" customHeight="1">
      <c r="A840" s="144">
        <f t="shared" si="69"/>
        <v>63</v>
      </c>
      <c r="B840" s="149" t="str">
        <f t="shared" si="69"/>
        <v>63-SAHARANPUR</v>
      </c>
      <c r="C840" s="145">
        <f t="shared" si="63"/>
        <v>4098.8710000000001</v>
      </c>
      <c r="D840" s="145">
        <f t="shared" si="64"/>
        <v>305.88</v>
      </c>
      <c r="E840" s="145">
        <f>T6_FG_PS!E72+T6_FG_PS!J72+T6A_FG_UPS!E72+T6A_FG_UPS!J72</f>
        <v>4235.7139999999999</v>
      </c>
      <c r="F840" s="145">
        <f t="shared" si="65"/>
        <v>4541.5940000000001</v>
      </c>
      <c r="G840" s="146">
        <f t="shared" si="66"/>
        <v>1.1080109620429626</v>
      </c>
    </row>
    <row r="841" spans="1:7" ht="15.75" customHeight="1">
      <c r="A841" s="144">
        <f t="shared" si="69"/>
        <v>64</v>
      </c>
      <c r="B841" s="149" t="str">
        <f t="shared" si="69"/>
        <v>64-SANTKABIR NAGAR</v>
      </c>
      <c r="C841" s="145">
        <f t="shared" si="63"/>
        <v>2795.9229999999998</v>
      </c>
      <c r="D841" s="145">
        <f t="shared" si="64"/>
        <v>108.292</v>
      </c>
      <c r="E841" s="145">
        <f>T6_FG_PS!E73+T6_FG_PS!J73+T6A_FG_UPS!E73+T6A_FG_UPS!J73</f>
        <v>2416.7449999999999</v>
      </c>
      <c r="F841" s="145">
        <f t="shared" si="65"/>
        <v>2525.0369999999998</v>
      </c>
      <c r="G841" s="146">
        <f t="shared" si="66"/>
        <v>0.90311392695721593</v>
      </c>
    </row>
    <row r="842" spans="1:7" ht="15.75" customHeight="1">
      <c r="A842" s="144">
        <f t="shared" si="69"/>
        <v>65</v>
      </c>
      <c r="B842" s="149" t="str">
        <f t="shared" si="69"/>
        <v>65-SHAHJAHANPUR</v>
      </c>
      <c r="C842" s="145">
        <f t="shared" si="63"/>
        <v>6093.3390000000009</v>
      </c>
      <c r="D842" s="145">
        <f t="shared" si="64"/>
        <v>667.10899999999992</v>
      </c>
      <c r="E842" s="145">
        <f>T6_FG_PS!E74+T6_FG_PS!J74+T6A_FG_UPS!E74+T6A_FG_UPS!J74</f>
        <v>6342.3109999999997</v>
      </c>
      <c r="F842" s="145">
        <f t="shared" si="65"/>
        <v>7009.42</v>
      </c>
      <c r="G842" s="146">
        <f t="shared" si="66"/>
        <v>1.1503413809735514</v>
      </c>
    </row>
    <row r="843" spans="1:7" ht="15.75" customHeight="1">
      <c r="A843" s="144">
        <f t="shared" si="69"/>
        <v>66</v>
      </c>
      <c r="B843" s="149" t="str">
        <f t="shared" si="69"/>
        <v>66-SHRAWASTI</v>
      </c>
      <c r="C843" s="145">
        <f t="shared" ref="C843:C852" si="70">C756</f>
        <v>1918.2299999999998</v>
      </c>
      <c r="D843" s="145">
        <f t="shared" ref="D843:D852" si="71">D675</f>
        <v>157.37299999999999</v>
      </c>
      <c r="E843" s="145">
        <f>T6_FG_PS!E75+T6_FG_PS!J75+T6A_FG_UPS!E75+T6A_FG_UPS!J75</f>
        <v>1838.1829999999998</v>
      </c>
      <c r="F843" s="145">
        <f t="shared" ref="F843:F849" si="72">SUM(D843:E843)</f>
        <v>1995.5559999999998</v>
      </c>
      <c r="G843" s="146">
        <f t="shared" ref="G843:G852" si="73">F843/C843</f>
        <v>1.040311120147219</v>
      </c>
    </row>
    <row r="844" spans="1:7" ht="15.75" customHeight="1">
      <c r="A844" s="144">
        <f t="shared" si="69"/>
        <v>67</v>
      </c>
      <c r="B844" s="149" t="str">
        <f t="shared" si="69"/>
        <v>67-SIDDHARTHNAGAR</v>
      </c>
      <c r="C844" s="145">
        <f t="shared" si="70"/>
        <v>5609.3769999999995</v>
      </c>
      <c r="D844" s="145">
        <f t="shared" si="71"/>
        <v>692.63099999999997</v>
      </c>
      <c r="E844" s="145">
        <f>T6_FG_PS!E76+T6_FG_PS!J76+T6A_FG_UPS!E76+T6A_FG_UPS!J76</f>
        <v>4207.2520000000004</v>
      </c>
      <c r="F844" s="145">
        <f t="shared" si="72"/>
        <v>4899.8830000000007</v>
      </c>
      <c r="G844" s="146">
        <f t="shared" si="73"/>
        <v>0.87351643506934928</v>
      </c>
    </row>
    <row r="845" spans="1:7" ht="15.75" customHeight="1">
      <c r="A845" s="144">
        <f t="shared" si="69"/>
        <v>68</v>
      </c>
      <c r="B845" s="149" t="str">
        <f t="shared" si="69"/>
        <v>68-SITAPUR</v>
      </c>
      <c r="C845" s="145">
        <f t="shared" si="70"/>
        <v>9329.619999999999</v>
      </c>
      <c r="D845" s="145">
        <f t="shared" si="71"/>
        <v>1109.2950000000001</v>
      </c>
      <c r="E845" s="145">
        <f>T6_FG_PS!E77+T6_FG_PS!J77+T6A_FG_UPS!E77+T6A_FG_UPS!J77</f>
        <v>8485.8389999999999</v>
      </c>
      <c r="F845" s="145">
        <f t="shared" si="72"/>
        <v>9595.134</v>
      </c>
      <c r="G845" s="146">
        <f t="shared" si="73"/>
        <v>1.0284592512878339</v>
      </c>
    </row>
    <row r="846" spans="1:7" ht="15.75" customHeight="1">
      <c r="A846" s="144">
        <f t="shared" si="69"/>
        <v>69</v>
      </c>
      <c r="B846" s="149" t="str">
        <f t="shared" si="69"/>
        <v>69-SONBHADRA</v>
      </c>
      <c r="C846" s="145">
        <f t="shared" si="70"/>
        <v>4389.8530000000001</v>
      </c>
      <c r="D846" s="145">
        <f t="shared" si="71"/>
        <v>489.36500000000001</v>
      </c>
      <c r="E846" s="145">
        <f>T6_FG_PS!E78+T6_FG_PS!J78+T6A_FG_UPS!E78+T6A_FG_UPS!J78</f>
        <v>3657.4640000000004</v>
      </c>
      <c r="F846" s="145">
        <f t="shared" si="72"/>
        <v>4146.8290000000006</v>
      </c>
      <c r="G846" s="146">
        <f t="shared" si="73"/>
        <v>0.94463960410519454</v>
      </c>
    </row>
    <row r="847" spans="1:7" ht="15.75" customHeight="1">
      <c r="A847" s="144">
        <f t="shared" si="69"/>
        <v>70</v>
      </c>
      <c r="B847" s="149" t="str">
        <f t="shared" si="69"/>
        <v>70-SULTANPUR</v>
      </c>
      <c r="C847" s="145">
        <f t="shared" si="70"/>
        <v>5134.6140000000005</v>
      </c>
      <c r="D847" s="145">
        <f t="shared" si="71"/>
        <v>129.49099999999999</v>
      </c>
      <c r="E847" s="145">
        <f>T6_FG_PS!E79+T6_FG_PS!J79+T6A_FG_UPS!E79+T6A_FG_UPS!J79</f>
        <v>4649.9140000000007</v>
      </c>
      <c r="F847" s="145">
        <f t="shared" si="72"/>
        <v>4779.4050000000007</v>
      </c>
      <c r="G847" s="146">
        <f t="shared" si="73"/>
        <v>0.9308207004460316</v>
      </c>
    </row>
    <row r="848" spans="1:7" ht="15.75" customHeight="1">
      <c r="A848" s="144">
        <f t="shared" si="69"/>
        <v>71</v>
      </c>
      <c r="B848" s="149" t="str">
        <f t="shared" si="69"/>
        <v>71-UNNAO</v>
      </c>
      <c r="C848" s="145">
        <f t="shared" si="70"/>
        <v>4720.57</v>
      </c>
      <c r="D848" s="145">
        <f t="shared" si="71"/>
        <v>290.18299999999999</v>
      </c>
      <c r="E848" s="145">
        <f>T6_FG_PS!E80+T6_FG_PS!J80+T6A_FG_UPS!E80+T6A_FG_UPS!J80</f>
        <v>4010.4030000000002</v>
      </c>
      <c r="F848" s="145">
        <f t="shared" si="72"/>
        <v>4300.5860000000002</v>
      </c>
      <c r="G848" s="146">
        <f t="shared" si="73"/>
        <v>0.91103108311072611</v>
      </c>
    </row>
    <row r="849" spans="1:7" ht="15.75" customHeight="1">
      <c r="A849" s="144">
        <f t="shared" si="69"/>
        <v>72</v>
      </c>
      <c r="B849" s="149" t="str">
        <f t="shared" si="69"/>
        <v>72-VARANASI</v>
      </c>
      <c r="C849" s="145">
        <f t="shared" si="70"/>
        <v>5824.0480000000007</v>
      </c>
      <c r="D849" s="145">
        <f t="shared" si="71"/>
        <v>-103.47499999999998</v>
      </c>
      <c r="E849" s="145">
        <f>T6_FG_PS!E81+T6_FG_PS!J81+T6A_FG_UPS!E81+T6A_FG_UPS!J81</f>
        <v>5101.9539999999997</v>
      </c>
      <c r="F849" s="145">
        <f t="shared" si="72"/>
        <v>4998.4789999999994</v>
      </c>
      <c r="G849" s="146">
        <f t="shared" si="73"/>
        <v>0.85824824932761523</v>
      </c>
    </row>
    <row r="850" spans="1:7" ht="15.75" customHeight="1">
      <c r="A850" s="144">
        <f t="shared" si="69"/>
        <v>73</v>
      </c>
      <c r="B850" s="149" t="str">
        <f t="shared" si="69"/>
        <v>73-SAMBHAL</v>
      </c>
      <c r="C850" s="145">
        <f t="shared" si="70"/>
        <v>3680.252</v>
      </c>
      <c r="D850" s="145">
        <f t="shared" si="71"/>
        <v>570.72900000000004</v>
      </c>
      <c r="E850" s="145">
        <f>T6_FG_PS!E82+T6_FG_PS!J82+T6A_FG_UPS!E82+T6A_FG_UPS!J82</f>
        <v>2742.971</v>
      </c>
      <c r="F850" s="145">
        <f>SUM(D850:E850)</f>
        <v>3313.7</v>
      </c>
      <c r="G850" s="146">
        <f t="shared" si="73"/>
        <v>0.90040029867519933</v>
      </c>
    </row>
    <row r="851" spans="1:7" ht="15.75" customHeight="1">
      <c r="A851" s="144">
        <f t="shared" si="69"/>
        <v>74</v>
      </c>
      <c r="B851" s="149" t="str">
        <f t="shared" si="69"/>
        <v>74-HAPUR</v>
      </c>
      <c r="C851" s="145">
        <f t="shared" si="70"/>
        <v>1395.7279999999998</v>
      </c>
      <c r="D851" s="145">
        <f t="shared" si="71"/>
        <v>-148.06299999999999</v>
      </c>
      <c r="E851" s="145">
        <f>T6_FG_PS!E83+T6_FG_PS!J83+T6A_FG_UPS!E83+T6A_FG_UPS!J83</f>
        <v>1150.357</v>
      </c>
      <c r="F851" s="145">
        <f>SUM(D851:E851)</f>
        <v>1002.294</v>
      </c>
      <c r="G851" s="146">
        <f t="shared" si="73"/>
        <v>0.71811556406405841</v>
      </c>
    </row>
    <row r="852" spans="1:7" ht="15.75" customHeight="1">
      <c r="A852" s="144">
        <f t="shared" si="69"/>
        <v>75</v>
      </c>
      <c r="B852" s="149" t="str">
        <f t="shared" si="69"/>
        <v>75-SHAMLI</v>
      </c>
      <c r="C852" s="145">
        <f t="shared" si="70"/>
        <v>1702.742</v>
      </c>
      <c r="D852" s="145">
        <f t="shared" si="71"/>
        <v>636.06100000000004</v>
      </c>
      <c r="E852" s="145">
        <f>T6_FG_PS!E84+T6_FG_PS!J84+T6A_FG_UPS!E84+T6A_FG_UPS!J84</f>
        <v>1381.9689999999998</v>
      </c>
      <c r="F852" s="145">
        <f>SUM(D852:E852)</f>
        <v>2018.0299999999997</v>
      </c>
      <c r="G852" s="146">
        <f t="shared" si="73"/>
        <v>1.1851648693695227</v>
      </c>
    </row>
    <row r="853" spans="1:7" ht="15.75" customHeight="1">
      <c r="A853" s="147"/>
      <c r="B853" s="150" t="str">
        <f>B114</f>
        <v>TOTAL</v>
      </c>
      <c r="C853" s="148">
        <f>SUM(C778:C852)</f>
        <v>310115.67399999994</v>
      </c>
      <c r="D853" s="148">
        <f>SUM(D778:D852)</f>
        <v>21442.35100000001</v>
      </c>
      <c r="E853" s="148">
        <f>SUM(E778:E852)</f>
        <v>280097.00700000004</v>
      </c>
      <c r="F853" s="148">
        <f>SUM(F778:F852)</f>
        <v>301539.35800000024</v>
      </c>
      <c r="G853" s="151">
        <f>F853/C853</f>
        <v>0.97234478383701528</v>
      </c>
    </row>
    <row r="855" spans="1:7" ht="15.75" customHeight="1">
      <c r="A855" s="14" t="s">
        <v>756</v>
      </c>
      <c r="B855" s="129"/>
      <c r="C855" s="129"/>
      <c r="D855" s="129"/>
      <c r="E855" s="129"/>
    </row>
    <row r="856" spans="1:7" ht="36.75" customHeight="1">
      <c r="A856" s="137" t="s">
        <v>670</v>
      </c>
      <c r="B856" s="137" t="s">
        <v>752</v>
      </c>
      <c r="C856" s="137" t="s">
        <v>753</v>
      </c>
      <c r="D856" s="137" t="s">
        <v>754</v>
      </c>
      <c r="E856" s="137" t="s">
        <v>755</v>
      </c>
    </row>
    <row r="857" spans="1:7" s="154" customFormat="1" ht="15.75" customHeight="1">
      <c r="A857" s="122">
        <f>A771</f>
        <v>310115.67399999994</v>
      </c>
      <c r="B857" s="122">
        <f>D771</f>
        <v>301539.35800000007</v>
      </c>
      <c r="C857" s="153">
        <f>B857/A857</f>
        <v>0.97234478383701473</v>
      </c>
      <c r="D857" s="122">
        <f>T6_FG_PS!F9+T6_FG_PS!K9+T6A_FG_UPS!F9+T6A_FG_UPS!K9</f>
        <v>284198.93800000002</v>
      </c>
      <c r="E857" s="153">
        <f>D857/A857</f>
        <v>0.9164288097221428</v>
      </c>
    </row>
    <row r="859" spans="1:7" ht="15.75" customHeight="1">
      <c r="A859" s="14" t="s">
        <v>757</v>
      </c>
      <c r="B859" s="129"/>
      <c r="C859" s="129"/>
      <c r="D859" s="129"/>
      <c r="E859" s="129"/>
    </row>
    <row r="860" spans="1:7" ht="15.75" customHeight="1">
      <c r="A860" s="14"/>
      <c r="B860" s="129"/>
      <c r="C860" s="129"/>
      <c r="D860" s="129"/>
      <c r="E860" s="129"/>
    </row>
    <row r="861" spans="1:7" ht="15.75" customHeight="1">
      <c r="A861" s="135" t="s">
        <v>260</v>
      </c>
      <c r="B861" s="135" t="s">
        <v>338</v>
      </c>
      <c r="C861" s="136" t="s">
        <v>748</v>
      </c>
      <c r="D861" s="135" t="s">
        <v>754</v>
      </c>
      <c r="E861" s="152" t="s">
        <v>755</v>
      </c>
    </row>
    <row r="862" spans="1:7" ht="15.75" customHeight="1">
      <c r="A862" s="135">
        <v>1</v>
      </c>
      <c r="B862" s="135">
        <v>2</v>
      </c>
      <c r="C862" s="136">
        <v>3</v>
      </c>
      <c r="D862" s="135">
        <v>4</v>
      </c>
      <c r="E862" s="152">
        <v>5</v>
      </c>
    </row>
    <row r="863" spans="1:7" ht="15.75" customHeight="1">
      <c r="A863" s="120">
        <f t="shared" ref="A863:B882" si="74">A39</f>
        <v>1</v>
      </c>
      <c r="B863" s="149" t="str">
        <f t="shared" si="74"/>
        <v>01-AGRA</v>
      </c>
      <c r="C863" s="145">
        <f>C778</f>
        <v>4395.6379999999999</v>
      </c>
      <c r="D863" s="145">
        <f>T6_FG_PS!F10+T6_FG_PS!K10+T6A_FG_UPS!F10+T6A_FG_UPS!K10</f>
        <v>3918.1619999999998</v>
      </c>
      <c r="E863" s="155">
        <f t="shared" ref="E863:E926" si="75">D863/C863</f>
        <v>0.89137504043781579</v>
      </c>
    </row>
    <row r="864" spans="1:7" ht="15.75" customHeight="1">
      <c r="A864" s="120">
        <f t="shared" si="74"/>
        <v>2</v>
      </c>
      <c r="B864" s="149" t="str">
        <f t="shared" si="74"/>
        <v>02-ALIGARH</v>
      </c>
      <c r="C864" s="145">
        <f t="shared" ref="C864:C927" si="76">C779</f>
        <v>4576.8059999999996</v>
      </c>
      <c r="D864" s="145">
        <f>T6_FG_PS!F11+T6_FG_PS!K11+T6A_FG_UPS!F11+T6A_FG_UPS!K11</f>
        <v>3291.0860000000002</v>
      </c>
      <c r="E864" s="155">
        <f t="shared" si="75"/>
        <v>0.71907920064778807</v>
      </c>
    </row>
    <row r="865" spans="1:5" ht="15.75" customHeight="1">
      <c r="A865" s="120">
        <f t="shared" si="74"/>
        <v>3</v>
      </c>
      <c r="B865" s="149" t="str">
        <f t="shared" si="74"/>
        <v>03-ALLAHABAD</v>
      </c>
      <c r="C865" s="145">
        <f t="shared" si="76"/>
        <v>7653.3369999999995</v>
      </c>
      <c r="D865" s="145">
        <f>T6_FG_PS!F12+T6_FG_PS!K12+T6A_FG_UPS!F12+T6A_FG_UPS!K12</f>
        <v>7401.67</v>
      </c>
      <c r="E865" s="155">
        <f t="shared" si="75"/>
        <v>0.96711669693886482</v>
      </c>
    </row>
    <row r="866" spans="1:5" ht="15.75" customHeight="1">
      <c r="A866" s="120">
        <f t="shared" si="74"/>
        <v>4</v>
      </c>
      <c r="B866" s="149" t="str">
        <f t="shared" si="74"/>
        <v>04-AMBEDKAR NAGAR</v>
      </c>
      <c r="C866" s="145">
        <f t="shared" si="76"/>
        <v>4037.1509999999998</v>
      </c>
      <c r="D866" s="145">
        <f>T6_FG_PS!F13+T6_FG_PS!K13+T6A_FG_UPS!F13+T6A_FG_UPS!K13</f>
        <v>3198.3920000000003</v>
      </c>
      <c r="E866" s="155">
        <f t="shared" si="75"/>
        <v>0.79223987410924201</v>
      </c>
    </row>
    <row r="867" spans="1:5" ht="15.75" customHeight="1">
      <c r="A867" s="120">
        <f t="shared" si="74"/>
        <v>5</v>
      </c>
      <c r="B867" s="149" t="str">
        <f t="shared" si="74"/>
        <v>05-AURAIYA</v>
      </c>
      <c r="C867" s="145">
        <f t="shared" si="76"/>
        <v>2509.3690000000001</v>
      </c>
      <c r="D867" s="145">
        <f>T6_FG_PS!F14+T6_FG_PS!K14+T6A_FG_UPS!F14+T6A_FG_UPS!K14</f>
        <v>2391.8109999999997</v>
      </c>
      <c r="E867" s="155">
        <f t="shared" si="75"/>
        <v>0.95315236619245702</v>
      </c>
    </row>
    <row r="868" spans="1:5" ht="15.75" customHeight="1">
      <c r="A868" s="120">
        <f t="shared" si="74"/>
        <v>6</v>
      </c>
      <c r="B868" s="149" t="str">
        <f t="shared" si="74"/>
        <v>06-AZAMGARH</v>
      </c>
      <c r="C868" s="145">
        <f t="shared" si="76"/>
        <v>6756.0910000000003</v>
      </c>
      <c r="D868" s="145">
        <f>T6_FG_PS!F15+T6_FG_PS!K15+T6A_FG_UPS!F15+T6A_FG_UPS!K15</f>
        <v>6354.7139999999999</v>
      </c>
      <c r="E868" s="155">
        <f t="shared" si="75"/>
        <v>0.94059035024839066</v>
      </c>
    </row>
    <row r="869" spans="1:5" ht="15.75" customHeight="1">
      <c r="A869" s="120">
        <f t="shared" si="74"/>
        <v>7</v>
      </c>
      <c r="B869" s="149" t="str">
        <f t="shared" si="74"/>
        <v>07-BADAUN</v>
      </c>
      <c r="C869" s="145">
        <f t="shared" si="76"/>
        <v>5389.509</v>
      </c>
      <c r="D869" s="145">
        <f>T6_FG_PS!F16+T6_FG_PS!K16+T6A_FG_UPS!F16+T6A_FG_UPS!K16</f>
        <v>4469.0709999999999</v>
      </c>
      <c r="E869" s="155">
        <f t="shared" si="75"/>
        <v>0.82921672456618956</v>
      </c>
    </row>
    <row r="870" spans="1:5" ht="15.75" customHeight="1">
      <c r="A870" s="120">
        <f t="shared" si="74"/>
        <v>8</v>
      </c>
      <c r="B870" s="149" t="str">
        <f t="shared" si="74"/>
        <v>08-BAGHPAT</v>
      </c>
      <c r="C870" s="145">
        <f t="shared" si="76"/>
        <v>1684.1610000000001</v>
      </c>
      <c r="D870" s="145">
        <f>T6_FG_PS!F17+T6_FG_PS!K17+T6A_FG_UPS!F17+T6A_FG_UPS!K17</f>
        <v>1501.2300000000002</v>
      </c>
      <c r="E870" s="155">
        <f t="shared" si="75"/>
        <v>0.8913815246879605</v>
      </c>
    </row>
    <row r="871" spans="1:5" ht="15.75" customHeight="1">
      <c r="A871" s="120">
        <f t="shared" si="74"/>
        <v>9</v>
      </c>
      <c r="B871" s="149" t="str">
        <f t="shared" si="74"/>
        <v>09-BAHRAICH</v>
      </c>
      <c r="C871" s="145">
        <f t="shared" si="76"/>
        <v>7579.0420000000004</v>
      </c>
      <c r="D871" s="145">
        <f>T6_FG_PS!F18+T6_FG_PS!K18+T6A_FG_UPS!F18+T6A_FG_UPS!K18</f>
        <v>6959.2830000000004</v>
      </c>
      <c r="E871" s="155">
        <f t="shared" si="75"/>
        <v>0.91822726407902211</v>
      </c>
    </row>
    <row r="872" spans="1:5" ht="15.75" customHeight="1">
      <c r="A872" s="120">
        <f t="shared" si="74"/>
        <v>10</v>
      </c>
      <c r="B872" s="149" t="str">
        <f t="shared" si="74"/>
        <v>10-BALLIA</v>
      </c>
      <c r="C872" s="145">
        <f t="shared" si="76"/>
        <v>5094.9639999999999</v>
      </c>
      <c r="D872" s="145">
        <f>T6_FG_PS!F19+T6_FG_PS!K19+T6A_FG_UPS!F19+T6A_FG_UPS!K19</f>
        <v>5124.085</v>
      </c>
      <c r="E872" s="155">
        <f t="shared" si="75"/>
        <v>1.0057156439181907</v>
      </c>
    </row>
    <row r="873" spans="1:5" ht="15.75" customHeight="1">
      <c r="A873" s="120">
        <f t="shared" si="74"/>
        <v>11</v>
      </c>
      <c r="B873" s="149" t="str">
        <f t="shared" si="74"/>
        <v>11-BALRAMPUR</v>
      </c>
      <c r="C873" s="145">
        <f t="shared" si="76"/>
        <v>4434.7129999999997</v>
      </c>
      <c r="D873" s="145">
        <f>T6_FG_PS!F20+T6_FG_PS!K20+T6A_FG_UPS!F20+T6A_FG_UPS!K20</f>
        <v>4223.018</v>
      </c>
      <c r="E873" s="155">
        <f t="shared" si="75"/>
        <v>0.95226410367480385</v>
      </c>
    </row>
    <row r="874" spans="1:5" ht="15.75" customHeight="1">
      <c r="A874" s="120">
        <f t="shared" si="74"/>
        <v>12</v>
      </c>
      <c r="B874" s="149" t="str">
        <f t="shared" si="74"/>
        <v>12-BANDA</v>
      </c>
      <c r="C874" s="145">
        <f t="shared" si="76"/>
        <v>4200.1550000000007</v>
      </c>
      <c r="D874" s="145">
        <f>T6_FG_PS!F21+T6_FG_PS!K21+T6A_FG_UPS!F21+T6A_FG_UPS!K21</f>
        <v>4000.7689999999998</v>
      </c>
      <c r="E874" s="155">
        <f t="shared" si="75"/>
        <v>0.95252889476697866</v>
      </c>
    </row>
    <row r="875" spans="1:5" ht="15.75" customHeight="1">
      <c r="A875" s="120">
        <f t="shared" si="74"/>
        <v>13</v>
      </c>
      <c r="B875" s="149" t="str">
        <f t="shared" si="74"/>
        <v>13-BARABANKI</v>
      </c>
      <c r="C875" s="145">
        <f t="shared" si="76"/>
        <v>5428.7559999999994</v>
      </c>
      <c r="D875" s="145">
        <f>T6_FG_PS!F22+T6_FG_PS!K22+T6A_FG_UPS!F22+T6A_FG_UPS!K22</f>
        <v>5341.9</v>
      </c>
      <c r="E875" s="155">
        <f t="shared" si="75"/>
        <v>0.98400075450066282</v>
      </c>
    </row>
    <row r="876" spans="1:5" ht="15.75" customHeight="1">
      <c r="A876" s="120">
        <f t="shared" si="74"/>
        <v>14</v>
      </c>
      <c r="B876" s="149" t="str">
        <f t="shared" si="74"/>
        <v>14-BAREILY</v>
      </c>
      <c r="C876" s="145">
        <f t="shared" si="76"/>
        <v>6077.991</v>
      </c>
      <c r="D876" s="145">
        <f>T6_FG_PS!F23+T6_FG_PS!K23+T6A_FG_UPS!F23+T6A_FG_UPS!K23</f>
        <v>5256.375</v>
      </c>
      <c r="E876" s="155">
        <f t="shared" si="75"/>
        <v>0.86482112263739774</v>
      </c>
    </row>
    <row r="877" spans="1:5" ht="15.75" customHeight="1">
      <c r="A877" s="120">
        <f t="shared" si="74"/>
        <v>15</v>
      </c>
      <c r="B877" s="149" t="str">
        <f t="shared" si="74"/>
        <v>15-BASTI</v>
      </c>
      <c r="C877" s="145">
        <f t="shared" si="76"/>
        <v>4500.6039999999994</v>
      </c>
      <c r="D877" s="145">
        <f>T6_FG_PS!F24+T6_FG_PS!K24+T6A_FG_UPS!F24+T6A_FG_UPS!K24</f>
        <v>3962.2670000000003</v>
      </c>
      <c r="E877" s="155">
        <f t="shared" si="75"/>
        <v>0.88038561046472896</v>
      </c>
    </row>
    <row r="878" spans="1:5" ht="15.75" customHeight="1">
      <c r="A878" s="120">
        <f t="shared" si="74"/>
        <v>16</v>
      </c>
      <c r="B878" s="149" t="str">
        <f t="shared" si="74"/>
        <v>16-BHADOHI</v>
      </c>
      <c r="C878" s="145">
        <f t="shared" si="76"/>
        <v>2512.7359999999999</v>
      </c>
      <c r="D878" s="145">
        <f>T6_FG_PS!F25+T6_FG_PS!K25+T6A_FG_UPS!F25+T6A_FG_UPS!K25</f>
        <v>2360.3519999999999</v>
      </c>
      <c r="E878" s="155">
        <f t="shared" si="75"/>
        <v>0.93935534811456511</v>
      </c>
    </row>
    <row r="879" spans="1:5" ht="15.75" customHeight="1">
      <c r="A879" s="120">
        <f t="shared" si="74"/>
        <v>17</v>
      </c>
      <c r="B879" s="149" t="str">
        <f t="shared" si="74"/>
        <v>17-BIJNOUR</v>
      </c>
      <c r="C879" s="145">
        <f t="shared" si="76"/>
        <v>4907.1210000000001</v>
      </c>
      <c r="D879" s="145">
        <f>T6_FG_PS!F26+T6_FG_PS!K26+T6A_FG_UPS!F26+T6A_FG_UPS!K26</f>
        <v>4524.9329999999991</v>
      </c>
      <c r="E879" s="155">
        <f t="shared" si="75"/>
        <v>0.92211563562422838</v>
      </c>
    </row>
    <row r="880" spans="1:5" ht="15.75" customHeight="1">
      <c r="A880" s="120">
        <f t="shared" si="74"/>
        <v>18</v>
      </c>
      <c r="B880" s="149" t="str">
        <f t="shared" si="74"/>
        <v>18-BULANDSHAHAR</v>
      </c>
      <c r="C880" s="145">
        <f t="shared" si="76"/>
        <v>4165.5920000000006</v>
      </c>
      <c r="D880" s="145">
        <f>T6_FG_PS!F27+T6_FG_PS!K27+T6A_FG_UPS!F27+T6A_FG_UPS!K27</f>
        <v>4006.556</v>
      </c>
      <c r="E880" s="155">
        <f t="shared" si="75"/>
        <v>0.96182151300463403</v>
      </c>
    </row>
    <row r="881" spans="1:5" ht="15.75" customHeight="1">
      <c r="A881" s="120">
        <f t="shared" si="74"/>
        <v>19</v>
      </c>
      <c r="B881" s="149" t="str">
        <f t="shared" si="74"/>
        <v>19-CHANDAULI</v>
      </c>
      <c r="C881" s="145">
        <f t="shared" si="76"/>
        <v>4088.4640000000004</v>
      </c>
      <c r="D881" s="145">
        <f>T6_FG_PS!F28+T6_FG_PS!K28+T6A_FG_UPS!F28+T6A_FG_UPS!K28</f>
        <v>3929.4870000000001</v>
      </c>
      <c r="E881" s="155">
        <f t="shared" si="75"/>
        <v>0.96111571485036917</v>
      </c>
    </row>
    <row r="882" spans="1:5" ht="15.75" customHeight="1">
      <c r="A882" s="120">
        <f t="shared" si="74"/>
        <v>20</v>
      </c>
      <c r="B882" s="149" t="str">
        <f t="shared" si="74"/>
        <v>20-CHITRAKOOT</v>
      </c>
      <c r="C882" s="145">
        <f t="shared" si="76"/>
        <v>2639.384</v>
      </c>
      <c r="D882" s="145">
        <f>T6_FG_PS!F29+T6_FG_PS!K29+T6A_FG_UPS!F29+T6A_FG_UPS!K29</f>
        <v>2540.0309999999999</v>
      </c>
      <c r="E882" s="155">
        <f t="shared" si="75"/>
        <v>0.96235750462986813</v>
      </c>
    </row>
    <row r="883" spans="1:5" ht="15.75" customHeight="1">
      <c r="A883" s="120">
        <f t="shared" ref="A883:B902" si="77">A59</f>
        <v>21</v>
      </c>
      <c r="B883" s="149" t="str">
        <f t="shared" si="77"/>
        <v>21-AMETHI</v>
      </c>
      <c r="C883" s="145">
        <f t="shared" si="76"/>
        <v>3004.14</v>
      </c>
      <c r="D883" s="145">
        <f>T6_FG_PS!F30+T6_FG_PS!K30+T6A_FG_UPS!F30+T6A_FG_UPS!K30</f>
        <v>2672.538</v>
      </c>
      <c r="E883" s="155">
        <f t="shared" si="75"/>
        <v>0.88961832670914143</v>
      </c>
    </row>
    <row r="884" spans="1:5" ht="15.75" customHeight="1">
      <c r="A884" s="120">
        <f t="shared" si="77"/>
        <v>22</v>
      </c>
      <c r="B884" s="149" t="str">
        <f t="shared" si="77"/>
        <v>22-DEORIA</v>
      </c>
      <c r="C884" s="145">
        <f t="shared" si="76"/>
        <v>5142.3610000000008</v>
      </c>
      <c r="D884" s="145">
        <f>T6_FG_PS!F31+T6_FG_PS!K31+T6A_FG_UPS!F31+T6A_FG_UPS!K31</f>
        <v>4902.130000000001</v>
      </c>
      <c r="E884" s="155">
        <f t="shared" si="75"/>
        <v>0.95328390986163758</v>
      </c>
    </row>
    <row r="885" spans="1:5" ht="15.75" customHeight="1">
      <c r="A885" s="120">
        <f t="shared" si="77"/>
        <v>23</v>
      </c>
      <c r="B885" s="149" t="str">
        <f t="shared" si="77"/>
        <v>23-ETAH</v>
      </c>
      <c r="C885" s="145">
        <f t="shared" si="76"/>
        <v>3159.739</v>
      </c>
      <c r="D885" s="145">
        <f>T6_FG_PS!F32+T6_FG_PS!K32+T6A_FG_UPS!F32+T6A_FG_UPS!K32</f>
        <v>2663.893</v>
      </c>
      <c r="E885" s="155">
        <f t="shared" si="75"/>
        <v>0.84307374754687014</v>
      </c>
    </row>
    <row r="886" spans="1:5" ht="15.75" customHeight="1">
      <c r="A886" s="120">
        <f t="shared" si="77"/>
        <v>24</v>
      </c>
      <c r="B886" s="149" t="str">
        <f t="shared" si="77"/>
        <v>24-FAIZABAD</v>
      </c>
      <c r="C886" s="145">
        <f t="shared" si="76"/>
        <v>4116.5360000000001</v>
      </c>
      <c r="D886" s="145">
        <f>T6_FG_PS!F33+T6_FG_PS!K33+T6A_FG_UPS!F33+T6A_FG_UPS!K33</f>
        <v>3709.4839999999999</v>
      </c>
      <c r="E886" s="155">
        <f t="shared" si="75"/>
        <v>0.90111783305186688</v>
      </c>
    </row>
    <row r="887" spans="1:5" ht="15.75" customHeight="1">
      <c r="A887" s="120">
        <f t="shared" si="77"/>
        <v>25</v>
      </c>
      <c r="B887" s="149" t="str">
        <f t="shared" si="77"/>
        <v>25-FARRUKHABAD</v>
      </c>
      <c r="C887" s="145">
        <f t="shared" si="76"/>
        <v>3293.0970000000002</v>
      </c>
      <c r="D887" s="145">
        <f>T6_FG_PS!F34+T6_FG_PS!K34+T6A_FG_UPS!F34+T6A_FG_UPS!K34</f>
        <v>3122.2030000000004</v>
      </c>
      <c r="E887" s="155">
        <f t="shared" si="75"/>
        <v>0.94810538529536181</v>
      </c>
    </row>
    <row r="888" spans="1:5" ht="15.75" customHeight="1">
      <c r="A888" s="120">
        <f t="shared" si="77"/>
        <v>26</v>
      </c>
      <c r="B888" s="149" t="str">
        <f t="shared" si="77"/>
        <v>26-FATEHPUR</v>
      </c>
      <c r="C888" s="145">
        <f t="shared" si="76"/>
        <v>4945.8580000000002</v>
      </c>
      <c r="D888" s="145">
        <f>T6_FG_PS!F35+T6_FG_PS!K35+T6A_FG_UPS!F35+T6A_FG_UPS!K35</f>
        <v>4566.49</v>
      </c>
      <c r="E888" s="155">
        <f t="shared" si="75"/>
        <v>0.92329581641850611</v>
      </c>
    </row>
    <row r="889" spans="1:5" ht="15.75" customHeight="1">
      <c r="A889" s="120">
        <f t="shared" si="77"/>
        <v>27</v>
      </c>
      <c r="B889" s="149" t="str">
        <f t="shared" si="77"/>
        <v>27-FIROZABAD</v>
      </c>
      <c r="C889" s="145">
        <f t="shared" si="76"/>
        <v>2814.3889999999997</v>
      </c>
      <c r="D889" s="145">
        <f>T6_FG_PS!F36+T6_FG_PS!K36+T6A_FG_UPS!F36+T6A_FG_UPS!K36</f>
        <v>2797.8649999999998</v>
      </c>
      <c r="E889" s="155">
        <f t="shared" si="75"/>
        <v>0.9941287433968794</v>
      </c>
    </row>
    <row r="890" spans="1:5" ht="15.75" customHeight="1">
      <c r="A890" s="120">
        <f t="shared" si="77"/>
        <v>28</v>
      </c>
      <c r="B890" s="149" t="str">
        <f t="shared" si="77"/>
        <v>28-G.B. NAGAR</v>
      </c>
      <c r="C890" s="145">
        <f t="shared" si="76"/>
        <v>1717.9309999999998</v>
      </c>
      <c r="D890" s="145">
        <f>T6_FG_PS!F37+T6_FG_PS!K37+T6A_FG_UPS!F37+T6A_FG_UPS!K37</f>
        <v>1596.1339999999998</v>
      </c>
      <c r="E890" s="155">
        <f t="shared" si="75"/>
        <v>0.92910250760944413</v>
      </c>
    </row>
    <row r="891" spans="1:5" ht="15.75" customHeight="1">
      <c r="A891" s="120">
        <f t="shared" si="77"/>
        <v>29</v>
      </c>
      <c r="B891" s="149" t="str">
        <f t="shared" si="77"/>
        <v>29-GHAZIPUR</v>
      </c>
      <c r="C891" s="145">
        <f t="shared" si="76"/>
        <v>5755.9369999999999</v>
      </c>
      <c r="D891" s="145">
        <f>T6_FG_PS!F38+T6_FG_PS!K38+T6A_FG_UPS!F38+T6A_FG_UPS!K38</f>
        <v>5453.8580000000002</v>
      </c>
      <c r="E891" s="155">
        <f t="shared" si="75"/>
        <v>0.94751870981214703</v>
      </c>
    </row>
    <row r="892" spans="1:5" ht="15.75" customHeight="1">
      <c r="A892" s="120">
        <f t="shared" si="77"/>
        <v>30</v>
      </c>
      <c r="B892" s="149" t="str">
        <f t="shared" si="77"/>
        <v>30-GHAZIYABAD</v>
      </c>
      <c r="C892" s="145">
        <f t="shared" si="76"/>
        <v>1624.028</v>
      </c>
      <c r="D892" s="145">
        <f>T6_FG_PS!F39+T6_FG_PS!K39+T6A_FG_UPS!F39+T6A_FG_UPS!K39</f>
        <v>1706.5300000000002</v>
      </c>
      <c r="E892" s="155">
        <f t="shared" si="75"/>
        <v>1.050800848261237</v>
      </c>
    </row>
    <row r="893" spans="1:5" ht="15.75" customHeight="1">
      <c r="A893" s="120">
        <f t="shared" si="77"/>
        <v>31</v>
      </c>
      <c r="B893" s="149" t="str">
        <f t="shared" si="77"/>
        <v>31-GONDA</v>
      </c>
      <c r="C893" s="145">
        <f t="shared" si="76"/>
        <v>6148.8490000000002</v>
      </c>
      <c r="D893" s="145">
        <f>T6_FG_PS!F40+T6_FG_PS!K40+T6A_FG_UPS!F40+T6A_FG_UPS!K40</f>
        <v>5582.6279999999997</v>
      </c>
      <c r="E893" s="155">
        <f t="shared" si="75"/>
        <v>0.90791431046688564</v>
      </c>
    </row>
    <row r="894" spans="1:5" ht="15.75" customHeight="1">
      <c r="A894" s="120">
        <f t="shared" si="77"/>
        <v>32</v>
      </c>
      <c r="B894" s="149" t="str">
        <f t="shared" si="77"/>
        <v>32-GORAKHPUR</v>
      </c>
      <c r="C894" s="145">
        <f t="shared" si="76"/>
        <v>5359.8990000000003</v>
      </c>
      <c r="D894" s="145">
        <f>T6_FG_PS!F41+T6_FG_PS!K41+T6A_FG_UPS!F41+T6A_FG_UPS!K41</f>
        <v>5409.23</v>
      </c>
      <c r="E894" s="155">
        <f t="shared" si="75"/>
        <v>1.0092037182043914</v>
      </c>
    </row>
    <row r="895" spans="1:5" ht="15.75" customHeight="1">
      <c r="A895" s="120">
        <f t="shared" si="77"/>
        <v>33</v>
      </c>
      <c r="B895" s="149" t="str">
        <f t="shared" si="77"/>
        <v>33-HAMEERPUR</v>
      </c>
      <c r="C895" s="145">
        <f t="shared" si="76"/>
        <v>2179.0909999999999</v>
      </c>
      <c r="D895" s="145">
        <f>T6_FG_PS!F42+T6_FG_PS!K42+T6A_FG_UPS!F42+T6A_FG_UPS!K42</f>
        <v>2026.6410000000001</v>
      </c>
      <c r="E895" s="155">
        <f t="shared" si="75"/>
        <v>0.9300396357930899</v>
      </c>
    </row>
    <row r="896" spans="1:5" ht="15.75" customHeight="1">
      <c r="A896" s="120">
        <f t="shared" si="77"/>
        <v>34</v>
      </c>
      <c r="B896" s="149" t="str">
        <f t="shared" si="77"/>
        <v>34-HARDOI</v>
      </c>
      <c r="C896" s="145">
        <f t="shared" si="76"/>
        <v>9188.2720000000008</v>
      </c>
      <c r="D896" s="145">
        <f>T6_FG_PS!F43+T6_FG_PS!K43+T6A_FG_UPS!F43+T6A_FG_UPS!K43</f>
        <v>7923.36</v>
      </c>
      <c r="E896" s="155">
        <f t="shared" si="75"/>
        <v>0.86233407108540094</v>
      </c>
    </row>
    <row r="897" spans="1:5" ht="15.75" customHeight="1">
      <c r="A897" s="120">
        <f t="shared" si="77"/>
        <v>35</v>
      </c>
      <c r="B897" s="149" t="str">
        <f t="shared" si="77"/>
        <v>35-HATHRAS</v>
      </c>
      <c r="C897" s="145">
        <f t="shared" si="76"/>
        <v>2327.8090000000002</v>
      </c>
      <c r="D897" s="145">
        <f>T6_FG_PS!F44+T6_FG_PS!K44+T6A_FG_UPS!F44+T6A_FG_UPS!K44</f>
        <v>1992.289</v>
      </c>
      <c r="E897" s="155">
        <f t="shared" si="75"/>
        <v>0.85586446310672393</v>
      </c>
    </row>
    <row r="898" spans="1:5" ht="15.75" customHeight="1">
      <c r="A898" s="120">
        <f t="shared" si="77"/>
        <v>36</v>
      </c>
      <c r="B898" s="149" t="str">
        <f t="shared" si="77"/>
        <v>36-ITAWAH</v>
      </c>
      <c r="C898" s="145">
        <f t="shared" si="76"/>
        <v>2476.0880000000002</v>
      </c>
      <c r="D898" s="145">
        <f>T6_FG_PS!F45+T6_FG_PS!K45+T6A_FG_UPS!F45+T6A_FG_UPS!K45</f>
        <v>2335.6030000000001</v>
      </c>
      <c r="E898" s="155">
        <f t="shared" si="75"/>
        <v>0.94326332505145205</v>
      </c>
    </row>
    <row r="899" spans="1:5" ht="15.75" customHeight="1">
      <c r="A899" s="120">
        <f t="shared" si="77"/>
        <v>37</v>
      </c>
      <c r="B899" s="149" t="str">
        <f t="shared" si="77"/>
        <v>37-J.P. NAGAR</v>
      </c>
      <c r="C899" s="145">
        <f t="shared" si="76"/>
        <v>2246.8130000000001</v>
      </c>
      <c r="D899" s="145">
        <f>T6_FG_PS!F46+T6_FG_PS!K46+T6A_FG_UPS!F46+T6A_FG_UPS!K46</f>
        <v>2043.7850000000001</v>
      </c>
      <c r="E899" s="155">
        <f t="shared" si="75"/>
        <v>0.90963733964508842</v>
      </c>
    </row>
    <row r="900" spans="1:5" ht="15.75" customHeight="1">
      <c r="A900" s="120">
        <f t="shared" si="77"/>
        <v>38</v>
      </c>
      <c r="B900" s="149" t="str">
        <f t="shared" si="77"/>
        <v>38-JALAUN</v>
      </c>
      <c r="C900" s="145">
        <f t="shared" si="76"/>
        <v>2562.366</v>
      </c>
      <c r="D900" s="145">
        <f>T6_FG_PS!F47+T6_FG_PS!K47+T6A_FG_UPS!F47+T6A_FG_UPS!K47</f>
        <v>2366.3090000000002</v>
      </c>
      <c r="E900" s="155">
        <f t="shared" si="75"/>
        <v>0.92348595009456114</v>
      </c>
    </row>
    <row r="901" spans="1:5" ht="15.75" customHeight="1">
      <c r="A901" s="120">
        <f t="shared" si="77"/>
        <v>39</v>
      </c>
      <c r="B901" s="149" t="str">
        <f t="shared" si="77"/>
        <v>39-JAUNPUR</v>
      </c>
      <c r="C901" s="145">
        <f t="shared" si="76"/>
        <v>7741.7539999999999</v>
      </c>
      <c r="D901" s="145">
        <f>T6_FG_PS!F48+T6_FG_PS!K48+T6A_FG_UPS!F48+T6A_FG_UPS!K48</f>
        <v>6950.7199999999993</v>
      </c>
      <c r="E901" s="155">
        <f t="shared" si="75"/>
        <v>0.8978223797862861</v>
      </c>
    </row>
    <row r="902" spans="1:5" ht="15.75" customHeight="1">
      <c r="A902" s="120">
        <f t="shared" si="77"/>
        <v>40</v>
      </c>
      <c r="B902" s="149" t="str">
        <f t="shared" si="77"/>
        <v>40-JHANSI</v>
      </c>
      <c r="C902" s="145">
        <f t="shared" si="76"/>
        <v>2825.91</v>
      </c>
      <c r="D902" s="145">
        <f>T6_FG_PS!F49+T6_FG_PS!K49+T6A_FG_UPS!F49+T6A_FG_UPS!K49</f>
        <v>2503.2449999999999</v>
      </c>
      <c r="E902" s="155">
        <f t="shared" si="75"/>
        <v>0.88581908128708986</v>
      </c>
    </row>
    <row r="903" spans="1:5" ht="15.75" customHeight="1">
      <c r="A903" s="120">
        <f t="shared" ref="A903:B922" si="78">A79</f>
        <v>41</v>
      </c>
      <c r="B903" s="149" t="str">
        <f t="shared" si="78"/>
        <v>41-KANNAUJ</v>
      </c>
      <c r="C903" s="145">
        <f t="shared" si="76"/>
        <v>3110.6099999999997</v>
      </c>
      <c r="D903" s="145">
        <f>T6_FG_PS!F50+T6_FG_PS!K50+T6A_FG_UPS!F50+T6A_FG_UPS!K50</f>
        <v>3082.2550000000001</v>
      </c>
      <c r="E903" s="155">
        <f t="shared" si="75"/>
        <v>0.99088442459839077</v>
      </c>
    </row>
    <row r="904" spans="1:5" ht="15.75" customHeight="1">
      <c r="A904" s="120">
        <f t="shared" si="78"/>
        <v>42</v>
      </c>
      <c r="B904" s="149" t="str">
        <f t="shared" si="78"/>
        <v>42-KANPUR DEHAT</v>
      </c>
      <c r="C904" s="145">
        <f t="shared" si="76"/>
        <v>3127.3720000000003</v>
      </c>
      <c r="D904" s="145">
        <f>T6_FG_PS!F51+T6_FG_PS!K51+T6A_FG_UPS!F51+T6A_FG_UPS!K51</f>
        <v>2470.7929999999997</v>
      </c>
      <c r="E904" s="155">
        <f t="shared" si="75"/>
        <v>0.79005407735312572</v>
      </c>
    </row>
    <row r="905" spans="1:5" ht="15.75" customHeight="1">
      <c r="A905" s="120">
        <f t="shared" si="78"/>
        <v>43</v>
      </c>
      <c r="B905" s="149" t="str">
        <f t="shared" si="78"/>
        <v>43-KANPUR NAGAR</v>
      </c>
      <c r="C905" s="145">
        <f t="shared" si="76"/>
        <v>3437.558</v>
      </c>
      <c r="D905" s="145">
        <f>T6_FG_PS!F52+T6_FG_PS!K52+T6A_FG_UPS!F52+T6A_FG_UPS!K52</f>
        <v>3062.57</v>
      </c>
      <c r="E905" s="155">
        <f t="shared" si="75"/>
        <v>0.89091442238938223</v>
      </c>
    </row>
    <row r="906" spans="1:5" ht="15.75" customHeight="1">
      <c r="A906" s="120">
        <f t="shared" si="78"/>
        <v>44</v>
      </c>
      <c r="B906" s="149" t="str">
        <f t="shared" si="78"/>
        <v>44-KAAS GANJ</v>
      </c>
      <c r="C906" s="145">
        <f t="shared" si="76"/>
        <v>2459.0440000000003</v>
      </c>
      <c r="D906" s="145">
        <f>T6_FG_PS!F53+T6_FG_PS!K53+T6A_FG_UPS!F53+T6A_FG_UPS!K53</f>
        <v>2319.808</v>
      </c>
      <c r="E906" s="155">
        <f t="shared" si="75"/>
        <v>0.94337799567636837</v>
      </c>
    </row>
    <row r="907" spans="1:5" ht="15.75" customHeight="1">
      <c r="A907" s="120">
        <f t="shared" si="78"/>
        <v>45</v>
      </c>
      <c r="B907" s="149" t="str">
        <f t="shared" si="78"/>
        <v>45-KAUSHAMBI</v>
      </c>
      <c r="C907" s="145">
        <f t="shared" si="76"/>
        <v>2848.3569999999995</v>
      </c>
      <c r="D907" s="145">
        <f>T6_FG_PS!F54+T6_FG_PS!K54+T6A_FG_UPS!F54+T6A_FG_UPS!K54</f>
        <v>2659.3520000000003</v>
      </c>
      <c r="E907" s="155">
        <f t="shared" si="75"/>
        <v>0.93364420260522141</v>
      </c>
    </row>
    <row r="908" spans="1:5" ht="15.75" customHeight="1">
      <c r="A908" s="120">
        <f t="shared" si="78"/>
        <v>46</v>
      </c>
      <c r="B908" s="149" t="str">
        <f t="shared" si="78"/>
        <v>46-KUSHINAGAR</v>
      </c>
      <c r="C908" s="145">
        <f t="shared" si="76"/>
        <v>5402.5069999999996</v>
      </c>
      <c r="D908" s="145">
        <f>T6_FG_PS!F55+T6_FG_PS!K55+T6A_FG_UPS!F55+T6A_FG_UPS!K55</f>
        <v>5425.2</v>
      </c>
      <c r="E908" s="155">
        <f t="shared" si="75"/>
        <v>1.00420045730621</v>
      </c>
    </row>
    <row r="909" spans="1:5" ht="15.75" customHeight="1">
      <c r="A909" s="120">
        <f t="shared" si="78"/>
        <v>47</v>
      </c>
      <c r="B909" s="149" t="str">
        <f t="shared" si="78"/>
        <v>47-LAKHIMPUR KHERI</v>
      </c>
      <c r="C909" s="145">
        <f t="shared" si="76"/>
        <v>9534.6419999999998</v>
      </c>
      <c r="D909" s="145">
        <f>T6_FG_PS!F56+T6_FG_PS!K56+T6A_FG_UPS!F56+T6A_FG_UPS!K56</f>
        <v>8158.6650000000009</v>
      </c>
      <c r="E909" s="155">
        <f t="shared" si="75"/>
        <v>0.85568655855143816</v>
      </c>
    </row>
    <row r="910" spans="1:5" ht="15.75" customHeight="1">
      <c r="A910" s="120">
        <f t="shared" si="78"/>
        <v>48</v>
      </c>
      <c r="B910" s="149" t="str">
        <f t="shared" si="78"/>
        <v>48-LALITPUR</v>
      </c>
      <c r="C910" s="145">
        <f t="shared" si="76"/>
        <v>3088.8690000000001</v>
      </c>
      <c r="D910" s="145">
        <f>T6_FG_PS!F57+T6_FG_PS!K57+T6A_FG_UPS!F57+T6A_FG_UPS!K57</f>
        <v>2645.107</v>
      </c>
      <c r="E910" s="155">
        <f t="shared" si="75"/>
        <v>0.85633511812899799</v>
      </c>
    </row>
    <row r="911" spans="1:5" ht="15.75" customHeight="1">
      <c r="A911" s="120">
        <f t="shared" si="78"/>
        <v>49</v>
      </c>
      <c r="B911" s="149" t="str">
        <f t="shared" si="78"/>
        <v>49-LUCKNOW</v>
      </c>
      <c r="C911" s="145">
        <f t="shared" si="76"/>
        <v>3816.9659999999999</v>
      </c>
      <c r="D911" s="145">
        <f>T6_FG_PS!F58+T6_FG_PS!K58+T6A_FG_UPS!F58+T6A_FG_UPS!K58</f>
        <v>3728.694</v>
      </c>
      <c r="E911" s="155">
        <f t="shared" si="75"/>
        <v>0.97687377880756598</v>
      </c>
    </row>
    <row r="912" spans="1:5" ht="15.75" customHeight="1">
      <c r="A912" s="120">
        <f t="shared" si="78"/>
        <v>50</v>
      </c>
      <c r="B912" s="149" t="str">
        <f t="shared" si="78"/>
        <v>50-MAHOBA</v>
      </c>
      <c r="C912" s="145">
        <f t="shared" si="76"/>
        <v>2061.7260000000001</v>
      </c>
      <c r="D912" s="145">
        <f>T6_FG_PS!F59+T6_FG_PS!K59+T6A_FG_UPS!F59+T6A_FG_UPS!K59</f>
        <v>2037.223</v>
      </c>
      <c r="E912" s="155">
        <f t="shared" si="75"/>
        <v>0.9881152975710642</v>
      </c>
    </row>
    <row r="913" spans="1:5" ht="15.75" customHeight="1">
      <c r="A913" s="120">
        <f t="shared" si="78"/>
        <v>51</v>
      </c>
      <c r="B913" s="149" t="str">
        <f t="shared" si="78"/>
        <v>51-MAHRAJGANJ</v>
      </c>
      <c r="C913" s="145">
        <f t="shared" si="76"/>
        <v>4679.2859999999991</v>
      </c>
      <c r="D913" s="145">
        <f>T6_FG_PS!F60+T6_FG_PS!K60+T6A_FG_UPS!F60+T6A_FG_UPS!K60</f>
        <v>4459.607</v>
      </c>
      <c r="E913" s="155">
        <f t="shared" si="75"/>
        <v>0.95305288028985635</v>
      </c>
    </row>
    <row r="914" spans="1:5" ht="15.75" customHeight="1">
      <c r="A914" s="120">
        <f t="shared" si="78"/>
        <v>52</v>
      </c>
      <c r="B914" s="149" t="str">
        <f t="shared" si="78"/>
        <v>52-MAINPURI</v>
      </c>
      <c r="C914" s="145">
        <f t="shared" si="76"/>
        <v>2486.75</v>
      </c>
      <c r="D914" s="145">
        <f>T6_FG_PS!F61+T6_FG_PS!K61+T6A_FG_UPS!F61+T6A_FG_UPS!K61</f>
        <v>2537.5740000000001</v>
      </c>
      <c r="E914" s="155">
        <f t="shared" si="75"/>
        <v>1.0204379209812005</v>
      </c>
    </row>
    <row r="915" spans="1:5" ht="15.75" customHeight="1">
      <c r="A915" s="120">
        <f t="shared" si="78"/>
        <v>53</v>
      </c>
      <c r="B915" s="149" t="str">
        <f t="shared" si="78"/>
        <v>53-MATHURA</v>
      </c>
      <c r="C915" s="145">
        <f t="shared" si="76"/>
        <v>3112.4879999999998</v>
      </c>
      <c r="D915" s="145">
        <f>T6_FG_PS!F62+T6_FG_PS!K62+T6A_FG_UPS!F62+T6A_FG_UPS!K62</f>
        <v>2325.14</v>
      </c>
      <c r="E915" s="155">
        <f t="shared" si="75"/>
        <v>0.74703581186497747</v>
      </c>
    </row>
    <row r="916" spans="1:5" ht="15.75" customHeight="1">
      <c r="A916" s="120">
        <f t="shared" si="78"/>
        <v>54</v>
      </c>
      <c r="B916" s="149" t="str">
        <f t="shared" si="78"/>
        <v>54-MAU</v>
      </c>
      <c r="C916" s="145">
        <f t="shared" si="76"/>
        <v>3678.8729999999996</v>
      </c>
      <c r="D916" s="145">
        <f>T6_FG_PS!F63+T6_FG_PS!K63+T6A_FG_UPS!F63+T6A_FG_UPS!K63</f>
        <v>3337.0610000000001</v>
      </c>
      <c r="E916" s="155">
        <f t="shared" si="75"/>
        <v>0.9070878500018893</v>
      </c>
    </row>
    <row r="917" spans="1:5" ht="15.75" customHeight="1">
      <c r="A917" s="120">
        <f t="shared" si="78"/>
        <v>55</v>
      </c>
      <c r="B917" s="149" t="str">
        <f t="shared" si="78"/>
        <v>55-MEERUT</v>
      </c>
      <c r="C917" s="145">
        <f t="shared" si="76"/>
        <v>3162.4229999999998</v>
      </c>
      <c r="D917" s="145">
        <f>T6_FG_PS!F64+T6_FG_PS!K64+T6A_FG_UPS!F64+T6A_FG_UPS!K64</f>
        <v>2611.1859999999997</v>
      </c>
      <c r="E917" s="155">
        <f t="shared" si="75"/>
        <v>0.82569156624524931</v>
      </c>
    </row>
    <row r="918" spans="1:5" ht="15.75" customHeight="1">
      <c r="A918" s="120">
        <f t="shared" si="78"/>
        <v>56</v>
      </c>
      <c r="B918" s="149" t="str">
        <f t="shared" si="78"/>
        <v>56-MIRZAPUR</v>
      </c>
      <c r="C918" s="145">
        <f t="shared" si="76"/>
        <v>5098.9920000000002</v>
      </c>
      <c r="D918" s="145">
        <f>T6_FG_PS!F65+T6_FG_PS!K65+T6A_FG_UPS!F65+T6A_FG_UPS!K65</f>
        <v>4870.29</v>
      </c>
      <c r="E918" s="155">
        <f t="shared" si="75"/>
        <v>0.9551476056444097</v>
      </c>
    </row>
    <row r="919" spans="1:5" ht="15.75" customHeight="1">
      <c r="A919" s="120">
        <f t="shared" si="78"/>
        <v>57</v>
      </c>
      <c r="B919" s="149" t="str">
        <f t="shared" si="78"/>
        <v>57-MORADABAD</v>
      </c>
      <c r="C919" s="145">
        <f t="shared" si="76"/>
        <v>3312.373</v>
      </c>
      <c r="D919" s="145">
        <f>T6_FG_PS!F66+T6_FG_PS!K66+T6A_FG_UPS!F66+T6A_FG_UPS!K66</f>
        <v>3071.518</v>
      </c>
      <c r="E919" s="155">
        <f t="shared" si="75"/>
        <v>0.92728626878675802</v>
      </c>
    </row>
    <row r="920" spans="1:5" ht="15.75" customHeight="1">
      <c r="A920" s="120">
        <f t="shared" si="78"/>
        <v>58</v>
      </c>
      <c r="B920" s="149" t="str">
        <f t="shared" si="78"/>
        <v>58-MUZAFFARNAGAR</v>
      </c>
      <c r="C920" s="145">
        <f t="shared" si="76"/>
        <v>2595.1109999999999</v>
      </c>
      <c r="D920" s="145">
        <f>T6_FG_PS!F67+T6_FG_PS!K67+T6A_FG_UPS!F67+T6A_FG_UPS!K67</f>
        <v>2672.0199999999995</v>
      </c>
      <c r="E920" s="155">
        <f t="shared" si="75"/>
        <v>1.0296361119042692</v>
      </c>
    </row>
    <row r="921" spans="1:5" ht="15.75" customHeight="1">
      <c r="A921" s="120">
        <f t="shared" si="78"/>
        <v>59</v>
      </c>
      <c r="B921" s="149" t="str">
        <f t="shared" si="78"/>
        <v>59-PILIBHIT</v>
      </c>
      <c r="C921" s="145">
        <f t="shared" si="76"/>
        <v>3024.49</v>
      </c>
      <c r="D921" s="145">
        <f>T6_FG_PS!F68+T6_FG_PS!K68+T6A_FG_UPS!F68+T6A_FG_UPS!K68</f>
        <v>2754.98</v>
      </c>
      <c r="E921" s="155">
        <f t="shared" si="75"/>
        <v>0.91089076174826178</v>
      </c>
    </row>
    <row r="922" spans="1:5" ht="15.75" customHeight="1">
      <c r="A922" s="120">
        <f t="shared" si="78"/>
        <v>60</v>
      </c>
      <c r="B922" s="149" t="str">
        <f t="shared" si="78"/>
        <v>60-PRATAPGARH</v>
      </c>
      <c r="C922" s="145">
        <f t="shared" si="76"/>
        <v>5115.7040000000006</v>
      </c>
      <c r="D922" s="145">
        <f>T6_FG_PS!F69+T6_FG_PS!K69+T6A_FG_UPS!F69+T6A_FG_UPS!K69</f>
        <v>4921.8110000000006</v>
      </c>
      <c r="E922" s="155">
        <f t="shared" si="75"/>
        <v>0.96209847168639939</v>
      </c>
    </row>
    <row r="923" spans="1:5" ht="15.75" customHeight="1">
      <c r="A923" s="120">
        <f t="shared" ref="A923:B937" si="79">A99</f>
        <v>61</v>
      </c>
      <c r="B923" s="149" t="str">
        <f t="shared" si="79"/>
        <v>61-RAI BAREILY</v>
      </c>
      <c r="C923" s="145">
        <f t="shared" si="76"/>
        <v>4065.1490000000003</v>
      </c>
      <c r="D923" s="145">
        <f>T6_FG_PS!F70+T6_FG_PS!K70+T6A_FG_UPS!F70+T6A_FG_UPS!K70</f>
        <v>4073.491</v>
      </c>
      <c r="E923" s="155">
        <f t="shared" si="75"/>
        <v>1.0020520773039314</v>
      </c>
    </row>
    <row r="924" spans="1:5" ht="15.75" customHeight="1">
      <c r="A924" s="120">
        <f t="shared" si="79"/>
        <v>62</v>
      </c>
      <c r="B924" s="149" t="str">
        <f t="shared" si="79"/>
        <v>62-RAMPUR</v>
      </c>
      <c r="C924" s="145">
        <f t="shared" si="76"/>
        <v>2940.7660000000001</v>
      </c>
      <c r="D924" s="145">
        <f>T6_FG_PS!F71+T6_FG_PS!K71+T6A_FG_UPS!F71+T6A_FG_UPS!K71</f>
        <v>2801.5650000000005</v>
      </c>
      <c r="E924" s="155">
        <f t="shared" si="75"/>
        <v>0.95266505393492729</v>
      </c>
    </row>
    <row r="925" spans="1:5" ht="15.75" customHeight="1">
      <c r="A925" s="120">
        <f t="shared" si="79"/>
        <v>63</v>
      </c>
      <c r="B925" s="149" t="str">
        <f t="shared" si="79"/>
        <v>63-SAHARANPUR</v>
      </c>
      <c r="C925" s="145">
        <f t="shared" si="76"/>
        <v>4098.8710000000001</v>
      </c>
      <c r="D925" s="145">
        <f>T6_FG_PS!F72+T6_FG_PS!K72+T6A_FG_UPS!F72+T6A_FG_UPS!K72</f>
        <v>3481.3530000000001</v>
      </c>
      <c r="E925" s="155">
        <f t="shared" si="75"/>
        <v>0.84934436824188908</v>
      </c>
    </row>
    <row r="926" spans="1:5" ht="15.75" customHeight="1">
      <c r="A926" s="120">
        <f t="shared" si="79"/>
        <v>64</v>
      </c>
      <c r="B926" s="149" t="str">
        <f t="shared" si="79"/>
        <v>64-SANTKABIR NAGAR</v>
      </c>
      <c r="C926" s="145">
        <f t="shared" si="76"/>
        <v>2795.9229999999998</v>
      </c>
      <c r="D926" s="145">
        <f>T6_FG_PS!F73+T6_FG_PS!K73+T6A_FG_UPS!F73+T6A_FG_UPS!K73</f>
        <v>2444.8710000000001</v>
      </c>
      <c r="E926" s="155">
        <f t="shared" si="75"/>
        <v>0.87444146351669927</v>
      </c>
    </row>
    <row r="927" spans="1:5" ht="15.75" customHeight="1">
      <c r="A927" s="120">
        <f t="shared" si="79"/>
        <v>65</v>
      </c>
      <c r="B927" s="149" t="str">
        <f t="shared" si="79"/>
        <v>65-SHAHJAHANPUR</v>
      </c>
      <c r="C927" s="145">
        <f t="shared" si="76"/>
        <v>6093.3390000000009</v>
      </c>
      <c r="D927" s="145">
        <f>T6_FG_PS!F74+T6_FG_PS!K74+T6A_FG_UPS!F74+T6A_FG_UPS!K74</f>
        <v>5475.98</v>
      </c>
      <c r="E927" s="155">
        <f t="shared" ref="E927:E933" si="80">D927/C927</f>
        <v>0.89868297168432587</v>
      </c>
    </row>
    <row r="928" spans="1:5" ht="15.75" customHeight="1">
      <c r="A928" s="120">
        <f t="shared" si="79"/>
        <v>66</v>
      </c>
      <c r="B928" s="149" t="str">
        <f t="shared" si="79"/>
        <v>66-SHRAWASTI</v>
      </c>
      <c r="C928" s="145">
        <f t="shared" ref="C928:C937" si="81">C843</f>
        <v>1918.2299999999998</v>
      </c>
      <c r="D928" s="145">
        <f>T6_FG_PS!F75+T6_FG_PS!K75+T6A_FG_UPS!F75+T6A_FG_UPS!K75</f>
        <v>1950.7840000000001</v>
      </c>
      <c r="E928" s="155">
        <f t="shared" si="80"/>
        <v>1.0169708533387551</v>
      </c>
    </row>
    <row r="929" spans="1:8" ht="15.75" customHeight="1">
      <c r="A929" s="120">
        <f t="shared" si="79"/>
        <v>67</v>
      </c>
      <c r="B929" s="149" t="str">
        <f t="shared" si="79"/>
        <v>67-SIDDHARTHNAGAR</v>
      </c>
      <c r="C929" s="145">
        <f t="shared" si="81"/>
        <v>5609.3769999999995</v>
      </c>
      <c r="D929" s="145">
        <f>T6_FG_PS!F76+T6_FG_PS!K76+T6A_FG_UPS!F76+T6A_FG_UPS!K76</f>
        <v>5273.98</v>
      </c>
      <c r="E929" s="155">
        <f t="shared" si="80"/>
        <v>0.94020779847744229</v>
      </c>
    </row>
    <row r="930" spans="1:8" ht="15.75" customHeight="1">
      <c r="A930" s="120">
        <f t="shared" si="79"/>
        <v>68</v>
      </c>
      <c r="B930" s="149" t="str">
        <f t="shared" si="79"/>
        <v>68-SITAPUR</v>
      </c>
      <c r="C930" s="145">
        <f t="shared" si="81"/>
        <v>9329.619999999999</v>
      </c>
      <c r="D930" s="145">
        <f>T6_FG_PS!F77+T6_FG_PS!K77+T6A_FG_UPS!F77+T6A_FG_UPS!K77</f>
        <v>8518.2240000000002</v>
      </c>
      <c r="E930" s="155">
        <f t="shared" si="80"/>
        <v>0.91303011269483658</v>
      </c>
    </row>
    <row r="931" spans="1:8" ht="15.75" customHeight="1">
      <c r="A931" s="120">
        <f t="shared" si="79"/>
        <v>69</v>
      </c>
      <c r="B931" s="149" t="str">
        <f t="shared" si="79"/>
        <v>69-SONBHADRA</v>
      </c>
      <c r="C931" s="145">
        <f t="shared" si="81"/>
        <v>4389.8530000000001</v>
      </c>
      <c r="D931" s="145">
        <f>T6_FG_PS!F78+T6_FG_PS!K78+T6A_FG_UPS!F78+T6A_FG_UPS!K78</f>
        <v>4171.0049999999992</v>
      </c>
      <c r="E931" s="155">
        <f t="shared" si="80"/>
        <v>0.95014685001980681</v>
      </c>
    </row>
    <row r="932" spans="1:8" ht="15.75" customHeight="1">
      <c r="A932" s="120">
        <f t="shared" si="79"/>
        <v>70</v>
      </c>
      <c r="B932" s="149" t="str">
        <f t="shared" si="79"/>
        <v>70-SULTANPUR</v>
      </c>
      <c r="C932" s="145">
        <f t="shared" si="81"/>
        <v>5134.6140000000005</v>
      </c>
      <c r="D932" s="145">
        <f>T6_FG_PS!F79+T6_FG_PS!K79+T6A_FG_UPS!F79+T6A_FG_UPS!K79</f>
        <v>4498.009</v>
      </c>
      <c r="E932" s="155">
        <f t="shared" si="80"/>
        <v>0.87601697031169223</v>
      </c>
    </row>
    <row r="933" spans="1:8" ht="15.75" customHeight="1">
      <c r="A933" s="120">
        <f t="shared" si="79"/>
        <v>71</v>
      </c>
      <c r="B933" s="149" t="str">
        <f t="shared" si="79"/>
        <v>71-UNNAO</v>
      </c>
      <c r="C933" s="145">
        <f t="shared" si="81"/>
        <v>4720.57</v>
      </c>
      <c r="D933" s="145">
        <f>T6_FG_PS!F80+T6_FG_PS!K80+T6A_FG_UPS!F80+T6A_FG_UPS!K80</f>
        <v>4316.4549999999999</v>
      </c>
      <c r="E933" s="155">
        <f t="shared" si="80"/>
        <v>0.91439275341748982</v>
      </c>
    </row>
    <row r="934" spans="1:8" ht="15.75" customHeight="1">
      <c r="A934" s="120">
        <f t="shared" si="79"/>
        <v>72</v>
      </c>
      <c r="B934" s="149" t="str">
        <f t="shared" si="79"/>
        <v>72-VARANASI</v>
      </c>
      <c r="C934" s="145">
        <f t="shared" si="81"/>
        <v>5824.0480000000007</v>
      </c>
      <c r="D934" s="145">
        <f>T6_FG_PS!F81+T6_FG_PS!K81+T6A_FG_UPS!F81+T6A_FG_UPS!K81</f>
        <v>4686.1019999999999</v>
      </c>
      <c r="E934" s="155">
        <f>D934/C934</f>
        <v>0.80461253066595595</v>
      </c>
    </row>
    <row r="935" spans="1:8" ht="15.75" customHeight="1">
      <c r="A935" s="120">
        <f t="shared" si="79"/>
        <v>73</v>
      </c>
      <c r="B935" s="149" t="str">
        <f t="shared" si="79"/>
        <v>73-SAMBHAL</v>
      </c>
      <c r="C935" s="145">
        <f t="shared" si="81"/>
        <v>3680.252</v>
      </c>
      <c r="D935" s="145">
        <f>T6_FG_PS!F82+T6_FG_PS!K82+T6A_FG_UPS!F82+T6A_FG_UPS!K82</f>
        <v>3536.2919999999999</v>
      </c>
      <c r="E935" s="155">
        <f>D935/C935</f>
        <v>0.96088311343897104</v>
      </c>
    </row>
    <row r="936" spans="1:8" ht="15.75" customHeight="1">
      <c r="A936" s="120">
        <f t="shared" si="79"/>
        <v>74</v>
      </c>
      <c r="B936" s="149" t="str">
        <f t="shared" si="79"/>
        <v>74-HAPUR</v>
      </c>
      <c r="C936" s="145">
        <f t="shared" si="81"/>
        <v>1395.7279999999998</v>
      </c>
      <c r="D936" s="145">
        <f>T6_FG_PS!F83+T6_FG_PS!K83+T6A_FG_UPS!F83+T6A_FG_UPS!K83</f>
        <v>1233.7190000000001</v>
      </c>
      <c r="E936" s="155">
        <f>D936/C936</f>
        <v>0.8839250914218244</v>
      </c>
    </row>
    <row r="937" spans="1:8" ht="15.75" customHeight="1">
      <c r="A937" s="120">
        <f t="shared" si="79"/>
        <v>75</v>
      </c>
      <c r="B937" s="149" t="str">
        <f t="shared" si="79"/>
        <v>75-SHAMLI</v>
      </c>
      <c r="C937" s="145">
        <f t="shared" si="81"/>
        <v>1702.742</v>
      </c>
      <c r="D937" s="145">
        <f>T6_FG_PS!F84+T6_FG_PS!K84+T6A_FG_UPS!F84+T6A_FG_UPS!K84</f>
        <v>1506.127</v>
      </c>
      <c r="E937" s="155">
        <f>D937/C937</f>
        <v>0.88453036337859758</v>
      </c>
    </row>
    <row r="938" spans="1:8" ht="15.75" customHeight="1">
      <c r="A938" s="156"/>
      <c r="B938" s="158" t="str">
        <f>B114</f>
        <v>TOTAL</v>
      </c>
      <c r="C938" s="159">
        <f>SUM(C863:C937)</f>
        <v>310115.67399999994</v>
      </c>
      <c r="D938" s="159">
        <f>SUM(D863:D937)</f>
        <v>284198.93800000008</v>
      </c>
      <c r="E938" s="157">
        <f>D938/C938</f>
        <v>0.91642880972214302</v>
      </c>
    </row>
    <row r="940" spans="1:8" ht="15.75" customHeight="1">
      <c r="A940" s="172" t="s">
        <v>764</v>
      </c>
      <c r="B940" s="169"/>
      <c r="C940" s="169"/>
      <c r="D940" s="169"/>
      <c r="E940" s="169"/>
      <c r="F940" s="169"/>
      <c r="G940" s="169"/>
      <c r="H940" s="169"/>
    </row>
    <row r="941" spans="1:8" ht="15.75" customHeight="1">
      <c r="A941" s="169"/>
      <c r="B941" s="169"/>
      <c r="C941" s="169"/>
      <c r="D941" s="169"/>
      <c r="E941" s="169"/>
      <c r="G941" s="170"/>
      <c r="H941" s="171" t="s">
        <v>765</v>
      </c>
    </row>
    <row r="942" spans="1:8" s="154" customFormat="1" ht="55.5" customHeight="1">
      <c r="A942" s="173" t="s">
        <v>227</v>
      </c>
      <c r="B942" s="173" t="s">
        <v>670</v>
      </c>
      <c r="C942" s="173" t="s">
        <v>758</v>
      </c>
      <c r="D942" s="173" t="s">
        <v>759</v>
      </c>
      <c r="E942" s="173" t="s">
        <v>760</v>
      </c>
      <c r="F942" s="173" t="s">
        <v>761</v>
      </c>
      <c r="G942" s="173" t="s">
        <v>762</v>
      </c>
      <c r="H942" s="173" t="s">
        <v>763</v>
      </c>
    </row>
    <row r="943" spans="1:8" ht="15.75" customHeight="1">
      <c r="A943" s="160">
        <v>1</v>
      </c>
      <c r="B943" s="161">
        <v>2</v>
      </c>
      <c r="C943" s="160">
        <v>3</v>
      </c>
      <c r="D943" s="161">
        <v>4</v>
      </c>
      <c r="E943" s="160">
        <v>5</v>
      </c>
      <c r="F943" s="161">
        <v>6</v>
      </c>
      <c r="G943" s="160">
        <v>7</v>
      </c>
      <c r="H943" s="161">
        <v>8</v>
      </c>
    </row>
    <row r="944" spans="1:8" ht="15.75" customHeight="1">
      <c r="A944" s="167">
        <f t="shared" ref="A944:B963" si="82">A39</f>
        <v>1</v>
      </c>
      <c r="B944" s="168" t="str">
        <f t="shared" si="82"/>
        <v>01-AGRA</v>
      </c>
      <c r="C944" s="166">
        <f>T6B_Pay_FG_FCI!E11</f>
        <v>109.96</v>
      </c>
      <c r="D944" s="162">
        <f>T6B_Pay_FG_FCI!G11+T6B_Pay_FG_FCI!J11</f>
        <v>132.98936999999998</v>
      </c>
      <c r="E944" s="162">
        <f>T6B_Pay_FG_FCI!I11+T6B_Pay_FG_FCI!K11</f>
        <v>131.39999999999998</v>
      </c>
      <c r="F944" s="163">
        <f>D944-E944</f>
        <v>1.5893700000000024</v>
      </c>
      <c r="G944" s="163">
        <f>C944-E944</f>
        <v>-21.439999999999984</v>
      </c>
      <c r="H944" s="164">
        <f>E944/D944</f>
        <v>0.98804889443419419</v>
      </c>
    </row>
    <row r="945" spans="1:8" ht="15.75" customHeight="1">
      <c r="A945" s="167">
        <f t="shared" si="82"/>
        <v>2</v>
      </c>
      <c r="B945" s="168" t="str">
        <f t="shared" si="82"/>
        <v>02-ALIGARH</v>
      </c>
      <c r="C945" s="166">
        <f>T6B_Pay_FG_FCI!E12</f>
        <v>92.2</v>
      </c>
      <c r="D945" s="162">
        <f>T6B_Pay_FG_FCI!G12+T6B_Pay_FG_FCI!J12</f>
        <v>111.70210999999999</v>
      </c>
      <c r="E945" s="162">
        <f>T6B_Pay_FG_FCI!I12+T6B_Pay_FG_FCI!K12</f>
        <v>110.2</v>
      </c>
      <c r="F945" s="163">
        <f t="shared" ref="F945:F1008" si="83">D945-E945</f>
        <v>1.5021099999999876</v>
      </c>
      <c r="G945" s="163">
        <f t="shared" ref="G945:G1008" si="84">C945-E945</f>
        <v>-18</v>
      </c>
      <c r="H945" s="164">
        <f t="shared" ref="H945:H1008" si="85">E945/D945</f>
        <v>0.98655253692163924</v>
      </c>
    </row>
    <row r="946" spans="1:8" ht="15.75" customHeight="1">
      <c r="A946" s="167">
        <f t="shared" si="82"/>
        <v>3</v>
      </c>
      <c r="B946" s="168" t="str">
        <f t="shared" si="82"/>
        <v>03-ALLAHABAD</v>
      </c>
      <c r="C946" s="166">
        <f>T6B_Pay_FG_FCI!E13</f>
        <v>163.99</v>
      </c>
      <c r="D946" s="162">
        <f>T6B_Pay_FG_FCI!G13+T6B_Pay_FG_FCI!J13</f>
        <v>195.19862000000001</v>
      </c>
      <c r="E946" s="162">
        <f>T6B_Pay_FG_FCI!I13+T6B_Pay_FG_FCI!K13</f>
        <v>195.19862000000001</v>
      </c>
      <c r="F946" s="163">
        <f t="shared" si="83"/>
        <v>0</v>
      </c>
      <c r="G946" s="163">
        <f t="shared" si="84"/>
        <v>-31.208619999999996</v>
      </c>
      <c r="H946" s="164">
        <f t="shared" si="85"/>
        <v>1</v>
      </c>
    </row>
    <row r="947" spans="1:8" ht="15.75" customHeight="1">
      <c r="A947" s="167">
        <f t="shared" si="82"/>
        <v>4</v>
      </c>
      <c r="B947" s="168" t="str">
        <f t="shared" si="82"/>
        <v>04-AMBEDKAR NAGAR</v>
      </c>
      <c r="C947" s="166">
        <f>T6B_Pay_FG_FCI!E14</f>
        <v>85.53</v>
      </c>
      <c r="D947" s="162">
        <f>T6B_Pay_FG_FCI!G14+T6B_Pay_FG_FCI!J14</f>
        <v>102.4165</v>
      </c>
      <c r="E947" s="162">
        <f>T6B_Pay_FG_FCI!I14+T6B_Pay_FG_FCI!K14</f>
        <v>102.23</v>
      </c>
      <c r="F947" s="163">
        <f t="shared" si="83"/>
        <v>0.18649999999999523</v>
      </c>
      <c r="G947" s="163">
        <f t="shared" si="84"/>
        <v>-16.700000000000003</v>
      </c>
      <c r="H947" s="164">
        <f t="shared" si="85"/>
        <v>0.99817900435964912</v>
      </c>
    </row>
    <row r="948" spans="1:8" ht="15.75" customHeight="1">
      <c r="A948" s="167">
        <f t="shared" si="82"/>
        <v>5</v>
      </c>
      <c r="B948" s="168" t="str">
        <f t="shared" si="82"/>
        <v>05-AURAIYA</v>
      </c>
      <c r="C948" s="166">
        <f>T6B_Pay_FG_FCI!E15</f>
        <v>51.11</v>
      </c>
      <c r="D948" s="162">
        <f>T6B_Pay_FG_FCI!G15+T6B_Pay_FG_FCI!J15</f>
        <v>61.081589999999998</v>
      </c>
      <c r="E948" s="162">
        <f>T6B_Pay_FG_FCI!I15+T6B_Pay_FG_FCI!K15</f>
        <v>61.081589999999998</v>
      </c>
      <c r="F948" s="163">
        <f t="shared" si="83"/>
        <v>0</v>
      </c>
      <c r="G948" s="163">
        <f t="shared" si="84"/>
        <v>-9.9715899999999991</v>
      </c>
      <c r="H948" s="164">
        <f t="shared" si="85"/>
        <v>1</v>
      </c>
    </row>
    <row r="949" spans="1:8" ht="15.75" customHeight="1">
      <c r="A949" s="167">
        <f t="shared" si="82"/>
        <v>6</v>
      </c>
      <c r="B949" s="168" t="str">
        <f t="shared" si="82"/>
        <v>06-AZAMGARH</v>
      </c>
      <c r="C949" s="166">
        <f>T6B_Pay_FG_FCI!E16</f>
        <v>135.91</v>
      </c>
      <c r="D949" s="162">
        <f>T6B_Pay_FG_FCI!G16+T6B_Pay_FG_FCI!J16</f>
        <v>162.97413999999998</v>
      </c>
      <c r="E949" s="162">
        <f>T6B_Pay_FG_FCI!I16+T6B_Pay_FG_FCI!K16</f>
        <v>162.44</v>
      </c>
      <c r="F949" s="163">
        <f t="shared" si="83"/>
        <v>0.53413999999997941</v>
      </c>
      <c r="G949" s="163">
        <f t="shared" si="84"/>
        <v>-26.53</v>
      </c>
      <c r="H949" s="164">
        <f t="shared" si="85"/>
        <v>0.99672254751582079</v>
      </c>
    </row>
    <row r="950" spans="1:8" ht="15.75" customHeight="1">
      <c r="A950" s="167">
        <f t="shared" si="82"/>
        <v>7</v>
      </c>
      <c r="B950" s="168" t="str">
        <f t="shared" si="82"/>
        <v>07-BADAUN</v>
      </c>
      <c r="C950" s="166">
        <f>T6B_Pay_FG_FCI!E17</f>
        <v>56.41</v>
      </c>
      <c r="D950" s="162">
        <f>T6B_Pay_FG_FCI!G17+T6B_Pay_FG_FCI!J17</f>
        <v>67.427139999999994</v>
      </c>
      <c r="E950" s="162">
        <f>T6B_Pay_FG_FCI!I17+T6B_Pay_FG_FCI!K17</f>
        <v>67.42</v>
      </c>
      <c r="F950" s="163">
        <f t="shared" si="83"/>
        <v>7.1399999999925967E-3</v>
      </c>
      <c r="G950" s="163">
        <f t="shared" si="84"/>
        <v>-11.010000000000005</v>
      </c>
      <c r="H950" s="164">
        <f t="shared" si="85"/>
        <v>0.99989410792152844</v>
      </c>
    </row>
    <row r="951" spans="1:8" ht="15.75" customHeight="1">
      <c r="A951" s="167">
        <f t="shared" si="82"/>
        <v>8</v>
      </c>
      <c r="B951" s="168" t="str">
        <f t="shared" si="82"/>
        <v>08-BAGHPAT</v>
      </c>
      <c r="C951" s="166">
        <f>T6B_Pay_FG_FCI!E18</f>
        <v>38.6</v>
      </c>
      <c r="D951" s="162">
        <f>T6B_Pay_FG_FCI!G18+T6B_Pay_FG_FCI!J18</f>
        <v>45.813609999999997</v>
      </c>
      <c r="E951" s="162">
        <f>T6B_Pay_FG_FCI!I18+T6B_Pay_FG_FCI!K18</f>
        <v>45.813609999999997</v>
      </c>
      <c r="F951" s="163">
        <f t="shared" si="83"/>
        <v>0</v>
      </c>
      <c r="G951" s="163">
        <f t="shared" si="84"/>
        <v>-7.2136099999999956</v>
      </c>
      <c r="H951" s="164">
        <f t="shared" si="85"/>
        <v>1</v>
      </c>
    </row>
    <row r="952" spans="1:8" ht="15.75" customHeight="1">
      <c r="A952" s="167">
        <f t="shared" si="82"/>
        <v>9</v>
      </c>
      <c r="B952" s="168" t="str">
        <f t="shared" si="82"/>
        <v>09-BAHRAICH</v>
      </c>
      <c r="C952" s="166">
        <f>T6B_Pay_FG_FCI!E19</f>
        <v>155.94</v>
      </c>
      <c r="D952" s="162">
        <f>T6B_Pay_FG_FCI!G19+T6B_Pay_FG_FCI!J19</f>
        <v>186.36985000000001</v>
      </c>
      <c r="E952" s="162">
        <f>T6B_Pay_FG_FCI!I19+T6B_Pay_FG_FCI!K19</f>
        <v>186.36985000000001</v>
      </c>
      <c r="F952" s="163">
        <f t="shared" si="83"/>
        <v>0</v>
      </c>
      <c r="G952" s="163">
        <f t="shared" si="84"/>
        <v>-30.429850000000016</v>
      </c>
      <c r="H952" s="164">
        <f t="shared" si="85"/>
        <v>1</v>
      </c>
    </row>
    <row r="953" spans="1:8" ht="15.75" customHeight="1">
      <c r="A953" s="167">
        <f t="shared" si="82"/>
        <v>10</v>
      </c>
      <c r="B953" s="168" t="str">
        <f t="shared" si="82"/>
        <v>10-BALLIA</v>
      </c>
      <c r="C953" s="166">
        <f>T6B_Pay_FG_FCI!E20</f>
        <v>148.57</v>
      </c>
      <c r="D953" s="162">
        <f>T6B_Pay_FG_FCI!G20+T6B_Pay_FG_FCI!J20</f>
        <v>177.55307999999999</v>
      </c>
      <c r="E953" s="162">
        <f>T6B_Pay_FG_FCI!I20+T6B_Pay_FG_FCI!K20</f>
        <v>177.55307999999999</v>
      </c>
      <c r="F953" s="163">
        <f t="shared" si="83"/>
        <v>0</v>
      </c>
      <c r="G953" s="163">
        <f t="shared" si="84"/>
        <v>-28.983080000000001</v>
      </c>
      <c r="H953" s="164">
        <f t="shared" si="85"/>
        <v>1</v>
      </c>
    </row>
    <row r="954" spans="1:8" ht="15.75" customHeight="1">
      <c r="A954" s="167">
        <f t="shared" si="82"/>
        <v>11</v>
      </c>
      <c r="B954" s="168" t="str">
        <f t="shared" si="82"/>
        <v>11-BALRAMPUR</v>
      </c>
      <c r="C954" s="166">
        <f>T6B_Pay_FG_FCI!E21</f>
        <v>88.27</v>
      </c>
      <c r="D954" s="162">
        <f>T6B_Pay_FG_FCI!G21+T6B_Pay_FG_FCI!J21</f>
        <v>106.90297</v>
      </c>
      <c r="E954" s="162">
        <f>T6B_Pay_FG_FCI!I21+T6B_Pay_FG_FCI!K21</f>
        <v>105.5</v>
      </c>
      <c r="F954" s="163">
        <f t="shared" si="83"/>
        <v>1.4029699999999963</v>
      </c>
      <c r="G954" s="163">
        <f t="shared" si="84"/>
        <v>-17.230000000000004</v>
      </c>
      <c r="H954" s="164">
        <f t="shared" si="85"/>
        <v>0.98687622991204083</v>
      </c>
    </row>
    <row r="955" spans="1:8" ht="15.75" customHeight="1">
      <c r="A955" s="167">
        <f t="shared" si="82"/>
        <v>12</v>
      </c>
      <c r="B955" s="168" t="str">
        <f t="shared" si="82"/>
        <v>12-BANDA</v>
      </c>
      <c r="C955" s="166">
        <f>T6B_Pay_FG_FCI!E22</f>
        <v>88.66</v>
      </c>
      <c r="D955" s="162">
        <f>T6B_Pay_FG_FCI!G22+T6B_Pay_FG_FCI!J22</f>
        <v>105.37205</v>
      </c>
      <c r="E955" s="162">
        <f>T6B_Pay_FG_FCI!I22+T6B_Pay_FG_FCI!K22</f>
        <v>105.37205</v>
      </c>
      <c r="F955" s="163">
        <f t="shared" si="83"/>
        <v>0</v>
      </c>
      <c r="G955" s="163">
        <f t="shared" si="84"/>
        <v>-16.712050000000005</v>
      </c>
      <c r="H955" s="164">
        <f t="shared" si="85"/>
        <v>1</v>
      </c>
    </row>
    <row r="956" spans="1:8" ht="15.75" customHeight="1">
      <c r="A956" s="167">
        <f t="shared" si="82"/>
        <v>13</v>
      </c>
      <c r="B956" s="168" t="str">
        <f t="shared" si="82"/>
        <v>13-BARABANKI</v>
      </c>
      <c r="C956" s="166">
        <f>T6B_Pay_FG_FCI!E23</f>
        <v>121.55</v>
      </c>
      <c r="D956" s="162">
        <f>T6B_Pay_FG_FCI!G23+T6B_Pay_FG_FCI!J23</f>
        <v>146.79424</v>
      </c>
      <c r="E956" s="162">
        <f>T6B_Pay_FG_FCI!I23+T6B_Pay_FG_FCI!K23</f>
        <v>145.19666000000001</v>
      </c>
      <c r="F956" s="163">
        <f t="shared" si="83"/>
        <v>1.5975799999999936</v>
      </c>
      <c r="G956" s="163">
        <f t="shared" si="84"/>
        <v>-23.646660000000011</v>
      </c>
      <c r="H956" s="164">
        <f t="shared" si="85"/>
        <v>0.98911687543053461</v>
      </c>
    </row>
    <row r="957" spans="1:8" ht="15.75" customHeight="1">
      <c r="A957" s="167">
        <f t="shared" si="82"/>
        <v>14</v>
      </c>
      <c r="B957" s="168" t="str">
        <f t="shared" si="82"/>
        <v>14-BAREILY</v>
      </c>
      <c r="C957" s="166">
        <f>T6B_Pay_FG_FCI!E24</f>
        <v>161.11000000000001</v>
      </c>
      <c r="D957" s="162">
        <f>T6B_Pay_FG_FCI!G24+T6B_Pay_FG_FCI!J24</f>
        <v>192.62059000000002</v>
      </c>
      <c r="E957" s="162">
        <f>T6B_Pay_FG_FCI!I24+T6B_Pay_FG_FCI!K24</f>
        <v>192.56</v>
      </c>
      <c r="F957" s="163">
        <f t="shared" si="83"/>
        <v>6.0590000000019018E-2</v>
      </c>
      <c r="G957" s="163">
        <f t="shared" si="84"/>
        <v>-31.449999999999989</v>
      </c>
      <c r="H957" s="164">
        <f t="shared" si="85"/>
        <v>0.99968544380432012</v>
      </c>
    </row>
    <row r="958" spans="1:8" ht="15.75" customHeight="1">
      <c r="A958" s="167">
        <f t="shared" si="82"/>
        <v>15</v>
      </c>
      <c r="B958" s="168" t="str">
        <f t="shared" si="82"/>
        <v>15-BASTI</v>
      </c>
      <c r="C958" s="166">
        <f>T6B_Pay_FG_FCI!E25</f>
        <v>85.6</v>
      </c>
      <c r="D958" s="162">
        <f>T6B_Pay_FG_FCI!G25+T6B_Pay_FG_FCI!J25</f>
        <v>102.88234</v>
      </c>
      <c r="E958" s="162">
        <f>T6B_Pay_FG_FCI!I25+T6B_Pay_FG_FCI!K25</f>
        <v>102.31</v>
      </c>
      <c r="F958" s="163">
        <f t="shared" si="83"/>
        <v>0.57233999999999696</v>
      </c>
      <c r="G958" s="163">
        <f t="shared" si="84"/>
        <v>-16.710000000000008</v>
      </c>
      <c r="H958" s="164">
        <f t="shared" si="85"/>
        <v>0.99443694612700295</v>
      </c>
    </row>
    <row r="959" spans="1:8" ht="15.75" customHeight="1">
      <c r="A959" s="167">
        <f t="shared" si="82"/>
        <v>16</v>
      </c>
      <c r="B959" s="168" t="str">
        <f t="shared" si="82"/>
        <v>16-BHADOHI</v>
      </c>
      <c r="C959" s="166">
        <f>T6B_Pay_FG_FCI!E26</f>
        <v>89.58</v>
      </c>
      <c r="D959" s="162">
        <f>T6B_Pay_FG_FCI!G26+T6B_Pay_FG_FCI!J26</f>
        <v>107.07389000000001</v>
      </c>
      <c r="E959" s="162">
        <f>T6B_Pay_FG_FCI!I26+T6B_Pay_FG_FCI!K26</f>
        <v>107.07</v>
      </c>
      <c r="F959" s="163">
        <f t="shared" si="83"/>
        <v>3.8900000000126056E-3</v>
      </c>
      <c r="G959" s="163">
        <f t="shared" si="84"/>
        <v>-17.489999999999995</v>
      </c>
      <c r="H959" s="164">
        <f t="shared" si="85"/>
        <v>0.99996366994792085</v>
      </c>
    </row>
    <row r="960" spans="1:8" ht="15.75" customHeight="1">
      <c r="A960" s="167">
        <f t="shared" si="82"/>
        <v>17</v>
      </c>
      <c r="B960" s="168" t="str">
        <f t="shared" si="82"/>
        <v>17-BIJNOUR</v>
      </c>
      <c r="C960" s="166">
        <f>T6B_Pay_FG_FCI!E27</f>
        <v>111.85</v>
      </c>
      <c r="D960" s="162">
        <f>T6B_Pay_FG_FCI!G27+T6B_Pay_FG_FCI!J27</f>
        <v>133.07441</v>
      </c>
      <c r="E960" s="162">
        <f>T6B_Pay_FG_FCI!I27+T6B_Pay_FG_FCI!K27</f>
        <v>133.07441</v>
      </c>
      <c r="F960" s="163">
        <f t="shared" si="83"/>
        <v>0</v>
      </c>
      <c r="G960" s="163">
        <f t="shared" si="84"/>
        <v>-21.224410000000006</v>
      </c>
      <c r="H960" s="164">
        <f t="shared" si="85"/>
        <v>1</v>
      </c>
    </row>
    <row r="961" spans="1:8" ht="15.75" customHeight="1">
      <c r="A961" s="167">
        <f t="shared" si="82"/>
        <v>18</v>
      </c>
      <c r="B961" s="168" t="str">
        <f t="shared" si="82"/>
        <v>18-BULANDSHAHAR</v>
      </c>
      <c r="C961" s="166">
        <f>T6B_Pay_FG_FCI!E28</f>
        <v>99.38</v>
      </c>
      <c r="D961" s="162">
        <f>T6B_Pay_FG_FCI!G28+T6B_Pay_FG_FCI!J28</f>
        <v>114.45121</v>
      </c>
      <c r="E961" s="162">
        <f>T6B_Pay_FG_FCI!I28+T6B_Pay_FG_FCI!K28</f>
        <v>118.78</v>
      </c>
      <c r="F961" s="163">
        <f t="shared" si="83"/>
        <v>-4.3287899999999979</v>
      </c>
      <c r="G961" s="163">
        <f t="shared" si="84"/>
        <v>-19.400000000000006</v>
      </c>
      <c r="H961" s="164">
        <f t="shared" si="85"/>
        <v>1.0378221427278924</v>
      </c>
    </row>
    <row r="962" spans="1:8" ht="15.75" customHeight="1">
      <c r="A962" s="167">
        <f t="shared" si="82"/>
        <v>19</v>
      </c>
      <c r="B962" s="168" t="str">
        <f t="shared" si="82"/>
        <v>19-CHANDAULI</v>
      </c>
      <c r="C962" s="166">
        <f>T6B_Pay_FG_FCI!E29</f>
        <v>134.43</v>
      </c>
      <c r="D962" s="162">
        <f>T6B_Pay_FG_FCI!G29+T6B_Pay_FG_FCI!J29</f>
        <v>160.66956999999999</v>
      </c>
      <c r="E962" s="162">
        <f>T6B_Pay_FG_FCI!I29+T6B_Pay_FG_FCI!K29</f>
        <v>160.66956999999999</v>
      </c>
      <c r="F962" s="163">
        <f t="shared" si="83"/>
        <v>0</v>
      </c>
      <c r="G962" s="163">
        <f t="shared" si="84"/>
        <v>-26.239569999999986</v>
      </c>
      <c r="H962" s="164">
        <f t="shared" si="85"/>
        <v>1</v>
      </c>
    </row>
    <row r="963" spans="1:8" ht="15.75" customHeight="1">
      <c r="A963" s="167">
        <f t="shared" si="82"/>
        <v>20</v>
      </c>
      <c r="B963" s="168" t="str">
        <f t="shared" si="82"/>
        <v>20-CHITRAKOOT</v>
      </c>
      <c r="C963" s="166">
        <f>T6B_Pay_FG_FCI!E30</f>
        <v>52.13</v>
      </c>
      <c r="D963" s="162">
        <f>T6B_Pay_FG_FCI!G30+T6B_Pay_FG_FCI!J30</f>
        <v>62.292310000000001</v>
      </c>
      <c r="E963" s="162">
        <f>T6B_Pay_FG_FCI!I30+T6B_Pay_FG_FCI!K30</f>
        <v>62.292310000000001</v>
      </c>
      <c r="F963" s="163">
        <f t="shared" si="83"/>
        <v>0</v>
      </c>
      <c r="G963" s="163">
        <f t="shared" si="84"/>
        <v>-10.162309999999998</v>
      </c>
      <c r="H963" s="164">
        <f t="shared" si="85"/>
        <v>1</v>
      </c>
    </row>
    <row r="964" spans="1:8" ht="15.75" customHeight="1">
      <c r="A964" s="167">
        <f t="shared" ref="A964:B983" si="86">A59</f>
        <v>21</v>
      </c>
      <c r="B964" s="168" t="str">
        <f t="shared" si="86"/>
        <v>21-AMETHI</v>
      </c>
      <c r="C964" s="166">
        <f>T6B_Pay_FG_FCI!E31</f>
        <v>104.25</v>
      </c>
      <c r="D964" s="162">
        <f>T6B_Pay_FG_FCI!G31+T6B_Pay_FG_FCI!J31</f>
        <v>124.44544</v>
      </c>
      <c r="E964" s="162">
        <f>T6B_Pay_FG_FCI!I31+T6B_Pay_FG_FCI!K31</f>
        <v>124.44544</v>
      </c>
      <c r="F964" s="163">
        <f t="shared" si="83"/>
        <v>0</v>
      </c>
      <c r="G964" s="163">
        <f t="shared" si="84"/>
        <v>-20.195440000000005</v>
      </c>
      <c r="H964" s="164">
        <f t="shared" si="85"/>
        <v>1</v>
      </c>
    </row>
    <row r="965" spans="1:8" ht="15.75" customHeight="1">
      <c r="A965" s="167">
        <f t="shared" si="86"/>
        <v>22</v>
      </c>
      <c r="B965" s="168" t="str">
        <f t="shared" si="86"/>
        <v>22-DEORIA</v>
      </c>
      <c r="C965" s="166">
        <f>T6B_Pay_FG_FCI!E32</f>
        <v>129.63</v>
      </c>
      <c r="D965" s="162">
        <f>T6B_Pay_FG_FCI!G32+T6B_Pay_FG_FCI!J32</f>
        <v>155.84314999999998</v>
      </c>
      <c r="E965" s="162">
        <f>T6B_Pay_FG_FCI!I32+T6B_Pay_FG_FCI!K32</f>
        <v>154.92999999999998</v>
      </c>
      <c r="F965" s="163">
        <f t="shared" si="83"/>
        <v>0.91315000000000168</v>
      </c>
      <c r="G965" s="163">
        <f t="shared" si="84"/>
        <v>-25.299999999999983</v>
      </c>
      <c r="H965" s="164">
        <f t="shared" si="85"/>
        <v>0.99414058301567954</v>
      </c>
    </row>
    <row r="966" spans="1:8" ht="15.75" customHeight="1">
      <c r="A966" s="167">
        <f t="shared" si="86"/>
        <v>23</v>
      </c>
      <c r="B966" s="168" t="str">
        <f t="shared" si="86"/>
        <v>23-ETAH</v>
      </c>
      <c r="C966" s="166">
        <f>T6B_Pay_FG_FCI!E33</f>
        <v>82.49</v>
      </c>
      <c r="D966" s="162">
        <f>T6B_Pay_FG_FCI!G33+T6B_Pay_FG_FCI!J33</f>
        <v>99.722100000000012</v>
      </c>
      <c r="E966" s="162">
        <f>T6B_Pay_FG_FCI!I33+T6B_Pay_FG_FCI!K33</f>
        <v>98.59</v>
      </c>
      <c r="F966" s="163">
        <f t="shared" si="83"/>
        <v>1.1321000000000083</v>
      </c>
      <c r="G966" s="163">
        <f t="shared" si="84"/>
        <v>-16.100000000000009</v>
      </c>
      <c r="H966" s="164">
        <f t="shared" si="85"/>
        <v>0.9886474512670711</v>
      </c>
    </row>
    <row r="967" spans="1:8" ht="15.75" customHeight="1">
      <c r="A967" s="167">
        <f t="shared" si="86"/>
        <v>24</v>
      </c>
      <c r="B967" s="168" t="str">
        <f t="shared" si="86"/>
        <v>24-FAIZABAD</v>
      </c>
      <c r="C967" s="166">
        <f>T6B_Pay_FG_FCI!E34</f>
        <v>83.91</v>
      </c>
      <c r="D967" s="162">
        <f>T6B_Pay_FG_FCI!G34+T6B_Pay_FG_FCI!J34</f>
        <v>97.576309999999992</v>
      </c>
      <c r="E967" s="162">
        <f>T6B_Pay_FG_FCI!I34+T6B_Pay_FG_FCI!K34</f>
        <v>97.576309999999992</v>
      </c>
      <c r="F967" s="163">
        <f t="shared" si="83"/>
        <v>0</v>
      </c>
      <c r="G967" s="163">
        <f t="shared" si="84"/>
        <v>-13.666309999999996</v>
      </c>
      <c r="H967" s="164">
        <f t="shared" si="85"/>
        <v>1</v>
      </c>
    </row>
    <row r="968" spans="1:8" ht="15.75" customHeight="1">
      <c r="A968" s="167">
        <f t="shared" si="86"/>
        <v>25</v>
      </c>
      <c r="B968" s="168" t="str">
        <f t="shared" si="86"/>
        <v>25-FARRUKHABAD</v>
      </c>
      <c r="C968" s="166">
        <f>T6B_Pay_FG_FCI!E35</f>
        <v>62.4</v>
      </c>
      <c r="D968" s="162">
        <f>T6B_Pay_FG_FCI!G35+T6B_Pay_FG_FCI!J35</f>
        <v>66.165509999999998</v>
      </c>
      <c r="E968" s="162">
        <f>T6B_Pay_FG_FCI!I35+T6B_Pay_FG_FCI!K35</f>
        <v>66.165509999999998</v>
      </c>
      <c r="F968" s="163">
        <f t="shared" si="83"/>
        <v>0</v>
      </c>
      <c r="G968" s="163">
        <f t="shared" si="84"/>
        <v>-3.765509999999999</v>
      </c>
      <c r="H968" s="164">
        <f t="shared" si="85"/>
        <v>1</v>
      </c>
    </row>
    <row r="969" spans="1:8" ht="15.75" customHeight="1">
      <c r="A969" s="167">
        <f t="shared" si="86"/>
        <v>26</v>
      </c>
      <c r="B969" s="168" t="str">
        <f t="shared" si="86"/>
        <v>26-FATEHPUR</v>
      </c>
      <c r="C969" s="166">
        <f>T6B_Pay_FG_FCI!E36</f>
        <v>159</v>
      </c>
      <c r="D969" s="162">
        <f>T6B_Pay_FG_FCI!G36+T6B_Pay_FG_FCI!J36</f>
        <v>190.03238999999999</v>
      </c>
      <c r="E969" s="162">
        <f>T6B_Pay_FG_FCI!I36+T6B_Pay_FG_FCI!K36</f>
        <v>190.03</v>
      </c>
      <c r="F969" s="163">
        <f t="shared" si="83"/>
        <v>2.3899999999912325E-3</v>
      </c>
      <c r="G969" s="163">
        <f t="shared" si="84"/>
        <v>-31.03</v>
      </c>
      <c r="H969" s="164">
        <f t="shared" si="85"/>
        <v>0.99998742319664558</v>
      </c>
    </row>
    <row r="970" spans="1:8" ht="15.75" customHeight="1">
      <c r="A970" s="167">
        <f t="shared" si="86"/>
        <v>27</v>
      </c>
      <c r="B970" s="168" t="str">
        <f t="shared" si="86"/>
        <v>27-FIROZABAD</v>
      </c>
      <c r="C970" s="166">
        <f>T6B_Pay_FG_FCI!E37</f>
        <v>63.17</v>
      </c>
      <c r="D970" s="162">
        <f>T6B_Pay_FG_FCI!G37+T6B_Pay_FG_FCI!J37</f>
        <v>75.269189999999995</v>
      </c>
      <c r="E970" s="162">
        <f>T6B_Pay_FG_FCI!I37+T6B_Pay_FG_FCI!K37</f>
        <v>75.269189999999995</v>
      </c>
      <c r="F970" s="163">
        <f t="shared" si="83"/>
        <v>0</v>
      </c>
      <c r="G970" s="163">
        <f t="shared" si="84"/>
        <v>-12.099189999999993</v>
      </c>
      <c r="H970" s="164">
        <f t="shared" si="85"/>
        <v>1</v>
      </c>
    </row>
    <row r="971" spans="1:8" ht="15.75" customHeight="1">
      <c r="A971" s="167">
        <f t="shared" si="86"/>
        <v>28</v>
      </c>
      <c r="B971" s="168" t="str">
        <f t="shared" si="86"/>
        <v>28-G.B. NAGAR</v>
      </c>
      <c r="C971" s="166">
        <f>T6B_Pay_FG_FCI!E38</f>
        <v>44.59</v>
      </c>
      <c r="D971" s="162">
        <f>T6B_Pay_FG_FCI!G38+T6B_Pay_FG_FCI!J38</f>
        <v>54.149000000000001</v>
      </c>
      <c r="E971" s="162">
        <f>T6B_Pay_FG_FCI!I38+T6B_Pay_FG_FCI!K38</f>
        <v>53.290000000000006</v>
      </c>
      <c r="F971" s="163">
        <f t="shared" si="83"/>
        <v>0.85899999999999466</v>
      </c>
      <c r="G971" s="163">
        <f t="shared" si="84"/>
        <v>-8.7000000000000028</v>
      </c>
      <c r="H971" s="164">
        <f t="shared" si="85"/>
        <v>0.98413636447579833</v>
      </c>
    </row>
    <row r="972" spans="1:8" ht="15.75" customHeight="1">
      <c r="A972" s="167">
        <f t="shared" si="86"/>
        <v>29</v>
      </c>
      <c r="B972" s="168" t="str">
        <f t="shared" si="86"/>
        <v>29-GHAZIPUR</v>
      </c>
      <c r="C972" s="166">
        <f>T6B_Pay_FG_FCI!E39</f>
        <v>119.38</v>
      </c>
      <c r="D972" s="162">
        <f>T6B_Pay_FG_FCI!G39+T6B_Pay_FG_FCI!J39</f>
        <v>142.4571</v>
      </c>
      <c r="E972" s="162">
        <f>T6B_Pay_FG_FCI!I39+T6B_Pay_FG_FCI!K39</f>
        <v>142.4571</v>
      </c>
      <c r="F972" s="163">
        <f t="shared" si="83"/>
        <v>0</v>
      </c>
      <c r="G972" s="163">
        <f t="shared" si="84"/>
        <v>-23.077100000000002</v>
      </c>
      <c r="H972" s="164">
        <f t="shared" si="85"/>
        <v>1</v>
      </c>
    </row>
    <row r="973" spans="1:8" ht="15.75" customHeight="1">
      <c r="A973" s="167">
        <f t="shared" si="86"/>
        <v>30</v>
      </c>
      <c r="B973" s="168" t="str">
        <f t="shared" si="86"/>
        <v>30-GHAZIYABAD</v>
      </c>
      <c r="C973" s="166">
        <f>T6B_Pay_FG_FCI!E40</f>
        <v>37.32</v>
      </c>
      <c r="D973" s="162">
        <f>T6B_Pay_FG_FCI!G40+T6B_Pay_FG_FCI!J40</f>
        <v>44.59413</v>
      </c>
      <c r="E973" s="162">
        <f>T6B_Pay_FG_FCI!I40+T6B_Pay_FG_FCI!K40</f>
        <v>44.59413</v>
      </c>
      <c r="F973" s="163">
        <f t="shared" si="83"/>
        <v>0</v>
      </c>
      <c r="G973" s="163">
        <f t="shared" si="84"/>
        <v>-7.2741299999999995</v>
      </c>
      <c r="H973" s="164">
        <f t="shared" si="85"/>
        <v>1</v>
      </c>
    </row>
    <row r="974" spans="1:8" ht="15.75" customHeight="1">
      <c r="A974" s="167">
        <f t="shared" si="86"/>
        <v>31</v>
      </c>
      <c r="B974" s="168" t="str">
        <f t="shared" si="86"/>
        <v>31-GONDA</v>
      </c>
      <c r="C974" s="166">
        <f>T6B_Pay_FG_FCI!E41</f>
        <v>126.78</v>
      </c>
      <c r="D974" s="162">
        <f>T6B_Pay_FG_FCI!G41+T6B_Pay_FG_FCI!J41</f>
        <v>149.73560999999998</v>
      </c>
      <c r="E974" s="162">
        <f>T6B_Pay_FG_FCI!I41+T6B_Pay_FG_FCI!K41</f>
        <v>145.578</v>
      </c>
      <c r="F974" s="163">
        <f t="shared" si="83"/>
        <v>4.1576099999999769</v>
      </c>
      <c r="G974" s="163">
        <f t="shared" si="84"/>
        <v>-18.798000000000002</v>
      </c>
      <c r="H974" s="164">
        <f t="shared" si="85"/>
        <v>0.97223365904743719</v>
      </c>
    </row>
    <row r="975" spans="1:8" ht="15.75" customHeight="1">
      <c r="A975" s="167">
        <f t="shared" si="86"/>
        <v>32</v>
      </c>
      <c r="B975" s="168" t="str">
        <f t="shared" si="86"/>
        <v>32-GORAKHPUR</v>
      </c>
      <c r="C975" s="166">
        <f>T6B_Pay_FG_FCI!E42</f>
        <v>100.82</v>
      </c>
      <c r="D975" s="162">
        <f>T6B_Pay_FG_FCI!G42+T6B_Pay_FG_FCI!J42</f>
        <v>118.83295</v>
      </c>
      <c r="E975" s="162">
        <f>T6B_Pay_FG_FCI!I42+T6B_Pay_FG_FCI!K42</f>
        <v>118.83295</v>
      </c>
      <c r="F975" s="163">
        <f t="shared" si="83"/>
        <v>0</v>
      </c>
      <c r="G975" s="163">
        <f t="shared" si="84"/>
        <v>-18.012950000000004</v>
      </c>
      <c r="H975" s="164">
        <f t="shared" si="85"/>
        <v>1</v>
      </c>
    </row>
    <row r="976" spans="1:8" ht="15.75" customHeight="1">
      <c r="A976" s="167">
        <f t="shared" si="86"/>
        <v>33</v>
      </c>
      <c r="B976" s="168" t="str">
        <f t="shared" si="86"/>
        <v>33-HAMEERPUR</v>
      </c>
      <c r="C976" s="166">
        <f>T6B_Pay_FG_FCI!E43</f>
        <v>42.56</v>
      </c>
      <c r="D976" s="162">
        <f>T6B_Pay_FG_FCI!G43+T6B_Pay_FG_FCI!J43</f>
        <v>51.092700000000001</v>
      </c>
      <c r="E976" s="162">
        <f>T6B_Pay_FG_FCI!I43+T6B_Pay_FG_FCI!K43</f>
        <v>50.87</v>
      </c>
      <c r="F976" s="163">
        <f t="shared" si="83"/>
        <v>0.22270000000000323</v>
      </c>
      <c r="G976" s="163">
        <f t="shared" si="84"/>
        <v>-8.3099999999999952</v>
      </c>
      <c r="H976" s="164">
        <f t="shared" si="85"/>
        <v>0.99564125599156039</v>
      </c>
    </row>
    <row r="977" spans="1:8" ht="15.75" customHeight="1">
      <c r="A977" s="167">
        <f t="shared" si="86"/>
        <v>34</v>
      </c>
      <c r="B977" s="168" t="str">
        <f t="shared" si="86"/>
        <v>34-HARDOI</v>
      </c>
      <c r="C977" s="166">
        <f>T6B_Pay_FG_FCI!E44</f>
        <v>275.97000000000003</v>
      </c>
      <c r="D977" s="162">
        <f>T6B_Pay_FG_FCI!G44+T6B_Pay_FG_FCI!J44</f>
        <v>329.84626000000003</v>
      </c>
      <c r="E977" s="162">
        <f>T6B_Pay_FG_FCI!I44+T6B_Pay_FG_FCI!K44</f>
        <v>329.84000000000003</v>
      </c>
      <c r="F977" s="163">
        <f t="shared" si="83"/>
        <v>6.2599999999974898E-3</v>
      </c>
      <c r="G977" s="163">
        <f t="shared" si="84"/>
        <v>-53.870000000000005</v>
      </c>
      <c r="H977" s="164">
        <f t="shared" si="85"/>
        <v>0.99998102146133172</v>
      </c>
    </row>
    <row r="978" spans="1:8" ht="15.75" customHeight="1">
      <c r="A978" s="167">
        <f t="shared" si="86"/>
        <v>35</v>
      </c>
      <c r="B978" s="168" t="str">
        <f t="shared" si="86"/>
        <v>35-HATHRAS</v>
      </c>
      <c r="C978" s="166">
        <f>T6B_Pay_FG_FCI!E45</f>
        <v>66.08</v>
      </c>
      <c r="D978" s="162">
        <f>T6B_Pay_FG_FCI!G45+T6B_Pay_FG_FCI!J45</f>
        <v>79.276630000000011</v>
      </c>
      <c r="E978" s="162">
        <f>T6B_Pay_FG_FCI!I45+T6B_Pay_FG_FCI!K45</f>
        <v>78.98</v>
      </c>
      <c r="F978" s="163">
        <f t="shared" si="83"/>
        <v>0.2966300000000075</v>
      </c>
      <c r="G978" s="163">
        <f t="shared" si="84"/>
        <v>-12.900000000000006</v>
      </c>
      <c r="H978" s="164">
        <f t="shared" si="85"/>
        <v>0.99625829200862848</v>
      </c>
    </row>
    <row r="979" spans="1:8" ht="15.75" customHeight="1">
      <c r="A979" s="167">
        <f t="shared" si="86"/>
        <v>36</v>
      </c>
      <c r="B979" s="168" t="str">
        <f t="shared" si="86"/>
        <v>36-ITAWAH</v>
      </c>
      <c r="C979" s="166">
        <f>T6B_Pay_FG_FCI!E46</f>
        <v>62.02</v>
      </c>
      <c r="D979" s="162">
        <f>T6B_Pay_FG_FCI!G46+T6B_Pay_FG_FCI!J46</f>
        <v>73.147370000000009</v>
      </c>
      <c r="E979" s="162">
        <f>T6B_Pay_FG_FCI!I46+T6B_Pay_FG_FCI!K46</f>
        <v>73.147370000000009</v>
      </c>
      <c r="F979" s="163">
        <f t="shared" si="83"/>
        <v>0</v>
      </c>
      <c r="G979" s="163">
        <f t="shared" si="84"/>
        <v>-11.127370000000006</v>
      </c>
      <c r="H979" s="164">
        <f t="shared" si="85"/>
        <v>1</v>
      </c>
    </row>
    <row r="980" spans="1:8" ht="15.75" customHeight="1">
      <c r="A980" s="167">
        <f t="shared" si="86"/>
        <v>37</v>
      </c>
      <c r="B980" s="168" t="str">
        <f t="shared" si="86"/>
        <v>37-J.P. NAGAR</v>
      </c>
      <c r="C980" s="166">
        <f>T6B_Pay_FG_FCI!E47</f>
        <v>44.22</v>
      </c>
      <c r="D980" s="162">
        <f>T6B_Pay_FG_FCI!G47+T6B_Pay_FG_FCI!J47</f>
        <v>52.480350000000001</v>
      </c>
      <c r="E980" s="162">
        <f>T6B_Pay_FG_FCI!I47+T6B_Pay_FG_FCI!K47</f>
        <v>52.480350000000001</v>
      </c>
      <c r="F980" s="163">
        <f t="shared" si="83"/>
        <v>0</v>
      </c>
      <c r="G980" s="163">
        <f t="shared" si="84"/>
        <v>-8.2603500000000025</v>
      </c>
      <c r="H980" s="164">
        <f t="shared" si="85"/>
        <v>1</v>
      </c>
    </row>
    <row r="981" spans="1:8" ht="15.75" customHeight="1">
      <c r="A981" s="167">
        <f t="shared" si="86"/>
        <v>38</v>
      </c>
      <c r="B981" s="168" t="str">
        <f t="shared" si="86"/>
        <v>38-JALAUN</v>
      </c>
      <c r="C981" s="166">
        <f>T6B_Pay_FG_FCI!E48</f>
        <v>53.32</v>
      </c>
      <c r="D981" s="162">
        <f>T6B_Pay_FG_FCI!G48+T6B_Pay_FG_FCI!J48</f>
        <v>63.58916</v>
      </c>
      <c r="E981" s="162">
        <f>T6B_Pay_FG_FCI!I48+T6B_Pay_FG_FCI!K48</f>
        <v>63.58916</v>
      </c>
      <c r="F981" s="163">
        <f t="shared" si="83"/>
        <v>0</v>
      </c>
      <c r="G981" s="163">
        <f t="shared" si="84"/>
        <v>-10.269159999999999</v>
      </c>
      <c r="H981" s="164">
        <f t="shared" si="85"/>
        <v>1</v>
      </c>
    </row>
    <row r="982" spans="1:8" ht="15.75" customHeight="1">
      <c r="A982" s="167">
        <f t="shared" si="86"/>
        <v>39</v>
      </c>
      <c r="B982" s="168" t="str">
        <f t="shared" si="86"/>
        <v>39-JAUNPUR</v>
      </c>
      <c r="C982" s="166">
        <f>T6B_Pay_FG_FCI!E49</f>
        <v>165.01</v>
      </c>
      <c r="D982" s="162">
        <f>T6B_Pay_FG_FCI!G49+T6B_Pay_FG_FCI!J49</f>
        <v>191.62871999999999</v>
      </c>
      <c r="E982" s="162">
        <f>T6B_Pay_FG_FCI!I49+T6B_Pay_FG_FCI!K49</f>
        <v>191.62871999999999</v>
      </c>
      <c r="F982" s="163">
        <f t="shared" si="83"/>
        <v>0</v>
      </c>
      <c r="G982" s="163">
        <f t="shared" si="84"/>
        <v>-26.618719999999996</v>
      </c>
      <c r="H982" s="164">
        <f t="shared" si="85"/>
        <v>1</v>
      </c>
    </row>
    <row r="983" spans="1:8" ht="15.75" customHeight="1">
      <c r="A983" s="167">
        <f t="shared" si="86"/>
        <v>40</v>
      </c>
      <c r="B983" s="168" t="str">
        <f t="shared" si="86"/>
        <v>40-JHANSI</v>
      </c>
      <c r="C983" s="166">
        <f>T6B_Pay_FG_FCI!E50</f>
        <v>57.53</v>
      </c>
      <c r="D983" s="162">
        <f>T6B_Pay_FG_FCI!G50+T6B_Pay_FG_FCI!J50</f>
        <v>69.052329999999998</v>
      </c>
      <c r="E983" s="162">
        <f>T6B_Pay_FG_FCI!I50+T6B_Pay_FG_FCI!K50</f>
        <v>68.759999999999991</v>
      </c>
      <c r="F983" s="163">
        <f t="shared" si="83"/>
        <v>0.29233000000000686</v>
      </c>
      <c r="G983" s="163">
        <f t="shared" si="84"/>
        <v>-11.22999999999999</v>
      </c>
      <c r="H983" s="164">
        <f t="shared" si="85"/>
        <v>0.99576654401089715</v>
      </c>
    </row>
    <row r="984" spans="1:8" ht="15.75" customHeight="1">
      <c r="A984" s="167">
        <f t="shared" ref="A984:B1003" si="87">A79</f>
        <v>41</v>
      </c>
      <c r="B984" s="168" t="str">
        <f t="shared" si="87"/>
        <v>41-KANNAUJ</v>
      </c>
      <c r="C984" s="166">
        <f>T6B_Pay_FG_FCI!E51</f>
        <v>327.76</v>
      </c>
      <c r="D984" s="162">
        <f>T6B_Pay_FG_FCI!G51+T6B_Pay_FG_FCI!J51</f>
        <v>383.99</v>
      </c>
      <c r="E984" s="162">
        <f>T6B_Pay_FG_FCI!I51+T6B_Pay_FG_FCI!K51</f>
        <v>383.99</v>
      </c>
      <c r="F984" s="163">
        <f t="shared" si="83"/>
        <v>0</v>
      </c>
      <c r="G984" s="163">
        <f t="shared" si="84"/>
        <v>-56.230000000000018</v>
      </c>
      <c r="H984" s="164">
        <f t="shared" si="85"/>
        <v>1</v>
      </c>
    </row>
    <row r="985" spans="1:8" ht="15.75" customHeight="1">
      <c r="A985" s="167">
        <f t="shared" si="87"/>
        <v>42</v>
      </c>
      <c r="B985" s="168" t="str">
        <f t="shared" si="87"/>
        <v>42-KANPUR DEHAT</v>
      </c>
      <c r="C985" s="166">
        <f>T6B_Pay_FG_FCI!E52</f>
        <v>69.23</v>
      </c>
      <c r="D985" s="162">
        <f>T6B_Pay_FG_FCI!G52+T6B_Pay_FG_FCI!J52</f>
        <v>66.911540000000002</v>
      </c>
      <c r="E985" s="162">
        <f>T6B_Pay_FG_FCI!I52+T6B_Pay_FG_FCI!K52</f>
        <v>62.95</v>
      </c>
      <c r="F985" s="163">
        <f t="shared" si="83"/>
        <v>3.9615399999999994</v>
      </c>
      <c r="G985" s="163">
        <f t="shared" si="84"/>
        <v>6.2800000000000011</v>
      </c>
      <c r="H985" s="164">
        <f t="shared" si="85"/>
        <v>0.94079436820614204</v>
      </c>
    </row>
    <row r="986" spans="1:8" ht="15.75" customHeight="1">
      <c r="A986" s="167">
        <f t="shared" si="87"/>
        <v>43</v>
      </c>
      <c r="B986" s="168" t="str">
        <f t="shared" si="87"/>
        <v>43-KANPUR NAGAR</v>
      </c>
      <c r="C986" s="166">
        <f>T6B_Pay_FG_FCI!E53</f>
        <v>78.55</v>
      </c>
      <c r="D986" s="162">
        <f>T6B_Pay_FG_FCI!G53+T6B_Pay_FG_FCI!J53</f>
        <v>89.233890000000002</v>
      </c>
      <c r="E986" s="162">
        <f>T6B_Pay_FG_FCI!I53+T6B_Pay_FG_FCI!K53</f>
        <v>89.233890000000002</v>
      </c>
      <c r="F986" s="163">
        <f t="shared" si="83"/>
        <v>0</v>
      </c>
      <c r="G986" s="163">
        <f t="shared" si="84"/>
        <v>-10.683890000000005</v>
      </c>
      <c r="H986" s="164">
        <f t="shared" si="85"/>
        <v>1</v>
      </c>
    </row>
    <row r="987" spans="1:8" ht="15.75" customHeight="1">
      <c r="A987" s="167">
        <f t="shared" si="87"/>
        <v>44</v>
      </c>
      <c r="B987" s="168" t="str">
        <f t="shared" si="87"/>
        <v>44-KAAS GANJ</v>
      </c>
      <c r="C987" s="166">
        <f>T6B_Pay_FG_FCI!E54</f>
        <v>77.53</v>
      </c>
      <c r="D987" s="162">
        <f>T6B_Pay_FG_FCI!G54+T6B_Pay_FG_FCI!J54</f>
        <v>88.821660000000008</v>
      </c>
      <c r="E987" s="162">
        <f>T6B_Pay_FG_FCI!I54+T6B_Pay_FG_FCI!K54</f>
        <v>88.821660000000008</v>
      </c>
      <c r="F987" s="163">
        <f t="shared" si="83"/>
        <v>0</v>
      </c>
      <c r="G987" s="163">
        <f t="shared" si="84"/>
        <v>-11.291660000000007</v>
      </c>
      <c r="H987" s="164">
        <f t="shared" si="85"/>
        <v>1</v>
      </c>
    </row>
    <row r="988" spans="1:8" ht="15.75" customHeight="1">
      <c r="A988" s="167">
        <f t="shared" si="87"/>
        <v>45</v>
      </c>
      <c r="B988" s="168" t="str">
        <f t="shared" si="87"/>
        <v>45-KAUSHAMBI</v>
      </c>
      <c r="C988" s="166">
        <f>T6B_Pay_FG_FCI!E55</f>
        <v>101.34</v>
      </c>
      <c r="D988" s="162">
        <f>T6B_Pay_FG_FCI!G55+T6B_Pay_FG_FCI!J55</f>
        <v>120.65431000000001</v>
      </c>
      <c r="E988" s="162">
        <f>T6B_Pay_FG_FCI!I55+T6B_Pay_FG_FCI!K55</f>
        <v>120.65431000000001</v>
      </c>
      <c r="F988" s="163">
        <f t="shared" si="83"/>
        <v>0</v>
      </c>
      <c r="G988" s="163">
        <f t="shared" si="84"/>
        <v>-19.314310000000006</v>
      </c>
      <c r="H988" s="164">
        <f t="shared" si="85"/>
        <v>1</v>
      </c>
    </row>
    <row r="989" spans="1:8" ht="15.75" customHeight="1">
      <c r="A989" s="167">
        <f t="shared" si="87"/>
        <v>46</v>
      </c>
      <c r="B989" s="168" t="str">
        <f t="shared" si="87"/>
        <v>46-KUSHINAGAR</v>
      </c>
      <c r="C989" s="166">
        <f>T6B_Pay_FG_FCI!E56</f>
        <v>100.73</v>
      </c>
      <c r="D989" s="162">
        <f>T6B_Pay_FG_FCI!G56+T6B_Pay_FG_FCI!J56</f>
        <v>121.55721</v>
      </c>
      <c r="E989" s="162">
        <f>T6B_Pay_FG_FCI!I56+T6B_Pay_FG_FCI!K56</f>
        <v>120.39</v>
      </c>
      <c r="F989" s="163">
        <f t="shared" si="83"/>
        <v>1.1672099999999972</v>
      </c>
      <c r="G989" s="163">
        <f t="shared" si="84"/>
        <v>-19.659999999999997</v>
      </c>
      <c r="H989" s="164">
        <f t="shared" si="85"/>
        <v>0.99039785463980301</v>
      </c>
    </row>
    <row r="990" spans="1:8" ht="15.75" customHeight="1">
      <c r="A990" s="167">
        <f t="shared" si="87"/>
        <v>47</v>
      </c>
      <c r="B990" s="168" t="str">
        <f t="shared" si="87"/>
        <v>47-LAKHIMPUR KHERI</v>
      </c>
      <c r="C990" s="166">
        <f>T6B_Pay_FG_FCI!E57</f>
        <v>205.58</v>
      </c>
      <c r="D990" s="162">
        <f>T6B_Pay_FG_FCI!G57+T6B_Pay_FG_FCI!J57</f>
        <v>238.45407</v>
      </c>
      <c r="E990" s="162">
        <f>T6B_Pay_FG_FCI!I57+T6B_Pay_FG_FCI!K57</f>
        <v>238.45407</v>
      </c>
      <c r="F990" s="163">
        <f t="shared" si="83"/>
        <v>0</v>
      </c>
      <c r="G990" s="163">
        <f t="shared" si="84"/>
        <v>-32.874069999999989</v>
      </c>
      <c r="H990" s="164">
        <f t="shared" si="85"/>
        <v>1</v>
      </c>
    </row>
    <row r="991" spans="1:8" ht="15.75" customHeight="1">
      <c r="A991" s="167">
        <f t="shared" si="87"/>
        <v>48</v>
      </c>
      <c r="B991" s="168" t="str">
        <f t="shared" si="87"/>
        <v>48-LALITPUR</v>
      </c>
      <c r="C991" s="166">
        <f>T6B_Pay_FG_FCI!E58</f>
        <v>114.74</v>
      </c>
      <c r="D991" s="162">
        <f>T6B_Pay_FG_FCI!G58+T6B_Pay_FG_FCI!J58</f>
        <v>137.94155999999998</v>
      </c>
      <c r="E991" s="162">
        <f>T6B_Pay_FG_FCI!I58+T6B_Pay_FG_FCI!K58</f>
        <v>137.13999999999999</v>
      </c>
      <c r="F991" s="163">
        <f t="shared" si="83"/>
        <v>0.80155999999999494</v>
      </c>
      <c r="G991" s="163">
        <f t="shared" si="84"/>
        <v>-22.399999999999991</v>
      </c>
      <c r="H991" s="164">
        <f t="shared" si="85"/>
        <v>0.99418913342722826</v>
      </c>
    </row>
    <row r="992" spans="1:8" ht="15.75" customHeight="1">
      <c r="A992" s="167">
        <f t="shared" si="87"/>
        <v>49</v>
      </c>
      <c r="B992" s="168" t="str">
        <f t="shared" si="87"/>
        <v>49-LUCKNOW</v>
      </c>
      <c r="C992" s="166">
        <f>T6B_Pay_FG_FCI!E59</f>
        <v>120.12</v>
      </c>
      <c r="D992" s="162">
        <f>T6B_Pay_FG_FCI!G59+T6B_Pay_FG_FCI!J59</f>
        <v>144.25091</v>
      </c>
      <c r="E992" s="162">
        <f>T6B_Pay_FG_FCI!I59+T6B_Pay_FG_FCI!K59</f>
        <v>143.57</v>
      </c>
      <c r="F992" s="163">
        <f t="shared" si="83"/>
        <v>0.68091000000001145</v>
      </c>
      <c r="G992" s="163">
        <f t="shared" si="84"/>
        <v>-23.449999999999989</v>
      </c>
      <c r="H992" s="164">
        <f t="shared" si="85"/>
        <v>0.99527968315763127</v>
      </c>
    </row>
    <row r="993" spans="1:8" ht="15.75" customHeight="1">
      <c r="A993" s="167">
        <f t="shared" si="87"/>
        <v>50</v>
      </c>
      <c r="B993" s="168" t="str">
        <f t="shared" si="87"/>
        <v>50-MAHOBA</v>
      </c>
      <c r="C993" s="166">
        <f>T6B_Pay_FG_FCI!E60</f>
        <v>45.36</v>
      </c>
      <c r="D993" s="162">
        <f>T6B_Pay_FG_FCI!G60+T6B_Pay_FG_FCI!J60</f>
        <v>54.756340000000002</v>
      </c>
      <c r="E993" s="162">
        <f>T6B_Pay_FG_FCI!I60+T6B_Pay_FG_FCI!K60</f>
        <v>54.21</v>
      </c>
      <c r="F993" s="163">
        <f t="shared" si="83"/>
        <v>0.54634000000000071</v>
      </c>
      <c r="G993" s="163">
        <f t="shared" si="84"/>
        <v>-8.8500000000000014</v>
      </c>
      <c r="H993" s="164">
        <f t="shared" si="85"/>
        <v>0.99002234261822464</v>
      </c>
    </row>
    <row r="994" spans="1:8" ht="15.75" customHeight="1">
      <c r="A994" s="167">
        <f t="shared" si="87"/>
        <v>51</v>
      </c>
      <c r="B994" s="168" t="str">
        <f t="shared" si="87"/>
        <v>51-MAHRAJGANJ</v>
      </c>
      <c r="C994" s="166">
        <f>T6B_Pay_FG_FCI!E61</f>
        <v>102.64</v>
      </c>
      <c r="D994" s="162">
        <f>T6B_Pay_FG_FCI!G61+T6B_Pay_FG_FCI!J61</f>
        <v>122.65053</v>
      </c>
      <c r="E994" s="162">
        <f>T6B_Pay_FG_FCI!I61+T6B_Pay_FG_FCI!K61</f>
        <v>122.65053</v>
      </c>
      <c r="F994" s="163">
        <f t="shared" si="83"/>
        <v>0</v>
      </c>
      <c r="G994" s="163">
        <f t="shared" si="84"/>
        <v>-20.010530000000003</v>
      </c>
      <c r="H994" s="164">
        <f t="shared" si="85"/>
        <v>1</v>
      </c>
    </row>
    <row r="995" spans="1:8" ht="15.75" customHeight="1">
      <c r="A995" s="167">
        <f t="shared" si="87"/>
        <v>52</v>
      </c>
      <c r="B995" s="168" t="str">
        <f t="shared" si="87"/>
        <v>52-MAINPURI</v>
      </c>
      <c r="C995" s="166">
        <f>T6B_Pay_FG_FCI!E62</f>
        <v>112.48</v>
      </c>
      <c r="D995" s="162">
        <f>T6B_Pay_FG_FCI!G62+T6B_Pay_FG_FCI!J62</f>
        <v>135.58673000000002</v>
      </c>
      <c r="E995" s="162">
        <f>T6B_Pay_FG_FCI!I62+T6B_Pay_FG_FCI!K62</f>
        <v>134.44</v>
      </c>
      <c r="F995" s="163">
        <f t="shared" si="83"/>
        <v>1.1467300000000193</v>
      </c>
      <c r="G995" s="163">
        <f t="shared" si="84"/>
        <v>-21.959999999999994</v>
      </c>
      <c r="H995" s="164">
        <f t="shared" si="85"/>
        <v>0.99154246141934377</v>
      </c>
    </row>
    <row r="996" spans="1:8" ht="15.75" customHeight="1">
      <c r="A996" s="167">
        <f t="shared" si="87"/>
        <v>53</v>
      </c>
      <c r="B996" s="168" t="str">
        <f t="shared" si="87"/>
        <v>53-MATHURA</v>
      </c>
      <c r="C996" s="166">
        <f>T6B_Pay_FG_FCI!E63</f>
        <v>45.99</v>
      </c>
      <c r="D996" s="162">
        <f>T6B_Pay_FG_FCI!G63+T6B_Pay_FG_FCI!J63</f>
        <v>54.757820000000002</v>
      </c>
      <c r="E996" s="162">
        <f>T6B_Pay_FG_FCI!I63+T6B_Pay_FG_FCI!K63</f>
        <v>54.757820000000002</v>
      </c>
      <c r="F996" s="163">
        <f t="shared" si="83"/>
        <v>0</v>
      </c>
      <c r="G996" s="163">
        <f t="shared" si="84"/>
        <v>-8.7678200000000004</v>
      </c>
      <c r="H996" s="164">
        <f t="shared" si="85"/>
        <v>1</v>
      </c>
    </row>
    <row r="997" spans="1:8" ht="15.75" customHeight="1">
      <c r="A997" s="167">
        <f t="shared" si="87"/>
        <v>54</v>
      </c>
      <c r="B997" s="168" t="str">
        <f t="shared" si="87"/>
        <v>54-MAU</v>
      </c>
      <c r="C997" s="166">
        <f>T6B_Pay_FG_FCI!E64</f>
        <v>62.54</v>
      </c>
      <c r="D997" s="162">
        <f>T6B_Pay_FG_FCI!G64+T6B_Pay_FG_FCI!J64</f>
        <v>74.83583999999999</v>
      </c>
      <c r="E997" s="162">
        <f>T6B_Pay_FG_FCI!I64+T6B_Pay_FG_FCI!K64</f>
        <v>74.75</v>
      </c>
      <c r="F997" s="163">
        <f t="shared" si="83"/>
        <v>8.5839999999990368E-2</v>
      </c>
      <c r="G997" s="163">
        <f t="shared" si="84"/>
        <v>-12.21</v>
      </c>
      <c r="H997" s="164">
        <f t="shared" si="85"/>
        <v>0.99885295601679636</v>
      </c>
    </row>
    <row r="998" spans="1:8" ht="15.75" customHeight="1">
      <c r="A998" s="167">
        <f t="shared" si="87"/>
        <v>55</v>
      </c>
      <c r="B998" s="168" t="str">
        <f t="shared" si="87"/>
        <v>55-MEERUT</v>
      </c>
      <c r="C998" s="166">
        <f>T6B_Pay_FG_FCI!E65</f>
        <v>66.87</v>
      </c>
      <c r="D998" s="162">
        <f>T6B_Pay_FG_FCI!G65+T6B_Pay_FG_FCI!J65</f>
        <v>80.267269999999996</v>
      </c>
      <c r="E998" s="162">
        <f>T6B_Pay_FG_FCI!I65+T6B_Pay_FG_FCI!K65</f>
        <v>79.92</v>
      </c>
      <c r="F998" s="163">
        <f t="shared" si="83"/>
        <v>0.34726999999999464</v>
      </c>
      <c r="G998" s="163">
        <f t="shared" si="84"/>
        <v>-13.049999999999997</v>
      </c>
      <c r="H998" s="164">
        <f t="shared" si="85"/>
        <v>0.99567357903165266</v>
      </c>
    </row>
    <row r="999" spans="1:8" ht="15.75" customHeight="1">
      <c r="A999" s="167">
        <f t="shared" si="87"/>
        <v>56</v>
      </c>
      <c r="B999" s="168" t="str">
        <f t="shared" si="87"/>
        <v>56-MIRZAPUR</v>
      </c>
      <c r="C999" s="166">
        <f>T6B_Pay_FG_FCI!E66</f>
        <v>117.36</v>
      </c>
      <c r="D999" s="162">
        <f>T6B_Pay_FG_FCI!G66+T6B_Pay_FG_FCI!J66</f>
        <v>140.12736999999998</v>
      </c>
      <c r="E999" s="162">
        <f>T6B_Pay_FG_FCI!I66+T6B_Pay_FG_FCI!K66</f>
        <v>140.12736999999998</v>
      </c>
      <c r="F999" s="163">
        <f t="shared" si="83"/>
        <v>0</v>
      </c>
      <c r="G999" s="163">
        <f t="shared" si="84"/>
        <v>-22.767369999999985</v>
      </c>
      <c r="H999" s="164">
        <f t="shared" si="85"/>
        <v>1</v>
      </c>
    </row>
    <row r="1000" spans="1:8" ht="15.75" customHeight="1">
      <c r="A1000" s="167">
        <f t="shared" si="87"/>
        <v>57</v>
      </c>
      <c r="B1000" s="168" t="str">
        <f t="shared" si="87"/>
        <v>57-MORADABAD</v>
      </c>
      <c r="C1000" s="166">
        <f>T6B_Pay_FG_FCI!E67</f>
        <v>78.099999999999994</v>
      </c>
      <c r="D1000" s="162">
        <f>T6B_Pay_FG_FCI!G67+T6B_Pay_FG_FCI!J67</f>
        <v>93.237070000000003</v>
      </c>
      <c r="E1000" s="162">
        <f>T6B_Pay_FG_FCI!I67+T6B_Pay_FG_FCI!K67</f>
        <v>93.237070000000003</v>
      </c>
      <c r="F1000" s="163">
        <f t="shared" si="83"/>
        <v>0</v>
      </c>
      <c r="G1000" s="163">
        <f t="shared" si="84"/>
        <v>-15.137070000000008</v>
      </c>
      <c r="H1000" s="164">
        <f t="shared" si="85"/>
        <v>1</v>
      </c>
    </row>
    <row r="1001" spans="1:8" ht="15.75" customHeight="1">
      <c r="A1001" s="167">
        <f t="shared" si="87"/>
        <v>58</v>
      </c>
      <c r="B1001" s="168" t="str">
        <f t="shared" si="87"/>
        <v>58-MUZAFFARNAGAR</v>
      </c>
      <c r="C1001" s="166">
        <f>T6B_Pay_FG_FCI!E68</f>
        <v>60.31</v>
      </c>
      <c r="D1001" s="162">
        <f>T6B_Pay_FG_FCI!G68+T6B_Pay_FG_FCI!J68</f>
        <v>73.811109999999999</v>
      </c>
      <c r="E1001" s="162">
        <f>T6B_Pay_FG_FCI!I68+T6B_Pay_FG_FCI!K68</f>
        <v>72.08</v>
      </c>
      <c r="F1001" s="163">
        <f t="shared" si="83"/>
        <v>1.731110000000001</v>
      </c>
      <c r="G1001" s="163">
        <f t="shared" si="84"/>
        <v>-11.769999999999996</v>
      </c>
      <c r="H1001" s="164">
        <f t="shared" si="85"/>
        <v>0.97654675563069027</v>
      </c>
    </row>
    <row r="1002" spans="1:8" ht="15.75" customHeight="1">
      <c r="A1002" s="167">
        <f t="shared" si="87"/>
        <v>59</v>
      </c>
      <c r="B1002" s="168" t="str">
        <f t="shared" si="87"/>
        <v>59-PILIBHIT</v>
      </c>
      <c r="C1002" s="166">
        <f>T6B_Pay_FG_FCI!E69</f>
        <v>86.97</v>
      </c>
      <c r="D1002" s="162">
        <f>T6B_Pay_FG_FCI!G69+T6B_Pay_FG_FCI!J69</f>
        <v>103.94020999999999</v>
      </c>
      <c r="E1002" s="162">
        <f>T6B_Pay_FG_FCI!I69+T6B_Pay_FG_FCI!K69</f>
        <v>103.94</v>
      </c>
      <c r="F1002" s="163">
        <f t="shared" si="83"/>
        <v>2.0999999999560259E-4</v>
      </c>
      <c r="G1002" s="163">
        <f t="shared" si="84"/>
        <v>-16.97</v>
      </c>
      <c r="H1002" s="164">
        <f t="shared" si="85"/>
        <v>0.99999797960769954</v>
      </c>
    </row>
    <row r="1003" spans="1:8" ht="15.75" customHeight="1">
      <c r="A1003" s="167">
        <f t="shared" si="87"/>
        <v>60</v>
      </c>
      <c r="B1003" s="168" t="str">
        <f t="shared" si="87"/>
        <v>60-PRATAPGARH</v>
      </c>
      <c r="C1003" s="166">
        <f>T6B_Pay_FG_FCI!E70</f>
        <v>86.88</v>
      </c>
      <c r="D1003" s="162">
        <f>T6B_Pay_FG_FCI!G70+T6B_Pay_FG_FCI!J70</f>
        <v>104.06147</v>
      </c>
      <c r="E1003" s="162">
        <f>T6B_Pay_FG_FCI!I70+T6B_Pay_FG_FCI!K70</f>
        <v>103.84</v>
      </c>
      <c r="F1003" s="163">
        <f t="shared" si="83"/>
        <v>0.2214699999999965</v>
      </c>
      <c r="G1003" s="163">
        <f t="shared" si="84"/>
        <v>-16.960000000000008</v>
      </c>
      <c r="H1003" s="164">
        <f t="shared" si="85"/>
        <v>0.99787173869444667</v>
      </c>
    </row>
    <row r="1004" spans="1:8" ht="15.75" customHeight="1">
      <c r="A1004" s="167">
        <f t="shared" ref="A1004:B1018" si="88">A99</f>
        <v>61</v>
      </c>
      <c r="B1004" s="168" t="str">
        <f t="shared" si="88"/>
        <v>61-RAI BAREILY</v>
      </c>
      <c r="C1004" s="166">
        <f>T6B_Pay_FG_FCI!E71</f>
        <v>98.89</v>
      </c>
      <c r="D1004" s="162">
        <f>T6B_Pay_FG_FCI!G71+T6B_Pay_FG_FCI!J71</f>
        <v>118.49684999999999</v>
      </c>
      <c r="E1004" s="162">
        <f>T6B_Pay_FG_FCI!I71+T6B_Pay_FG_FCI!K71</f>
        <v>118.19</v>
      </c>
      <c r="F1004" s="163">
        <f t="shared" si="83"/>
        <v>0.30684999999999718</v>
      </c>
      <c r="G1004" s="163">
        <f t="shared" si="84"/>
        <v>-19.299999999999997</v>
      </c>
      <c r="H1004" s="164">
        <f t="shared" si="85"/>
        <v>0.99741047968785668</v>
      </c>
    </row>
    <row r="1005" spans="1:8" ht="15.75" customHeight="1">
      <c r="A1005" s="167">
        <f t="shared" si="88"/>
        <v>62</v>
      </c>
      <c r="B1005" s="168" t="str">
        <f t="shared" si="88"/>
        <v>62-RAMPUR</v>
      </c>
      <c r="C1005" s="166">
        <f>T6B_Pay_FG_FCI!E72</f>
        <v>57.15</v>
      </c>
      <c r="D1005" s="162">
        <f>T6B_Pay_FG_FCI!G72+T6B_Pay_FG_FCI!J72</f>
        <v>68.302070000000001</v>
      </c>
      <c r="E1005" s="162">
        <f>T6B_Pay_FG_FCI!I72+T6B_Pay_FG_FCI!K72</f>
        <v>68.3</v>
      </c>
      <c r="F1005" s="163">
        <f t="shared" si="83"/>
        <v>2.0700000000033469E-3</v>
      </c>
      <c r="G1005" s="163">
        <f t="shared" si="84"/>
        <v>-11.149999999999999</v>
      </c>
      <c r="H1005" s="164">
        <f t="shared" si="85"/>
        <v>0.99996969345145759</v>
      </c>
    </row>
    <row r="1006" spans="1:8" ht="15.75" customHeight="1">
      <c r="A1006" s="167">
        <f t="shared" si="88"/>
        <v>63</v>
      </c>
      <c r="B1006" s="168" t="str">
        <f t="shared" si="88"/>
        <v>63-SAHARANPUR</v>
      </c>
      <c r="C1006" s="166">
        <f>T6B_Pay_FG_FCI!E73</f>
        <v>97.93</v>
      </c>
      <c r="D1006" s="162">
        <f>T6B_Pay_FG_FCI!G73+T6B_Pay_FG_FCI!J73</f>
        <v>117.37977000000001</v>
      </c>
      <c r="E1006" s="162">
        <f>T6B_Pay_FG_FCI!I73+T6B_Pay_FG_FCI!K73</f>
        <v>117.05</v>
      </c>
      <c r="F1006" s="163">
        <f t="shared" si="83"/>
        <v>0.32977000000001055</v>
      </c>
      <c r="G1006" s="163">
        <f t="shared" si="84"/>
        <v>-19.11999999999999</v>
      </c>
      <c r="H1006" s="164">
        <f t="shared" si="85"/>
        <v>0.99719057210624962</v>
      </c>
    </row>
    <row r="1007" spans="1:8" ht="15.75" customHeight="1">
      <c r="A1007" s="167">
        <f t="shared" si="88"/>
        <v>64</v>
      </c>
      <c r="B1007" s="168" t="str">
        <f t="shared" si="88"/>
        <v>64-SANTKABIR NAGAR</v>
      </c>
      <c r="C1007" s="166">
        <f>T6B_Pay_FG_FCI!E74</f>
        <v>99.6</v>
      </c>
      <c r="D1007" s="162">
        <f>T6B_Pay_FG_FCI!G74+T6B_Pay_FG_FCI!J74</f>
        <v>119.34567000000001</v>
      </c>
      <c r="E1007" s="162">
        <f>T6B_Pay_FG_FCI!I74+T6B_Pay_FG_FCI!K74</f>
        <v>119.03999999999999</v>
      </c>
      <c r="F1007" s="163">
        <f t="shared" si="83"/>
        <v>0.30567000000002054</v>
      </c>
      <c r="G1007" s="163">
        <f t="shared" si="84"/>
        <v>-19.439999999999998</v>
      </c>
      <c r="H1007" s="164">
        <f t="shared" si="85"/>
        <v>0.9974387843312621</v>
      </c>
    </row>
    <row r="1008" spans="1:8" ht="15.75" customHeight="1">
      <c r="A1008" s="167">
        <f t="shared" si="88"/>
        <v>65</v>
      </c>
      <c r="B1008" s="168" t="str">
        <f t="shared" si="88"/>
        <v>65-SHAHJAHANPUR</v>
      </c>
      <c r="C1008" s="166">
        <f>T6B_Pay_FG_FCI!E75</f>
        <v>147.72</v>
      </c>
      <c r="D1008" s="162">
        <f>T6B_Pay_FG_FCI!G75+T6B_Pay_FG_FCI!J75</f>
        <v>168.65015</v>
      </c>
      <c r="E1008" s="162">
        <f>T6B_Pay_FG_FCI!I75+T6B_Pay_FG_FCI!K75</f>
        <v>168.65015</v>
      </c>
      <c r="F1008" s="163">
        <f t="shared" si="83"/>
        <v>0</v>
      </c>
      <c r="G1008" s="163">
        <f t="shared" si="84"/>
        <v>-20.930149999999998</v>
      </c>
      <c r="H1008" s="164">
        <f t="shared" si="85"/>
        <v>1</v>
      </c>
    </row>
    <row r="1009" spans="1:8" ht="15.75" customHeight="1">
      <c r="A1009" s="167">
        <f t="shared" si="88"/>
        <v>66</v>
      </c>
      <c r="B1009" s="168" t="str">
        <f t="shared" si="88"/>
        <v>66-SHRAWASTI</v>
      </c>
      <c r="C1009" s="166">
        <f>T6B_Pay_FG_FCI!E76</f>
        <v>50.54</v>
      </c>
      <c r="D1009" s="162">
        <f>T6B_Pay_FG_FCI!G76+T6B_Pay_FG_FCI!J76</f>
        <v>60.15522</v>
      </c>
      <c r="E1009" s="162">
        <f>T6B_Pay_FG_FCI!I76+T6B_Pay_FG_FCI!K76</f>
        <v>60.15522</v>
      </c>
      <c r="F1009" s="163">
        <f t="shared" ref="F1009:F1018" si="89">D1009-E1009</f>
        <v>0</v>
      </c>
      <c r="G1009" s="163">
        <f t="shared" ref="G1009:G1018" si="90">C1009-E1009</f>
        <v>-9.6152200000000008</v>
      </c>
      <c r="H1009" s="164">
        <f t="shared" ref="H1009:H1018" si="91">E1009/D1009</f>
        <v>1</v>
      </c>
    </row>
    <row r="1010" spans="1:8" ht="15.75" customHeight="1">
      <c r="A1010" s="167">
        <f t="shared" si="88"/>
        <v>67</v>
      </c>
      <c r="B1010" s="168" t="str">
        <f t="shared" si="88"/>
        <v>67-SIDDHARTHNAGAR</v>
      </c>
      <c r="C1010" s="166">
        <f>T6B_Pay_FG_FCI!E77</f>
        <v>135.53</v>
      </c>
      <c r="D1010" s="162">
        <f>T6B_Pay_FG_FCI!G77+T6B_Pay_FG_FCI!J77</f>
        <v>167.16</v>
      </c>
      <c r="E1010" s="162">
        <f>T6B_Pay_FG_FCI!I77+T6B_Pay_FG_FCI!K77</f>
        <v>161.98999999999998</v>
      </c>
      <c r="F1010" s="163">
        <f t="shared" si="89"/>
        <v>5.1700000000000159</v>
      </c>
      <c r="G1010" s="163">
        <f t="shared" si="90"/>
        <v>-26.45999999999998</v>
      </c>
      <c r="H1010" s="164">
        <f t="shared" si="91"/>
        <v>0.96907154821727681</v>
      </c>
    </row>
    <row r="1011" spans="1:8" ht="15.75" customHeight="1">
      <c r="A1011" s="167">
        <f t="shared" si="88"/>
        <v>68</v>
      </c>
      <c r="B1011" s="168" t="str">
        <f t="shared" si="88"/>
        <v>68-SITAPUR</v>
      </c>
      <c r="C1011" s="166">
        <f>T6B_Pay_FG_FCI!E78</f>
        <v>236.42</v>
      </c>
      <c r="D1011" s="162">
        <f>T6B_Pay_FG_FCI!G78+T6B_Pay_FG_FCI!J78</f>
        <v>288.25648999999999</v>
      </c>
      <c r="E1011" s="162">
        <f>T6B_Pay_FG_FCI!I78+T6B_Pay_FG_FCI!K78</f>
        <v>282.57</v>
      </c>
      <c r="F1011" s="163">
        <f t="shared" si="89"/>
        <v>5.6864899999999921</v>
      </c>
      <c r="G1011" s="163">
        <f t="shared" si="90"/>
        <v>-46.150000000000006</v>
      </c>
      <c r="H1011" s="164">
        <f t="shared" si="91"/>
        <v>0.98027281189748761</v>
      </c>
    </row>
    <row r="1012" spans="1:8" ht="15.75" customHeight="1">
      <c r="A1012" s="167">
        <f t="shared" si="88"/>
        <v>69</v>
      </c>
      <c r="B1012" s="168" t="str">
        <f t="shared" si="88"/>
        <v>69-SONBHADRA</v>
      </c>
      <c r="C1012" s="166">
        <f>T6B_Pay_FG_FCI!E79</f>
        <v>81.180000000000007</v>
      </c>
      <c r="D1012" s="162">
        <f>T6B_Pay_FG_FCI!G79+T6B_Pay_FG_FCI!J79</f>
        <v>97.034779999999998</v>
      </c>
      <c r="E1012" s="162">
        <f>T6B_Pay_FG_FCI!I79+T6B_Pay_FG_FCI!K79</f>
        <v>97.03</v>
      </c>
      <c r="F1012" s="163">
        <f t="shared" si="89"/>
        <v>4.7799999999966758E-3</v>
      </c>
      <c r="G1012" s="163">
        <f t="shared" si="90"/>
        <v>-15.849999999999994</v>
      </c>
      <c r="H1012" s="164">
        <f t="shared" si="91"/>
        <v>0.99995073931223422</v>
      </c>
    </row>
    <row r="1013" spans="1:8" ht="15.75" customHeight="1">
      <c r="A1013" s="167">
        <f t="shared" si="88"/>
        <v>70</v>
      </c>
      <c r="B1013" s="168" t="str">
        <f t="shared" si="88"/>
        <v>70-SULTANPUR</v>
      </c>
      <c r="C1013" s="166">
        <f>T6B_Pay_FG_FCI!E80</f>
        <v>104.54</v>
      </c>
      <c r="D1013" s="162">
        <f>T6B_Pay_FG_FCI!G80+T6B_Pay_FG_FCI!J80</f>
        <v>125.70371999999999</v>
      </c>
      <c r="E1013" s="162">
        <f>T6B_Pay_FG_FCI!I80+T6B_Pay_FG_FCI!K80</f>
        <v>124.94999999999999</v>
      </c>
      <c r="F1013" s="163">
        <f t="shared" si="89"/>
        <v>0.75372000000000128</v>
      </c>
      <c r="G1013" s="163">
        <f t="shared" si="90"/>
        <v>-20.409999999999982</v>
      </c>
      <c r="H1013" s="164">
        <f t="shared" si="91"/>
        <v>0.99400399606312362</v>
      </c>
    </row>
    <row r="1014" spans="1:8" ht="15.75" customHeight="1">
      <c r="A1014" s="167">
        <f t="shared" si="88"/>
        <v>71</v>
      </c>
      <c r="B1014" s="168" t="str">
        <f t="shared" si="88"/>
        <v>71-UNNAO</v>
      </c>
      <c r="C1014" s="166">
        <f>T6B_Pay_FG_FCI!E81</f>
        <v>91.4</v>
      </c>
      <c r="D1014" s="162">
        <f>T6B_Pay_FG_FCI!G81+T6B_Pay_FG_FCI!J81</f>
        <v>110.84637000000001</v>
      </c>
      <c r="E1014" s="162">
        <f>T6B_Pay_FG_FCI!I81+T6B_Pay_FG_FCI!K81</f>
        <v>109.24000000000001</v>
      </c>
      <c r="F1014" s="163">
        <f t="shared" si="89"/>
        <v>1.6063699999999983</v>
      </c>
      <c r="G1014" s="163">
        <f t="shared" si="90"/>
        <v>-17.840000000000003</v>
      </c>
      <c r="H1014" s="164">
        <f t="shared" si="91"/>
        <v>0.98550814068155779</v>
      </c>
    </row>
    <row r="1015" spans="1:8" ht="15.75" customHeight="1">
      <c r="A1015" s="167">
        <f t="shared" si="88"/>
        <v>72</v>
      </c>
      <c r="B1015" s="168" t="str">
        <f t="shared" si="88"/>
        <v>72-VARANASI</v>
      </c>
      <c r="C1015" s="166">
        <f>T6B_Pay_FG_FCI!E82</f>
        <v>141.47</v>
      </c>
      <c r="D1015" s="162">
        <f>T6B_Pay_FG_FCI!G82+T6B_Pay_FG_FCI!J82</f>
        <v>169.28</v>
      </c>
      <c r="E1015" s="162">
        <f>T6B_Pay_FG_FCI!I82+T6B_Pay_FG_FCI!K82</f>
        <v>169.07999999999998</v>
      </c>
      <c r="F1015" s="163">
        <f t="shared" si="89"/>
        <v>0.20000000000001705</v>
      </c>
      <c r="G1015" s="163">
        <f t="shared" si="90"/>
        <v>-27.609999999999985</v>
      </c>
      <c r="H1015" s="164">
        <f t="shared" si="91"/>
        <v>0.99881852551984862</v>
      </c>
    </row>
    <row r="1016" spans="1:8" ht="15.75" customHeight="1">
      <c r="A1016" s="167">
        <f t="shared" si="88"/>
        <v>73</v>
      </c>
      <c r="B1016" s="168" t="str">
        <f t="shared" si="88"/>
        <v>73-SAMBHAL</v>
      </c>
      <c r="C1016" s="166">
        <f>T6B_Pay_FG_FCI!E83</f>
        <v>110.17</v>
      </c>
      <c r="D1016" s="162">
        <f>T6B_Pay_FG_FCI!G83+T6B_Pay_FG_FCI!J83</f>
        <v>132.72916000000001</v>
      </c>
      <c r="E1016" s="162">
        <f>T6B_Pay_FG_FCI!I83+T6B_Pay_FG_FCI!K83</f>
        <v>131.68</v>
      </c>
      <c r="F1016" s="163">
        <f t="shared" si="89"/>
        <v>1.0491600000000005</v>
      </c>
      <c r="G1016" s="163">
        <f t="shared" si="90"/>
        <v>-21.510000000000005</v>
      </c>
      <c r="H1016" s="164">
        <f t="shared" si="91"/>
        <v>0.9920954822587591</v>
      </c>
    </row>
    <row r="1017" spans="1:8" ht="15.75" customHeight="1">
      <c r="A1017" s="167">
        <f t="shared" si="88"/>
        <v>74</v>
      </c>
      <c r="B1017" s="168" t="str">
        <f t="shared" si="88"/>
        <v>74-HAPUR</v>
      </c>
      <c r="C1017" s="166">
        <f>T6B_Pay_FG_FCI!E84</f>
        <v>26.21</v>
      </c>
      <c r="D1017" s="162">
        <f>T6B_Pay_FG_FCI!G84+T6B_Pay_FG_FCI!J84</f>
        <v>32.0306</v>
      </c>
      <c r="E1017" s="162">
        <f>T6B_Pay_FG_FCI!I84+T6B_Pay_FG_FCI!K84</f>
        <v>31.32</v>
      </c>
      <c r="F1017" s="163">
        <f t="shared" si="89"/>
        <v>0.71059999999999945</v>
      </c>
      <c r="G1017" s="163">
        <f t="shared" si="90"/>
        <v>-5.1099999999999994</v>
      </c>
      <c r="H1017" s="164">
        <f t="shared" si="91"/>
        <v>0.97781496444025406</v>
      </c>
    </row>
    <row r="1018" spans="1:8" ht="15.75" customHeight="1">
      <c r="A1018" s="167">
        <f t="shared" si="88"/>
        <v>75</v>
      </c>
      <c r="B1018" s="168" t="str">
        <f t="shared" si="88"/>
        <v>75-SHAMLI</v>
      </c>
      <c r="C1018" s="166">
        <f>T6B_Pay_FG_FCI!E85</f>
        <v>45.57</v>
      </c>
      <c r="D1018" s="162">
        <f>T6B_Pay_FG_FCI!G85+T6B_Pay_FG_FCI!J85</f>
        <v>54.321439999999996</v>
      </c>
      <c r="E1018" s="162">
        <f>T6B_Pay_FG_FCI!I85+T6B_Pay_FG_FCI!K85</f>
        <v>54.321439999999996</v>
      </c>
      <c r="F1018" s="163">
        <f t="shared" si="89"/>
        <v>0</v>
      </c>
      <c r="G1018" s="163">
        <f t="shared" si="90"/>
        <v>-8.7514399999999952</v>
      </c>
      <c r="H1018" s="164">
        <f t="shared" si="91"/>
        <v>1</v>
      </c>
    </row>
    <row r="1019" spans="1:8" ht="15.75" customHeight="1">
      <c r="A1019" s="167"/>
      <c r="B1019" s="174" t="str">
        <f>B114</f>
        <v>TOTAL</v>
      </c>
      <c r="C1019" s="175">
        <f>SUM(C944:C1018)</f>
        <v>7536.6299999999992</v>
      </c>
      <c r="D1019" s="175">
        <f>SUM(D944:D1018)</f>
        <v>8964.1351899999991</v>
      </c>
      <c r="E1019" s="175">
        <f>SUM(E944:E1018)</f>
        <v>8926.3095099999991</v>
      </c>
      <c r="F1019" s="175">
        <f>SUM(F944:F1018)</f>
        <v>37.82568000000002</v>
      </c>
      <c r="G1019" s="175">
        <f>SUM(G944:G1018)</f>
        <v>-1389.6795099999997</v>
      </c>
      <c r="H1019" s="165">
        <f>E1019/D1019</f>
        <v>0.99578033137628308</v>
      </c>
    </row>
    <row r="1021" spans="1:8" ht="12.75">
      <c r="A1021" s="14" t="s">
        <v>766</v>
      </c>
      <c r="B1021" s="129"/>
      <c r="C1021" s="129"/>
      <c r="D1021" s="129"/>
      <c r="E1021" s="129"/>
    </row>
    <row r="1022" spans="1:8" ht="12.75">
      <c r="A1022" s="176" t="s">
        <v>767</v>
      </c>
      <c r="B1022" s="177"/>
      <c r="C1022" s="177"/>
      <c r="D1022" s="177"/>
      <c r="E1022" s="178"/>
    </row>
    <row r="1023" spans="1:8" ht="12.75">
      <c r="A1023" s="14" t="s">
        <v>1186</v>
      </c>
      <c r="B1023" s="169"/>
      <c r="C1023" s="179"/>
      <c r="D1023" s="169"/>
      <c r="E1023" s="169"/>
    </row>
    <row r="1024" spans="1:8" ht="15.75" customHeight="1">
      <c r="A1024" s="169"/>
      <c r="B1024" s="169"/>
      <c r="C1024" s="169"/>
      <c r="D1024" s="169"/>
      <c r="E1024" s="128" t="s">
        <v>768</v>
      </c>
    </row>
    <row r="1025" spans="1:5" s="154" customFormat="1" ht="50.25" customHeight="1">
      <c r="A1025" s="118" t="s">
        <v>83</v>
      </c>
      <c r="B1025" s="118" t="s">
        <v>227</v>
      </c>
      <c r="C1025" s="119" t="s">
        <v>945</v>
      </c>
      <c r="D1025" s="119" t="s">
        <v>1187</v>
      </c>
      <c r="E1025" s="119" t="s">
        <v>769</v>
      </c>
    </row>
    <row r="1026" spans="1:5" ht="15.75" customHeight="1">
      <c r="A1026" s="180">
        <v>1</v>
      </c>
      <c r="B1026" s="180">
        <v>2</v>
      </c>
      <c r="C1026" s="136">
        <v>3</v>
      </c>
      <c r="D1026" s="136">
        <v>4</v>
      </c>
      <c r="E1026" s="136">
        <v>5</v>
      </c>
    </row>
    <row r="1027" spans="1:5" ht="15.75" customHeight="1">
      <c r="A1027" s="120">
        <f t="shared" ref="A1027:B1046" si="92">A39</f>
        <v>1</v>
      </c>
      <c r="B1027" s="121" t="str">
        <f t="shared" si="92"/>
        <v>01-AGRA</v>
      </c>
      <c r="C1027" s="122">
        <f>T7_CC_PS!E10+T7A_CC_UPS!E10</f>
        <v>1910.8600000000001</v>
      </c>
      <c r="D1027" s="181">
        <f>T7_CC_PS!H10+T7A_CC_UPS!H10</f>
        <v>-42.58</v>
      </c>
      <c r="E1027" s="182">
        <f t="shared" ref="E1027:E1090" si="93">D1027/C1027</f>
        <v>-2.2283160461781602E-2</v>
      </c>
    </row>
    <row r="1028" spans="1:5" ht="15.75" customHeight="1">
      <c r="A1028" s="120">
        <f t="shared" si="92"/>
        <v>2</v>
      </c>
      <c r="B1028" s="121" t="str">
        <f t="shared" si="92"/>
        <v>02-ALIGARH</v>
      </c>
      <c r="C1028" s="122">
        <f>T7_CC_PS!E11+T7A_CC_UPS!E11</f>
        <v>1988.81</v>
      </c>
      <c r="D1028" s="181">
        <f>T7_CC_PS!H11+T7A_CC_UPS!H11</f>
        <v>367.73</v>
      </c>
      <c r="E1028" s="182">
        <f t="shared" si="93"/>
        <v>0.18489951277397038</v>
      </c>
    </row>
    <row r="1029" spans="1:5" ht="15.75" customHeight="1">
      <c r="A1029" s="120">
        <f t="shared" si="92"/>
        <v>3</v>
      </c>
      <c r="B1029" s="121" t="str">
        <f t="shared" si="92"/>
        <v>03-ALLAHABAD</v>
      </c>
      <c r="C1029" s="122">
        <f>T7_CC_PS!E12+T7A_CC_UPS!E12</f>
        <v>3325.7799999999997</v>
      </c>
      <c r="D1029" s="181">
        <f>T7_CC_PS!H12+T7A_CC_UPS!H12</f>
        <v>226.07000000000002</v>
      </c>
      <c r="E1029" s="182">
        <f t="shared" si="93"/>
        <v>6.7975031421200455E-2</v>
      </c>
    </row>
    <row r="1030" spans="1:5" ht="15.75" customHeight="1">
      <c r="A1030" s="120">
        <f t="shared" si="92"/>
        <v>4</v>
      </c>
      <c r="B1030" s="121" t="str">
        <f t="shared" si="92"/>
        <v>04-AMBEDKAR NAGAR</v>
      </c>
      <c r="C1030" s="122">
        <f>T7_CC_PS!E13+T7A_CC_UPS!E13</f>
        <v>1754.37</v>
      </c>
      <c r="D1030" s="181">
        <f>T7_CC_PS!H13+T7A_CC_UPS!H13</f>
        <v>-71.150000000000006</v>
      </c>
      <c r="E1030" s="182">
        <f t="shared" si="93"/>
        <v>-4.0555869058408439E-2</v>
      </c>
    </row>
    <row r="1031" spans="1:5" ht="15.75" customHeight="1">
      <c r="A1031" s="120">
        <f t="shared" si="92"/>
        <v>5</v>
      </c>
      <c r="B1031" s="121" t="str">
        <f t="shared" si="92"/>
        <v>05-AURAIYA</v>
      </c>
      <c r="C1031" s="122">
        <f>T7_CC_PS!E14+T7A_CC_UPS!E14</f>
        <v>1090.51</v>
      </c>
      <c r="D1031" s="181">
        <f>T7_CC_PS!H14+T7A_CC_UPS!H14</f>
        <v>-55.65</v>
      </c>
      <c r="E1031" s="182">
        <f t="shared" si="93"/>
        <v>-5.103116890262354E-2</v>
      </c>
    </row>
    <row r="1032" spans="1:5" ht="15.75" customHeight="1">
      <c r="A1032" s="120">
        <f t="shared" si="92"/>
        <v>6</v>
      </c>
      <c r="B1032" s="121" t="str">
        <f t="shared" si="92"/>
        <v>06-AZAMGARH</v>
      </c>
      <c r="C1032" s="122">
        <f>T7_CC_PS!E15+T7A_CC_UPS!E15</f>
        <v>2936.28</v>
      </c>
      <c r="D1032" s="181">
        <f>T7_CC_PS!H15+T7A_CC_UPS!H15</f>
        <v>380.65</v>
      </c>
      <c r="E1032" s="182">
        <f t="shared" si="93"/>
        <v>0.12963681937689864</v>
      </c>
    </row>
    <row r="1033" spans="1:5" ht="15.75" customHeight="1">
      <c r="A1033" s="120">
        <f t="shared" si="92"/>
        <v>7</v>
      </c>
      <c r="B1033" s="121" t="str">
        <f t="shared" si="92"/>
        <v>07-BADAUN</v>
      </c>
      <c r="C1033" s="122">
        <f>T7_CC_PS!E16+T7A_CC_UPS!E16</f>
        <v>2342.66</v>
      </c>
      <c r="D1033" s="181">
        <f>T7_CC_PS!H16+T7A_CC_UPS!H16</f>
        <v>-24.57</v>
      </c>
      <c r="E1033" s="182">
        <f t="shared" si="93"/>
        <v>-1.04880776553149E-2</v>
      </c>
    </row>
    <row r="1034" spans="1:5" ht="15.75" customHeight="1">
      <c r="A1034" s="120">
        <f t="shared" si="92"/>
        <v>8</v>
      </c>
      <c r="B1034" s="121" t="str">
        <f t="shared" si="92"/>
        <v>08-BAGHPAT</v>
      </c>
      <c r="C1034" s="122">
        <f>T7_CC_PS!E17+T7A_CC_UPS!E17</f>
        <v>731.8</v>
      </c>
      <c r="D1034" s="181">
        <f>T7_CC_PS!H17+T7A_CC_UPS!H17</f>
        <v>28.349999999999998</v>
      </c>
      <c r="E1034" s="182">
        <f t="shared" si="93"/>
        <v>3.8740092921563267E-2</v>
      </c>
    </row>
    <row r="1035" spans="1:5" ht="15.75" customHeight="1">
      <c r="A1035" s="120">
        <f t="shared" si="92"/>
        <v>9</v>
      </c>
      <c r="B1035" s="121" t="str">
        <f t="shared" si="92"/>
        <v>09-BAHRAICH</v>
      </c>
      <c r="C1035" s="122">
        <f>T7_CC_PS!E18+T7A_CC_UPS!E18</f>
        <v>3294.54</v>
      </c>
      <c r="D1035" s="181">
        <f>T7_CC_PS!H18+T7A_CC_UPS!H18</f>
        <v>195.85000000000002</v>
      </c>
      <c r="E1035" s="182">
        <f t="shared" si="93"/>
        <v>5.9446842351284251E-2</v>
      </c>
    </row>
    <row r="1036" spans="1:5" ht="15.75" customHeight="1">
      <c r="A1036" s="120">
        <f t="shared" si="92"/>
        <v>10</v>
      </c>
      <c r="B1036" s="121" t="str">
        <f t="shared" si="92"/>
        <v>10-BALLIA</v>
      </c>
      <c r="C1036" s="122">
        <f>T7_CC_PS!E19+T7A_CC_UPS!E19</f>
        <v>2214.4499999999998</v>
      </c>
      <c r="D1036" s="181">
        <f>T7_CC_PS!H19+T7A_CC_UPS!H19</f>
        <v>736.62</v>
      </c>
      <c r="E1036" s="182">
        <f t="shared" si="93"/>
        <v>0.33264241685294321</v>
      </c>
    </row>
    <row r="1037" spans="1:5" ht="15.75" customHeight="1">
      <c r="A1037" s="120">
        <f t="shared" si="92"/>
        <v>11</v>
      </c>
      <c r="B1037" s="121" t="str">
        <f t="shared" si="92"/>
        <v>11-BALRAMPUR</v>
      </c>
      <c r="C1037" s="122">
        <f>T7_CC_PS!E20+T7A_CC_UPS!E20</f>
        <v>1927.83</v>
      </c>
      <c r="D1037" s="181">
        <f>T7_CC_PS!H20+T7A_CC_UPS!H20</f>
        <v>75.149999999999991</v>
      </c>
      <c r="E1037" s="182">
        <f t="shared" si="93"/>
        <v>3.8981652946577239E-2</v>
      </c>
    </row>
    <row r="1038" spans="1:5" ht="15.75" customHeight="1">
      <c r="A1038" s="120">
        <f t="shared" si="92"/>
        <v>12</v>
      </c>
      <c r="B1038" s="121" t="str">
        <f t="shared" si="92"/>
        <v>12-BANDA</v>
      </c>
      <c r="C1038" s="122">
        <f>T7_CC_PS!E21+T7A_CC_UPS!E21</f>
        <v>1825.35</v>
      </c>
      <c r="D1038" s="181">
        <f>T7_CC_PS!H21+T7A_CC_UPS!H21</f>
        <v>-52.43</v>
      </c>
      <c r="E1038" s="182">
        <f t="shared" si="93"/>
        <v>-2.8723258553154191E-2</v>
      </c>
    </row>
    <row r="1039" spans="1:5" ht="15.75" customHeight="1">
      <c r="A1039" s="120">
        <f t="shared" si="92"/>
        <v>13</v>
      </c>
      <c r="B1039" s="121" t="str">
        <f t="shared" si="92"/>
        <v>13-BARABANKI</v>
      </c>
      <c r="C1039" s="122">
        <f>T7_CC_PS!E22+T7A_CC_UPS!E22</f>
        <v>2359.58</v>
      </c>
      <c r="D1039" s="181">
        <f>T7_CC_PS!H22+T7A_CC_UPS!H22</f>
        <v>-0.29000000000000981</v>
      </c>
      <c r="E1039" s="182">
        <f t="shared" si="93"/>
        <v>-1.2290322854067664E-4</v>
      </c>
    </row>
    <row r="1040" spans="1:5" ht="15.75" customHeight="1">
      <c r="A1040" s="120">
        <f t="shared" si="92"/>
        <v>14</v>
      </c>
      <c r="B1040" s="121" t="str">
        <f t="shared" si="92"/>
        <v>14-BAREILY</v>
      </c>
      <c r="C1040" s="122">
        <f>T7_CC_PS!E23+T7A_CC_UPS!E23</f>
        <v>2641.71</v>
      </c>
      <c r="D1040" s="181">
        <f>T7_CC_PS!H23+T7A_CC_UPS!H23</f>
        <v>-28.900000000000006</v>
      </c>
      <c r="E1040" s="182">
        <f t="shared" si="93"/>
        <v>-1.0939883635978214E-2</v>
      </c>
    </row>
    <row r="1041" spans="1:5" ht="15.75" customHeight="1">
      <c r="A1041" s="120">
        <f t="shared" si="92"/>
        <v>15</v>
      </c>
      <c r="B1041" s="121" t="str">
        <f t="shared" si="92"/>
        <v>15-BASTI</v>
      </c>
      <c r="C1041" s="122">
        <f>T7_CC_PS!E24+T7A_CC_UPS!E24</f>
        <v>1955.9199999999998</v>
      </c>
      <c r="D1041" s="181">
        <f>T7_CC_PS!H24+T7A_CC_UPS!H24</f>
        <v>15.89</v>
      </c>
      <c r="E1041" s="182">
        <f t="shared" si="93"/>
        <v>8.1240541535441135E-3</v>
      </c>
    </row>
    <row r="1042" spans="1:5" ht="15.75" customHeight="1">
      <c r="A1042" s="120">
        <f t="shared" si="92"/>
        <v>16</v>
      </c>
      <c r="B1042" s="121" t="str">
        <f t="shared" si="92"/>
        <v>16-BHADOHI</v>
      </c>
      <c r="C1042" s="122">
        <f>T7_CC_PS!E25+T7A_CC_UPS!E25</f>
        <v>1092.08</v>
      </c>
      <c r="D1042" s="181">
        <f>T7_CC_PS!H25+T7A_CC_UPS!H25</f>
        <v>-94.829999999999984</v>
      </c>
      <c r="E1042" s="182">
        <f t="shared" si="93"/>
        <v>-8.6834297853637082E-2</v>
      </c>
    </row>
    <row r="1043" spans="1:5" ht="15.75" customHeight="1">
      <c r="A1043" s="120">
        <f t="shared" si="92"/>
        <v>17</v>
      </c>
      <c r="B1043" s="121" t="str">
        <f t="shared" si="92"/>
        <v>17-BIJNOUR</v>
      </c>
      <c r="C1043" s="122">
        <f>T7_CC_PS!E26+T7A_CC_UPS!E26</f>
        <v>2132.16</v>
      </c>
      <c r="D1043" s="181">
        <f>T7_CC_PS!H26+T7A_CC_UPS!H26</f>
        <v>166.96</v>
      </c>
      <c r="E1043" s="182">
        <f t="shared" si="93"/>
        <v>7.8305568062434341E-2</v>
      </c>
    </row>
    <row r="1044" spans="1:5" ht="15.75" customHeight="1">
      <c r="A1044" s="120">
        <f t="shared" si="92"/>
        <v>18</v>
      </c>
      <c r="B1044" s="121" t="str">
        <f t="shared" si="92"/>
        <v>18-BULANDSHAHAR</v>
      </c>
      <c r="C1044" s="122">
        <f>T7_CC_PS!E27+T7A_CC_UPS!E27</f>
        <v>1810.7800000000002</v>
      </c>
      <c r="D1044" s="181">
        <f>T7_CC_PS!H27+T7A_CC_UPS!H27</f>
        <v>186.63</v>
      </c>
      <c r="E1044" s="182">
        <f t="shared" si="93"/>
        <v>0.10306608201990301</v>
      </c>
    </row>
    <row r="1045" spans="1:5" ht="15.75" customHeight="1">
      <c r="A1045" s="120">
        <f t="shared" si="92"/>
        <v>19</v>
      </c>
      <c r="B1045" s="121" t="str">
        <f t="shared" si="92"/>
        <v>19-CHANDAULI</v>
      </c>
      <c r="C1045" s="122">
        <f>T7_CC_PS!E28+T7A_CC_UPS!E28</f>
        <v>1776.6999999999998</v>
      </c>
      <c r="D1045" s="181">
        <f>T7_CC_PS!H28+T7A_CC_UPS!H28</f>
        <v>141.32</v>
      </c>
      <c r="E1045" s="182">
        <f t="shared" si="93"/>
        <v>7.9540721562447236E-2</v>
      </c>
    </row>
    <row r="1046" spans="1:5" ht="15.75" customHeight="1">
      <c r="A1046" s="120">
        <f t="shared" si="92"/>
        <v>20</v>
      </c>
      <c r="B1046" s="121" t="str">
        <f t="shared" si="92"/>
        <v>20-CHITRAKOOT</v>
      </c>
      <c r="C1046" s="122">
        <f>T7_CC_PS!E29+T7A_CC_UPS!E29</f>
        <v>1147.06</v>
      </c>
      <c r="D1046" s="181">
        <f>T7_CC_PS!H29+T7A_CC_UPS!H29</f>
        <v>-46.54999999999999</v>
      </c>
      <c r="E1046" s="182">
        <f t="shared" si="93"/>
        <v>-4.0582009659477267E-2</v>
      </c>
    </row>
    <row r="1047" spans="1:5" ht="15.75" customHeight="1">
      <c r="A1047" s="120">
        <f t="shared" ref="A1047:B1066" si="94">A59</f>
        <v>21</v>
      </c>
      <c r="B1047" s="121" t="str">
        <f t="shared" si="94"/>
        <v>21-AMETHI</v>
      </c>
      <c r="C1047" s="122">
        <f>T7_CC_PS!E30+T7A_CC_UPS!E30</f>
        <v>1305.69</v>
      </c>
      <c r="D1047" s="181">
        <f>T7_CC_PS!H30+T7A_CC_UPS!H30</f>
        <v>-49.199999999999996</v>
      </c>
      <c r="E1047" s="182">
        <f t="shared" si="93"/>
        <v>-3.7681226018427036E-2</v>
      </c>
    </row>
    <row r="1048" spans="1:5" ht="15.75" customHeight="1">
      <c r="A1048" s="120">
        <f t="shared" si="94"/>
        <v>22</v>
      </c>
      <c r="B1048" s="121" t="str">
        <f t="shared" si="94"/>
        <v>22-DEORIA</v>
      </c>
      <c r="C1048" s="122">
        <f>T7_CC_PS!E31+T7A_CC_UPS!E31</f>
        <v>2234.7600000000002</v>
      </c>
      <c r="D1048" s="181">
        <f>T7_CC_PS!H31+T7A_CC_UPS!H31</f>
        <v>41.769999999999996</v>
      </c>
      <c r="E1048" s="182">
        <f t="shared" si="93"/>
        <v>1.8691045123413696E-2</v>
      </c>
    </row>
    <row r="1049" spans="1:5" ht="15.75" customHeight="1">
      <c r="A1049" s="120">
        <f t="shared" si="94"/>
        <v>23</v>
      </c>
      <c r="B1049" s="121" t="str">
        <f t="shared" si="94"/>
        <v>23-ETAH</v>
      </c>
      <c r="C1049" s="122">
        <f>T7_CC_PS!E32+T7A_CC_UPS!E32</f>
        <v>1373.3400000000001</v>
      </c>
      <c r="D1049" s="181">
        <f>T7_CC_PS!H32+T7A_CC_UPS!H32</f>
        <v>53.2</v>
      </c>
      <c r="E1049" s="182">
        <f t="shared" si="93"/>
        <v>3.873767603069888E-2</v>
      </c>
    </row>
    <row r="1050" spans="1:5" ht="15.75" customHeight="1">
      <c r="A1050" s="120">
        <f t="shared" si="94"/>
        <v>24</v>
      </c>
      <c r="B1050" s="121" t="str">
        <f t="shared" si="94"/>
        <v>24-FAIZABAD</v>
      </c>
      <c r="C1050" s="122">
        <f>T7_CC_PS!E33+T7A_CC_UPS!E33</f>
        <v>1789.0200000000002</v>
      </c>
      <c r="D1050" s="181">
        <f>T7_CC_PS!H33+T7A_CC_UPS!H33</f>
        <v>364.24</v>
      </c>
      <c r="E1050" s="182">
        <f t="shared" si="93"/>
        <v>0.20359750030743087</v>
      </c>
    </row>
    <row r="1051" spans="1:5" ht="15.75" customHeight="1">
      <c r="A1051" s="120">
        <f t="shared" si="94"/>
        <v>25</v>
      </c>
      <c r="B1051" s="121" t="str">
        <f t="shared" si="94"/>
        <v>25-FARRUKHABAD</v>
      </c>
      <c r="C1051" s="122">
        <f>T7_CC_PS!E34+T7A_CC_UPS!E34</f>
        <v>1431.24</v>
      </c>
      <c r="D1051" s="181">
        <f>T7_CC_PS!H34+T7A_CC_UPS!H34</f>
        <v>-29.72</v>
      </c>
      <c r="E1051" s="182">
        <f t="shared" si="93"/>
        <v>-2.0765210586624186E-2</v>
      </c>
    </row>
    <row r="1052" spans="1:5" ht="15.75" customHeight="1">
      <c r="A1052" s="120">
        <f t="shared" si="94"/>
        <v>26</v>
      </c>
      <c r="B1052" s="121" t="str">
        <f t="shared" si="94"/>
        <v>26-FATEHPUR</v>
      </c>
      <c r="C1052" s="122">
        <f>T7_CC_PS!E35+T7A_CC_UPS!E35</f>
        <v>2149.5500000000002</v>
      </c>
      <c r="D1052" s="181">
        <f>T7_CC_PS!H35+T7A_CC_UPS!H35</f>
        <v>66.72999999999999</v>
      </c>
      <c r="E1052" s="182">
        <f t="shared" si="93"/>
        <v>3.1043706822358162E-2</v>
      </c>
    </row>
    <row r="1053" spans="1:5" ht="15.75" customHeight="1">
      <c r="A1053" s="120">
        <f t="shared" si="94"/>
        <v>27</v>
      </c>
      <c r="B1053" s="121" t="str">
        <f t="shared" si="94"/>
        <v>27-FIROZABAD</v>
      </c>
      <c r="C1053" s="122">
        <f>T7_CC_PS!E36+T7A_CC_UPS!E36</f>
        <v>1223.26</v>
      </c>
      <c r="D1053" s="181">
        <f>T7_CC_PS!H36+T7A_CC_UPS!H36</f>
        <v>-106.52999999999999</v>
      </c>
      <c r="E1053" s="182">
        <f t="shared" si="93"/>
        <v>-8.7086964341186651E-2</v>
      </c>
    </row>
    <row r="1054" spans="1:5" ht="15.75" customHeight="1">
      <c r="A1054" s="120">
        <f t="shared" si="94"/>
        <v>28</v>
      </c>
      <c r="B1054" s="121" t="str">
        <f t="shared" si="94"/>
        <v>28-G.B. NAGAR</v>
      </c>
      <c r="C1054" s="122">
        <f>T7_CC_PS!E37+T7A_CC_UPS!E37</f>
        <v>746.57999999999993</v>
      </c>
      <c r="D1054" s="181">
        <f>T7_CC_PS!H37+T7A_CC_UPS!H37</f>
        <v>43.809999999999995</v>
      </c>
      <c r="E1054" s="182">
        <f t="shared" si="93"/>
        <v>5.8680918320876532E-2</v>
      </c>
    </row>
    <row r="1055" spans="1:5" ht="15.75" customHeight="1">
      <c r="A1055" s="120">
        <f t="shared" si="94"/>
        <v>29</v>
      </c>
      <c r="B1055" s="121" t="str">
        <f t="shared" si="94"/>
        <v>29-GHAZIPUR</v>
      </c>
      <c r="C1055" s="122">
        <f>T7_CC_PS!E38+T7A_CC_UPS!E38</f>
        <v>2501.77</v>
      </c>
      <c r="D1055" s="181">
        <f>T7_CC_PS!H38+T7A_CC_UPS!H38</f>
        <v>-80.860000000000014</v>
      </c>
      <c r="E1055" s="182">
        <f t="shared" si="93"/>
        <v>-3.2321116649412222E-2</v>
      </c>
    </row>
    <row r="1056" spans="1:5" ht="15.75" customHeight="1">
      <c r="A1056" s="120">
        <f t="shared" si="94"/>
        <v>30</v>
      </c>
      <c r="B1056" s="121" t="str">
        <f t="shared" si="94"/>
        <v>30-GHAZIYABAD</v>
      </c>
      <c r="C1056" s="122">
        <f>T7_CC_PS!E39+T7A_CC_UPS!E39</f>
        <v>705.82999999999993</v>
      </c>
      <c r="D1056" s="181">
        <f>T7_CC_PS!H39+T7A_CC_UPS!H39</f>
        <v>-26.680000000000007</v>
      </c>
      <c r="E1056" s="182">
        <f t="shared" si="93"/>
        <v>-3.7799470127367792E-2</v>
      </c>
    </row>
    <row r="1057" spans="1:5" ht="15.75" customHeight="1">
      <c r="A1057" s="120">
        <f t="shared" si="94"/>
        <v>31</v>
      </c>
      <c r="B1057" s="121" t="str">
        <f t="shared" si="94"/>
        <v>31-GONDA</v>
      </c>
      <c r="C1057" s="122">
        <f>T7_CC_PS!E40+T7A_CC_UPS!E40</f>
        <v>2672.75</v>
      </c>
      <c r="D1057" s="181">
        <f>T7_CC_PS!H40+T7A_CC_UPS!H40</f>
        <v>352.23</v>
      </c>
      <c r="E1057" s="182">
        <f t="shared" si="93"/>
        <v>0.13178561406790759</v>
      </c>
    </row>
    <row r="1058" spans="1:5" ht="15.75" customHeight="1">
      <c r="A1058" s="120">
        <f t="shared" si="94"/>
        <v>32</v>
      </c>
      <c r="B1058" s="121" t="str">
        <f t="shared" si="94"/>
        <v>32-GORAKHPUR</v>
      </c>
      <c r="C1058" s="122">
        <f>T7_CC_PS!E41+T7A_CC_UPS!E41</f>
        <v>2329.41</v>
      </c>
      <c r="D1058" s="181">
        <f>T7_CC_PS!H41+T7A_CC_UPS!H41</f>
        <v>92.7</v>
      </c>
      <c r="E1058" s="182">
        <f t="shared" si="93"/>
        <v>3.9795484693549016E-2</v>
      </c>
    </row>
    <row r="1059" spans="1:5" ht="15.75" customHeight="1">
      <c r="A1059" s="120">
        <f t="shared" si="94"/>
        <v>33</v>
      </c>
      <c r="B1059" s="121" t="str">
        <f t="shared" si="94"/>
        <v>33-HAMEERPUR</v>
      </c>
      <c r="C1059" s="122">
        <f>T7_CC_PS!E42+T7A_CC_UPS!E42</f>
        <v>946.94999999999993</v>
      </c>
      <c r="D1059" s="181">
        <f>T7_CC_PS!H42+T7A_CC_UPS!H42</f>
        <v>63.53</v>
      </c>
      <c r="E1059" s="182">
        <f t="shared" si="93"/>
        <v>6.7089075452769417E-2</v>
      </c>
    </row>
    <row r="1060" spans="1:5" ht="15.75" customHeight="1">
      <c r="A1060" s="120">
        <f t="shared" si="94"/>
        <v>34</v>
      </c>
      <c r="B1060" s="121" t="str">
        <f t="shared" si="94"/>
        <v>34-HARDOI</v>
      </c>
      <c r="C1060" s="122">
        <f>T7_CC_PS!E43+T7A_CC_UPS!E43</f>
        <v>3993.74</v>
      </c>
      <c r="D1060" s="181">
        <f>T7_CC_PS!H43+T7A_CC_UPS!H43</f>
        <v>129.63</v>
      </c>
      <c r="E1060" s="182">
        <f t="shared" si="93"/>
        <v>3.2458297235173045E-2</v>
      </c>
    </row>
    <row r="1061" spans="1:5" ht="15.75" customHeight="1">
      <c r="A1061" s="120">
        <f t="shared" si="94"/>
        <v>35</v>
      </c>
      <c r="B1061" s="121" t="str">
        <f t="shared" si="94"/>
        <v>35-HATHRAS</v>
      </c>
      <c r="C1061" s="122">
        <f>T7_CC_PS!E44+T7A_CC_UPS!E44</f>
        <v>1011.6999999999999</v>
      </c>
      <c r="D1061" s="181">
        <f>T7_CC_PS!H44+T7A_CC_UPS!H44</f>
        <v>-10.040000000000001</v>
      </c>
      <c r="E1061" s="182">
        <f t="shared" si="93"/>
        <v>-9.9238904813679953E-3</v>
      </c>
    </row>
    <row r="1062" spans="1:5" ht="15.75" customHeight="1">
      <c r="A1062" s="120">
        <f t="shared" si="94"/>
        <v>36</v>
      </c>
      <c r="B1062" s="121" t="str">
        <f t="shared" si="94"/>
        <v>36-ITAWAH</v>
      </c>
      <c r="C1062" s="122">
        <f>T7_CC_PS!E45+T7A_CC_UPS!E45</f>
        <v>1076</v>
      </c>
      <c r="D1062" s="181">
        <f>T7_CC_PS!H45+T7A_CC_UPS!H45</f>
        <v>7.100000000000005</v>
      </c>
      <c r="E1062" s="182">
        <f t="shared" si="93"/>
        <v>6.5985130111524213E-3</v>
      </c>
    </row>
    <row r="1063" spans="1:5" ht="15.75" customHeight="1">
      <c r="A1063" s="120">
        <f t="shared" si="94"/>
        <v>37</v>
      </c>
      <c r="B1063" s="121" t="str">
        <f t="shared" si="94"/>
        <v>37-J.P. NAGAR</v>
      </c>
      <c r="C1063" s="122">
        <f>T7_CC_PS!E46+T7A_CC_UPS!E46</f>
        <v>976.43</v>
      </c>
      <c r="D1063" s="181">
        <f>T7_CC_PS!H46+T7A_CC_UPS!H46</f>
        <v>94.19</v>
      </c>
      <c r="E1063" s="182">
        <f t="shared" si="93"/>
        <v>9.6463648187786119E-2</v>
      </c>
    </row>
    <row r="1064" spans="1:5" ht="15.75" customHeight="1">
      <c r="A1064" s="120">
        <f t="shared" si="94"/>
        <v>38</v>
      </c>
      <c r="B1064" s="121" t="str">
        <f t="shared" si="94"/>
        <v>38-JALAUN</v>
      </c>
      <c r="C1064" s="122">
        <f>T7_CC_PS!E47+T7A_CC_UPS!E47</f>
        <v>1113.47</v>
      </c>
      <c r="D1064" s="181">
        <f>T7_CC_PS!H47+T7A_CC_UPS!H47</f>
        <v>74.05</v>
      </c>
      <c r="E1064" s="182">
        <f t="shared" si="93"/>
        <v>6.6503812406261506E-2</v>
      </c>
    </row>
    <row r="1065" spans="1:5" ht="15.75" customHeight="1">
      <c r="A1065" s="120">
        <f t="shared" si="94"/>
        <v>39</v>
      </c>
      <c r="B1065" s="121" t="str">
        <f t="shared" si="94"/>
        <v>39-JAUNPUR</v>
      </c>
      <c r="C1065" s="122">
        <f>T7_CC_PS!E48+T7A_CC_UPS!E48</f>
        <v>3364.4900000000002</v>
      </c>
      <c r="D1065" s="181">
        <f>T7_CC_PS!H48+T7A_CC_UPS!H48</f>
        <v>153.44999999999999</v>
      </c>
      <c r="E1065" s="182">
        <f t="shared" si="93"/>
        <v>4.560869552294701E-2</v>
      </c>
    </row>
    <row r="1066" spans="1:5" ht="15.75" customHeight="1">
      <c r="A1066" s="120">
        <f t="shared" si="94"/>
        <v>40</v>
      </c>
      <c r="B1066" s="121" t="str">
        <f t="shared" si="94"/>
        <v>40-JHANSI</v>
      </c>
      <c r="C1066" s="122">
        <f>T7_CC_PS!E49+T7A_CC_UPS!E49</f>
        <v>1227.9899999999998</v>
      </c>
      <c r="D1066" s="181">
        <f>T7_CC_PS!H49+T7A_CC_UPS!H49</f>
        <v>82.68</v>
      </c>
      <c r="E1066" s="182">
        <f t="shared" si="93"/>
        <v>6.7329538514157294E-2</v>
      </c>
    </row>
    <row r="1067" spans="1:5" ht="15.75" customHeight="1">
      <c r="A1067" s="120">
        <f t="shared" ref="A1067:B1086" si="95">A79</f>
        <v>41</v>
      </c>
      <c r="B1067" s="121" t="str">
        <f t="shared" si="95"/>
        <v>41-KANNAUJ</v>
      </c>
      <c r="C1067" s="122">
        <f>T7_CC_PS!E50+T7A_CC_UPS!E50</f>
        <v>1351.74</v>
      </c>
      <c r="D1067" s="181">
        <f>T7_CC_PS!H50+T7A_CC_UPS!H50</f>
        <v>183.65999999999997</v>
      </c>
      <c r="E1067" s="182">
        <f t="shared" si="93"/>
        <v>0.13586932398242263</v>
      </c>
    </row>
    <row r="1068" spans="1:5" ht="15.75" customHeight="1">
      <c r="A1068" s="120">
        <f t="shared" si="95"/>
        <v>42</v>
      </c>
      <c r="B1068" s="121" t="str">
        <f t="shared" si="95"/>
        <v>42-KANPUR DEHAT</v>
      </c>
      <c r="C1068" s="122">
        <f>T7_CC_PS!E51+T7A_CC_UPS!E51</f>
        <v>1358.92</v>
      </c>
      <c r="D1068" s="181">
        <f>T7_CC_PS!H51+T7A_CC_UPS!H51</f>
        <v>469.13000000000005</v>
      </c>
      <c r="E1068" s="182">
        <f t="shared" si="93"/>
        <v>0.34522267683160157</v>
      </c>
    </row>
    <row r="1069" spans="1:5" ht="15.75" customHeight="1">
      <c r="A1069" s="120">
        <f t="shared" si="95"/>
        <v>43</v>
      </c>
      <c r="B1069" s="121" t="str">
        <f t="shared" si="95"/>
        <v>43-KANPUR NAGAR</v>
      </c>
      <c r="C1069" s="122">
        <f>T7_CC_PS!E52+T7A_CC_UPS!E52</f>
        <v>1493.8899999999999</v>
      </c>
      <c r="D1069" s="181">
        <f>T7_CC_PS!H52+T7A_CC_UPS!H52</f>
        <v>49.14</v>
      </c>
      <c r="E1069" s="182">
        <f t="shared" si="93"/>
        <v>3.2893988178513814E-2</v>
      </c>
    </row>
    <row r="1070" spans="1:5" ht="15.75" customHeight="1">
      <c r="A1070" s="120">
        <f t="shared" si="95"/>
        <v>44</v>
      </c>
      <c r="B1070" s="121" t="str">
        <f t="shared" si="95"/>
        <v>44-KAAS GANJ</v>
      </c>
      <c r="C1070" s="122">
        <f>T7_CC_PS!E53+T7A_CC_UPS!E53</f>
        <v>1068.8400000000001</v>
      </c>
      <c r="D1070" s="181">
        <f>T7_CC_PS!H53+T7A_CC_UPS!H53</f>
        <v>183.17999999999998</v>
      </c>
      <c r="E1070" s="182">
        <f t="shared" si="93"/>
        <v>0.17138205905467604</v>
      </c>
    </row>
    <row r="1071" spans="1:5" ht="15.75" customHeight="1">
      <c r="A1071" s="120">
        <f t="shared" si="95"/>
        <v>45</v>
      </c>
      <c r="B1071" s="121" t="str">
        <f t="shared" si="95"/>
        <v>45-KAUSHAMBI</v>
      </c>
      <c r="C1071" s="122">
        <f>T7_CC_PS!E54+T7A_CC_UPS!E54</f>
        <v>1238.07</v>
      </c>
      <c r="D1071" s="181">
        <f>T7_CC_PS!H54+T7A_CC_UPS!H54</f>
        <v>-9.0800000000000018</v>
      </c>
      <c r="E1071" s="182">
        <f t="shared" si="93"/>
        <v>-7.3339956545268054E-3</v>
      </c>
    </row>
    <row r="1072" spans="1:5" ht="15.75" customHeight="1">
      <c r="A1072" s="120">
        <f t="shared" si="95"/>
        <v>46</v>
      </c>
      <c r="B1072" s="121" t="str">
        <f t="shared" si="95"/>
        <v>46-KUSHINAGAR</v>
      </c>
      <c r="C1072" s="122">
        <f>T7_CC_PS!E55+T7A_CC_UPS!E55</f>
        <v>2348.3000000000002</v>
      </c>
      <c r="D1072" s="181">
        <f>T7_CC_PS!H55+T7A_CC_UPS!H55</f>
        <v>79.399999999999991</v>
      </c>
      <c r="E1072" s="182">
        <f t="shared" si="93"/>
        <v>3.3811693565558056E-2</v>
      </c>
    </row>
    <row r="1073" spans="1:5" ht="15.75" customHeight="1">
      <c r="A1073" s="120">
        <f t="shared" si="95"/>
        <v>47</v>
      </c>
      <c r="B1073" s="121" t="str">
        <f t="shared" si="95"/>
        <v>47-LAKHIMPUR KHERI</v>
      </c>
      <c r="C1073" s="122">
        <f>T7_CC_PS!E56+T7A_CC_UPS!E56</f>
        <v>4143.96</v>
      </c>
      <c r="D1073" s="181">
        <f>T7_CC_PS!H56+T7A_CC_UPS!H56</f>
        <v>231.05</v>
      </c>
      <c r="E1073" s="182">
        <f t="shared" si="93"/>
        <v>5.5755847064160854E-2</v>
      </c>
    </row>
    <row r="1074" spans="1:5" ht="15.75" customHeight="1">
      <c r="A1074" s="120">
        <f t="shared" si="95"/>
        <v>48</v>
      </c>
      <c r="B1074" s="121" t="str">
        <f t="shared" si="95"/>
        <v>48-LALITPUR</v>
      </c>
      <c r="C1074" s="122">
        <f>T7_CC_PS!E57+T7A_CC_UPS!E57</f>
        <v>1342.33</v>
      </c>
      <c r="D1074" s="181">
        <f>T7_CC_PS!H57+T7A_CC_UPS!H57</f>
        <v>303.45999999999998</v>
      </c>
      <c r="E1074" s="182">
        <f t="shared" si="93"/>
        <v>0.22606959540500474</v>
      </c>
    </row>
    <row r="1075" spans="1:5" ht="15.75" customHeight="1">
      <c r="A1075" s="120">
        <f t="shared" si="95"/>
        <v>49</v>
      </c>
      <c r="B1075" s="121" t="str">
        <f t="shared" si="95"/>
        <v>49-LUCKNOW</v>
      </c>
      <c r="C1075" s="122">
        <f>T7_CC_PS!E58+T7A_CC_UPS!E58</f>
        <v>1658.87</v>
      </c>
      <c r="D1075" s="181">
        <f>T7_CC_PS!H58+T7A_CC_UPS!H58</f>
        <v>-110.11999999999999</v>
      </c>
      <c r="E1075" s="182">
        <f t="shared" si="93"/>
        <v>-6.6382537510474002E-2</v>
      </c>
    </row>
    <row r="1076" spans="1:5" ht="15.75" customHeight="1">
      <c r="A1076" s="120">
        <f t="shared" si="95"/>
        <v>50</v>
      </c>
      <c r="B1076" s="121" t="str">
        <f t="shared" si="95"/>
        <v>50-MAHOBA</v>
      </c>
      <c r="C1076" s="122">
        <f>T7_CC_PS!E59+T7A_CC_UPS!E59</f>
        <v>895.97</v>
      </c>
      <c r="D1076" s="181">
        <f>T7_CC_PS!H59+T7A_CC_UPS!H59</f>
        <v>34.299999999999997</v>
      </c>
      <c r="E1076" s="182">
        <f t="shared" si="93"/>
        <v>3.8282531781198025E-2</v>
      </c>
    </row>
    <row r="1077" spans="1:5" ht="15.75" customHeight="1">
      <c r="A1077" s="120">
        <f t="shared" si="95"/>
        <v>51</v>
      </c>
      <c r="B1077" s="121" t="str">
        <f t="shared" si="95"/>
        <v>51-MAHRAJGANJ</v>
      </c>
      <c r="C1077" s="122">
        <f>T7_CC_PS!E60+T7A_CC_UPS!E60</f>
        <v>2033.74</v>
      </c>
      <c r="D1077" s="181">
        <f>T7_CC_PS!H60+T7A_CC_UPS!H60</f>
        <v>168.06</v>
      </c>
      <c r="E1077" s="182">
        <f t="shared" si="93"/>
        <v>8.2635931830027431E-2</v>
      </c>
    </row>
    <row r="1078" spans="1:5" ht="15.75" customHeight="1">
      <c r="A1078" s="120">
        <f t="shared" si="95"/>
        <v>52</v>
      </c>
      <c r="B1078" s="121" t="str">
        <f t="shared" si="95"/>
        <v>52-MAINPURI</v>
      </c>
      <c r="C1078" s="122">
        <f>T7_CC_PS!E61+T7A_CC_UPS!E61</f>
        <v>1080.9499999999998</v>
      </c>
      <c r="D1078" s="181">
        <f>T7_CC_PS!H61+T7A_CC_UPS!H61</f>
        <v>-48.040000000000006</v>
      </c>
      <c r="E1078" s="182">
        <f t="shared" si="93"/>
        <v>-4.444238863962257E-2</v>
      </c>
    </row>
    <row r="1079" spans="1:5" ht="15.75" customHeight="1">
      <c r="A1079" s="120">
        <f t="shared" si="95"/>
        <v>53</v>
      </c>
      <c r="B1079" s="121" t="str">
        <f t="shared" si="95"/>
        <v>53-MATHURA</v>
      </c>
      <c r="C1079" s="122">
        <f>T7_CC_PS!E62+T7A_CC_UPS!E62</f>
        <v>1352.74</v>
      </c>
      <c r="D1079" s="181">
        <f>T7_CC_PS!H62+T7A_CC_UPS!H62</f>
        <v>-162.75</v>
      </c>
      <c r="E1079" s="182">
        <f t="shared" si="93"/>
        <v>-0.12031136803820394</v>
      </c>
    </row>
    <row r="1080" spans="1:5" ht="15.75" customHeight="1">
      <c r="A1080" s="120">
        <f t="shared" si="95"/>
        <v>54</v>
      </c>
      <c r="B1080" s="121" t="str">
        <f t="shared" si="95"/>
        <v>54-MAU</v>
      </c>
      <c r="C1080" s="122">
        <f>T7_CC_PS!E63+T7A_CC_UPS!E63</f>
        <v>1598.72</v>
      </c>
      <c r="D1080" s="181">
        <f>T7_CC_PS!H63+T7A_CC_UPS!H63</f>
        <v>114.63000000000001</v>
      </c>
      <c r="E1080" s="182">
        <f t="shared" si="93"/>
        <v>7.1701110888710978E-2</v>
      </c>
    </row>
    <row r="1081" spans="1:5" ht="15.75" customHeight="1">
      <c r="A1081" s="120">
        <f t="shared" si="95"/>
        <v>55</v>
      </c>
      <c r="B1081" s="121" t="str">
        <f t="shared" si="95"/>
        <v>55-MEERUT</v>
      </c>
      <c r="C1081" s="122">
        <f>T7_CC_PS!E64+T7A_CC_UPS!E64</f>
        <v>1374.19</v>
      </c>
      <c r="D1081" s="181">
        <f>T7_CC_PS!H64+T7A_CC_UPS!H64</f>
        <v>1.0700000000000003</v>
      </c>
      <c r="E1081" s="182">
        <f t="shared" si="93"/>
        <v>7.7864050822666457E-4</v>
      </c>
    </row>
    <row r="1082" spans="1:5" ht="15.75" customHeight="1">
      <c r="A1082" s="120">
        <f t="shared" si="95"/>
        <v>56</v>
      </c>
      <c r="B1082" s="121" t="str">
        <f t="shared" si="95"/>
        <v>56-MIRZAPUR</v>
      </c>
      <c r="C1082" s="122">
        <f>T7_CC_PS!E65+T7A_CC_UPS!E65</f>
        <v>2216.09</v>
      </c>
      <c r="D1082" s="181">
        <f>T7_CC_PS!H65+T7A_CC_UPS!H65</f>
        <v>239.57</v>
      </c>
      <c r="E1082" s="182">
        <f t="shared" si="93"/>
        <v>0.10810481523764828</v>
      </c>
    </row>
    <row r="1083" spans="1:5" ht="15.75" customHeight="1">
      <c r="A1083" s="120">
        <f t="shared" si="95"/>
        <v>57</v>
      </c>
      <c r="B1083" s="121" t="str">
        <f t="shared" si="95"/>
        <v>57-MORADABAD</v>
      </c>
      <c r="C1083" s="122">
        <f>T7_CC_PS!E66+T7A_CC_UPS!E66</f>
        <v>1439.51</v>
      </c>
      <c r="D1083" s="181">
        <f>T7_CC_PS!H66+T7A_CC_UPS!H66</f>
        <v>51.749999999999993</v>
      </c>
      <c r="E1083" s="182">
        <f t="shared" si="93"/>
        <v>3.5949732895221284E-2</v>
      </c>
    </row>
    <row r="1084" spans="1:5" ht="15.75" customHeight="1">
      <c r="A1084" s="120">
        <f t="shared" si="95"/>
        <v>58</v>
      </c>
      <c r="B1084" s="121" t="str">
        <f t="shared" si="95"/>
        <v>58-MUZAFFARNAGAR</v>
      </c>
      <c r="C1084" s="122">
        <f>T7_CC_PS!E67+T7A_CC_UPS!E67</f>
        <v>1128.01</v>
      </c>
      <c r="D1084" s="181">
        <f>T7_CC_PS!H67+T7A_CC_UPS!H67</f>
        <v>49.230000000000004</v>
      </c>
      <c r="E1084" s="182">
        <f t="shared" si="93"/>
        <v>4.3643230113208219E-2</v>
      </c>
    </row>
    <row r="1085" spans="1:5" ht="15.75" customHeight="1">
      <c r="A1085" s="120">
        <f t="shared" si="95"/>
        <v>59</v>
      </c>
      <c r="B1085" s="121" t="str">
        <f t="shared" si="95"/>
        <v>59-PILIBHIT</v>
      </c>
      <c r="C1085" s="122">
        <f>T7_CC_PS!E68+T7A_CC_UPS!E68</f>
        <v>1314.45</v>
      </c>
      <c r="D1085" s="181">
        <f>T7_CC_PS!H68+T7A_CC_UPS!H68</f>
        <v>-66.050000000000011</v>
      </c>
      <c r="E1085" s="182">
        <f t="shared" si="93"/>
        <v>-5.0249153638403904E-2</v>
      </c>
    </row>
    <row r="1086" spans="1:5" ht="15.75" customHeight="1">
      <c r="A1086" s="120">
        <f t="shared" si="95"/>
        <v>60</v>
      </c>
      <c r="B1086" s="121" t="str">
        <f t="shared" si="95"/>
        <v>60-PRATAPGARH</v>
      </c>
      <c r="C1086" s="122">
        <f>T7_CC_PS!E69+T7A_CC_UPS!E69</f>
        <v>2223.08</v>
      </c>
      <c r="D1086" s="181">
        <f>T7_CC_PS!H69+T7A_CC_UPS!H69</f>
        <v>408.43000000000006</v>
      </c>
      <c r="E1086" s="182">
        <f t="shared" si="93"/>
        <v>0.18372258308293002</v>
      </c>
    </row>
    <row r="1087" spans="1:5" ht="15.75" customHeight="1">
      <c r="A1087" s="120">
        <f t="shared" ref="A1087:B1101" si="96">A99</f>
        <v>61</v>
      </c>
      <c r="B1087" s="121" t="str">
        <f t="shared" si="96"/>
        <v>61-RAI BAREILY</v>
      </c>
      <c r="C1087" s="122">
        <f>T7_CC_PS!E70+T7A_CC_UPS!E70</f>
        <v>1766.7400000000002</v>
      </c>
      <c r="D1087" s="181">
        <f>T7_CC_PS!H70+T7A_CC_UPS!H70</f>
        <v>170.57999999999998</v>
      </c>
      <c r="E1087" s="182">
        <f t="shared" si="93"/>
        <v>9.6550709215843855E-2</v>
      </c>
    </row>
    <row r="1088" spans="1:5" ht="15.75" customHeight="1">
      <c r="A1088" s="120">
        <f t="shared" si="96"/>
        <v>62</v>
      </c>
      <c r="B1088" s="121" t="str">
        <f t="shared" si="96"/>
        <v>62-RAMPUR</v>
      </c>
      <c r="C1088" s="122">
        <f>T7_CC_PS!E71+T7A_CC_UPS!E71</f>
        <v>1278.0899999999999</v>
      </c>
      <c r="D1088" s="181">
        <f>T7_CC_PS!H71+T7A_CC_UPS!H71</f>
        <v>-6.0300000000000047</v>
      </c>
      <c r="E1088" s="182">
        <f t="shared" si="93"/>
        <v>-4.7179776072107634E-3</v>
      </c>
    </row>
    <row r="1089" spans="1:5" ht="15.75" customHeight="1">
      <c r="A1089" s="120">
        <f t="shared" si="96"/>
        <v>63</v>
      </c>
      <c r="B1089" s="121" t="str">
        <f t="shared" si="96"/>
        <v>63-SAHARANPUR</v>
      </c>
      <c r="C1089" s="122">
        <f>T7_CC_PS!E72+T7A_CC_UPS!E72</f>
        <v>1781.24</v>
      </c>
      <c r="D1089" s="181">
        <f>T7_CC_PS!H72+T7A_CC_UPS!H72</f>
        <v>22.03</v>
      </c>
      <c r="E1089" s="182">
        <f t="shared" si="93"/>
        <v>1.2367788731445511E-2</v>
      </c>
    </row>
    <row r="1090" spans="1:5" ht="15.75" customHeight="1">
      <c r="A1090" s="120">
        <f t="shared" si="96"/>
        <v>64</v>
      </c>
      <c r="B1090" s="121" t="str">
        <f t="shared" si="96"/>
        <v>64-SANTKABIR NAGAR</v>
      </c>
      <c r="C1090" s="122">
        <f>T7_CC_PS!E73+T7A_CC_UPS!E73</f>
        <v>1215.1199999999999</v>
      </c>
      <c r="D1090" s="181">
        <f>T7_CC_PS!H73+T7A_CC_UPS!H73</f>
        <v>-13.39</v>
      </c>
      <c r="E1090" s="182">
        <f t="shared" si="93"/>
        <v>-1.1019487787214432E-2</v>
      </c>
    </row>
    <row r="1091" spans="1:5" ht="15.75" customHeight="1">
      <c r="A1091" s="120">
        <f t="shared" si="96"/>
        <v>65</v>
      </c>
      <c r="B1091" s="121" t="str">
        <f t="shared" si="96"/>
        <v>65-SHAHJAHANPUR</v>
      </c>
      <c r="C1091" s="122">
        <f>T7_CC_PS!E74+T7A_CC_UPS!E74</f>
        <v>2648.33</v>
      </c>
      <c r="D1091" s="181">
        <f>T7_CC_PS!H74+T7A_CC_UPS!H74</f>
        <v>-145.42000000000002</v>
      </c>
      <c r="E1091" s="182">
        <f t="shared" ref="E1091:E1102" si="97">D1091/C1091</f>
        <v>-5.4910075406010589E-2</v>
      </c>
    </row>
    <row r="1092" spans="1:5" ht="15.75" customHeight="1">
      <c r="A1092" s="120">
        <f t="shared" si="96"/>
        <v>66</v>
      </c>
      <c r="B1092" s="121" t="str">
        <f t="shared" si="96"/>
        <v>66-SHRAWASTI</v>
      </c>
      <c r="C1092" s="122">
        <f>T7_CC_PS!E75+T7A_CC_UPS!E75</f>
        <v>833.81</v>
      </c>
      <c r="D1092" s="181">
        <f>T7_CC_PS!H75+T7A_CC_UPS!H75</f>
        <v>-30.520000000000003</v>
      </c>
      <c r="E1092" s="182">
        <f t="shared" si="97"/>
        <v>-3.6603063047936583E-2</v>
      </c>
    </row>
    <row r="1093" spans="1:5" ht="15.75" customHeight="1">
      <c r="A1093" s="120">
        <f t="shared" si="96"/>
        <v>67</v>
      </c>
      <c r="B1093" s="121" t="str">
        <f t="shared" si="96"/>
        <v>67-SIDDHARTHNAGAR</v>
      </c>
      <c r="C1093" s="122">
        <f>T7_CC_PS!E76+T7A_CC_UPS!E76</f>
        <v>2438.29</v>
      </c>
      <c r="D1093" s="181">
        <f>T7_CC_PS!H76+T7A_CC_UPS!H76</f>
        <v>302.64999999999998</v>
      </c>
      <c r="E1093" s="182">
        <f t="shared" si="97"/>
        <v>0.12412387369837057</v>
      </c>
    </row>
    <row r="1094" spans="1:5" ht="15.75" customHeight="1">
      <c r="A1094" s="120">
        <f t="shared" si="96"/>
        <v>68</v>
      </c>
      <c r="B1094" s="121" t="str">
        <f t="shared" si="96"/>
        <v>68-SITAPUR</v>
      </c>
      <c r="C1094" s="122">
        <f>T7_CC_PS!E77+T7A_CC_UPS!E77</f>
        <v>4054.9399999999996</v>
      </c>
      <c r="D1094" s="181">
        <f>T7_CC_PS!H77+T7A_CC_UPS!H77</f>
        <v>808.6400000000001</v>
      </c>
      <c r="E1094" s="182">
        <f t="shared" si="97"/>
        <v>0.1994209532076924</v>
      </c>
    </row>
    <row r="1095" spans="1:5" ht="15.75" customHeight="1">
      <c r="A1095" s="120">
        <f t="shared" si="96"/>
        <v>69</v>
      </c>
      <c r="B1095" s="121" t="str">
        <f t="shared" si="96"/>
        <v>69-SONBHADRA</v>
      </c>
      <c r="C1095" s="122">
        <f>T7_CC_PS!E78+T7A_CC_UPS!E78</f>
        <v>1908</v>
      </c>
      <c r="D1095" s="181">
        <f>T7_CC_PS!H78+T7A_CC_UPS!H78</f>
        <v>-54.649999999999991</v>
      </c>
      <c r="E1095" s="182">
        <f t="shared" si="97"/>
        <v>-2.8642557651991609E-2</v>
      </c>
    </row>
    <row r="1096" spans="1:5" ht="15.75" customHeight="1">
      <c r="A1096" s="120">
        <f t="shared" si="96"/>
        <v>70</v>
      </c>
      <c r="B1096" s="121" t="str">
        <f t="shared" si="96"/>
        <v>70-SULTANPUR</v>
      </c>
      <c r="C1096" s="122">
        <f>T7_CC_PS!E79+T7A_CC_UPS!E79</f>
        <v>2231.4499999999998</v>
      </c>
      <c r="D1096" s="181">
        <f>T7_CC_PS!H79+T7A_CC_UPS!H79</f>
        <v>54.6</v>
      </c>
      <c r="E1096" s="182">
        <f t="shared" si="97"/>
        <v>2.446839498980484E-2</v>
      </c>
    </row>
    <row r="1097" spans="1:5" ht="15.75" customHeight="1">
      <c r="A1097" s="120">
        <f t="shared" si="96"/>
        <v>71</v>
      </c>
      <c r="B1097" s="121" t="str">
        <f t="shared" si="96"/>
        <v>71-UNNAO</v>
      </c>
      <c r="C1097" s="122">
        <f>T7_CC_PS!E80+T7A_CC_UPS!E80</f>
        <v>2051.6999999999998</v>
      </c>
      <c r="D1097" s="181">
        <f>T7_CC_PS!H80+T7A_CC_UPS!H80</f>
        <v>-89.78</v>
      </c>
      <c r="E1097" s="182">
        <f t="shared" si="97"/>
        <v>-4.3758834137544479E-2</v>
      </c>
    </row>
    <row r="1098" spans="1:5" ht="15.75" customHeight="1">
      <c r="A1098" s="120">
        <f t="shared" si="96"/>
        <v>72</v>
      </c>
      <c r="B1098" s="121" t="str">
        <f t="shared" si="96"/>
        <v>72-VARANASI</v>
      </c>
      <c r="C1098" s="122">
        <f>T7_CC_PS!E81+T7A_CC_UPS!E81</f>
        <v>2530.86</v>
      </c>
      <c r="D1098" s="181">
        <f>T7_CC_PS!H81+T7A_CC_UPS!H81</f>
        <v>158.60000000000002</v>
      </c>
      <c r="E1098" s="182">
        <f t="shared" si="97"/>
        <v>6.2666445398007004E-2</v>
      </c>
    </row>
    <row r="1099" spans="1:5" ht="15.75" customHeight="1">
      <c r="A1099" s="120">
        <f t="shared" si="96"/>
        <v>73</v>
      </c>
      <c r="B1099" s="121" t="str">
        <f t="shared" si="96"/>
        <v>73-SAMBHAL</v>
      </c>
      <c r="C1099" s="122">
        <f>T7_CC_PS!E82+T7A_CC_UPS!E82</f>
        <v>1599.48</v>
      </c>
      <c r="D1099" s="181">
        <f>T7_CC_PS!H82+T7A_CC_UPS!H82</f>
        <v>234.65</v>
      </c>
      <c r="E1099" s="182">
        <f t="shared" si="97"/>
        <v>0.14670392877685248</v>
      </c>
    </row>
    <row r="1100" spans="1:5" ht="15.75" customHeight="1">
      <c r="A1100" s="120">
        <f t="shared" si="96"/>
        <v>74</v>
      </c>
      <c r="B1100" s="121" t="str">
        <f t="shared" si="96"/>
        <v>74-HAPUR</v>
      </c>
      <c r="C1100" s="122">
        <f>T7_CC_PS!E83+T7A_CC_UPS!E83</f>
        <v>606.49</v>
      </c>
      <c r="D1100" s="181">
        <f>T7_CC_PS!H83+T7A_CC_UPS!H83</f>
        <v>19.500000000000004</v>
      </c>
      <c r="E1100" s="182">
        <f t="shared" si="97"/>
        <v>3.21522201520223E-2</v>
      </c>
    </row>
    <row r="1101" spans="1:5" ht="15.75" customHeight="1">
      <c r="A1101" s="120">
        <f t="shared" si="96"/>
        <v>75</v>
      </c>
      <c r="B1101" s="121" t="str">
        <f t="shared" si="96"/>
        <v>75-SHAMLI</v>
      </c>
      <c r="C1101" s="122">
        <f>T7_CC_PS!E84+T7A_CC_UPS!E84</f>
        <v>740.03</v>
      </c>
      <c r="D1101" s="181">
        <f>T7_CC_PS!H84+T7A_CC_UPS!H84</f>
        <v>-83.98</v>
      </c>
      <c r="E1101" s="182">
        <f t="shared" si="97"/>
        <v>-0.11348188586949179</v>
      </c>
    </row>
    <row r="1102" spans="1:5" ht="15.75" customHeight="1">
      <c r="A1102" s="183"/>
      <c r="B1102" s="127" t="str">
        <f>B114</f>
        <v>TOTAL</v>
      </c>
      <c r="C1102" s="186">
        <f>SUM(C1027:C1101)</f>
        <v>134780.14000000001</v>
      </c>
      <c r="D1102" s="186">
        <f>SUM(D1027:D1101)</f>
        <v>6938.0500000000011</v>
      </c>
      <c r="E1102" s="184">
        <f t="shared" si="97"/>
        <v>5.1476797694378421E-2</v>
      </c>
    </row>
    <row r="1104" spans="1:5" ht="15.75" customHeight="1">
      <c r="A1104" s="65" t="s">
        <v>1194</v>
      </c>
      <c r="B1104" s="116"/>
      <c r="C1104" s="117"/>
      <c r="D1104" s="116"/>
      <c r="E1104" s="116"/>
    </row>
    <row r="1105" spans="1:5" ht="15.75" customHeight="1">
      <c r="A1105" s="116"/>
      <c r="B1105" s="116"/>
      <c r="C1105" s="116"/>
      <c r="D1105" s="116"/>
      <c r="E1105" s="128" t="s">
        <v>768</v>
      </c>
    </row>
    <row r="1106" spans="1:5" ht="57.75" customHeight="1">
      <c r="A1106" s="118" t="s">
        <v>83</v>
      </c>
      <c r="B1106" s="118" t="s">
        <v>227</v>
      </c>
      <c r="C1106" s="119" t="s">
        <v>945</v>
      </c>
      <c r="D1106" s="599" t="s">
        <v>1231</v>
      </c>
      <c r="E1106" s="119" t="s">
        <v>770</v>
      </c>
    </row>
    <row r="1107" spans="1:5" ht="15.75" customHeight="1">
      <c r="A1107" s="118">
        <v>1</v>
      </c>
      <c r="B1107" s="118">
        <v>2</v>
      </c>
      <c r="C1107" s="119">
        <v>3</v>
      </c>
      <c r="D1107" s="119">
        <v>4</v>
      </c>
      <c r="E1107" s="119">
        <v>5</v>
      </c>
    </row>
    <row r="1108" spans="1:5" ht="15.75" customHeight="1">
      <c r="A1108" s="120">
        <f t="shared" ref="A1108:B1127" si="98">A39</f>
        <v>1</v>
      </c>
      <c r="B1108" s="149" t="str">
        <f t="shared" si="98"/>
        <v>01-AGRA</v>
      </c>
      <c r="C1108" s="188">
        <f>C1027</f>
        <v>1910.8600000000001</v>
      </c>
      <c r="D1108" s="189">
        <f>T7_CC_PS!H10+T7A_CC_UPS!H10</f>
        <v>-42.58</v>
      </c>
      <c r="E1108" s="187">
        <f>D1108/C1108</f>
        <v>-2.2283160461781602E-2</v>
      </c>
    </row>
    <row r="1109" spans="1:5" ht="15.75" customHeight="1">
      <c r="A1109" s="120">
        <f t="shared" si="98"/>
        <v>2</v>
      </c>
      <c r="B1109" s="149" t="str">
        <f t="shared" si="98"/>
        <v>02-ALIGARH</v>
      </c>
      <c r="C1109" s="188">
        <f t="shared" ref="C1109:C1172" si="99">C1028</f>
        <v>1988.81</v>
      </c>
      <c r="D1109" s="189">
        <f>T7_CC_PS!H11+T7A_CC_UPS!H11</f>
        <v>367.73</v>
      </c>
      <c r="E1109" s="187">
        <f t="shared" ref="E1109:E1172" si="100">D1109/C1109</f>
        <v>0.18489951277397038</v>
      </c>
    </row>
    <row r="1110" spans="1:5" ht="15.75" customHeight="1">
      <c r="A1110" s="120">
        <f t="shared" si="98"/>
        <v>3</v>
      </c>
      <c r="B1110" s="149" t="str">
        <f t="shared" si="98"/>
        <v>03-ALLAHABAD</v>
      </c>
      <c r="C1110" s="188">
        <f t="shared" si="99"/>
        <v>3325.7799999999997</v>
      </c>
      <c r="D1110" s="189">
        <f>T7_CC_PS!H12+T7A_CC_UPS!H12</f>
        <v>226.07000000000002</v>
      </c>
      <c r="E1110" s="187">
        <f t="shared" si="100"/>
        <v>6.7975031421200455E-2</v>
      </c>
    </row>
    <row r="1111" spans="1:5" ht="15.75" customHeight="1">
      <c r="A1111" s="120">
        <f t="shared" si="98"/>
        <v>4</v>
      </c>
      <c r="B1111" s="149" t="str">
        <f t="shared" si="98"/>
        <v>04-AMBEDKAR NAGAR</v>
      </c>
      <c r="C1111" s="188">
        <f t="shared" si="99"/>
        <v>1754.37</v>
      </c>
      <c r="D1111" s="189">
        <f>T7_CC_PS!H13+T7A_CC_UPS!H13</f>
        <v>-71.150000000000006</v>
      </c>
      <c r="E1111" s="187">
        <f t="shared" si="100"/>
        <v>-4.0555869058408439E-2</v>
      </c>
    </row>
    <row r="1112" spans="1:5" ht="15.75" customHeight="1">
      <c r="A1112" s="120">
        <f t="shared" si="98"/>
        <v>5</v>
      </c>
      <c r="B1112" s="149" t="str">
        <f t="shared" si="98"/>
        <v>05-AURAIYA</v>
      </c>
      <c r="C1112" s="188">
        <f t="shared" si="99"/>
        <v>1090.51</v>
      </c>
      <c r="D1112" s="189">
        <f>T7_CC_PS!H14+T7A_CC_UPS!H14</f>
        <v>-55.65</v>
      </c>
      <c r="E1112" s="187">
        <f t="shared" si="100"/>
        <v>-5.103116890262354E-2</v>
      </c>
    </row>
    <row r="1113" spans="1:5" ht="15.75" customHeight="1">
      <c r="A1113" s="120">
        <f t="shared" si="98"/>
        <v>6</v>
      </c>
      <c r="B1113" s="149" t="str">
        <f t="shared" si="98"/>
        <v>06-AZAMGARH</v>
      </c>
      <c r="C1113" s="188">
        <f t="shared" si="99"/>
        <v>2936.28</v>
      </c>
      <c r="D1113" s="189">
        <f>T7_CC_PS!H15+T7A_CC_UPS!H15</f>
        <v>380.65</v>
      </c>
      <c r="E1113" s="187">
        <f t="shared" si="100"/>
        <v>0.12963681937689864</v>
      </c>
    </row>
    <row r="1114" spans="1:5" ht="15.75" customHeight="1">
      <c r="A1114" s="120">
        <f t="shared" si="98"/>
        <v>7</v>
      </c>
      <c r="B1114" s="149" t="str">
        <f t="shared" si="98"/>
        <v>07-BADAUN</v>
      </c>
      <c r="C1114" s="188">
        <f t="shared" si="99"/>
        <v>2342.66</v>
      </c>
      <c r="D1114" s="189">
        <f>T7_CC_PS!H16+T7A_CC_UPS!H16</f>
        <v>-24.57</v>
      </c>
      <c r="E1114" s="187">
        <f t="shared" si="100"/>
        <v>-1.04880776553149E-2</v>
      </c>
    </row>
    <row r="1115" spans="1:5" ht="15.75" customHeight="1">
      <c r="A1115" s="120">
        <f t="shared" si="98"/>
        <v>8</v>
      </c>
      <c r="B1115" s="149" t="str">
        <f t="shared" si="98"/>
        <v>08-BAGHPAT</v>
      </c>
      <c r="C1115" s="188">
        <f t="shared" si="99"/>
        <v>731.8</v>
      </c>
      <c r="D1115" s="189">
        <f>T7_CC_PS!H17+T7A_CC_UPS!H17</f>
        <v>28.349999999999998</v>
      </c>
      <c r="E1115" s="187">
        <f t="shared" si="100"/>
        <v>3.8740092921563267E-2</v>
      </c>
    </row>
    <row r="1116" spans="1:5" ht="15.75" customHeight="1">
      <c r="A1116" s="120">
        <f t="shared" si="98"/>
        <v>9</v>
      </c>
      <c r="B1116" s="149" t="str">
        <f t="shared" si="98"/>
        <v>09-BAHRAICH</v>
      </c>
      <c r="C1116" s="188">
        <f t="shared" si="99"/>
        <v>3294.54</v>
      </c>
      <c r="D1116" s="189">
        <f>T7_CC_PS!H18+T7A_CC_UPS!H18</f>
        <v>195.85000000000002</v>
      </c>
      <c r="E1116" s="187">
        <f t="shared" si="100"/>
        <v>5.9446842351284251E-2</v>
      </c>
    </row>
    <row r="1117" spans="1:5" ht="15.75" customHeight="1">
      <c r="A1117" s="120">
        <f t="shared" si="98"/>
        <v>10</v>
      </c>
      <c r="B1117" s="149" t="str">
        <f t="shared" si="98"/>
        <v>10-BALLIA</v>
      </c>
      <c r="C1117" s="188">
        <f t="shared" si="99"/>
        <v>2214.4499999999998</v>
      </c>
      <c r="D1117" s="189">
        <f>T7_CC_PS!H19+T7A_CC_UPS!H19</f>
        <v>736.62</v>
      </c>
      <c r="E1117" s="187">
        <f t="shared" si="100"/>
        <v>0.33264241685294321</v>
      </c>
    </row>
    <row r="1118" spans="1:5" ht="15.75" customHeight="1">
      <c r="A1118" s="120">
        <f t="shared" si="98"/>
        <v>11</v>
      </c>
      <c r="B1118" s="149" t="str">
        <f t="shared" si="98"/>
        <v>11-BALRAMPUR</v>
      </c>
      <c r="C1118" s="188">
        <f t="shared" si="99"/>
        <v>1927.83</v>
      </c>
      <c r="D1118" s="189">
        <f>T7_CC_PS!H20+T7A_CC_UPS!H20</f>
        <v>75.149999999999991</v>
      </c>
      <c r="E1118" s="187">
        <f t="shared" si="100"/>
        <v>3.8981652946577239E-2</v>
      </c>
    </row>
    <row r="1119" spans="1:5" ht="15.75" customHeight="1">
      <c r="A1119" s="120">
        <f t="shared" si="98"/>
        <v>12</v>
      </c>
      <c r="B1119" s="149" t="str">
        <f t="shared" si="98"/>
        <v>12-BANDA</v>
      </c>
      <c r="C1119" s="188">
        <f t="shared" si="99"/>
        <v>1825.35</v>
      </c>
      <c r="D1119" s="189">
        <f>T7_CC_PS!H21+T7A_CC_UPS!H21</f>
        <v>-52.43</v>
      </c>
      <c r="E1119" s="187">
        <f t="shared" si="100"/>
        <v>-2.8723258553154191E-2</v>
      </c>
    </row>
    <row r="1120" spans="1:5" ht="15.75" customHeight="1">
      <c r="A1120" s="120">
        <f t="shared" si="98"/>
        <v>13</v>
      </c>
      <c r="B1120" s="149" t="str">
        <f t="shared" si="98"/>
        <v>13-BARABANKI</v>
      </c>
      <c r="C1120" s="188">
        <f t="shared" si="99"/>
        <v>2359.58</v>
      </c>
      <c r="D1120" s="189">
        <f>T7_CC_PS!H22+T7A_CC_UPS!H22</f>
        <v>-0.29000000000000981</v>
      </c>
      <c r="E1120" s="187">
        <f t="shared" si="100"/>
        <v>-1.2290322854067664E-4</v>
      </c>
    </row>
    <row r="1121" spans="1:5" ht="15.75" customHeight="1">
      <c r="A1121" s="120">
        <f t="shared" si="98"/>
        <v>14</v>
      </c>
      <c r="B1121" s="149" t="str">
        <f t="shared" si="98"/>
        <v>14-BAREILY</v>
      </c>
      <c r="C1121" s="188">
        <f t="shared" si="99"/>
        <v>2641.71</v>
      </c>
      <c r="D1121" s="189">
        <f>T7_CC_PS!H23+T7A_CC_UPS!H23</f>
        <v>-28.900000000000006</v>
      </c>
      <c r="E1121" s="187">
        <f t="shared" si="100"/>
        <v>-1.0939883635978214E-2</v>
      </c>
    </row>
    <row r="1122" spans="1:5" ht="15.75" customHeight="1">
      <c r="A1122" s="120">
        <f t="shared" si="98"/>
        <v>15</v>
      </c>
      <c r="B1122" s="149" t="str">
        <f t="shared" si="98"/>
        <v>15-BASTI</v>
      </c>
      <c r="C1122" s="188">
        <f t="shared" si="99"/>
        <v>1955.9199999999998</v>
      </c>
      <c r="D1122" s="189">
        <f>T7_CC_PS!H24+T7A_CC_UPS!H24</f>
        <v>15.89</v>
      </c>
      <c r="E1122" s="187">
        <f t="shared" si="100"/>
        <v>8.1240541535441135E-3</v>
      </c>
    </row>
    <row r="1123" spans="1:5" ht="15.75" customHeight="1">
      <c r="A1123" s="120">
        <f t="shared" si="98"/>
        <v>16</v>
      </c>
      <c r="B1123" s="149" t="str">
        <f t="shared" si="98"/>
        <v>16-BHADOHI</v>
      </c>
      <c r="C1123" s="188">
        <f t="shared" si="99"/>
        <v>1092.08</v>
      </c>
      <c r="D1123" s="189">
        <f>T7_CC_PS!H25+T7A_CC_UPS!H25</f>
        <v>-94.829999999999984</v>
      </c>
      <c r="E1123" s="187">
        <f t="shared" si="100"/>
        <v>-8.6834297853637082E-2</v>
      </c>
    </row>
    <row r="1124" spans="1:5" ht="15.75" customHeight="1">
      <c r="A1124" s="120">
        <f t="shared" si="98"/>
        <v>17</v>
      </c>
      <c r="B1124" s="149" t="str">
        <f t="shared" si="98"/>
        <v>17-BIJNOUR</v>
      </c>
      <c r="C1124" s="188">
        <f t="shared" si="99"/>
        <v>2132.16</v>
      </c>
      <c r="D1124" s="189">
        <f>T7_CC_PS!H26+T7A_CC_UPS!H26</f>
        <v>166.96</v>
      </c>
      <c r="E1124" s="187">
        <f t="shared" si="100"/>
        <v>7.8305568062434341E-2</v>
      </c>
    </row>
    <row r="1125" spans="1:5" ht="15.75" customHeight="1">
      <c r="A1125" s="120">
        <f t="shared" si="98"/>
        <v>18</v>
      </c>
      <c r="B1125" s="149" t="str">
        <f t="shared" si="98"/>
        <v>18-BULANDSHAHAR</v>
      </c>
      <c r="C1125" s="188">
        <f t="shared" si="99"/>
        <v>1810.7800000000002</v>
      </c>
      <c r="D1125" s="189">
        <f>T7_CC_PS!H27+T7A_CC_UPS!H27</f>
        <v>186.63</v>
      </c>
      <c r="E1125" s="187">
        <f t="shared" si="100"/>
        <v>0.10306608201990301</v>
      </c>
    </row>
    <row r="1126" spans="1:5" ht="15.75" customHeight="1">
      <c r="A1126" s="120">
        <f t="shared" si="98"/>
        <v>19</v>
      </c>
      <c r="B1126" s="149" t="str">
        <f t="shared" si="98"/>
        <v>19-CHANDAULI</v>
      </c>
      <c r="C1126" s="188">
        <f t="shared" si="99"/>
        <v>1776.6999999999998</v>
      </c>
      <c r="D1126" s="189">
        <f>T7_CC_PS!H28+T7A_CC_UPS!H28</f>
        <v>141.32</v>
      </c>
      <c r="E1126" s="187">
        <f t="shared" si="100"/>
        <v>7.9540721562447236E-2</v>
      </c>
    </row>
    <row r="1127" spans="1:5" ht="15.75" customHeight="1">
      <c r="A1127" s="120">
        <f t="shared" si="98"/>
        <v>20</v>
      </c>
      <c r="B1127" s="149" t="str">
        <f t="shared" si="98"/>
        <v>20-CHITRAKOOT</v>
      </c>
      <c r="C1127" s="188">
        <f t="shared" si="99"/>
        <v>1147.06</v>
      </c>
      <c r="D1127" s="189">
        <f>T7_CC_PS!H29+T7A_CC_UPS!H29</f>
        <v>-46.54999999999999</v>
      </c>
      <c r="E1127" s="187">
        <f t="shared" si="100"/>
        <v>-4.0582009659477267E-2</v>
      </c>
    </row>
    <row r="1128" spans="1:5" ht="15.75" customHeight="1">
      <c r="A1128" s="120">
        <f t="shared" ref="A1128:B1147" si="101">A59</f>
        <v>21</v>
      </c>
      <c r="B1128" s="149" t="str">
        <f t="shared" si="101"/>
        <v>21-AMETHI</v>
      </c>
      <c r="C1128" s="188">
        <f t="shared" si="99"/>
        <v>1305.69</v>
      </c>
      <c r="D1128" s="189">
        <f>T7_CC_PS!H30+T7A_CC_UPS!H30</f>
        <v>-49.199999999999996</v>
      </c>
      <c r="E1128" s="187">
        <f t="shared" si="100"/>
        <v>-3.7681226018427036E-2</v>
      </c>
    </row>
    <row r="1129" spans="1:5" ht="15.75" customHeight="1">
      <c r="A1129" s="120">
        <f t="shared" si="101"/>
        <v>22</v>
      </c>
      <c r="B1129" s="149" t="str">
        <f t="shared" si="101"/>
        <v>22-DEORIA</v>
      </c>
      <c r="C1129" s="188">
        <f t="shared" si="99"/>
        <v>2234.7600000000002</v>
      </c>
      <c r="D1129" s="189">
        <f>T7_CC_PS!H31+T7A_CC_UPS!H31</f>
        <v>41.769999999999996</v>
      </c>
      <c r="E1129" s="187">
        <f t="shared" si="100"/>
        <v>1.8691045123413696E-2</v>
      </c>
    </row>
    <row r="1130" spans="1:5" ht="15.75" customHeight="1">
      <c r="A1130" s="120">
        <f t="shared" si="101"/>
        <v>23</v>
      </c>
      <c r="B1130" s="149" t="str">
        <f t="shared" si="101"/>
        <v>23-ETAH</v>
      </c>
      <c r="C1130" s="188">
        <f t="shared" si="99"/>
        <v>1373.3400000000001</v>
      </c>
      <c r="D1130" s="189">
        <f>T7_CC_PS!H32+T7A_CC_UPS!H32</f>
        <v>53.2</v>
      </c>
      <c r="E1130" s="187">
        <f t="shared" si="100"/>
        <v>3.873767603069888E-2</v>
      </c>
    </row>
    <row r="1131" spans="1:5" ht="15.75" customHeight="1">
      <c r="A1131" s="120">
        <f t="shared" si="101"/>
        <v>24</v>
      </c>
      <c r="B1131" s="149" t="str">
        <f t="shared" si="101"/>
        <v>24-FAIZABAD</v>
      </c>
      <c r="C1131" s="188">
        <f t="shared" si="99"/>
        <v>1789.0200000000002</v>
      </c>
      <c r="D1131" s="189">
        <f>T7_CC_PS!H33+T7A_CC_UPS!H33</f>
        <v>364.24</v>
      </c>
      <c r="E1131" s="187">
        <f t="shared" si="100"/>
        <v>0.20359750030743087</v>
      </c>
    </row>
    <row r="1132" spans="1:5" ht="15.75" customHeight="1">
      <c r="A1132" s="120">
        <f t="shared" si="101"/>
        <v>25</v>
      </c>
      <c r="B1132" s="149" t="str">
        <f t="shared" si="101"/>
        <v>25-FARRUKHABAD</v>
      </c>
      <c r="C1132" s="188">
        <f t="shared" si="99"/>
        <v>1431.24</v>
      </c>
      <c r="D1132" s="189">
        <f>T7_CC_PS!H34+T7A_CC_UPS!H34</f>
        <v>-29.72</v>
      </c>
      <c r="E1132" s="187">
        <f t="shared" si="100"/>
        <v>-2.0765210586624186E-2</v>
      </c>
    </row>
    <row r="1133" spans="1:5" ht="15.75" customHeight="1">
      <c r="A1133" s="120">
        <f t="shared" si="101"/>
        <v>26</v>
      </c>
      <c r="B1133" s="149" t="str">
        <f t="shared" si="101"/>
        <v>26-FATEHPUR</v>
      </c>
      <c r="C1133" s="188">
        <f t="shared" si="99"/>
        <v>2149.5500000000002</v>
      </c>
      <c r="D1133" s="189">
        <f>T7_CC_PS!H35+T7A_CC_UPS!H35</f>
        <v>66.72999999999999</v>
      </c>
      <c r="E1133" s="187">
        <f t="shared" si="100"/>
        <v>3.1043706822358162E-2</v>
      </c>
    </row>
    <row r="1134" spans="1:5" ht="15.75" customHeight="1">
      <c r="A1134" s="120">
        <f t="shared" si="101"/>
        <v>27</v>
      </c>
      <c r="B1134" s="149" t="str">
        <f t="shared" si="101"/>
        <v>27-FIROZABAD</v>
      </c>
      <c r="C1134" s="188">
        <f t="shared" si="99"/>
        <v>1223.26</v>
      </c>
      <c r="D1134" s="189">
        <f>T7_CC_PS!H36+T7A_CC_UPS!H36</f>
        <v>-106.52999999999999</v>
      </c>
      <c r="E1134" s="187">
        <f t="shared" si="100"/>
        <v>-8.7086964341186651E-2</v>
      </c>
    </row>
    <row r="1135" spans="1:5" ht="15.75" customHeight="1">
      <c r="A1135" s="120">
        <f t="shared" si="101"/>
        <v>28</v>
      </c>
      <c r="B1135" s="149" t="str">
        <f t="shared" si="101"/>
        <v>28-G.B. NAGAR</v>
      </c>
      <c r="C1135" s="188">
        <f t="shared" si="99"/>
        <v>746.57999999999993</v>
      </c>
      <c r="D1135" s="189">
        <f>T7_CC_PS!H37+T7A_CC_UPS!H37</f>
        <v>43.809999999999995</v>
      </c>
      <c r="E1135" s="187">
        <f t="shared" si="100"/>
        <v>5.8680918320876532E-2</v>
      </c>
    </row>
    <row r="1136" spans="1:5" ht="15.75" customHeight="1">
      <c r="A1136" s="120">
        <f t="shared" si="101"/>
        <v>29</v>
      </c>
      <c r="B1136" s="149" t="str">
        <f t="shared" si="101"/>
        <v>29-GHAZIPUR</v>
      </c>
      <c r="C1136" s="188">
        <f t="shared" si="99"/>
        <v>2501.77</v>
      </c>
      <c r="D1136" s="189">
        <f>T7_CC_PS!H38+T7A_CC_UPS!H38</f>
        <v>-80.860000000000014</v>
      </c>
      <c r="E1136" s="187">
        <f t="shared" si="100"/>
        <v>-3.2321116649412222E-2</v>
      </c>
    </row>
    <row r="1137" spans="1:5" ht="15.75" customHeight="1">
      <c r="A1137" s="120">
        <f t="shared" si="101"/>
        <v>30</v>
      </c>
      <c r="B1137" s="149" t="str">
        <f t="shared" si="101"/>
        <v>30-GHAZIYABAD</v>
      </c>
      <c r="C1137" s="188">
        <f t="shared" si="99"/>
        <v>705.82999999999993</v>
      </c>
      <c r="D1137" s="189">
        <f>T7_CC_PS!H39+T7A_CC_UPS!H39</f>
        <v>-26.680000000000007</v>
      </c>
      <c r="E1137" s="187">
        <f t="shared" si="100"/>
        <v>-3.7799470127367792E-2</v>
      </c>
    </row>
    <row r="1138" spans="1:5" ht="15.75" customHeight="1">
      <c r="A1138" s="120">
        <f t="shared" si="101"/>
        <v>31</v>
      </c>
      <c r="B1138" s="149" t="str">
        <f t="shared" si="101"/>
        <v>31-GONDA</v>
      </c>
      <c r="C1138" s="188">
        <f t="shared" si="99"/>
        <v>2672.75</v>
      </c>
      <c r="D1138" s="189">
        <f>T7_CC_PS!H40+T7A_CC_UPS!H40</f>
        <v>352.23</v>
      </c>
      <c r="E1138" s="187">
        <f t="shared" si="100"/>
        <v>0.13178561406790759</v>
      </c>
    </row>
    <row r="1139" spans="1:5" ht="15.75" customHeight="1">
      <c r="A1139" s="120">
        <f t="shared" si="101"/>
        <v>32</v>
      </c>
      <c r="B1139" s="149" t="str">
        <f t="shared" si="101"/>
        <v>32-GORAKHPUR</v>
      </c>
      <c r="C1139" s="188">
        <f t="shared" si="99"/>
        <v>2329.41</v>
      </c>
      <c r="D1139" s="189">
        <f>T7_CC_PS!H41+T7A_CC_UPS!H41</f>
        <v>92.7</v>
      </c>
      <c r="E1139" s="187">
        <f t="shared" si="100"/>
        <v>3.9795484693549016E-2</v>
      </c>
    </row>
    <row r="1140" spans="1:5" ht="15.75" customHeight="1">
      <c r="A1140" s="120">
        <f t="shared" si="101"/>
        <v>33</v>
      </c>
      <c r="B1140" s="149" t="str">
        <f t="shared" si="101"/>
        <v>33-HAMEERPUR</v>
      </c>
      <c r="C1140" s="188">
        <f t="shared" si="99"/>
        <v>946.94999999999993</v>
      </c>
      <c r="D1140" s="189">
        <f>T7_CC_PS!H42+T7A_CC_UPS!H42</f>
        <v>63.53</v>
      </c>
      <c r="E1140" s="187">
        <f t="shared" si="100"/>
        <v>6.7089075452769417E-2</v>
      </c>
    </row>
    <row r="1141" spans="1:5" ht="15.75" customHeight="1">
      <c r="A1141" s="120">
        <f t="shared" si="101"/>
        <v>34</v>
      </c>
      <c r="B1141" s="149" t="str">
        <f t="shared" si="101"/>
        <v>34-HARDOI</v>
      </c>
      <c r="C1141" s="188">
        <f t="shared" si="99"/>
        <v>3993.74</v>
      </c>
      <c r="D1141" s="189">
        <f>T7_CC_PS!H43+T7A_CC_UPS!H43</f>
        <v>129.63</v>
      </c>
      <c r="E1141" s="187">
        <f t="shared" si="100"/>
        <v>3.2458297235173045E-2</v>
      </c>
    </row>
    <row r="1142" spans="1:5" ht="15.75" customHeight="1">
      <c r="A1142" s="120">
        <f t="shared" si="101"/>
        <v>35</v>
      </c>
      <c r="B1142" s="149" t="str">
        <f t="shared" si="101"/>
        <v>35-HATHRAS</v>
      </c>
      <c r="C1142" s="188">
        <f t="shared" si="99"/>
        <v>1011.6999999999999</v>
      </c>
      <c r="D1142" s="189">
        <f>T7_CC_PS!H44+T7A_CC_UPS!H44</f>
        <v>-10.040000000000001</v>
      </c>
      <c r="E1142" s="187">
        <f t="shared" si="100"/>
        <v>-9.9238904813679953E-3</v>
      </c>
    </row>
    <row r="1143" spans="1:5" ht="15.75" customHeight="1">
      <c r="A1143" s="120">
        <f t="shared" si="101"/>
        <v>36</v>
      </c>
      <c r="B1143" s="149" t="str">
        <f t="shared" si="101"/>
        <v>36-ITAWAH</v>
      </c>
      <c r="C1143" s="188">
        <f t="shared" si="99"/>
        <v>1076</v>
      </c>
      <c r="D1143" s="189">
        <f>T7_CC_PS!H45+T7A_CC_UPS!H45</f>
        <v>7.100000000000005</v>
      </c>
      <c r="E1143" s="187">
        <f t="shared" si="100"/>
        <v>6.5985130111524213E-3</v>
      </c>
    </row>
    <row r="1144" spans="1:5" ht="15.75" customHeight="1">
      <c r="A1144" s="120">
        <f t="shared" si="101"/>
        <v>37</v>
      </c>
      <c r="B1144" s="149" t="str">
        <f t="shared" si="101"/>
        <v>37-J.P. NAGAR</v>
      </c>
      <c r="C1144" s="188">
        <f t="shared" si="99"/>
        <v>976.43</v>
      </c>
      <c r="D1144" s="189">
        <f>T7_CC_PS!H46+T7A_CC_UPS!H46</f>
        <v>94.19</v>
      </c>
      <c r="E1144" s="187">
        <f t="shared" si="100"/>
        <v>9.6463648187786119E-2</v>
      </c>
    </row>
    <row r="1145" spans="1:5" ht="15.75" customHeight="1">
      <c r="A1145" s="120">
        <f t="shared" si="101"/>
        <v>38</v>
      </c>
      <c r="B1145" s="149" t="str">
        <f t="shared" si="101"/>
        <v>38-JALAUN</v>
      </c>
      <c r="C1145" s="188">
        <f t="shared" si="99"/>
        <v>1113.47</v>
      </c>
      <c r="D1145" s="189">
        <f>T7_CC_PS!H47+T7A_CC_UPS!H47</f>
        <v>74.05</v>
      </c>
      <c r="E1145" s="187">
        <f t="shared" si="100"/>
        <v>6.6503812406261506E-2</v>
      </c>
    </row>
    <row r="1146" spans="1:5" ht="15.75" customHeight="1">
      <c r="A1146" s="120">
        <f t="shared" si="101"/>
        <v>39</v>
      </c>
      <c r="B1146" s="149" t="str">
        <f t="shared" si="101"/>
        <v>39-JAUNPUR</v>
      </c>
      <c r="C1146" s="188">
        <f t="shared" si="99"/>
        <v>3364.4900000000002</v>
      </c>
      <c r="D1146" s="189">
        <f>T7_CC_PS!H48+T7A_CC_UPS!H48</f>
        <v>153.44999999999999</v>
      </c>
      <c r="E1146" s="187">
        <f t="shared" si="100"/>
        <v>4.560869552294701E-2</v>
      </c>
    </row>
    <row r="1147" spans="1:5" ht="15.75" customHeight="1">
      <c r="A1147" s="120">
        <f t="shared" si="101"/>
        <v>40</v>
      </c>
      <c r="B1147" s="149" t="str">
        <f t="shared" si="101"/>
        <v>40-JHANSI</v>
      </c>
      <c r="C1147" s="188">
        <f t="shared" si="99"/>
        <v>1227.9899999999998</v>
      </c>
      <c r="D1147" s="189">
        <f>T7_CC_PS!H49+T7A_CC_UPS!H49</f>
        <v>82.68</v>
      </c>
      <c r="E1147" s="187">
        <f t="shared" si="100"/>
        <v>6.7329538514157294E-2</v>
      </c>
    </row>
    <row r="1148" spans="1:5" ht="15.75" customHeight="1">
      <c r="A1148" s="120">
        <f t="shared" ref="A1148:B1167" si="102">A79</f>
        <v>41</v>
      </c>
      <c r="B1148" s="149" t="str">
        <f t="shared" si="102"/>
        <v>41-KANNAUJ</v>
      </c>
      <c r="C1148" s="188">
        <f t="shared" si="99"/>
        <v>1351.74</v>
      </c>
      <c r="D1148" s="189">
        <f>T7_CC_PS!H50+T7A_CC_UPS!H50</f>
        <v>183.65999999999997</v>
      </c>
      <c r="E1148" s="187">
        <f t="shared" si="100"/>
        <v>0.13586932398242263</v>
      </c>
    </row>
    <row r="1149" spans="1:5" ht="15.75" customHeight="1">
      <c r="A1149" s="120">
        <f t="shared" si="102"/>
        <v>42</v>
      </c>
      <c r="B1149" s="149" t="str">
        <f t="shared" si="102"/>
        <v>42-KANPUR DEHAT</v>
      </c>
      <c r="C1149" s="188">
        <f t="shared" si="99"/>
        <v>1358.92</v>
      </c>
      <c r="D1149" s="189">
        <f>T7_CC_PS!H51+T7A_CC_UPS!H51</f>
        <v>469.13000000000005</v>
      </c>
      <c r="E1149" s="187">
        <f t="shared" si="100"/>
        <v>0.34522267683160157</v>
      </c>
    </row>
    <row r="1150" spans="1:5" ht="15.75" customHeight="1">
      <c r="A1150" s="120">
        <f t="shared" si="102"/>
        <v>43</v>
      </c>
      <c r="B1150" s="149" t="str">
        <f t="shared" si="102"/>
        <v>43-KANPUR NAGAR</v>
      </c>
      <c r="C1150" s="188">
        <f t="shared" si="99"/>
        <v>1493.8899999999999</v>
      </c>
      <c r="D1150" s="189">
        <f>T7_CC_PS!H52+T7A_CC_UPS!H52</f>
        <v>49.14</v>
      </c>
      <c r="E1150" s="187">
        <f t="shared" si="100"/>
        <v>3.2893988178513814E-2</v>
      </c>
    </row>
    <row r="1151" spans="1:5" ht="15.75" customHeight="1">
      <c r="A1151" s="120">
        <f t="shared" si="102"/>
        <v>44</v>
      </c>
      <c r="B1151" s="149" t="str">
        <f t="shared" si="102"/>
        <v>44-KAAS GANJ</v>
      </c>
      <c r="C1151" s="188">
        <f t="shared" si="99"/>
        <v>1068.8400000000001</v>
      </c>
      <c r="D1151" s="189">
        <f>T7_CC_PS!H53+T7A_CC_UPS!H53</f>
        <v>183.17999999999998</v>
      </c>
      <c r="E1151" s="187">
        <f t="shared" si="100"/>
        <v>0.17138205905467604</v>
      </c>
    </row>
    <row r="1152" spans="1:5" ht="15.75" customHeight="1">
      <c r="A1152" s="120">
        <f t="shared" si="102"/>
        <v>45</v>
      </c>
      <c r="B1152" s="149" t="str">
        <f t="shared" si="102"/>
        <v>45-KAUSHAMBI</v>
      </c>
      <c r="C1152" s="188">
        <f t="shared" si="99"/>
        <v>1238.07</v>
      </c>
      <c r="D1152" s="189">
        <f>T7_CC_PS!H54+T7A_CC_UPS!H54</f>
        <v>-9.0800000000000018</v>
      </c>
      <c r="E1152" s="187">
        <f t="shared" si="100"/>
        <v>-7.3339956545268054E-3</v>
      </c>
    </row>
    <row r="1153" spans="1:5" ht="15.75" customHeight="1">
      <c r="A1153" s="120">
        <f t="shared" si="102"/>
        <v>46</v>
      </c>
      <c r="B1153" s="149" t="str">
        <f t="shared" si="102"/>
        <v>46-KUSHINAGAR</v>
      </c>
      <c r="C1153" s="188">
        <f t="shared" si="99"/>
        <v>2348.3000000000002</v>
      </c>
      <c r="D1153" s="189">
        <f>T7_CC_PS!H55+T7A_CC_UPS!H55</f>
        <v>79.399999999999991</v>
      </c>
      <c r="E1153" s="187">
        <f t="shared" si="100"/>
        <v>3.3811693565558056E-2</v>
      </c>
    </row>
    <row r="1154" spans="1:5" ht="15.75" customHeight="1">
      <c r="A1154" s="120">
        <f t="shared" si="102"/>
        <v>47</v>
      </c>
      <c r="B1154" s="149" t="str">
        <f t="shared" si="102"/>
        <v>47-LAKHIMPUR KHERI</v>
      </c>
      <c r="C1154" s="188">
        <f t="shared" si="99"/>
        <v>4143.96</v>
      </c>
      <c r="D1154" s="189">
        <f>T7_CC_PS!H56+T7A_CC_UPS!H56</f>
        <v>231.05</v>
      </c>
      <c r="E1154" s="187">
        <f t="shared" si="100"/>
        <v>5.5755847064160854E-2</v>
      </c>
    </row>
    <row r="1155" spans="1:5" ht="15.75" customHeight="1">
      <c r="A1155" s="120">
        <f t="shared" si="102"/>
        <v>48</v>
      </c>
      <c r="B1155" s="149" t="str">
        <f t="shared" si="102"/>
        <v>48-LALITPUR</v>
      </c>
      <c r="C1155" s="188">
        <f t="shared" si="99"/>
        <v>1342.33</v>
      </c>
      <c r="D1155" s="189">
        <f>T7_CC_PS!H57+T7A_CC_UPS!H57</f>
        <v>303.45999999999998</v>
      </c>
      <c r="E1155" s="187">
        <f t="shared" si="100"/>
        <v>0.22606959540500474</v>
      </c>
    </row>
    <row r="1156" spans="1:5" ht="15.75" customHeight="1">
      <c r="A1156" s="120">
        <f t="shared" si="102"/>
        <v>49</v>
      </c>
      <c r="B1156" s="149" t="str">
        <f t="shared" si="102"/>
        <v>49-LUCKNOW</v>
      </c>
      <c r="C1156" s="188">
        <f t="shared" si="99"/>
        <v>1658.87</v>
      </c>
      <c r="D1156" s="189">
        <f>T7_CC_PS!H58+T7A_CC_UPS!H58</f>
        <v>-110.11999999999999</v>
      </c>
      <c r="E1156" s="187">
        <f t="shared" si="100"/>
        <v>-6.6382537510474002E-2</v>
      </c>
    </row>
    <row r="1157" spans="1:5" ht="15.75" customHeight="1">
      <c r="A1157" s="120">
        <f t="shared" si="102"/>
        <v>50</v>
      </c>
      <c r="B1157" s="149" t="str">
        <f t="shared" si="102"/>
        <v>50-MAHOBA</v>
      </c>
      <c r="C1157" s="188">
        <f t="shared" si="99"/>
        <v>895.97</v>
      </c>
      <c r="D1157" s="189">
        <f>T7_CC_PS!H59+T7A_CC_UPS!H59</f>
        <v>34.299999999999997</v>
      </c>
      <c r="E1157" s="187">
        <f t="shared" si="100"/>
        <v>3.8282531781198025E-2</v>
      </c>
    </row>
    <row r="1158" spans="1:5" ht="15.75" customHeight="1">
      <c r="A1158" s="120">
        <f t="shared" si="102"/>
        <v>51</v>
      </c>
      <c r="B1158" s="149" t="str">
        <f t="shared" si="102"/>
        <v>51-MAHRAJGANJ</v>
      </c>
      <c r="C1158" s="188">
        <f t="shared" si="99"/>
        <v>2033.74</v>
      </c>
      <c r="D1158" s="189">
        <f>T7_CC_PS!H60+T7A_CC_UPS!H60</f>
        <v>168.06</v>
      </c>
      <c r="E1158" s="187">
        <f t="shared" si="100"/>
        <v>8.2635931830027431E-2</v>
      </c>
    </row>
    <row r="1159" spans="1:5" ht="15.75" customHeight="1">
      <c r="A1159" s="120">
        <f t="shared" si="102"/>
        <v>52</v>
      </c>
      <c r="B1159" s="149" t="str">
        <f t="shared" si="102"/>
        <v>52-MAINPURI</v>
      </c>
      <c r="C1159" s="188">
        <f t="shared" si="99"/>
        <v>1080.9499999999998</v>
      </c>
      <c r="D1159" s="189">
        <f>T7_CC_PS!H61+T7A_CC_UPS!H61</f>
        <v>-48.040000000000006</v>
      </c>
      <c r="E1159" s="187">
        <f t="shared" si="100"/>
        <v>-4.444238863962257E-2</v>
      </c>
    </row>
    <row r="1160" spans="1:5" ht="15.75" customHeight="1">
      <c r="A1160" s="120">
        <f t="shared" si="102"/>
        <v>53</v>
      </c>
      <c r="B1160" s="149" t="str">
        <f t="shared" si="102"/>
        <v>53-MATHURA</v>
      </c>
      <c r="C1160" s="188">
        <f t="shared" si="99"/>
        <v>1352.74</v>
      </c>
      <c r="D1160" s="189">
        <f>T7_CC_PS!H62+T7A_CC_UPS!H62</f>
        <v>-162.75</v>
      </c>
      <c r="E1160" s="187">
        <f t="shared" si="100"/>
        <v>-0.12031136803820394</v>
      </c>
    </row>
    <row r="1161" spans="1:5" ht="15.75" customHeight="1">
      <c r="A1161" s="120">
        <f t="shared" si="102"/>
        <v>54</v>
      </c>
      <c r="B1161" s="149" t="str">
        <f t="shared" si="102"/>
        <v>54-MAU</v>
      </c>
      <c r="C1161" s="188">
        <f t="shared" si="99"/>
        <v>1598.72</v>
      </c>
      <c r="D1161" s="189">
        <f>T7_CC_PS!H63+T7A_CC_UPS!H63</f>
        <v>114.63000000000001</v>
      </c>
      <c r="E1161" s="187">
        <f t="shared" si="100"/>
        <v>7.1701110888710978E-2</v>
      </c>
    </row>
    <row r="1162" spans="1:5" ht="15.75" customHeight="1">
      <c r="A1162" s="120">
        <f t="shared" si="102"/>
        <v>55</v>
      </c>
      <c r="B1162" s="149" t="str">
        <f t="shared" si="102"/>
        <v>55-MEERUT</v>
      </c>
      <c r="C1162" s="188">
        <f t="shared" si="99"/>
        <v>1374.19</v>
      </c>
      <c r="D1162" s="189">
        <f>T7_CC_PS!H64+T7A_CC_UPS!H64</f>
        <v>1.0700000000000003</v>
      </c>
      <c r="E1162" s="187">
        <f t="shared" si="100"/>
        <v>7.7864050822666457E-4</v>
      </c>
    </row>
    <row r="1163" spans="1:5" ht="15.75" customHeight="1">
      <c r="A1163" s="120">
        <f t="shared" si="102"/>
        <v>56</v>
      </c>
      <c r="B1163" s="149" t="str">
        <f t="shared" si="102"/>
        <v>56-MIRZAPUR</v>
      </c>
      <c r="C1163" s="188">
        <f t="shared" si="99"/>
        <v>2216.09</v>
      </c>
      <c r="D1163" s="189">
        <f>T7_CC_PS!H65+T7A_CC_UPS!H65</f>
        <v>239.57</v>
      </c>
      <c r="E1163" s="187">
        <f t="shared" si="100"/>
        <v>0.10810481523764828</v>
      </c>
    </row>
    <row r="1164" spans="1:5" ht="15.75" customHeight="1">
      <c r="A1164" s="120">
        <f t="shared" si="102"/>
        <v>57</v>
      </c>
      <c r="B1164" s="149" t="str">
        <f t="shared" si="102"/>
        <v>57-MORADABAD</v>
      </c>
      <c r="C1164" s="188">
        <f t="shared" si="99"/>
        <v>1439.51</v>
      </c>
      <c r="D1164" s="189">
        <f>T7_CC_PS!H66+T7A_CC_UPS!H66</f>
        <v>51.749999999999993</v>
      </c>
      <c r="E1164" s="187">
        <f t="shared" si="100"/>
        <v>3.5949732895221284E-2</v>
      </c>
    </row>
    <row r="1165" spans="1:5" ht="15.75" customHeight="1">
      <c r="A1165" s="120">
        <f t="shared" si="102"/>
        <v>58</v>
      </c>
      <c r="B1165" s="149" t="str">
        <f t="shared" si="102"/>
        <v>58-MUZAFFARNAGAR</v>
      </c>
      <c r="C1165" s="188">
        <f t="shared" si="99"/>
        <v>1128.01</v>
      </c>
      <c r="D1165" s="189">
        <f>T7_CC_PS!H67+T7A_CC_UPS!H67</f>
        <v>49.230000000000004</v>
      </c>
      <c r="E1165" s="187">
        <f t="shared" si="100"/>
        <v>4.3643230113208219E-2</v>
      </c>
    </row>
    <row r="1166" spans="1:5" ht="15.75" customHeight="1">
      <c r="A1166" s="120">
        <f t="shared" si="102"/>
        <v>59</v>
      </c>
      <c r="B1166" s="149" t="str">
        <f t="shared" si="102"/>
        <v>59-PILIBHIT</v>
      </c>
      <c r="C1166" s="188">
        <f t="shared" si="99"/>
        <v>1314.45</v>
      </c>
      <c r="D1166" s="189">
        <f>T7_CC_PS!H68+T7A_CC_UPS!H68</f>
        <v>-66.050000000000011</v>
      </c>
      <c r="E1166" s="187">
        <f t="shared" si="100"/>
        <v>-5.0249153638403904E-2</v>
      </c>
    </row>
    <row r="1167" spans="1:5" ht="15.75" customHeight="1">
      <c r="A1167" s="120">
        <f t="shared" si="102"/>
        <v>60</v>
      </c>
      <c r="B1167" s="149" t="str">
        <f t="shared" si="102"/>
        <v>60-PRATAPGARH</v>
      </c>
      <c r="C1167" s="188">
        <f t="shared" si="99"/>
        <v>2223.08</v>
      </c>
      <c r="D1167" s="189">
        <f>T7_CC_PS!H69+T7A_CC_UPS!H69</f>
        <v>408.43000000000006</v>
      </c>
      <c r="E1167" s="187">
        <f t="shared" si="100"/>
        <v>0.18372258308293002</v>
      </c>
    </row>
    <row r="1168" spans="1:5" ht="15.75" customHeight="1">
      <c r="A1168" s="120">
        <f t="shared" ref="A1168:B1182" si="103">A99</f>
        <v>61</v>
      </c>
      <c r="B1168" s="149" t="str">
        <f t="shared" si="103"/>
        <v>61-RAI BAREILY</v>
      </c>
      <c r="C1168" s="188">
        <f t="shared" si="99"/>
        <v>1766.7400000000002</v>
      </c>
      <c r="D1168" s="189">
        <f>T7_CC_PS!H70+T7A_CC_UPS!H70</f>
        <v>170.57999999999998</v>
      </c>
      <c r="E1168" s="187">
        <f t="shared" si="100"/>
        <v>9.6550709215843855E-2</v>
      </c>
    </row>
    <row r="1169" spans="1:5" ht="15.75" customHeight="1">
      <c r="A1169" s="120">
        <f t="shared" si="103"/>
        <v>62</v>
      </c>
      <c r="B1169" s="149" t="str">
        <f t="shared" si="103"/>
        <v>62-RAMPUR</v>
      </c>
      <c r="C1169" s="188">
        <f t="shared" si="99"/>
        <v>1278.0899999999999</v>
      </c>
      <c r="D1169" s="189">
        <f>T7_CC_PS!H71+T7A_CC_UPS!H71</f>
        <v>-6.0300000000000047</v>
      </c>
      <c r="E1169" s="187">
        <f t="shared" si="100"/>
        <v>-4.7179776072107634E-3</v>
      </c>
    </row>
    <row r="1170" spans="1:5" ht="15.75" customHeight="1">
      <c r="A1170" s="120">
        <f t="shared" si="103"/>
        <v>63</v>
      </c>
      <c r="B1170" s="149" t="str">
        <f t="shared" si="103"/>
        <v>63-SAHARANPUR</v>
      </c>
      <c r="C1170" s="188">
        <f t="shared" si="99"/>
        <v>1781.24</v>
      </c>
      <c r="D1170" s="189">
        <f>T7_CC_PS!H72+T7A_CC_UPS!H72</f>
        <v>22.03</v>
      </c>
      <c r="E1170" s="187">
        <f t="shared" si="100"/>
        <v>1.2367788731445511E-2</v>
      </c>
    </row>
    <row r="1171" spans="1:5" ht="15.75" customHeight="1">
      <c r="A1171" s="120">
        <f t="shared" si="103"/>
        <v>64</v>
      </c>
      <c r="B1171" s="149" t="str">
        <f t="shared" si="103"/>
        <v>64-SANTKABIR NAGAR</v>
      </c>
      <c r="C1171" s="188">
        <f t="shared" si="99"/>
        <v>1215.1199999999999</v>
      </c>
      <c r="D1171" s="189">
        <f>T7_CC_PS!H73+T7A_CC_UPS!H73</f>
        <v>-13.39</v>
      </c>
      <c r="E1171" s="187">
        <f t="shared" si="100"/>
        <v>-1.1019487787214432E-2</v>
      </c>
    </row>
    <row r="1172" spans="1:5" ht="15.75" customHeight="1">
      <c r="A1172" s="120">
        <f t="shared" si="103"/>
        <v>65</v>
      </c>
      <c r="B1172" s="149" t="str">
        <f t="shared" si="103"/>
        <v>65-SHAHJAHANPUR</v>
      </c>
      <c r="C1172" s="188">
        <f t="shared" si="99"/>
        <v>2648.33</v>
      </c>
      <c r="D1172" s="189">
        <f>T7_CC_PS!H74+T7A_CC_UPS!H74</f>
        <v>-145.42000000000002</v>
      </c>
      <c r="E1172" s="187">
        <f t="shared" si="100"/>
        <v>-5.4910075406010589E-2</v>
      </c>
    </row>
    <row r="1173" spans="1:5" ht="15.75" customHeight="1">
      <c r="A1173" s="120">
        <f t="shared" si="103"/>
        <v>66</v>
      </c>
      <c r="B1173" s="149" t="str">
        <f t="shared" si="103"/>
        <v>66-SHRAWASTI</v>
      </c>
      <c r="C1173" s="188">
        <f t="shared" ref="C1173:C1182" si="104">C1092</f>
        <v>833.81</v>
      </c>
      <c r="D1173" s="189">
        <f>T7_CC_PS!H75+T7A_CC_UPS!H75</f>
        <v>-30.520000000000003</v>
      </c>
      <c r="E1173" s="187">
        <f t="shared" ref="E1173:E1183" si="105">D1173/C1173</f>
        <v>-3.6603063047936583E-2</v>
      </c>
    </row>
    <row r="1174" spans="1:5" ht="15.75" customHeight="1">
      <c r="A1174" s="120">
        <f t="shared" si="103"/>
        <v>67</v>
      </c>
      <c r="B1174" s="149" t="str">
        <f t="shared" si="103"/>
        <v>67-SIDDHARTHNAGAR</v>
      </c>
      <c r="C1174" s="188">
        <f t="shared" si="104"/>
        <v>2438.29</v>
      </c>
      <c r="D1174" s="189">
        <f>T7_CC_PS!H76+T7A_CC_UPS!H76</f>
        <v>302.64999999999998</v>
      </c>
      <c r="E1174" s="187">
        <f t="shared" si="105"/>
        <v>0.12412387369837057</v>
      </c>
    </row>
    <row r="1175" spans="1:5" ht="15.75" customHeight="1">
      <c r="A1175" s="120">
        <f t="shared" si="103"/>
        <v>68</v>
      </c>
      <c r="B1175" s="149" t="str">
        <f t="shared" si="103"/>
        <v>68-SITAPUR</v>
      </c>
      <c r="C1175" s="188">
        <f t="shared" si="104"/>
        <v>4054.9399999999996</v>
      </c>
      <c r="D1175" s="189">
        <f>T7_CC_PS!H77+T7A_CC_UPS!H77</f>
        <v>808.6400000000001</v>
      </c>
      <c r="E1175" s="187">
        <f t="shared" si="105"/>
        <v>0.1994209532076924</v>
      </c>
    </row>
    <row r="1176" spans="1:5" ht="15.75" customHeight="1">
      <c r="A1176" s="120">
        <f t="shared" si="103"/>
        <v>69</v>
      </c>
      <c r="B1176" s="149" t="str">
        <f t="shared" si="103"/>
        <v>69-SONBHADRA</v>
      </c>
      <c r="C1176" s="188">
        <f t="shared" si="104"/>
        <v>1908</v>
      </c>
      <c r="D1176" s="189">
        <f>T7_CC_PS!H78+T7A_CC_UPS!H78</f>
        <v>-54.649999999999991</v>
      </c>
      <c r="E1176" s="187">
        <f t="shared" si="105"/>
        <v>-2.8642557651991609E-2</v>
      </c>
    </row>
    <row r="1177" spans="1:5" ht="15.75" customHeight="1">
      <c r="A1177" s="120">
        <f t="shared" si="103"/>
        <v>70</v>
      </c>
      <c r="B1177" s="149" t="str">
        <f t="shared" si="103"/>
        <v>70-SULTANPUR</v>
      </c>
      <c r="C1177" s="188">
        <f t="shared" si="104"/>
        <v>2231.4499999999998</v>
      </c>
      <c r="D1177" s="189">
        <f>T7_CC_PS!H79+T7A_CC_UPS!H79</f>
        <v>54.6</v>
      </c>
      <c r="E1177" s="187">
        <f t="shared" si="105"/>
        <v>2.446839498980484E-2</v>
      </c>
    </row>
    <row r="1178" spans="1:5" ht="15.75" customHeight="1">
      <c r="A1178" s="120">
        <f t="shared" si="103"/>
        <v>71</v>
      </c>
      <c r="B1178" s="149" t="str">
        <f t="shared" si="103"/>
        <v>71-UNNAO</v>
      </c>
      <c r="C1178" s="188">
        <f t="shared" si="104"/>
        <v>2051.6999999999998</v>
      </c>
      <c r="D1178" s="189">
        <f>T7_CC_PS!H80+T7A_CC_UPS!H80</f>
        <v>-89.78</v>
      </c>
      <c r="E1178" s="187">
        <f t="shared" si="105"/>
        <v>-4.3758834137544479E-2</v>
      </c>
    </row>
    <row r="1179" spans="1:5" ht="15.75" customHeight="1">
      <c r="A1179" s="120">
        <f t="shared" si="103"/>
        <v>72</v>
      </c>
      <c r="B1179" s="149" t="str">
        <f t="shared" si="103"/>
        <v>72-VARANASI</v>
      </c>
      <c r="C1179" s="188">
        <f t="shared" si="104"/>
        <v>2530.86</v>
      </c>
      <c r="D1179" s="189">
        <f>T7_CC_PS!H81+T7A_CC_UPS!H81</f>
        <v>158.60000000000002</v>
      </c>
      <c r="E1179" s="187">
        <f t="shared" si="105"/>
        <v>6.2666445398007004E-2</v>
      </c>
    </row>
    <row r="1180" spans="1:5" ht="15.75" customHeight="1">
      <c r="A1180" s="120">
        <f t="shared" si="103"/>
        <v>73</v>
      </c>
      <c r="B1180" s="149" t="str">
        <f t="shared" si="103"/>
        <v>73-SAMBHAL</v>
      </c>
      <c r="C1180" s="188">
        <f t="shared" si="104"/>
        <v>1599.48</v>
      </c>
      <c r="D1180" s="189">
        <f>T7_CC_PS!H82+T7A_CC_UPS!H82</f>
        <v>234.65</v>
      </c>
      <c r="E1180" s="187">
        <f t="shared" si="105"/>
        <v>0.14670392877685248</v>
      </c>
    </row>
    <row r="1181" spans="1:5" ht="15.75" customHeight="1">
      <c r="A1181" s="120">
        <f t="shared" si="103"/>
        <v>74</v>
      </c>
      <c r="B1181" s="149" t="str">
        <f t="shared" si="103"/>
        <v>74-HAPUR</v>
      </c>
      <c r="C1181" s="188">
        <f t="shared" si="104"/>
        <v>606.49</v>
      </c>
      <c r="D1181" s="189">
        <f>T7_CC_PS!H83+T7A_CC_UPS!H83</f>
        <v>19.500000000000004</v>
      </c>
      <c r="E1181" s="187">
        <f t="shared" si="105"/>
        <v>3.21522201520223E-2</v>
      </c>
    </row>
    <row r="1182" spans="1:5" ht="15.75" customHeight="1">
      <c r="A1182" s="120">
        <f t="shared" si="103"/>
        <v>75</v>
      </c>
      <c r="B1182" s="149" t="str">
        <f t="shared" si="103"/>
        <v>75-SHAMLI</v>
      </c>
      <c r="C1182" s="188">
        <f t="shared" si="104"/>
        <v>740.03</v>
      </c>
      <c r="D1182" s="189">
        <f>T7_CC_PS!H84+T7A_CC_UPS!H84</f>
        <v>-83.98</v>
      </c>
      <c r="E1182" s="187">
        <f t="shared" si="105"/>
        <v>-0.11348188586949179</v>
      </c>
    </row>
    <row r="1183" spans="1:5" ht="15.75" customHeight="1">
      <c r="A1183" s="191"/>
      <c r="B1183" s="158" t="str">
        <f>B114</f>
        <v>TOTAL</v>
      </c>
      <c r="C1183" s="159">
        <f>SUM(C1108:C1182)</f>
        <v>134780.14000000001</v>
      </c>
      <c r="D1183" s="159">
        <f>SUM(D1108:D1182)</f>
        <v>6938.0500000000011</v>
      </c>
      <c r="E1183" s="192">
        <f t="shared" si="105"/>
        <v>5.1476797694378421E-2</v>
      </c>
    </row>
    <row r="1185" spans="1:7" ht="15.75" customHeight="1">
      <c r="A1185" s="65" t="s">
        <v>774</v>
      </c>
      <c r="B1185" s="116"/>
      <c r="C1185" s="117"/>
      <c r="D1185" s="116"/>
      <c r="E1185" s="116"/>
      <c r="F1185" s="116"/>
      <c r="G1185" s="116"/>
    </row>
    <row r="1186" spans="1:7" ht="15.75" customHeight="1">
      <c r="A1186" s="116"/>
      <c r="B1186" s="116"/>
      <c r="C1186" s="116"/>
      <c r="D1186" s="116"/>
      <c r="E1186" s="116"/>
      <c r="F1186" s="116"/>
      <c r="G1186" s="128" t="s">
        <v>768</v>
      </c>
    </row>
    <row r="1187" spans="1:7" ht="50.25" customHeight="1">
      <c r="A1187" s="118" t="s">
        <v>83</v>
      </c>
      <c r="B1187" s="118" t="s">
        <v>227</v>
      </c>
      <c r="C1187" s="119" t="s">
        <v>968</v>
      </c>
      <c r="D1187" s="119" t="s">
        <v>1188</v>
      </c>
      <c r="E1187" s="119" t="s">
        <v>771</v>
      </c>
      <c r="F1187" s="119" t="s">
        <v>772</v>
      </c>
      <c r="G1187" s="137" t="s">
        <v>773</v>
      </c>
    </row>
    <row r="1188" spans="1:7" ht="15.75" customHeight="1">
      <c r="A1188" s="118">
        <v>1</v>
      </c>
      <c r="B1188" s="118">
        <v>2</v>
      </c>
      <c r="C1188" s="119">
        <v>3</v>
      </c>
      <c r="D1188" s="119">
        <v>4</v>
      </c>
      <c r="E1188" s="119">
        <v>5</v>
      </c>
      <c r="F1188" s="119">
        <v>6</v>
      </c>
      <c r="G1188" s="137">
        <v>7</v>
      </c>
    </row>
    <row r="1189" spans="1:7" ht="15.75" customHeight="1">
      <c r="A1189" s="120">
        <f t="shared" ref="A1189:B1208" si="106">A39</f>
        <v>1</v>
      </c>
      <c r="B1189" s="121" t="str">
        <f t="shared" si="106"/>
        <v>01-AGRA</v>
      </c>
      <c r="C1189" s="122">
        <f t="shared" ref="C1189:D1208" si="107">C1027</f>
        <v>1910.8600000000001</v>
      </c>
      <c r="D1189" s="122">
        <f t="shared" si="107"/>
        <v>-42.58</v>
      </c>
      <c r="E1189" s="122">
        <f>T7_CC_PS!K10+T7A_CC_UPS!K10</f>
        <v>2464.96</v>
      </c>
      <c r="F1189" s="193">
        <f>SUM(D1189:E1189)</f>
        <v>2422.38</v>
      </c>
      <c r="G1189" s="187">
        <f>F1189/C1189</f>
        <v>1.2676909873041458</v>
      </c>
    </row>
    <row r="1190" spans="1:7" ht="15.75" customHeight="1">
      <c r="A1190" s="120">
        <f t="shared" si="106"/>
        <v>2</v>
      </c>
      <c r="B1190" s="121" t="str">
        <f t="shared" si="106"/>
        <v>02-ALIGARH</v>
      </c>
      <c r="C1190" s="122">
        <f t="shared" si="107"/>
        <v>1988.81</v>
      </c>
      <c r="D1190" s="122">
        <f t="shared" si="107"/>
        <v>367.73</v>
      </c>
      <c r="E1190" s="122">
        <f>T7_CC_PS!K11+T7A_CC_UPS!K11</f>
        <v>1939.4799999999998</v>
      </c>
      <c r="F1190" s="193">
        <f t="shared" ref="F1190:F1253" si="108">SUM(D1190:E1190)</f>
        <v>2307.21</v>
      </c>
      <c r="G1190" s="187">
        <f t="shared" ref="G1190:G1253" si="109">F1190/C1190</f>
        <v>1.160095735640911</v>
      </c>
    </row>
    <row r="1191" spans="1:7" ht="15.75" customHeight="1">
      <c r="A1191" s="120">
        <f t="shared" si="106"/>
        <v>3</v>
      </c>
      <c r="B1191" s="121" t="str">
        <f t="shared" si="106"/>
        <v>03-ALLAHABAD</v>
      </c>
      <c r="C1191" s="122">
        <f t="shared" si="107"/>
        <v>3325.7799999999997</v>
      </c>
      <c r="D1191" s="122">
        <f t="shared" si="107"/>
        <v>226.07000000000002</v>
      </c>
      <c r="E1191" s="122">
        <f>T7_CC_PS!K12+T7A_CC_UPS!K12</f>
        <v>2645.81</v>
      </c>
      <c r="F1191" s="193">
        <f t="shared" si="108"/>
        <v>2871.88</v>
      </c>
      <c r="G1191" s="187">
        <f t="shared" si="109"/>
        <v>0.86352073799229068</v>
      </c>
    </row>
    <row r="1192" spans="1:7" ht="15.75" customHeight="1">
      <c r="A1192" s="120">
        <f t="shared" si="106"/>
        <v>4</v>
      </c>
      <c r="B1192" s="121" t="str">
        <f t="shared" si="106"/>
        <v>04-AMBEDKAR NAGAR</v>
      </c>
      <c r="C1192" s="122">
        <f t="shared" si="107"/>
        <v>1754.37</v>
      </c>
      <c r="D1192" s="122">
        <f t="shared" si="107"/>
        <v>-71.150000000000006</v>
      </c>
      <c r="E1192" s="122">
        <f>T7_CC_PS!K13+T7A_CC_UPS!K13</f>
        <v>1632.6</v>
      </c>
      <c r="F1192" s="193">
        <f t="shared" si="108"/>
        <v>1561.4499999999998</v>
      </c>
      <c r="G1192" s="187">
        <f t="shared" si="109"/>
        <v>0.89003459931485374</v>
      </c>
    </row>
    <row r="1193" spans="1:7" ht="15.75" customHeight="1">
      <c r="A1193" s="120">
        <f t="shared" si="106"/>
        <v>5</v>
      </c>
      <c r="B1193" s="121" t="str">
        <f t="shared" si="106"/>
        <v>05-AURAIYA</v>
      </c>
      <c r="C1193" s="122">
        <f t="shared" si="107"/>
        <v>1090.51</v>
      </c>
      <c r="D1193" s="122">
        <f t="shared" si="107"/>
        <v>-55.65</v>
      </c>
      <c r="E1193" s="122">
        <f>T7_CC_PS!K14+T7A_CC_UPS!K14</f>
        <v>998.34999999999991</v>
      </c>
      <c r="F1193" s="193">
        <f t="shared" si="108"/>
        <v>942.69999999999993</v>
      </c>
      <c r="G1193" s="187">
        <f t="shared" si="109"/>
        <v>0.86445791418693996</v>
      </c>
    </row>
    <row r="1194" spans="1:7" ht="15.75" customHeight="1">
      <c r="A1194" s="120">
        <f t="shared" si="106"/>
        <v>6</v>
      </c>
      <c r="B1194" s="121" t="str">
        <f t="shared" si="106"/>
        <v>06-AZAMGARH</v>
      </c>
      <c r="C1194" s="122">
        <f t="shared" si="107"/>
        <v>2936.28</v>
      </c>
      <c r="D1194" s="122">
        <f t="shared" si="107"/>
        <v>380.65</v>
      </c>
      <c r="E1194" s="122">
        <f>T7_CC_PS!K15+T7A_CC_UPS!K15</f>
        <v>2847.7</v>
      </c>
      <c r="F1194" s="193">
        <f t="shared" si="108"/>
        <v>3228.35</v>
      </c>
      <c r="G1194" s="187">
        <f t="shared" si="109"/>
        <v>1.0994693966515454</v>
      </c>
    </row>
    <row r="1195" spans="1:7" ht="15.75" customHeight="1">
      <c r="A1195" s="120">
        <f t="shared" si="106"/>
        <v>7</v>
      </c>
      <c r="B1195" s="121" t="str">
        <f t="shared" si="106"/>
        <v>07-BADAUN</v>
      </c>
      <c r="C1195" s="122">
        <f t="shared" si="107"/>
        <v>2342.66</v>
      </c>
      <c r="D1195" s="122">
        <f t="shared" si="107"/>
        <v>-24.57</v>
      </c>
      <c r="E1195" s="122">
        <f>T7_CC_PS!K16+T7A_CC_UPS!K16</f>
        <v>1870.15</v>
      </c>
      <c r="F1195" s="193">
        <f t="shared" si="108"/>
        <v>1845.5800000000002</v>
      </c>
      <c r="G1195" s="187">
        <f t="shared" si="109"/>
        <v>0.78781385262906278</v>
      </c>
    </row>
    <row r="1196" spans="1:7" ht="15.75" customHeight="1">
      <c r="A1196" s="120">
        <f t="shared" si="106"/>
        <v>8</v>
      </c>
      <c r="B1196" s="121" t="str">
        <f t="shared" si="106"/>
        <v>08-BAGHPAT</v>
      </c>
      <c r="C1196" s="122">
        <f t="shared" si="107"/>
        <v>731.8</v>
      </c>
      <c r="D1196" s="122">
        <f t="shared" si="107"/>
        <v>28.349999999999998</v>
      </c>
      <c r="E1196" s="122">
        <f>T7_CC_PS!K17+T7A_CC_UPS!K17</f>
        <v>849.15</v>
      </c>
      <c r="F1196" s="193">
        <f t="shared" si="108"/>
        <v>877.5</v>
      </c>
      <c r="G1196" s="187">
        <f t="shared" si="109"/>
        <v>1.1990981142388633</v>
      </c>
    </row>
    <row r="1197" spans="1:7" ht="15.75" customHeight="1">
      <c r="A1197" s="120">
        <f t="shared" si="106"/>
        <v>9</v>
      </c>
      <c r="B1197" s="121" t="str">
        <f t="shared" si="106"/>
        <v>09-BAHRAICH</v>
      </c>
      <c r="C1197" s="122">
        <f t="shared" si="107"/>
        <v>3294.54</v>
      </c>
      <c r="D1197" s="122">
        <f t="shared" si="107"/>
        <v>195.85000000000002</v>
      </c>
      <c r="E1197" s="122">
        <f>T7_CC_PS!K18+T7A_CC_UPS!K18</f>
        <v>3076.33</v>
      </c>
      <c r="F1197" s="193">
        <f t="shared" si="108"/>
        <v>3272.18</v>
      </c>
      <c r="G1197" s="187">
        <f t="shared" si="109"/>
        <v>0.99321301304582732</v>
      </c>
    </row>
    <row r="1198" spans="1:7" ht="15.75" customHeight="1">
      <c r="A1198" s="120">
        <f t="shared" si="106"/>
        <v>10</v>
      </c>
      <c r="B1198" s="121" t="str">
        <f t="shared" si="106"/>
        <v>10-BALLIA</v>
      </c>
      <c r="C1198" s="122">
        <f t="shared" si="107"/>
        <v>2214.4499999999998</v>
      </c>
      <c r="D1198" s="122">
        <f t="shared" si="107"/>
        <v>736.62</v>
      </c>
      <c r="E1198" s="122">
        <f>T7_CC_PS!K19+T7A_CC_UPS!K19</f>
        <v>2376.0600000000004</v>
      </c>
      <c r="F1198" s="193">
        <f t="shared" si="108"/>
        <v>3112.6800000000003</v>
      </c>
      <c r="G1198" s="187">
        <f t="shared" si="109"/>
        <v>1.4056221635169006</v>
      </c>
    </row>
    <row r="1199" spans="1:7" ht="15.75" customHeight="1">
      <c r="A1199" s="120">
        <f t="shared" si="106"/>
        <v>11</v>
      </c>
      <c r="B1199" s="121" t="str">
        <f t="shared" si="106"/>
        <v>11-BALRAMPUR</v>
      </c>
      <c r="C1199" s="122">
        <f t="shared" si="107"/>
        <v>1927.83</v>
      </c>
      <c r="D1199" s="122">
        <f t="shared" si="107"/>
        <v>75.149999999999991</v>
      </c>
      <c r="E1199" s="122">
        <f>T7_CC_PS!K20+T7A_CC_UPS!K20</f>
        <v>1799.07</v>
      </c>
      <c r="F1199" s="193">
        <f t="shared" si="108"/>
        <v>1874.22</v>
      </c>
      <c r="G1199" s="187">
        <f t="shared" si="109"/>
        <v>0.9721915314109647</v>
      </c>
    </row>
    <row r="1200" spans="1:7" ht="15.75" customHeight="1">
      <c r="A1200" s="120">
        <f t="shared" si="106"/>
        <v>12</v>
      </c>
      <c r="B1200" s="121" t="str">
        <f t="shared" si="106"/>
        <v>12-BANDA</v>
      </c>
      <c r="C1200" s="122">
        <f t="shared" si="107"/>
        <v>1825.35</v>
      </c>
      <c r="D1200" s="122">
        <f t="shared" si="107"/>
        <v>-52.43</v>
      </c>
      <c r="E1200" s="122">
        <f>T7_CC_PS!K21+T7A_CC_UPS!K21</f>
        <v>1512.53</v>
      </c>
      <c r="F1200" s="193">
        <f t="shared" si="108"/>
        <v>1460.1</v>
      </c>
      <c r="G1200" s="187">
        <f t="shared" si="109"/>
        <v>0.79990138877475547</v>
      </c>
    </row>
    <row r="1201" spans="1:7" ht="15.75" customHeight="1">
      <c r="A1201" s="120">
        <f t="shared" si="106"/>
        <v>13</v>
      </c>
      <c r="B1201" s="121" t="str">
        <f t="shared" si="106"/>
        <v>13-BARABANKI</v>
      </c>
      <c r="C1201" s="122">
        <f t="shared" si="107"/>
        <v>2359.58</v>
      </c>
      <c r="D1201" s="122">
        <f t="shared" si="107"/>
        <v>-0.29000000000000981</v>
      </c>
      <c r="E1201" s="122">
        <f>T7_CC_PS!K22+T7A_CC_UPS!K22</f>
        <v>2194.02</v>
      </c>
      <c r="F1201" s="193">
        <f t="shared" si="108"/>
        <v>2193.73</v>
      </c>
      <c r="G1201" s="187">
        <f t="shared" si="109"/>
        <v>0.92971206740182577</v>
      </c>
    </row>
    <row r="1202" spans="1:7" ht="15.75" customHeight="1">
      <c r="A1202" s="120">
        <f t="shared" si="106"/>
        <v>14</v>
      </c>
      <c r="B1202" s="121" t="str">
        <f t="shared" si="106"/>
        <v>14-BAREILY</v>
      </c>
      <c r="C1202" s="122">
        <f t="shared" si="107"/>
        <v>2641.71</v>
      </c>
      <c r="D1202" s="122">
        <f t="shared" si="107"/>
        <v>-28.900000000000006</v>
      </c>
      <c r="E1202" s="122">
        <f>T7_CC_PS!K23+T7A_CC_UPS!K23</f>
        <v>2200.2200000000003</v>
      </c>
      <c r="F1202" s="193">
        <f t="shared" si="108"/>
        <v>2171.3200000000002</v>
      </c>
      <c r="G1202" s="187">
        <f t="shared" si="109"/>
        <v>0.82193730576028412</v>
      </c>
    </row>
    <row r="1203" spans="1:7" ht="15.75" customHeight="1">
      <c r="A1203" s="120">
        <f t="shared" si="106"/>
        <v>15</v>
      </c>
      <c r="B1203" s="121" t="str">
        <f t="shared" si="106"/>
        <v>15-BASTI</v>
      </c>
      <c r="C1203" s="122">
        <f t="shared" si="107"/>
        <v>1955.9199999999998</v>
      </c>
      <c r="D1203" s="122">
        <f t="shared" si="107"/>
        <v>15.89</v>
      </c>
      <c r="E1203" s="122">
        <f>T7_CC_PS!K24+T7A_CC_UPS!K24</f>
        <v>1759.3799999999999</v>
      </c>
      <c r="F1203" s="193">
        <f t="shared" si="108"/>
        <v>1775.27</v>
      </c>
      <c r="G1203" s="187">
        <f t="shared" si="109"/>
        <v>0.907639371753446</v>
      </c>
    </row>
    <row r="1204" spans="1:7" ht="15.75" customHeight="1">
      <c r="A1204" s="120">
        <f t="shared" si="106"/>
        <v>16</v>
      </c>
      <c r="B1204" s="121" t="str">
        <f t="shared" si="106"/>
        <v>16-BHADOHI</v>
      </c>
      <c r="C1204" s="122">
        <f t="shared" si="107"/>
        <v>1092.08</v>
      </c>
      <c r="D1204" s="122">
        <f t="shared" si="107"/>
        <v>-94.829999999999984</v>
      </c>
      <c r="E1204" s="122">
        <f>T7_CC_PS!K25+T7A_CC_UPS!K25</f>
        <v>995.02</v>
      </c>
      <c r="F1204" s="193">
        <f t="shared" si="108"/>
        <v>900.19</v>
      </c>
      <c r="G1204" s="187">
        <f t="shared" si="109"/>
        <v>0.8242894293458356</v>
      </c>
    </row>
    <row r="1205" spans="1:7" ht="15.75" customHeight="1">
      <c r="A1205" s="120">
        <f t="shared" si="106"/>
        <v>17</v>
      </c>
      <c r="B1205" s="121" t="str">
        <f t="shared" si="106"/>
        <v>17-BIJNOUR</v>
      </c>
      <c r="C1205" s="122">
        <f t="shared" si="107"/>
        <v>2132.16</v>
      </c>
      <c r="D1205" s="122">
        <f t="shared" si="107"/>
        <v>166.96</v>
      </c>
      <c r="E1205" s="122">
        <f>T7_CC_PS!K26+T7A_CC_UPS!K26</f>
        <v>1944.9</v>
      </c>
      <c r="F1205" s="193">
        <f t="shared" si="108"/>
        <v>2111.86</v>
      </c>
      <c r="G1205" s="187">
        <f t="shared" si="109"/>
        <v>0.99047913852618952</v>
      </c>
    </row>
    <row r="1206" spans="1:7" ht="15.75" customHeight="1">
      <c r="A1206" s="120">
        <f t="shared" si="106"/>
        <v>18</v>
      </c>
      <c r="B1206" s="121" t="str">
        <f t="shared" si="106"/>
        <v>18-BULANDSHAHAR</v>
      </c>
      <c r="C1206" s="122">
        <f t="shared" si="107"/>
        <v>1810.7800000000002</v>
      </c>
      <c r="D1206" s="122">
        <f t="shared" si="107"/>
        <v>186.63</v>
      </c>
      <c r="E1206" s="122">
        <f>T7_CC_PS!K27+T7A_CC_UPS!K27</f>
        <v>2035.99</v>
      </c>
      <c r="F1206" s="193">
        <f t="shared" si="108"/>
        <v>2222.62</v>
      </c>
      <c r="G1206" s="187">
        <f t="shared" si="109"/>
        <v>1.2274378996896362</v>
      </c>
    </row>
    <row r="1207" spans="1:7" ht="15.75" customHeight="1">
      <c r="A1207" s="120">
        <f t="shared" si="106"/>
        <v>19</v>
      </c>
      <c r="B1207" s="121" t="str">
        <f t="shared" si="106"/>
        <v>19-CHANDAULI</v>
      </c>
      <c r="C1207" s="122">
        <f t="shared" si="107"/>
        <v>1776.6999999999998</v>
      </c>
      <c r="D1207" s="122">
        <f t="shared" si="107"/>
        <v>141.32</v>
      </c>
      <c r="E1207" s="122">
        <f>T7_CC_PS!K28+T7A_CC_UPS!K28</f>
        <v>2027.25</v>
      </c>
      <c r="F1207" s="193">
        <f t="shared" si="108"/>
        <v>2168.5700000000002</v>
      </c>
      <c r="G1207" s="187">
        <f t="shared" si="109"/>
        <v>1.2205605898576013</v>
      </c>
    </row>
    <row r="1208" spans="1:7" ht="15.75" customHeight="1">
      <c r="A1208" s="120">
        <f t="shared" si="106"/>
        <v>20</v>
      </c>
      <c r="B1208" s="121" t="str">
        <f t="shared" si="106"/>
        <v>20-CHITRAKOOT</v>
      </c>
      <c r="C1208" s="122">
        <f t="shared" si="107"/>
        <v>1147.06</v>
      </c>
      <c r="D1208" s="122">
        <f t="shared" si="107"/>
        <v>-46.54999999999999</v>
      </c>
      <c r="E1208" s="122">
        <f>T7_CC_PS!K29+T7A_CC_UPS!K29</f>
        <v>1235.42</v>
      </c>
      <c r="F1208" s="193">
        <f t="shared" si="108"/>
        <v>1188.8700000000001</v>
      </c>
      <c r="G1208" s="187">
        <f t="shared" si="109"/>
        <v>1.0364497062054296</v>
      </c>
    </row>
    <row r="1209" spans="1:7" ht="15.75" customHeight="1">
      <c r="A1209" s="120">
        <f t="shared" ref="A1209:B1228" si="110">A59</f>
        <v>21</v>
      </c>
      <c r="B1209" s="121" t="str">
        <f t="shared" si="110"/>
        <v>21-AMETHI</v>
      </c>
      <c r="C1209" s="122">
        <f t="shared" ref="C1209:D1228" si="111">C1047</f>
        <v>1305.69</v>
      </c>
      <c r="D1209" s="122">
        <f t="shared" si="111"/>
        <v>-49.199999999999996</v>
      </c>
      <c r="E1209" s="122">
        <f>T7_CC_PS!K30+T7A_CC_UPS!K30</f>
        <v>1340.71</v>
      </c>
      <c r="F1209" s="193">
        <f t="shared" si="108"/>
        <v>1291.51</v>
      </c>
      <c r="G1209" s="187">
        <f t="shared" si="109"/>
        <v>0.98913984176948577</v>
      </c>
    </row>
    <row r="1210" spans="1:7" ht="15.75" customHeight="1">
      <c r="A1210" s="120">
        <f t="shared" si="110"/>
        <v>22</v>
      </c>
      <c r="B1210" s="121" t="str">
        <f t="shared" si="110"/>
        <v>22-DEORIA</v>
      </c>
      <c r="C1210" s="122">
        <f t="shared" si="111"/>
        <v>2234.7600000000002</v>
      </c>
      <c r="D1210" s="122">
        <f t="shared" si="111"/>
        <v>41.769999999999996</v>
      </c>
      <c r="E1210" s="122">
        <f>T7_CC_PS!K31+T7A_CC_UPS!K31</f>
        <v>2321.35</v>
      </c>
      <c r="F1210" s="193">
        <f t="shared" si="108"/>
        <v>2363.12</v>
      </c>
      <c r="G1210" s="187">
        <f t="shared" si="109"/>
        <v>1.057437935169772</v>
      </c>
    </row>
    <row r="1211" spans="1:7" ht="15.75" customHeight="1">
      <c r="A1211" s="120">
        <f t="shared" si="110"/>
        <v>23</v>
      </c>
      <c r="B1211" s="121" t="str">
        <f t="shared" si="110"/>
        <v>23-ETAH</v>
      </c>
      <c r="C1211" s="122">
        <f t="shared" si="111"/>
        <v>1373.3400000000001</v>
      </c>
      <c r="D1211" s="122">
        <f t="shared" si="111"/>
        <v>53.2</v>
      </c>
      <c r="E1211" s="122">
        <f>T7_CC_PS!K32+T7A_CC_UPS!K32</f>
        <v>1146</v>
      </c>
      <c r="F1211" s="193">
        <f t="shared" si="108"/>
        <v>1199.2</v>
      </c>
      <c r="G1211" s="187">
        <f t="shared" si="109"/>
        <v>0.87319964466191902</v>
      </c>
    </row>
    <row r="1212" spans="1:7" ht="15.75" customHeight="1">
      <c r="A1212" s="120">
        <f t="shared" si="110"/>
        <v>24</v>
      </c>
      <c r="B1212" s="121" t="str">
        <f t="shared" si="110"/>
        <v>24-FAIZABAD</v>
      </c>
      <c r="C1212" s="122">
        <f t="shared" si="111"/>
        <v>1789.0200000000002</v>
      </c>
      <c r="D1212" s="122">
        <f t="shared" si="111"/>
        <v>364.24</v>
      </c>
      <c r="E1212" s="122">
        <f>T7_CC_PS!K33+T7A_CC_UPS!K33</f>
        <v>1781.8200000000002</v>
      </c>
      <c r="F1212" s="193">
        <f t="shared" si="108"/>
        <v>2146.0600000000004</v>
      </c>
      <c r="G1212" s="187">
        <f t="shared" si="109"/>
        <v>1.1995729505539345</v>
      </c>
    </row>
    <row r="1213" spans="1:7" ht="15.75" customHeight="1">
      <c r="A1213" s="120">
        <f t="shared" si="110"/>
        <v>25</v>
      </c>
      <c r="B1213" s="121" t="str">
        <f t="shared" si="110"/>
        <v>25-FARRUKHABAD</v>
      </c>
      <c r="C1213" s="122">
        <f t="shared" si="111"/>
        <v>1431.24</v>
      </c>
      <c r="D1213" s="122">
        <f t="shared" si="111"/>
        <v>-29.72</v>
      </c>
      <c r="E1213" s="122">
        <f>T7_CC_PS!K34+T7A_CC_UPS!K34</f>
        <v>1676.3500000000001</v>
      </c>
      <c r="F1213" s="193">
        <f t="shared" si="108"/>
        <v>1646.63</v>
      </c>
      <c r="G1213" s="187">
        <f t="shared" si="109"/>
        <v>1.1504918811659821</v>
      </c>
    </row>
    <row r="1214" spans="1:7" ht="15.75" customHeight="1">
      <c r="A1214" s="120">
        <f t="shared" si="110"/>
        <v>26</v>
      </c>
      <c r="B1214" s="121" t="str">
        <f t="shared" si="110"/>
        <v>26-FATEHPUR</v>
      </c>
      <c r="C1214" s="122">
        <f t="shared" si="111"/>
        <v>2149.5500000000002</v>
      </c>
      <c r="D1214" s="122">
        <f t="shared" si="111"/>
        <v>66.72999999999999</v>
      </c>
      <c r="E1214" s="122">
        <f>T7_CC_PS!K35+T7A_CC_UPS!K35</f>
        <v>2338.09</v>
      </c>
      <c r="F1214" s="193">
        <f t="shared" si="108"/>
        <v>2404.8200000000002</v>
      </c>
      <c r="G1214" s="187">
        <f t="shared" si="109"/>
        <v>1.11875508827429</v>
      </c>
    </row>
    <row r="1215" spans="1:7" ht="15.75" customHeight="1">
      <c r="A1215" s="120">
        <f t="shared" si="110"/>
        <v>27</v>
      </c>
      <c r="B1215" s="121" t="str">
        <f t="shared" si="110"/>
        <v>27-FIROZABAD</v>
      </c>
      <c r="C1215" s="122">
        <f t="shared" si="111"/>
        <v>1223.26</v>
      </c>
      <c r="D1215" s="122">
        <f t="shared" si="111"/>
        <v>-106.52999999999999</v>
      </c>
      <c r="E1215" s="122">
        <f>T7_CC_PS!K36+T7A_CC_UPS!K36</f>
        <v>1462.9499999999998</v>
      </c>
      <c r="F1215" s="193">
        <f t="shared" si="108"/>
        <v>1356.4199999999998</v>
      </c>
      <c r="G1215" s="187">
        <f t="shared" si="109"/>
        <v>1.1088566617072413</v>
      </c>
    </row>
    <row r="1216" spans="1:7" ht="15.75" customHeight="1">
      <c r="A1216" s="120">
        <f t="shared" si="110"/>
        <v>28</v>
      </c>
      <c r="B1216" s="121" t="str">
        <f t="shared" si="110"/>
        <v>28-G.B. NAGAR</v>
      </c>
      <c r="C1216" s="122">
        <f t="shared" si="111"/>
        <v>746.57999999999993</v>
      </c>
      <c r="D1216" s="122">
        <f t="shared" si="111"/>
        <v>43.809999999999995</v>
      </c>
      <c r="E1216" s="122">
        <f>T7_CC_PS!K37+T7A_CC_UPS!K37</f>
        <v>916.91</v>
      </c>
      <c r="F1216" s="193">
        <f t="shared" si="108"/>
        <v>960.71999999999991</v>
      </c>
      <c r="G1216" s="187">
        <f t="shared" si="109"/>
        <v>1.2868279353853573</v>
      </c>
    </row>
    <row r="1217" spans="1:7" ht="15.75" customHeight="1">
      <c r="A1217" s="120">
        <f t="shared" si="110"/>
        <v>29</v>
      </c>
      <c r="B1217" s="121" t="str">
        <f t="shared" si="110"/>
        <v>29-GHAZIPUR</v>
      </c>
      <c r="C1217" s="122">
        <f t="shared" si="111"/>
        <v>2501.77</v>
      </c>
      <c r="D1217" s="122">
        <f t="shared" si="111"/>
        <v>-80.860000000000014</v>
      </c>
      <c r="E1217" s="122">
        <f>T7_CC_PS!K38+T7A_CC_UPS!K38</f>
        <v>2755.21</v>
      </c>
      <c r="F1217" s="193">
        <f t="shared" si="108"/>
        <v>2674.35</v>
      </c>
      <c r="G1217" s="187">
        <f t="shared" si="109"/>
        <v>1.0689831599227746</v>
      </c>
    </row>
    <row r="1218" spans="1:7" ht="15.75" customHeight="1">
      <c r="A1218" s="120">
        <f t="shared" si="110"/>
        <v>30</v>
      </c>
      <c r="B1218" s="121" t="str">
        <f t="shared" si="110"/>
        <v>30-GHAZIYABAD</v>
      </c>
      <c r="C1218" s="122">
        <f t="shared" si="111"/>
        <v>705.82999999999993</v>
      </c>
      <c r="D1218" s="122">
        <f t="shared" si="111"/>
        <v>-26.680000000000007</v>
      </c>
      <c r="E1218" s="122">
        <f>T7_CC_PS!K39+T7A_CC_UPS!K39</f>
        <v>636.61</v>
      </c>
      <c r="F1218" s="193">
        <f t="shared" si="108"/>
        <v>609.93000000000006</v>
      </c>
      <c r="G1218" s="187">
        <f t="shared" si="109"/>
        <v>0.86413158975957405</v>
      </c>
    </row>
    <row r="1219" spans="1:7" ht="15.75" customHeight="1">
      <c r="A1219" s="120">
        <f t="shared" si="110"/>
        <v>31</v>
      </c>
      <c r="B1219" s="121" t="str">
        <f t="shared" si="110"/>
        <v>31-GONDA</v>
      </c>
      <c r="C1219" s="122">
        <f t="shared" si="111"/>
        <v>2672.75</v>
      </c>
      <c r="D1219" s="122">
        <f t="shared" si="111"/>
        <v>352.23</v>
      </c>
      <c r="E1219" s="122">
        <f>T7_CC_PS!K40+T7A_CC_UPS!K40</f>
        <v>2586.9499999999998</v>
      </c>
      <c r="F1219" s="193">
        <f t="shared" si="108"/>
        <v>2939.18</v>
      </c>
      <c r="G1219" s="187">
        <f t="shared" si="109"/>
        <v>1.0996838462257974</v>
      </c>
    </row>
    <row r="1220" spans="1:7" ht="15.75" customHeight="1">
      <c r="A1220" s="120">
        <f t="shared" si="110"/>
        <v>32</v>
      </c>
      <c r="B1220" s="121" t="str">
        <f t="shared" si="110"/>
        <v>32-GORAKHPUR</v>
      </c>
      <c r="C1220" s="122">
        <f t="shared" si="111"/>
        <v>2329.41</v>
      </c>
      <c r="D1220" s="122">
        <f t="shared" si="111"/>
        <v>92.7</v>
      </c>
      <c r="E1220" s="122">
        <f>T7_CC_PS!K41+T7A_CC_UPS!K41</f>
        <v>2308.7699999999995</v>
      </c>
      <c r="F1220" s="193">
        <f t="shared" si="108"/>
        <v>2401.4699999999993</v>
      </c>
      <c r="G1220" s="187">
        <f t="shared" si="109"/>
        <v>1.0309348719203573</v>
      </c>
    </row>
    <row r="1221" spans="1:7" ht="15.75" customHeight="1">
      <c r="A1221" s="120">
        <f t="shared" si="110"/>
        <v>33</v>
      </c>
      <c r="B1221" s="121" t="str">
        <f t="shared" si="110"/>
        <v>33-HAMEERPUR</v>
      </c>
      <c r="C1221" s="122">
        <f t="shared" si="111"/>
        <v>946.94999999999993</v>
      </c>
      <c r="D1221" s="122">
        <f t="shared" si="111"/>
        <v>63.53</v>
      </c>
      <c r="E1221" s="122">
        <f>T7_CC_PS!K42+T7A_CC_UPS!K42</f>
        <v>783.25</v>
      </c>
      <c r="F1221" s="193">
        <f t="shared" si="108"/>
        <v>846.78</v>
      </c>
      <c r="G1221" s="187">
        <f t="shared" si="109"/>
        <v>0.89421827974021861</v>
      </c>
    </row>
    <row r="1222" spans="1:7" ht="15.75" customHeight="1">
      <c r="A1222" s="120">
        <f t="shared" si="110"/>
        <v>34</v>
      </c>
      <c r="B1222" s="121" t="str">
        <f t="shared" si="110"/>
        <v>34-HARDOI</v>
      </c>
      <c r="C1222" s="122">
        <f t="shared" si="111"/>
        <v>3993.74</v>
      </c>
      <c r="D1222" s="122">
        <f t="shared" si="111"/>
        <v>129.63</v>
      </c>
      <c r="E1222" s="122">
        <f>T7_CC_PS!K43+T7A_CC_UPS!K43</f>
        <v>3200.12</v>
      </c>
      <c r="F1222" s="193">
        <f t="shared" si="108"/>
        <v>3329.75</v>
      </c>
      <c r="G1222" s="187">
        <f t="shared" si="109"/>
        <v>0.83374230671000116</v>
      </c>
    </row>
    <row r="1223" spans="1:7" ht="15.75" customHeight="1">
      <c r="A1223" s="120">
        <f t="shared" si="110"/>
        <v>35</v>
      </c>
      <c r="B1223" s="121" t="str">
        <f t="shared" si="110"/>
        <v>35-HATHRAS</v>
      </c>
      <c r="C1223" s="122">
        <f t="shared" si="111"/>
        <v>1011.6999999999999</v>
      </c>
      <c r="D1223" s="122">
        <f t="shared" si="111"/>
        <v>-10.040000000000001</v>
      </c>
      <c r="E1223" s="122">
        <f>T7_CC_PS!K44+T7A_CC_UPS!K44</f>
        <v>867.14</v>
      </c>
      <c r="F1223" s="193">
        <f t="shared" si="108"/>
        <v>857.1</v>
      </c>
      <c r="G1223" s="187">
        <f t="shared" si="109"/>
        <v>0.84718790155184354</v>
      </c>
    </row>
    <row r="1224" spans="1:7" ht="15.75" customHeight="1">
      <c r="A1224" s="120">
        <f t="shared" si="110"/>
        <v>36</v>
      </c>
      <c r="B1224" s="121" t="str">
        <f t="shared" si="110"/>
        <v>36-ITAWAH</v>
      </c>
      <c r="C1224" s="122">
        <f t="shared" si="111"/>
        <v>1076</v>
      </c>
      <c r="D1224" s="122">
        <f t="shared" si="111"/>
        <v>7.100000000000005</v>
      </c>
      <c r="E1224" s="122">
        <f>T7_CC_PS!K45+T7A_CC_UPS!K45</f>
        <v>1031.1500000000001</v>
      </c>
      <c r="F1224" s="193">
        <f t="shared" si="108"/>
        <v>1038.25</v>
      </c>
      <c r="G1224" s="187">
        <f t="shared" si="109"/>
        <v>0.96491635687732347</v>
      </c>
    </row>
    <row r="1225" spans="1:7" ht="15.75" customHeight="1">
      <c r="A1225" s="120">
        <f t="shared" si="110"/>
        <v>37</v>
      </c>
      <c r="B1225" s="121" t="str">
        <f t="shared" si="110"/>
        <v>37-J.P. NAGAR</v>
      </c>
      <c r="C1225" s="122">
        <f t="shared" si="111"/>
        <v>976.43</v>
      </c>
      <c r="D1225" s="122">
        <f t="shared" si="111"/>
        <v>94.19</v>
      </c>
      <c r="E1225" s="122">
        <f>T7_CC_PS!K46+T7A_CC_UPS!K46</f>
        <v>1054.93</v>
      </c>
      <c r="F1225" s="193">
        <f t="shared" si="108"/>
        <v>1149.1200000000001</v>
      </c>
      <c r="G1225" s="187">
        <f t="shared" si="109"/>
        <v>1.1768585561689011</v>
      </c>
    </row>
    <row r="1226" spans="1:7" ht="15.75" customHeight="1">
      <c r="A1226" s="120">
        <f t="shared" si="110"/>
        <v>38</v>
      </c>
      <c r="B1226" s="121" t="str">
        <f t="shared" si="110"/>
        <v>38-JALAUN</v>
      </c>
      <c r="C1226" s="122">
        <f t="shared" si="111"/>
        <v>1113.47</v>
      </c>
      <c r="D1226" s="122">
        <f t="shared" si="111"/>
        <v>74.05</v>
      </c>
      <c r="E1226" s="122">
        <f>T7_CC_PS!K47+T7A_CC_UPS!K47</f>
        <v>984.88000000000011</v>
      </c>
      <c r="F1226" s="193">
        <f t="shared" si="108"/>
        <v>1058.93</v>
      </c>
      <c r="G1226" s="187">
        <f t="shared" si="109"/>
        <v>0.95101798880975696</v>
      </c>
    </row>
    <row r="1227" spans="1:7" ht="15.75" customHeight="1">
      <c r="A1227" s="120">
        <f t="shared" si="110"/>
        <v>39</v>
      </c>
      <c r="B1227" s="121" t="str">
        <f t="shared" si="110"/>
        <v>39-JAUNPUR</v>
      </c>
      <c r="C1227" s="122">
        <f t="shared" si="111"/>
        <v>3364.4900000000002</v>
      </c>
      <c r="D1227" s="122">
        <f t="shared" si="111"/>
        <v>153.44999999999999</v>
      </c>
      <c r="E1227" s="122">
        <f>T7_CC_PS!K48+T7A_CC_UPS!K48</f>
        <v>3329.75</v>
      </c>
      <c r="F1227" s="193">
        <f t="shared" si="108"/>
        <v>3483.2</v>
      </c>
      <c r="G1227" s="187">
        <f t="shared" si="109"/>
        <v>1.0352832078561682</v>
      </c>
    </row>
    <row r="1228" spans="1:7" ht="15.75" customHeight="1">
      <c r="A1228" s="120">
        <f t="shared" si="110"/>
        <v>40</v>
      </c>
      <c r="B1228" s="121" t="str">
        <f t="shared" si="110"/>
        <v>40-JHANSI</v>
      </c>
      <c r="C1228" s="122">
        <f t="shared" si="111"/>
        <v>1227.9899999999998</v>
      </c>
      <c r="D1228" s="122">
        <f t="shared" si="111"/>
        <v>82.68</v>
      </c>
      <c r="E1228" s="122">
        <f>T7_CC_PS!K49+T7A_CC_UPS!K49</f>
        <v>1250.8400000000001</v>
      </c>
      <c r="F1228" s="193">
        <f t="shared" si="108"/>
        <v>1333.5200000000002</v>
      </c>
      <c r="G1228" s="187">
        <f t="shared" si="109"/>
        <v>1.0859371818988757</v>
      </c>
    </row>
    <row r="1229" spans="1:7" ht="15.75" customHeight="1">
      <c r="A1229" s="120">
        <f t="shared" ref="A1229:B1248" si="112">A79</f>
        <v>41</v>
      </c>
      <c r="B1229" s="121" t="str">
        <f t="shared" si="112"/>
        <v>41-KANNAUJ</v>
      </c>
      <c r="C1229" s="122">
        <f t="shared" ref="C1229:D1248" si="113">C1067</f>
        <v>1351.74</v>
      </c>
      <c r="D1229" s="122">
        <f t="shared" si="113"/>
        <v>183.65999999999997</v>
      </c>
      <c r="E1229" s="122">
        <f>T7_CC_PS!K50+T7A_CC_UPS!K50</f>
        <v>1216.44</v>
      </c>
      <c r="F1229" s="193">
        <f t="shared" si="108"/>
        <v>1400.1</v>
      </c>
      <c r="G1229" s="187">
        <f t="shared" si="109"/>
        <v>1.0357761107905366</v>
      </c>
    </row>
    <row r="1230" spans="1:7" ht="15.75" customHeight="1">
      <c r="A1230" s="120">
        <f t="shared" si="112"/>
        <v>42</v>
      </c>
      <c r="B1230" s="121" t="str">
        <f t="shared" si="112"/>
        <v>42-KANPUR DEHAT</v>
      </c>
      <c r="C1230" s="122">
        <f t="shared" si="113"/>
        <v>1358.92</v>
      </c>
      <c r="D1230" s="122">
        <f t="shared" si="113"/>
        <v>469.13000000000005</v>
      </c>
      <c r="E1230" s="122">
        <f>T7_CC_PS!K51+T7A_CC_UPS!K51</f>
        <v>968.33</v>
      </c>
      <c r="F1230" s="193">
        <f t="shared" si="108"/>
        <v>1437.46</v>
      </c>
      <c r="G1230" s="187">
        <f t="shared" si="109"/>
        <v>1.05779589674153</v>
      </c>
    </row>
    <row r="1231" spans="1:7" ht="15.75" customHeight="1">
      <c r="A1231" s="120">
        <f t="shared" si="112"/>
        <v>43</v>
      </c>
      <c r="B1231" s="121" t="str">
        <f t="shared" si="112"/>
        <v>43-KANPUR NAGAR</v>
      </c>
      <c r="C1231" s="122">
        <f t="shared" si="113"/>
        <v>1493.8899999999999</v>
      </c>
      <c r="D1231" s="122">
        <f t="shared" si="113"/>
        <v>49.14</v>
      </c>
      <c r="E1231" s="122">
        <f>T7_CC_PS!K52+T7A_CC_UPS!K52</f>
        <v>1617.0700000000002</v>
      </c>
      <c r="F1231" s="193">
        <f t="shared" si="108"/>
        <v>1666.2100000000003</v>
      </c>
      <c r="G1231" s="187">
        <f t="shared" si="109"/>
        <v>1.1153498584233112</v>
      </c>
    </row>
    <row r="1232" spans="1:7" ht="15.75" customHeight="1">
      <c r="A1232" s="120">
        <f t="shared" si="112"/>
        <v>44</v>
      </c>
      <c r="B1232" s="121" t="str">
        <f t="shared" si="112"/>
        <v>44-KAAS GANJ</v>
      </c>
      <c r="C1232" s="122">
        <f t="shared" si="113"/>
        <v>1068.8400000000001</v>
      </c>
      <c r="D1232" s="122">
        <f t="shared" si="113"/>
        <v>183.17999999999998</v>
      </c>
      <c r="E1232" s="122">
        <f>T7_CC_PS!K53+T7A_CC_UPS!K53</f>
        <v>981.67</v>
      </c>
      <c r="F1232" s="193">
        <f t="shared" si="108"/>
        <v>1164.8499999999999</v>
      </c>
      <c r="G1232" s="187">
        <f t="shared" si="109"/>
        <v>1.089826353804124</v>
      </c>
    </row>
    <row r="1233" spans="1:7" ht="15.75" customHeight="1">
      <c r="A1233" s="120">
        <f t="shared" si="112"/>
        <v>45</v>
      </c>
      <c r="B1233" s="121" t="str">
        <f t="shared" si="112"/>
        <v>45-KAUSHAMBI</v>
      </c>
      <c r="C1233" s="122">
        <f t="shared" si="113"/>
        <v>1238.07</v>
      </c>
      <c r="D1233" s="122">
        <f t="shared" si="113"/>
        <v>-9.0800000000000018</v>
      </c>
      <c r="E1233" s="122">
        <f>T7_CC_PS!K54+T7A_CC_UPS!K54</f>
        <v>1388.98</v>
      </c>
      <c r="F1233" s="193">
        <f t="shared" si="108"/>
        <v>1379.9</v>
      </c>
      <c r="G1233" s="187">
        <f t="shared" si="109"/>
        <v>1.1145573352072178</v>
      </c>
    </row>
    <row r="1234" spans="1:7" ht="15.75" customHeight="1">
      <c r="A1234" s="120">
        <f t="shared" si="112"/>
        <v>46</v>
      </c>
      <c r="B1234" s="121" t="str">
        <f t="shared" si="112"/>
        <v>46-KUSHINAGAR</v>
      </c>
      <c r="C1234" s="122">
        <f t="shared" si="113"/>
        <v>2348.3000000000002</v>
      </c>
      <c r="D1234" s="122">
        <f t="shared" si="113"/>
        <v>79.399999999999991</v>
      </c>
      <c r="E1234" s="122">
        <f>T7_CC_PS!K55+T7A_CC_UPS!K55</f>
        <v>2290.15</v>
      </c>
      <c r="F1234" s="193">
        <f t="shared" si="108"/>
        <v>2369.5500000000002</v>
      </c>
      <c r="G1234" s="187">
        <f t="shared" si="109"/>
        <v>1.0090490993484649</v>
      </c>
    </row>
    <row r="1235" spans="1:7" ht="15.75" customHeight="1">
      <c r="A1235" s="120">
        <f t="shared" si="112"/>
        <v>47</v>
      </c>
      <c r="B1235" s="121" t="str">
        <f t="shared" si="112"/>
        <v>47-LAKHIMPUR KHERI</v>
      </c>
      <c r="C1235" s="122">
        <f t="shared" si="113"/>
        <v>4143.96</v>
      </c>
      <c r="D1235" s="122">
        <f t="shared" si="113"/>
        <v>231.05</v>
      </c>
      <c r="E1235" s="122">
        <f>T7_CC_PS!K56+T7A_CC_UPS!K56</f>
        <v>3247.16</v>
      </c>
      <c r="F1235" s="193">
        <f t="shared" si="108"/>
        <v>3478.21</v>
      </c>
      <c r="G1235" s="187">
        <f t="shared" si="109"/>
        <v>0.83934449174219827</v>
      </c>
    </row>
    <row r="1236" spans="1:7" ht="15.75" customHeight="1">
      <c r="A1236" s="120">
        <f t="shared" si="112"/>
        <v>48</v>
      </c>
      <c r="B1236" s="121" t="str">
        <f t="shared" si="112"/>
        <v>48-LALITPUR</v>
      </c>
      <c r="C1236" s="122">
        <f t="shared" si="113"/>
        <v>1342.33</v>
      </c>
      <c r="D1236" s="122">
        <f t="shared" si="113"/>
        <v>303.45999999999998</v>
      </c>
      <c r="E1236" s="122">
        <f>T7_CC_PS!K57+T7A_CC_UPS!K57</f>
        <v>1002.4</v>
      </c>
      <c r="F1236" s="193">
        <f t="shared" si="108"/>
        <v>1305.8599999999999</v>
      </c>
      <c r="G1236" s="187">
        <f t="shared" si="109"/>
        <v>0.97283082401495902</v>
      </c>
    </row>
    <row r="1237" spans="1:7" ht="15.75" customHeight="1">
      <c r="A1237" s="120">
        <f t="shared" si="112"/>
        <v>49</v>
      </c>
      <c r="B1237" s="121" t="str">
        <f t="shared" si="112"/>
        <v>49-LUCKNOW</v>
      </c>
      <c r="C1237" s="122">
        <f t="shared" si="113"/>
        <v>1658.87</v>
      </c>
      <c r="D1237" s="122">
        <f t="shared" si="113"/>
        <v>-110.11999999999999</v>
      </c>
      <c r="E1237" s="122">
        <f>T7_CC_PS!K58+T7A_CC_UPS!K58</f>
        <v>1669.85</v>
      </c>
      <c r="F1237" s="193">
        <f t="shared" si="108"/>
        <v>1559.73</v>
      </c>
      <c r="G1237" s="187">
        <f t="shared" si="109"/>
        <v>0.94023642600083202</v>
      </c>
    </row>
    <row r="1238" spans="1:7" ht="15.75" customHeight="1">
      <c r="A1238" s="120">
        <f t="shared" si="112"/>
        <v>50</v>
      </c>
      <c r="B1238" s="121" t="str">
        <f t="shared" si="112"/>
        <v>50-MAHOBA</v>
      </c>
      <c r="C1238" s="122">
        <f t="shared" si="113"/>
        <v>895.97</v>
      </c>
      <c r="D1238" s="122">
        <f t="shared" si="113"/>
        <v>34.299999999999997</v>
      </c>
      <c r="E1238" s="122">
        <f>T7_CC_PS!K59+T7A_CC_UPS!K59</f>
        <v>693.68999999999994</v>
      </c>
      <c r="F1238" s="193">
        <f t="shared" si="108"/>
        <v>727.9899999999999</v>
      </c>
      <c r="G1238" s="187">
        <f t="shared" si="109"/>
        <v>0.81251604406397526</v>
      </c>
    </row>
    <row r="1239" spans="1:7" ht="15.75" customHeight="1">
      <c r="A1239" s="120">
        <f t="shared" si="112"/>
        <v>51</v>
      </c>
      <c r="B1239" s="121" t="str">
        <f t="shared" si="112"/>
        <v>51-MAHRAJGANJ</v>
      </c>
      <c r="C1239" s="122">
        <f t="shared" si="113"/>
        <v>2033.74</v>
      </c>
      <c r="D1239" s="122">
        <f t="shared" si="113"/>
        <v>168.06</v>
      </c>
      <c r="E1239" s="122">
        <f>T7_CC_PS!K60+T7A_CC_UPS!K60</f>
        <v>1836.34</v>
      </c>
      <c r="F1239" s="193">
        <f t="shared" si="108"/>
        <v>2004.3999999999999</v>
      </c>
      <c r="G1239" s="187">
        <f t="shared" si="109"/>
        <v>0.98557337712785309</v>
      </c>
    </row>
    <row r="1240" spans="1:7" ht="15.75" customHeight="1">
      <c r="A1240" s="120">
        <f t="shared" si="112"/>
        <v>52</v>
      </c>
      <c r="B1240" s="121" t="str">
        <f t="shared" si="112"/>
        <v>52-MAINPURI</v>
      </c>
      <c r="C1240" s="122">
        <f t="shared" si="113"/>
        <v>1080.9499999999998</v>
      </c>
      <c r="D1240" s="122">
        <f t="shared" si="113"/>
        <v>-48.040000000000006</v>
      </c>
      <c r="E1240" s="122">
        <f>T7_CC_PS!K61+T7A_CC_UPS!K61</f>
        <v>1130.4699999999998</v>
      </c>
      <c r="F1240" s="193">
        <f t="shared" si="108"/>
        <v>1082.4299999999998</v>
      </c>
      <c r="G1240" s="187">
        <f t="shared" si="109"/>
        <v>1.0013691660113788</v>
      </c>
    </row>
    <row r="1241" spans="1:7" ht="15.75" customHeight="1">
      <c r="A1241" s="120">
        <f t="shared" si="112"/>
        <v>53</v>
      </c>
      <c r="B1241" s="121" t="str">
        <f t="shared" si="112"/>
        <v>53-MATHURA</v>
      </c>
      <c r="C1241" s="122">
        <f t="shared" si="113"/>
        <v>1352.74</v>
      </c>
      <c r="D1241" s="122">
        <f t="shared" si="113"/>
        <v>-162.75</v>
      </c>
      <c r="E1241" s="122">
        <f>T7_CC_PS!K62+T7A_CC_UPS!K62</f>
        <v>1368.53</v>
      </c>
      <c r="F1241" s="193">
        <f t="shared" si="108"/>
        <v>1205.78</v>
      </c>
      <c r="G1241" s="187">
        <f t="shared" si="109"/>
        <v>0.8913612371926608</v>
      </c>
    </row>
    <row r="1242" spans="1:7" ht="15.75" customHeight="1">
      <c r="A1242" s="120">
        <f t="shared" si="112"/>
        <v>54</v>
      </c>
      <c r="B1242" s="121" t="str">
        <f t="shared" si="112"/>
        <v>54-MAU</v>
      </c>
      <c r="C1242" s="122">
        <f t="shared" si="113"/>
        <v>1598.72</v>
      </c>
      <c r="D1242" s="122">
        <f t="shared" si="113"/>
        <v>114.63000000000001</v>
      </c>
      <c r="E1242" s="122">
        <f>T7_CC_PS!K63+T7A_CC_UPS!K63</f>
        <v>1623.79</v>
      </c>
      <c r="F1242" s="193">
        <f t="shared" si="108"/>
        <v>1738.42</v>
      </c>
      <c r="G1242" s="187">
        <f t="shared" si="109"/>
        <v>1.0873824059247399</v>
      </c>
    </row>
    <row r="1243" spans="1:7" ht="15.75" customHeight="1">
      <c r="A1243" s="120">
        <f t="shared" si="112"/>
        <v>55</v>
      </c>
      <c r="B1243" s="121" t="str">
        <f t="shared" si="112"/>
        <v>55-MEERUT</v>
      </c>
      <c r="C1243" s="122">
        <f t="shared" si="113"/>
        <v>1374.19</v>
      </c>
      <c r="D1243" s="122">
        <f t="shared" si="113"/>
        <v>1.0700000000000003</v>
      </c>
      <c r="E1243" s="122">
        <f>T7_CC_PS!K64+T7A_CC_UPS!K64</f>
        <v>1295.9000000000001</v>
      </c>
      <c r="F1243" s="193">
        <f t="shared" si="108"/>
        <v>1296.97</v>
      </c>
      <c r="G1243" s="187">
        <f t="shared" si="109"/>
        <v>0.94380689715395982</v>
      </c>
    </row>
    <row r="1244" spans="1:7" ht="15.75" customHeight="1">
      <c r="A1244" s="120">
        <f t="shared" si="112"/>
        <v>56</v>
      </c>
      <c r="B1244" s="121" t="str">
        <f t="shared" si="112"/>
        <v>56-MIRZAPUR</v>
      </c>
      <c r="C1244" s="122">
        <f t="shared" si="113"/>
        <v>2216.09</v>
      </c>
      <c r="D1244" s="122">
        <f t="shared" si="113"/>
        <v>239.57</v>
      </c>
      <c r="E1244" s="122">
        <f>T7_CC_PS!K65+T7A_CC_UPS!K65</f>
        <v>1980.7800000000002</v>
      </c>
      <c r="F1244" s="193">
        <f t="shared" si="108"/>
        <v>2220.3500000000004</v>
      </c>
      <c r="G1244" s="187">
        <f t="shared" si="109"/>
        <v>1.0019223045995425</v>
      </c>
    </row>
    <row r="1245" spans="1:7" ht="15.75" customHeight="1">
      <c r="A1245" s="120">
        <f t="shared" si="112"/>
        <v>57</v>
      </c>
      <c r="B1245" s="121" t="str">
        <f t="shared" si="112"/>
        <v>57-MORADABAD</v>
      </c>
      <c r="C1245" s="122">
        <f t="shared" si="113"/>
        <v>1439.51</v>
      </c>
      <c r="D1245" s="122">
        <f t="shared" si="113"/>
        <v>51.749999999999993</v>
      </c>
      <c r="E1245" s="122">
        <f>T7_CC_PS!K66+T7A_CC_UPS!K66</f>
        <v>1371.15</v>
      </c>
      <c r="F1245" s="193">
        <f t="shared" si="108"/>
        <v>1422.9</v>
      </c>
      <c r="G1245" s="187">
        <f t="shared" si="109"/>
        <v>0.98846135143208458</v>
      </c>
    </row>
    <row r="1246" spans="1:7" ht="15.75" customHeight="1">
      <c r="A1246" s="120">
        <f t="shared" si="112"/>
        <v>58</v>
      </c>
      <c r="B1246" s="121" t="str">
        <f t="shared" si="112"/>
        <v>58-MUZAFFARNAGAR</v>
      </c>
      <c r="C1246" s="122">
        <f t="shared" si="113"/>
        <v>1128.01</v>
      </c>
      <c r="D1246" s="122">
        <f t="shared" si="113"/>
        <v>49.230000000000004</v>
      </c>
      <c r="E1246" s="122">
        <f>T7_CC_PS!K67+T7A_CC_UPS!K67</f>
        <v>991.56</v>
      </c>
      <c r="F1246" s="193">
        <f t="shared" si="108"/>
        <v>1040.79</v>
      </c>
      <c r="G1246" s="187">
        <f t="shared" si="109"/>
        <v>0.92267799044334708</v>
      </c>
    </row>
    <row r="1247" spans="1:7" ht="15.75" customHeight="1">
      <c r="A1247" s="120">
        <f t="shared" si="112"/>
        <v>59</v>
      </c>
      <c r="B1247" s="121" t="str">
        <f t="shared" si="112"/>
        <v>59-PILIBHIT</v>
      </c>
      <c r="C1247" s="122">
        <f t="shared" si="113"/>
        <v>1314.45</v>
      </c>
      <c r="D1247" s="122">
        <f t="shared" si="113"/>
        <v>-66.050000000000011</v>
      </c>
      <c r="E1247" s="122">
        <f>T7_CC_PS!K68+T7A_CC_UPS!K68</f>
        <v>1113.52</v>
      </c>
      <c r="F1247" s="193">
        <f t="shared" si="108"/>
        <v>1047.47</v>
      </c>
      <c r="G1247" s="187">
        <f t="shared" si="109"/>
        <v>0.79688843242420782</v>
      </c>
    </row>
    <row r="1248" spans="1:7" ht="15.75" customHeight="1">
      <c r="A1248" s="120">
        <f t="shared" si="112"/>
        <v>60</v>
      </c>
      <c r="B1248" s="121" t="str">
        <f t="shared" si="112"/>
        <v>60-PRATAPGARH</v>
      </c>
      <c r="C1248" s="122">
        <f t="shared" si="113"/>
        <v>2223.08</v>
      </c>
      <c r="D1248" s="122">
        <f t="shared" si="113"/>
        <v>408.43000000000006</v>
      </c>
      <c r="E1248" s="122">
        <f>T7_CC_PS!K69+T7A_CC_UPS!K69</f>
        <v>2261.9499999999998</v>
      </c>
      <c r="F1248" s="193">
        <f t="shared" si="108"/>
        <v>2670.38</v>
      </c>
      <c r="G1248" s="187">
        <f t="shared" si="109"/>
        <v>1.2012073339690881</v>
      </c>
    </row>
    <row r="1249" spans="1:7" ht="15.75" customHeight="1">
      <c r="A1249" s="120">
        <f t="shared" ref="A1249:B1263" si="114">A99</f>
        <v>61</v>
      </c>
      <c r="B1249" s="121" t="str">
        <f t="shared" si="114"/>
        <v>61-RAI BAREILY</v>
      </c>
      <c r="C1249" s="122">
        <f t="shared" ref="C1249:D1263" si="115">C1087</f>
        <v>1766.7400000000002</v>
      </c>
      <c r="D1249" s="122">
        <f t="shared" si="115"/>
        <v>170.57999999999998</v>
      </c>
      <c r="E1249" s="122">
        <f>T7_CC_PS!K70+T7A_CC_UPS!K70</f>
        <v>1911.0700000000002</v>
      </c>
      <c r="F1249" s="193">
        <f t="shared" si="108"/>
        <v>2081.65</v>
      </c>
      <c r="G1249" s="187">
        <f t="shared" si="109"/>
        <v>1.1782435446075823</v>
      </c>
    </row>
    <row r="1250" spans="1:7" ht="15.75" customHeight="1">
      <c r="A1250" s="120">
        <f t="shared" si="114"/>
        <v>62</v>
      </c>
      <c r="B1250" s="121" t="str">
        <f t="shared" si="114"/>
        <v>62-RAMPUR</v>
      </c>
      <c r="C1250" s="122">
        <f t="shared" si="115"/>
        <v>1278.0899999999999</v>
      </c>
      <c r="D1250" s="122">
        <f t="shared" si="115"/>
        <v>-6.0300000000000047</v>
      </c>
      <c r="E1250" s="122">
        <f>T7_CC_PS!K71+T7A_CC_UPS!K71</f>
        <v>1266.73</v>
      </c>
      <c r="F1250" s="193">
        <f t="shared" si="108"/>
        <v>1260.7</v>
      </c>
      <c r="G1250" s="187">
        <f t="shared" si="109"/>
        <v>0.98639375943791141</v>
      </c>
    </row>
    <row r="1251" spans="1:7" ht="15.75" customHeight="1">
      <c r="A1251" s="120">
        <f t="shared" si="114"/>
        <v>63</v>
      </c>
      <c r="B1251" s="121" t="str">
        <f t="shared" si="114"/>
        <v>63-SAHARANPUR</v>
      </c>
      <c r="C1251" s="122">
        <f t="shared" si="115"/>
        <v>1781.24</v>
      </c>
      <c r="D1251" s="122">
        <f t="shared" si="115"/>
        <v>22.03</v>
      </c>
      <c r="E1251" s="122">
        <f>T7_CC_PS!K72+T7A_CC_UPS!K72</f>
        <v>1589.84</v>
      </c>
      <c r="F1251" s="193">
        <f t="shared" si="108"/>
        <v>1611.87</v>
      </c>
      <c r="G1251" s="187">
        <f t="shared" si="109"/>
        <v>0.90491455390626752</v>
      </c>
    </row>
    <row r="1252" spans="1:7" ht="15.75" customHeight="1">
      <c r="A1252" s="120">
        <f t="shared" si="114"/>
        <v>64</v>
      </c>
      <c r="B1252" s="121" t="str">
        <f t="shared" si="114"/>
        <v>64-SANTKABIR NAGAR</v>
      </c>
      <c r="C1252" s="122">
        <f t="shared" si="115"/>
        <v>1215.1199999999999</v>
      </c>
      <c r="D1252" s="122">
        <f t="shared" si="115"/>
        <v>-13.39</v>
      </c>
      <c r="E1252" s="122">
        <f>T7_CC_PS!K73+T7A_CC_UPS!K73</f>
        <v>1312.55</v>
      </c>
      <c r="F1252" s="193">
        <f t="shared" si="108"/>
        <v>1299.1599999999999</v>
      </c>
      <c r="G1252" s="187">
        <f t="shared" si="109"/>
        <v>1.0691618934755416</v>
      </c>
    </row>
    <row r="1253" spans="1:7" ht="15.75" customHeight="1">
      <c r="A1253" s="120">
        <f t="shared" si="114"/>
        <v>65</v>
      </c>
      <c r="B1253" s="121" t="str">
        <f t="shared" si="114"/>
        <v>65-SHAHJAHANPUR</v>
      </c>
      <c r="C1253" s="122">
        <f t="shared" si="115"/>
        <v>2648.33</v>
      </c>
      <c r="D1253" s="122">
        <f t="shared" si="115"/>
        <v>-145.42000000000002</v>
      </c>
      <c r="E1253" s="122">
        <f>T7_CC_PS!K74+T7A_CC_UPS!K74</f>
        <v>2975.82</v>
      </c>
      <c r="F1253" s="193">
        <f t="shared" si="108"/>
        <v>2830.4</v>
      </c>
      <c r="G1253" s="187">
        <f t="shared" si="109"/>
        <v>1.0687489852095473</v>
      </c>
    </row>
    <row r="1254" spans="1:7" ht="15.75" customHeight="1">
      <c r="A1254" s="120">
        <f t="shared" si="114"/>
        <v>66</v>
      </c>
      <c r="B1254" s="121" t="str">
        <f t="shared" si="114"/>
        <v>66-SHRAWASTI</v>
      </c>
      <c r="C1254" s="122">
        <f t="shared" si="115"/>
        <v>833.81</v>
      </c>
      <c r="D1254" s="122">
        <f t="shared" si="115"/>
        <v>-30.520000000000003</v>
      </c>
      <c r="E1254" s="122">
        <f>T7_CC_PS!K75+T7A_CC_UPS!K75</f>
        <v>864.39999999999986</v>
      </c>
      <c r="F1254" s="193">
        <f t="shared" ref="F1254:F1263" si="116">SUM(D1254:E1254)</f>
        <v>833.87999999999988</v>
      </c>
      <c r="G1254" s="187">
        <f t="shared" ref="G1254:G1264" si="117">F1254/C1254</f>
        <v>1.0000839519794678</v>
      </c>
    </row>
    <row r="1255" spans="1:7" ht="15.75" customHeight="1">
      <c r="A1255" s="120">
        <f t="shared" si="114"/>
        <v>67</v>
      </c>
      <c r="B1255" s="121" t="str">
        <f t="shared" si="114"/>
        <v>67-SIDDHARTHNAGAR</v>
      </c>
      <c r="C1255" s="122">
        <f t="shared" si="115"/>
        <v>2438.29</v>
      </c>
      <c r="D1255" s="122">
        <f t="shared" si="115"/>
        <v>302.64999999999998</v>
      </c>
      <c r="E1255" s="122">
        <f>T7_CC_PS!K76+T7A_CC_UPS!K76</f>
        <v>2069.92</v>
      </c>
      <c r="F1255" s="193">
        <f t="shared" si="116"/>
        <v>2372.5700000000002</v>
      </c>
      <c r="G1255" s="187">
        <f t="shared" si="117"/>
        <v>0.97304668435665986</v>
      </c>
    </row>
    <row r="1256" spans="1:7" ht="15.75" customHeight="1">
      <c r="A1256" s="120">
        <f t="shared" si="114"/>
        <v>68</v>
      </c>
      <c r="B1256" s="121" t="str">
        <f t="shared" si="114"/>
        <v>68-SITAPUR</v>
      </c>
      <c r="C1256" s="122">
        <f t="shared" si="115"/>
        <v>4054.9399999999996</v>
      </c>
      <c r="D1256" s="122">
        <f t="shared" si="115"/>
        <v>808.6400000000001</v>
      </c>
      <c r="E1256" s="122">
        <f>T7_CC_PS!K77+T7A_CC_UPS!K77</f>
        <v>3566.4399999999996</v>
      </c>
      <c r="F1256" s="193">
        <f t="shared" si="116"/>
        <v>4375.08</v>
      </c>
      <c r="G1256" s="187">
        <f t="shared" si="117"/>
        <v>1.0789506133259679</v>
      </c>
    </row>
    <row r="1257" spans="1:7" ht="15.75" customHeight="1">
      <c r="A1257" s="120">
        <f t="shared" si="114"/>
        <v>69</v>
      </c>
      <c r="B1257" s="121" t="str">
        <f t="shared" si="114"/>
        <v>69-SONBHADRA</v>
      </c>
      <c r="C1257" s="122">
        <f t="shared" si="115"/>
        <v>1908</v>
      </c>
      <c r="D1257" s="122">
        <f t="shared" si="115"/>
        <v>-54.649999999999991</v>
      </c>
      <c r="E1257" s="122">
        <f>T7_CC_PS!K78+T7A_CC_UPS!K78</f>
        <v>2088.16</v>
      </c>
      <c r="F1257" s="193">
        <f t="shared" si="116"/>
        <v>2033.5099999999998</v>
      </c>
      <c r="G1257" s="187">
        <f t="shared" si="117"/>
        <v>1.0657809224318657</v>
      </c>
    </row>
    <row r="1258" spans="1:7" ht="15.75" customHeight="1">
      <c r="A1258" s="120">
        <f t="shared" si="114"/>
        <v>70</v>
      </c>
      <c r="B1258" s="121" t="str">
        <f t="shared" si="114"/>
        <v>70-SULTANPUR</v>
      </c>
      <c r="C1258" s="122">
        <f t="shared" si="115"/>
        <v>2231.4499999999998</v>
      </c>
      <c r="D1258" s="122">
        <f t="shared" si="115"/>
        <v>54.6</v>
      </c>
      <c r="E1258" s="122">
        <f>T7_CC_PS!K79+T7A_CC_UPS!K79</f>
        <v>1798.3999999999999</v>
      </c>
      <c r="F1258" s="193">
        <f t="shared" si="116"/>
        <v>1852.9999999999998</v>
      </c>
      <c r="G1258" s="187">
        <f t="shared" si="117"/>
        <v>0.83040175670528127</v>
      </c>
    </row>
    <row r="1259" spans="1:7" ht="15.75" customHeight="1">
      <c r="A1259" s="120">
        <f t="shared" si="114"/>
        <v>71</v>
      </c>
      <c r="B1259" s="121" t="str">
        <f t="shared" si="114"/>
        <v>71-UNNAO</v>
      </c>
      <c r="C1259" s="122">
        <f t="shared" si="115"/>
        <v>2051.6999999999998</v>
      </c>
      <c r="D1259" s="122">
        <f t="shared" si="115"/>
        <v>-89.78</v>
      </c>
      <c r="E1259" s="122">
        <f>T7_CC_PS!K80+T7A_CC_UPS!K80</f>
        <v>1777.4399999999998</v>
      </c>
      <c r="F1259" s="193">
        <f t="shared" si="116"/>
        <v>1687.6599999999999</v>
      </c>
      <c r="G1259" s="187">
        <f t="shared" si="117"/>
        <v>0.82256665204464585</v>
      </c>
    </row>
    <row r="1260" spans="1:7" ht="15.75" customHeight="1">
      <c r="A1260" s="120">
        <f t="shared" si="114"/>
        <v>72</v>
      </c>
      <c r="B1260" s="121" t="str">
        <f t="shared" si="114"/>
        <v>72-VARANASI</v>
      </c>
      <c r="C1260" s="122">
        <f t="shared" si="115"/>
        <v>2530.86</v>
      </c>
      <c r="D1260" s="122">
        <f t="shared" si="115"/>
        <v>158.60000000000002</v>
      </c>
      <c r="E1260" s="122">
        <f>T7_CC_PS!K81+T7A_CC_UPS!K81</f>
        <v>1740.4</v>
      </c>
      <c r="F1260" s="193">
        <f t="shared" si="116"/>
        <v>1899</v>
      </c>
      <c r="G1260" s="187">
        <f t="shared" si="117"/>
        <v>0.75033782982859576</v>
      </c>
    </row>
    <row r="1261" spans="1:7" ht="15.75" customHeight="1">
      <c r="A1261" s="120">
        <f t="shared" si="114"/>
        <v>73</v>
      </c>
      <c r="B1261" s="121" t="str">
        <f t="shared" si="114"/>
        <v>73-SAMBHAL</v>
      </c>
      <c r="C1261" s="122">
        <f t="shared" si="115"/>
        <v>1599.48</v>
      </c>
      <c r="D1261" s="122">
        <f t="shared" si="115"/>
        <v>234.65</v>
      </c>
      <c r="E1261" s="122">
        <f>T7_CC_PS!K82+T7A_CC_UPS!K82</f>
        <v>1445.31</v>
      </c>
      <c r="F1261" s="193">
        <f t="shared" si="116"/>
        <v>1679.96</v>
      </c>
      <c r="G1261" s="187">
        <f t="shared" si="117"/>
        <v>1.0503163528146648</v>
      </c>
    </row>
    <row r="1262" spans="1:7" ht="15.75" customHeight="1">
      <c r="A1262" s="120">
        <f t="shared" si="114"/>
        <v>74</v>
      </c>
      <c r="B1262" s="121" t="str">
        <f t="shared" si="114"/>
        <v>74-HAPUR</v>
      </c>
      <c r="C1262" s="122">
        <f t="shared" si="115"/>
        <v>606.49</v>
      </c>
      <c r="D1262" s="122">
        <f t="shared" si="115"/>
        <v>19.500000000000004</v>
      </c>
      <c r="E1262" s="122">
        <f>T7_CC_PS!K83+T7A_CC_UPS!K83</f>
        <v>565.42999999999995</v>
      </c>
      <c r="F1262" s="193">
        <f t="shared" si="116"/>
        <v>584.92999999999995</v>
      </c>
      <c r="G1262" s="187">
        <f t="shared" si="117"/>
        <v>0.9644511863344819</v>
      </c>
    </row>
    <row r="1263" spans="1:7" ht="15.75" customHeight="1">
      <c r="A1263" s="120">
        <f t="shared" si="114"/>
        <v>75</v>
      </c>
      <c r="B1263" s="121" t="str">
        <f t="shared" si="114"/>
        <v>75-SHAMLI</v>
      </c>
      <c r="C1263" s="122">
        <f t="shared" si="115"/>
        <v>740.03</v>
      </c>
      <c r="D1263" s="122">
        <f t="shared" si="115"/>
        <v>-83.98</v>
      </c>
      <c r="E1263" s="122">
        <f>T7_CC_PS!K84+T7A_CC_UPS!K84</f>
        <v>695.69</v>
      </c>
      <c r="F1263" s="193">
        <f t="shared" si="116"/>
        <v>611.71</v>
      </c>
      <c r="G1263" s="187">
        <f t="shared" si="117"/>
        <v>0.82660162425847605</v>
      </c>
    </row>
    <row r="1264" spans="1:7" ht="15.75" customHeight="1">
      <c r="A1264" s="120"/>
      <c r="B1264" s="127" t="str">
        <f>B114</f>
        <v>TOTAL</v>
      </c>
      <c r="C1264" s="159">
        <f>SUM(C1189:C1263)</f>
        <v>134780.14000000001</v>
      </c>
      <c r="D1264" s="159">
        <f>SUM(D1189:D1263)</f>
        <v>6938.0500000000011</v>
      </c>
      <c r="E1264" s="159">
        <f>SUM(E1189:E1263)</f>
        <v>127895.49999999996</v>
      </c>
      <c r="F1264" s="159">
        <f>SUM(F1189:F1263)</f>
        <v>134833.54999999999</v>
      </c>
      <c r="G1264" s="192">
        <f t="shared" si="117"/>
        <v>1.0003962750001594</v>
      </c>
    </row>
    <row r="1266" spans="1:5" ht="15.75" customHeight="1">
      <c r="A1266" s="197" t="s">
        <v>775</v>
      </c>
      <c r="B1266" s="116"/>
      <c r="C1266" s="117"/>
      <c r="D1266" s="116"/>
      <c r="E1266" s="116"/>
    </row>
    <row r="1267" spans="1:5" ht="15.75" customHeight="1">
      <c r="A1267" s="116"/>
      <c r="B1267" s="116"/>
      <c r="C1267" s="117"/>
      <c r="D1267" s="116"/>
      <c r="E1267" s="128" t="s">
        <v>768</v>
      </c>
    </row>
    <row r="1268" spans="1:5" ht="15.75" customHeight="1">
      <c r="A1268" s="152" t="s">
        <v>670</v>
      </c>
      <c r="B1268" s="152" t="s">
        <v>776</v>
      </c>
      <c r="C1268" s="152" t="s">
        <v>777</v>
      </c>
      <c r="D1268" s="152" t="s">
        <v>754</v>
      </c>
      <c r="E1268" s="152" t="s">
        <v>755</v>
      </c>
    </row>
    <row r="1269" spans="1:5" ht="15.75" customHeight="1">
      <c r="A1269" s="122">
        <f>C1264</f>
        <v>134780.14000000001</v>
      </c>
      <c r="B1269" s="122">
        <f>F1264</f>
        <v>134833.54999999999</v>
      </c>
      <c r="C1269" s="199">
        <f>B1269/A1269</f>
        <v>1.0003962750001594</v>
      </c>
      <c r="D1269" s="122">
        <f>T7_CC_PS!N9+T7A_CC_UPS!N9</f>
        <v>120224.46999999997</v>
      </c>
      <c r="E1269" s="200">
        <f>D1269/A1269</f>
        <v>0.89200434129241857</v>
      </c>
    </row>
    <row r="1270" spans="1:5" ht="15.75" customHeight="1">
      <c r="A1270" s="116"/>
      <c r="B1270" s="116"/>
      <c r="C1270" s="116"/>
      <c r="D1270" s="116"/>
      <c r="E1270" s="116"/>
    </row>
    <row r="1271" spans="1:5" ht="15.75" customHeight="1">
      <c r="A1271" s="65" t="s">
        <v>780</v>
      </c>
      <c r="B1271" s="112"/>
      <c r="C1271" s="112"/>
      <c r="D1271" s="112"/>
      <c r="E1271" s="112"/>
    </row>
    <row r="1272" spans="1:5" ht="15.75" customHeight="1">
      <c r="A1272" s="116"/>
      <c r="B1272" s="116"/>
      <c r="C1272" s="116"/>
      <c r="D1272" s="116"/>
      <c r="E1272" s="128" t="s">
        <v>768</v>
      </c>
    </row>
    <row r="1273" spans="1:5" ht="45.75" customHeight="1">
      <c r="A1273" s="119" t="s">
        <v>83</v>
      </c>
      <c r="B1273" s="119" t="s">
        <v>227</v>
      </c>
      <c r="C1273" s="119" t="s">
        <v>945</v>
      </c>
      <c r="D1273" s="119" t="s">
        <v>778</v>
      </c>
      <c r="E1273" s="119" t="s">
        <v>779</v>
      </c>
    </row>
    <row r="1274" spans="1:5" ht="15.75" customHeight="1">
      <c r="A1274" s="202">
        <v>1</v>
      </c>
      <c r="B1274" s="202">
        <v>2</v>
      </c>
      <c r="C1274" s="202">
        <v>3</v>
      </c>
      <c r="D1274" s="202">
        <v>4</v>
      </c>
      <c r="E1274" s="202">
        <v>5</v>
      </c>
    </row>
    <row r="1275" spans="1:5" ht="15.75" customHeight="1">
      <c r="A1275" s="120">
        <f t="shared" ref="A1275:B1294" si="118">A39</f>
        <v>1</v>
      </c>
      <c r="B1275" s="121" t="str">
        <f t="shared" si="118"/>
        <v>01-AGRA</v>
      </c>
      <c r="C1275" s="122">
        <f>C1189</f>
        <v>1910.8600000000001</v>
      </c>
      <c r="D1275" s="188">
        <f>T7_CC_PS!N10+T7A_CC_UPS!N10</f>
        <v>1649.81</v>
      </c>
      <c r="E1275" s="203">
        <f>D1275/C1275</f>
        <v>0.86338611933893628</v>
      </c>
    </row>
    <row r="1276" spans="1:5" ht="15.75" customHeight="1">
      <c r="A1276" s="120">
        <f t="shared" si="118"/>
        <v>2</v>
      </c>
      <c r="B1276" s="121" t="str">
        <f t="shared" si="118"/>
        <v>02-ALIGARH</v>
      </c>
      <c r="C1276" s="122">
        <f t="shared" ref="C1276:C1339" si="119">C1190</f>
        <v>1988.81</v>
      </c>
      <c r="D1276" s="188">
        <f>T7_CC_PS!N11+T7A_CC_UPS!N11</f>
        <v>1381.47</v>
      </c>
      <c r="E1276" s="203">
        <f t="shared" ref="E1276:E1339" si="120">D1276/C1276</f>
        <v>0.69462140677088313</v>
      </c>
    </row>
    <row r="1277" spans="1:5" ht="15.75" customHeight="1">
      <c r="A1277" s="120">
        <f t="shared" si="118"/>
        <v>3</v>
      </c>
      <c r="B1277" s="121" t="str">
        <f t="shared" si="118"/>
        <v>03-ALLAHABAD</v>
      </c>
      <c r="C1277" s="122">
        <f t="shared" si="119"/>
        <v>3325.7799999999997</v>
      </c>
      <c r="D1277" s="188">
        <f>T7_CC_PS!N12+T7A_CC_UPS!N12</f>
        <v>3118.04</v>
      </c>
      <c r="E1277" s="203">
        <f t="shared" si="120"/>
        <v>0.93753645761295101</v>
      </c>
    </row>
    <row r="1278" spans="1:5" ht="15.75" customHeight="1">
      <c r="A1278" s="120">
        <f t="shared" si="118"/>
        <v>4</v>
      </c>
      <c r="B1278" s="121" t="str">
        <f t="shared" si="118"/>
        <v>04-AMBEDKAR NAGAR</v>
      </c>
      <c r="C1278" s="122">
        <f t="shared" si="119"/>
        <v>1754.37</v>
      </c>
      <c r="D1278" s="188">
        <f>T7_CC_PS!N13+T7A_CC_UPS!N13</f>
        <v>1352.4499999999998</v>
      </c>
      <c r="E1278" s="203">
        <f t="shared" si="120"/>
        <v>0.77090351522198841</v>
      </c>
    </row>
    <row r="1279" spans="1:5" ht="15.75" customHeight="1">
      <c r="A1279" s="120">
        <f t="shared" si="118"/>
        <v>5</v>
      </c>
      <c r="B1279" s="121" t="str">
        <f t="shared" si="118"/>
        <v>05-AURAIYA</v>
      </c>
      <c r="C1279" s="122">
        <f t="shared" si="119"/>
        <v>1090.51</v>
      </c>
      <c r="D1279" s="188">
        <f>T7_CC_PS!N14+T7A_CC_UPS!N14</f>
        <v>1010.35</v>
      </c>
      <c r="E1279" s="203">
        <f t="shared" si="120"/>
        <v>0.92649310872894342</v>
      </c>
    </row>
    <row r="1280" spans="1:5" ht="15.75" customHeight="1">
      <c r="A1280" s="120">
        <f t="shared" si="118"/>
        <v>6</v>
      </c>
      <c r="B1280" s="121" t="str">
        <f t="shared" si="118"/>
        <v>06-AZAMGARH</v>
      </c>
      <c r="C1280" s="122">
        <f t="shared" si="119"/>
        <v>2936.28</v>
      </c>
      <c r="D1280" s="188">
        <f>T7_CC_PS!N15+T7A_CC_UPS!N15</f>
        <v>2683.23</v>
      </c>
      <c r="E1280" s="203">
        <f t="shared" si="120"/>
        <v>0.91381952674813027</v>
      </c>
    </row>
    <row r="1281" spans="1:5" ht="15.75" customHeight="1">
      <c r="A1281" s="120">
        <f t="shared" si="118"/>
        <v>7</v>
      </c>
      <c r="B1281" s="121" t="str">
        <f t="shared" si="118"/>
        <v>07-BADAUN</v>
      </c>
      <c r="C1281" s="122">
        <f t="shared" si="119"/>
        <v>2342.66</v>
      </c>
      <c r="D1281" s="188">
        <f>T7_CC_PS!N16+T7A_CC_UPS!N16</f>
        <v>1888.01</v>
      </c>
      <c r="E1281" s="203">
        <f t="shared" si="120"/>
        <v>0.80592574253199356</v>
      </c>
    </row>
    <row r="1282" spans="1:5" ht="15.75" customHeight="1">
      <c r="A1282" s="120">
        <f t="shared" si="118"/>
        <v>8</v>
      </c>
      <c r="B1282" s="121" t="str">
        <f t="shared" si="118"/>
        <v>08-BAGHPAT</v>
      </c>
      <c r="C1282" s="122">
        <f t="shared" si="119"/>
        <v>731.8</v>
      </c>
      <c r="D1282" s="188">
        <f>T7_CC_PS!N17+T7A_CC_UPS!N17</f>
        <v>631.07000000000005</v>
      </c>
      <c r="E1282" s="203">
        <f t="shared" si="120"/>
        <v>0.86235310194042103</v>
      </c>
    </row>
    <row r="1283" spans="1:5" ht="15.75" customHeight="1">
      <c r="A1283" s="120">
        <f t="shared" si="118"/>
        <v>9</v>
      </c>
      <c r="B1283" s="121" t="str">
        <f t="shared" si="118"/>
        <v>09-BAHRAICH</v>
      </c>
      <c r="C1283" s="122">
        <f t="shared" si="119"/>
        <v>3294.54</v>
      </c>
      <c r="D1283" s="188">
        <f>T7_CC_PS!N18+T7A_CC_UPS!N18</f>
        <v>2940.1400000000003</v>
      </c>
      <c r="E1283" s="203">
        <f t="shared" si="120"/>
        <v>0.89242807797143164</v>
      </c>
    </row>
    <row r="1284" spans="1:5" ht="15.75" customHeight="1">
      <c r="A1284" s="120">
        <f t="shared" si="118"/>
        <v>10</v>
      </c>
      <c r="B1284" s="121" t="str">
        <f t="shared" si="118"/>
        <v>10-BALLIA</v>
      </c>
      <c r="C1284" s="122">
        <f t="shared" si="119"/>
        <v>2214.4499999999998</v>
      </c>
      <c r="D1284" s="188">
        <f>T7_CC_PS!N19+T7A_CC_UPS!N19</f>
        <v>2153.3000000000002</v>
      </c>
      <c r="E1284" s="203">
        <f t="shared" si="120"/>
        <v>0.97238591975434097</v>
      </c>
    </row>
    <row r="1285" spans="1:5" ht="15.75" customHeight="1">
      <c r="A1285" s="120">
        <f t="shared" si="118"/>
        <v>11</v>
      </c>
      <c r="B1285" s="121" t="str">
        <f t="shared" si="118"/>
        <v>11-BALRAMPUR</v>
      </c>
      <c r="C1285" s="122">
        <f t="shared" si="119"/>
        <v>1927.83</v>
      </c>
      <c r="D1285" s="188">
        <f>T7_CC_PS!N20+T7A_CC_UPS!N20</f>
        <v>1793.3899999999999</v>
      </c>
      <c r="E1285" s="203">
        <f t="shared" si="120"/>
        <v>0.93026356058366144</v>
      </c>
    </row>
    <row r="1286" spans="1:5" ht="15.75" customHeight="1">
      <c r="A1286" s="120">
        <f t="shared" si="118"/>
        <v>12</v>
      </c>
      <c r="B1286" s="121" t="str">
        <f t="shared" si="118"/>
        <v>12-BANDA</v>
      </c>
      <c r="C1286" s="122">
        <f t="shared" si="119"/>
        <v>1825.35</v>
      </c>
      <c r="D1286" s="188">
        <f>T7_CC_PS!N21+T7A_CC_UPS!N21</f>
        <v>1689.65</v>
      </c>
      <c r="E1286" s="203">
        <f t="shared" si="120"/>
        <v>0.9256580929684719</v>
      </c>
    </row>
    <row r="1287" spans="1:5" ht="15.75" customHeight="1">
      <c r="A1287" s="120">
        <f t="shared" si="118"/>
        <v>13</v>
      </c>
      <c r="B1287" s="121" t="str">
        <f t="shared" si="118"/>
        <v>13-BARABANKI</v>
      </c>
      <c r="C1287" s="122">
        <f t="shared" si="119"/>
        <v>2359.58</v>
      </c>
      <c r="D1287" s="188">
        <f>T7_CC_PS!N22+T7A_CC_UPS!N22</f>
        <v>2631.21</v>
      </c>
      <c r="E1287" s="203">
        <f t="shared" si="120"/>
        <v>1.1151179447189754</v>
      </c>
    </row>
    <row r="1288" spans="1:5" ht="15.75" customHeight="1">
      <c r="A1288" s="120">
        <f t="shared" si="118"/>
        <v>14</v>
      </c>
      <c r="B1288" s="121" t="str">
        <f t="shared" si="118"/>
        <v>14-BAREILY</v>
      </c>
      <c r="C1288" s="122">
        <f t="shared" si="119"/>
        <v>2641.71</v>
      </c>
      <c r="D1288" s="188">
        <f>T7_CC_PS!N23+T7A_CC_UPS!N23</f>
        <v>2218.73</v>
      </c>
      <c r="E1288" s="203">
        <f t="shared" si="120"/>
        <v>0.83988401452089745</v>
      </c>
    </row>
    <row r="1289" spans="1:5" ht="15.75" customHeight="1">
      <c r="A1289" s="120">
        <f t="shared" si="118"/>
        <v>15</v>
      </c>
      <c r="B1289" s="121" t="str">
        <f t="shared" si="118"/>
        <v>15-BASTI</v>
      </c>
      <c r="C1289" s="122">
        <f t="shared" si="119"/>
        <v>1955.9199999999998</v>
      </c>
      <c r="D1289" s="188">
        <f>T7_CC_PS!N24+T7A_CC_UPS!N24</f>
        <v>1673.1</v>
      </c>
      <c r="E1289" s="203">
        <f t="shared" si="120"/>
        <v>0.85540308397071452</v>
      </c>
    </row>
    <row r="1290" spans="1:5" ht="15.75" customHeight="1">
      <c r="A1290" s="120">
        <f t="shared" si="118"/>
        <v>16</v>
      </c>
      <c r="B1290" s="121" t="str">
        <f t="shared" si="118"/>
        <v>16-BHADOHI</v>
      </c>
      <c r="C1290" s="122">
        <f t="shared" si="119"/>
        <v>1092.08</v>
      </c>
      <c r="D1290" s="188">
        <f>T7_CC_PS!N25+T7A_CC_UPS!N25</f>
        <v>997.14</v>
      </c>
      <c r="E1290" s="203">
        <f t="shared" si="120"/>
        <v>0.91306497692476751</v>
      </c>
    </row>
    <row r="1291" spans="1:5" ht="15.75" customHeight="1">
      <c r="A1291" s="120">
        <f t="shared" si="118"/>
        <v>17</v>
      </c>
      <c r="B1291" s="121" t="str">
        <f t="shared" si="118"/>
        <v>17-BIJNOUR</v>
      </c>
      <c r="C1291" s="122">
        <f t="shared" si="119"/>
        <v>2132.16</v>
      </c>
      <c r="D1291" s="188">
        <f>T7_CC_PS!N26+T7A_CC_UPS!N26</f>
        <v>1910.93</v>
      </c>
      <c r="E1291" s="203">
        <f t="shared" si="120"/>
        <v>0.89624137025363959</v>
      </c>
    </row>
    <row r="1292" spans="1:5" ht="15.75" customHeight="1">
      <c r="A1292" s="120">
        <f t="shared" si="118"/>
        <v>18</v>
      </c>
      <c r="B1292" s="121" t="str">
        <f t="shared" si="118"/>
        <v>18-BULANDSHAHAR</v>
      </c>
      <c r="C1292" s="122">
        <f t="shared" si="119"/>
        <v>1810.7800000000002</v>
      </c>
      <c r="D1292" s="188">
        <f>T7_CC_PS!N27+T7A_CC_UPS!N27</f>
        <v>1694.5700000000002</v>
      </c>
      <c r="E1292" s="203">
        <f t="shared" si="120"/>
        <v>0.93582323639536547</v>
      </c>
    </row>
    <row r="1293" spans="1:5" ht="15.75" customHeight="1">
      <c r="A1293" s="120">
        <f t="shared" si="118"/>
        <v>19</v>
      </c>
      <c r="B1293" s="121" t="str">
        <f t="shared" si="118"/>
        <v>19-CHANDAULI</v>
      </c>
      <c r="C1293" s="122">
        <f t="shared" si="119"/>
        <v>1776.6999999999998</v>
      </c>
      <c r="D1293" s="188">
        <f>T7_CC_PS!N28+T7A_CC_UPS!N28</f>
        <v>1661.69</v>
      </c>
      <c r="E1293" s="203">
        <f t="shared" si="120"/>
        <v>0.93526763100129462</v>
      </c>
    </row>
    <row r="1294" spans="1:5" ht="15.75" customHeight="1">
      <c r="A1294" s="120">
        <f t="shared" si="118"/>
        <v>20</v>
      </c>
      <c r="B1294" s="121" t="str">
        <f t="shared" si="118"/>
        <v>20-CHITRAKOOT</v>
      </c>
      <c r="C1294" s="122">
        <f t="shared" si="119"/>
        <v>1147.06</v>
      </c>
      <c r="D1294" s="188">
        <f>T7_CC_PS!N29+T7A_CC_UPS!N29</f>
        <v>1072.6500000000001</v>
      </c>
      <c r="E1294" s="203">
        <f t="shared" si="120"/>
        <v>0.93512981012327179</v>
      </c>
    </row>
    <row r="1295" spans="1:5" ht="15.75" customHeight="1">
      <c r="A1295" s="120">
        <f t="shared" ref="A1295:B1314" si="121">A59</f>
        <v>21</v>
      </c>
      <c r="B1295" s="121" t="str">
        <f t="shared" si="121"/>
        <v>21-AMETHI</v>
      </c>
      <c r="C1295" s="122">
        <f t="shared" si="119"/>
        <v>1305.69</v>
      </c>
      <c r="D1295" s="188">
        <f>T7_CC_PS!N30+T7A_CC_UPS!N30</f>
        <v>1126.8600000000001</v>
      </c>
      <c r="E1295" s="203">
        <f t="shared" si="120"/>
        <v>0.86303793396594908</v>
      </c>
    </row>
    <row r="1296" spans="1:5" ht="15.75" customHeight="1">
      <c r="A1296" s="120">
        <f t="shared" si="121"/>
        <v>22</v>
      </c>
      <c r="B1296" s="121" t="str">
        <f t="shared" si="121"/>
        <v>22-DEORIA</v>
      </c>
      <c r="C1296" s="122">
        <f t="shared" si="119"/>
        <v>2234.7600000000002</v>
      </c>
      <c r="D1296" s="188">
        <f>T7_CC_PS!N31+T7A_CC_UPS!N31</f>
        <v>2070.3599999999997</v>
      </c>
      <c r="E1296" s="203">
        <f t="shared" si="120"/>
        <v>0.92643505342855581</v>
      </c>
    </row>
    <row r="1297" spans="1:5" ht="15.75" customHeight="1">
      <c r="A1297" s="120">
        <f t="shared" si="121"/>
        <v>23</v>
      </c>
      <c r="B1297" s="121" t="str">
        <f t="shared" si="121"/>
        <v>23-ETAH</v>
      </c>
      <c r="C1297" s="122">
        <f t="shared" si="119"/>
        <v>1373.3400000000001</v>
      </c>
      <c r="D1297" s="188">
        <f>T7_CC_PS!N32+T7A_CC_UPS!N32</f>
        <v>1120.95</v>
      </c>
      <c r="E1297" s="203">
        <f t="shared" si="120"/>
        <v>0.81622176591375761</v>
      </c>
    </row>
    <row r="1298" spans="1:5" ht="15.75" customHeight="1">
      <c r="A1298" s="120">
        <f t="shared" si="121"/>
        <v>24</v>
      </c>
      <c r="B1298" s="121" t="str">
        <f t="shared" si="121"/>
        <v>24-FAIZABAD</v>
      </c>
      <c r="C1298" s="122">
        <f t="shared" si="119"/>
        <v>1789.0200000000002</v>
      </c>
      <c r="D1298" s="188">
        <f>T7_CC_PS!N33+T7A_CC_UPS!N33</f>
        <v>1562.96</v>
      </c>
      <c r="E1298" s="203">
        <f t="shared" si="120"/>
        <v>0.87364031704508605</v>
      </c>
    </row>
    <row r="1299" spans="1:5" ht="15.75" customHeight="1">
      <c r="A1299" s="120">
        <f t="shared" si="121"/>
        <v>25</v>
      </c>
      <c r="B1299" s="121" t="str">
        <f t="shared" si="121"/>
        <v>25-FARRUKHABAD</v>
      </c>
      <c r="C1299" s="122">
        <f t="shared" si="119"/>
        <v>1431.24</v>
      </c>
      <c r="D1299" s="188">
        <f>T7_CC_PS!N34+T7A_CC_UPS!N34</f>
        <v>1318.3400000000001</v>
      </c>
      <c r="E1299" s="203">
        <f t="shared" si="120"/>
        <v>0.92111735278499773</v>
      </c>
    </row>
    <row r="1300" spans="1:5" ht="15.75" customHeight="1">
      <c r="A1300" s="120">
        <f t="shared" si="121"/>
        <v>26</v>
      </c>
      <c r="B1300" s="121" t="str">
        <f t="shared" si="121"/>
        <v>26-FATEHPUR</v>
      </c>
      <c r="C1300" s="122">
        <f t="shared" si="119"/>
        <v>2149.5500000000002</v>
      </c>
      <c r="D1300" s="188">
        <f>T7_CC_PS!N35+T7A_CC_UPS!N35</f>
        <v>1931.12</v>
      </c>
      <c r="E1300" s="203">
        <f t="shared" si="120"/>
        <v>0.89838338256844441</v>
      </c>
    </row>
    <row r="1301" spans="1:5" ht="15.75" customHeight="1">
      <c r="A1301" s="120">
        <f t="shared" si="121"/>
        <v>27</v>
      </c>
      <c r="B1301" s="121" t="str">
        <f t="shared" si="121"/>
        <v>27-FIROZABAD</v>
      </c>
      <c r="C1301" s="122">
        <f t="shared" si="119"/>
        <v>1223.26</v>
      </c>
      <c r="D1301" s="188">
        <f>T7_CC_PS!N36+T7A_CC_UPS!N36</f>
        <v>1181.1399999999999</v>
      </c>
      <c r="E1301" s="203">
        <f t="shared" si="120"/>
        <v>0.96556741821035585</v>
      </c>
    </row>
    <row r="1302" spans="1:5" ht="15.75" customHeight="1">
      <c r="A1302" s="120">
        <f t="shared" si="121"/>
        <v>28</v>
      </c>
      <c r="B1302" s="121" t="str">
        <f t="shared" si="121"/>
        <v>28-G.B. NAGAR</v>
      </c>
      <c r="C1302" s="122">
        <f t="shared" si="119"/>
        <v>746.57999999999993</v>
      </c>
      <c r="D1302" s="188">
        <f>T7_CC_PS!N37+T7A_CC_UPS!N37</f>
        <v>745.11</v>
      </c>
      <c r="E1302" s="203">
        <f t="shared" si="120"/>
        <v>0.99803102145784794</v>
      </c>
    </row>
    <row r="1303" spans="1:5" ht="15.75" customHeight="1">
      <c r="A1303" s="120">
        <f t="shared" si="121"/>
        <v>29</v>
      </c>
      <c r="B1303" s="121" t="str">
        <f t="shared" si="121"/>
        <v>29-GHAZIPUR</v>
      </c>
      <c r="C1303" s="122">
        <f t="shared" si="119"/>
        <v>2501.77</v>
      </c>
      <c r="D1303" s="188">
        <f>T7_CC_PS!N38+T7A_CC_UPS!N38</f>
        <v>2304.64</v>
      </c>
      <c r="E1303" s="203">
        <f t="shared" si="120"/>
        <v>0.92120378771829536</v>
      </c>
    </row>
    <row r="1304" spans="1:5" ht="15.75" customHeight="1">
      <c r="A1304" s="120">
        <f t="shared" si="121"/>
        <v>30</v>
      </c>
      <c r="B1304" s="121" t="str">
        <f t="shared" si="121"/>
        <v>30-GHAZIYABAD</v>
      </c>
      <c r="C1304" s="122">
        <f t="shared" si="119"/>
        <v>705.82999999999993</v>
      </c>
      <c r="D1304" s="188">
        <f>T7_CC_PS!N39+T7A_CC_UPS!N39</f>
        <v>721.11</v>
      </c>
      <c r="E1304" s="203">
        <f t="shared" si="120"/>
        <v>1.0216482722468585</v>
      </c>
    </row>
    <row r="1305" spans="1:5" ht="15.75" customHeight="1">
      <c r="A1305" s="120">
        <f t="shared" si="121"/>
        <v>31</v>
      </c>
      <c r="B1305" s="121" t="str">
        <f t="shared" si="121"/>
        <v>31-GONDA</v>
      </c>
      <c r="C1305" s="122">
        <f t="shared" si="119"/>
        <v>2672.75</v>
      </c>
      <c r="D1305" s="188">
        <f>T7_CC_PS!N40+T7A_CC_UPS!N40</f>
        <v>2359.79</v>
      </c>
      <c r="E1305" s="203">
        <f t="shared" si="120"/>
        <v>0.88290711813675049</v>
      </c>
    </row>
    <row r="1306" spans="1:5" ht="15.75" customHeight="1">
      <c r="A1306" s="120">
        <f t="shared" si="121"/>
        <v>32</v>
      </c>
      <c r="B1306" s="121" t="str">
        <f t="shared" si="121"/>
        <v>32-GORAKHPUR</v>
      </c>
      <c r="C1306" s="122">
        <f t="shared" si="119"/>
        <v>2329.41</v>
      </c>
      <c r="D1306" s="188">
        <f>T7_CC_PS!N41+T7A_CC_UPS!N41</f>
        <v>2193.54</v>
      </c>
      <c r="E1306" s="203">
        <f t="shared" si="120"/>
        <v>0.94167192550903456</v>
      </c>
    </row>
    <row r="1307" spans="1:5" ht="15.75" customHeight="1">
      <c r="A1307" s="120">
        <f t="shared" si="121"/>
        <v>33</v>
      </c>
      <c r="B1307" s="121" t="str">
        <f t="shared" si="121"/>
        <v>33-HAMEERPUR</v>
      </c>
      <c r="C1307" s="122">
        <f t="shared" si="119"/>
        <v>946.94999999999993</v>
      </c>
      <c r="D1307" s="188">
        <f>T7_CC_PS!N42+T7A_CC_UPS!N42</f>
        <v>856.26</v>
      </c>
      <c r="E1307" s="203">
        <f t="shared" si="120"/>
        <v>0.90422936797085385</v>
      </c>
    </row>
    <row r="1308" spans="1:5" ht="15.75" customHeight="1">
      <c r="A1308" s="120">
        <f t="shared" si="121"/>
        <v>34</v>
      </c>
      <c r="B1308" s="121" t="str">
        <f t="shared" si="121"/>
        <v>34-HARDOI</v>
      </c>
      <c r="C1308" s="122">
        <f t="shared" si="119"/>
        <v>3993.74</v>
      </c>
      <c r="D1308" s="188">
        <f>T7_CC_PS!N43+T7A_CC_UPS!N43</f>
        <v>2950.7799999999997</v>
      </c>
      <c r="E1308" s="203">
        <f t="shared" si="120"/>
        <v>0.73885130228808082</v>
      </c>
    </row>
    <row r="1309" spans="1:5" ht="15.75" customHeight="1">
      <c r="A1309" s="120">
        <f t="shared" si="121"/>
        <v>35</v>
      </c>
      <c r="B1309" s="121" t="str">
        <f t="shared" si="121"/>
        <v>35-HATHRAS</v>
      </c>
      <c r="C1309" s="122">
        <f t="shared" si="119"/>
        <v>1011.6999999999999</v>
      </c>
      <c r="D1309" s="188">
        <f>T7_CC_PS!N44+T7A_CC_UPS!N44</f>
        <v>840.69</v>
      </c>
      <c r="E1309" s="203">
        <f t="shared" si="120"/>
        <v>0.83096767816546413</v>
      </c>
    </row>
    <row r="1310" spans="1:5" ht="15.75" customHeight="1">
      <c r="A1310" s="120">
        <f t="shared" si="121"/>
        <v>36</v>
      </c>
      <c r="B1310" s="121" t="str">
        <f t="shared" si="121"/>
        <v>36-ITAWAH</v>
      </c>
      <c r="C1310" s="122">
        <f t="shared" si="119"/>
        <v>1076</v>
      </c>
      <c r="D1310" s="188">
        <f>T7_CC_PS!N45+T7A_CC_UPS!N45</f>
        <v>986.41000000000008</v>
      </c>
      <c r="E1310" s="203">
        <f t="shared" si="120"/>
        <v>0.91673791821561346</v>
      </c>
    </row>
    <row r="1311" spans="1:5" ht="15.75" customHeight="1">
      <c r="A1311" s="120">
        <f t="shared" si="121"/>
        <v>37</v>
      </c>
      <c r="B1311" s="121" t="str">
        <f t="shared" si="121"/>
        <v>37-J.P. NAGAR</v>
      </c>
      <c r="C1311" s="122">
        <f t="shared" si="119"/>
        <v>976.43</v>
      </c>
      <c r="D1311" s="188">
        <f>T7_CC_PS!N46+T7A_CC_UPS!N46</f>
        <v>863.41000000000008</v>
      </c>
      <c r="E1311" s="203">
        <f t="shared" si="120"/>
        <v>0.88425181528629815</v>
      </c>
    </row>
    <row r="1312" spans="1:5" ht="15.75" customHeight="1">
      <c r="A1312" s="120">
        <f t="shared" si="121"/>
        <v>38</v>
      </c>
      <c r="B1312" s="121" t="str">
        <f t="shared" si="121"/>
        <v>38-JALAUN</v>
      </c>
      <c r="C1312" s="122">
        <f t="shared" si="119"/>
        <v>1113.47</v>
      </c>
      <c r="D1312" s="188">
        <f>T7_CC_PS!N47+T7A_CC_UPS!N47</f>
        <v>999.42</v>
      </c>
      <c r="E1312" s="203">
        <f t="shared" si="120"/>
        <v>0.89757245368083549</v>
      </c>
    </row>
    <row r="1313" spans="1:5" ht="15.75" customHeight="1">
      <c r="A1313" s="120">
        <f t="shared" si="121"/>
        <v>39</v>
      </c>
      <c r="B1313" s="121" t="str">
        <f t="shared" si="121"/>
        <v>39-JAUNPUR</v>
      </c>
      <c r="C1313" s="122">
        <f t="shared" si="119"/>
        <v>3364.4900000000002</v>
      </c>
      <c r="D1313" s="188">
        <f>T7_CC_PS!N48+T7A_CC_UPS!N48</f>
        <v>2938.46</v>
      </c>
      <c r="E1313" s="203">
        <f t="shared" si="120"/>
        <v>0.87337456791371049</v>
      </c>
    </row>
    <row r="1314" spans="1:5" ht="15.75" customHeight="1">
      <c r="A1314" s="120">
        <f t="shared" si="121"/>
        <v>40</v>
      </c>
      <c r="B1314" s="121" t="str">
        <f t="shared" si="121"/>
        <v>40-JHANSI</v>
      </c>
      <c r="C1314" s="122">
        <f t="shared" si="119"/>
        <v>1227.9899999999998</v>
      </c>
      <c r="D1314" s="188">
        <f>T7_CC_PS!N49+T7A_CC_UPS!N49</f>
        <v>1056.3499999999999</v>
      </c>
      <c r="E1314" s="203">
        <f t="shared" si="120"/>
        <v>0.86022687481168425</v>
      </c>
    </row>
    <row r="1315" spans="1:5" ht="15.75" customHeight="1">
      <c r="A1315" s="120">
        <f t="shared" ref="A1315:B1334" si="122">A79</f>
        <v>41</v>
      </c>
      <c r="B1315" s="121" t="str">
        <f t="shared" si="122"/>
        <v>41-KANNAUJ</v>
      </c>
      <c r="C1315" s="122">
        <f t="shared" si="119"/>
        <v>1351.74</v>
      </c>
      <c r="D1315" s="188">
        <f>T7_CC_PS!N50+T7A_CC_UPS!N50</f>
        <v>1185.06</v>
      </c>
      <c r="E1315" s="203">
        <f t="shared" si="120"/>
        <v>0.87669226330507344</v>
      </c>
    </row>
    <row r="1316" spans="1:5" ht="15.75" customHeight="1">
      <c r="A1316" s="120">
        <f t="shared" si="122"/>
        <v>42</v>
      </c>
      <c r="B1316" s="121" t="str">
        <f t="shared" si="122"/>
        <v>42-KANPUR DEHAT</v>
      </c>
      <c r="C1316" s="122">
        <f t="shared" si="119"/>
        <v>1358.92</v>
      </c>
      <c r="D1316" s="188">
        <f>T7_CC_PS!N51+T7A_CC_UPS!N51</f>
        <v>1024.51</v>
      </c>
      <c r="E1316" s="203">
        <f t="shared" si="120"/>
        <v>0.75391487357607512</v>
      </c>
    </row>
    <row r="1317" spans="1:5" ht="15.75" customHeight="1">
      <c r="A1317" s="120">
        <f t="shared" si="122"/>
        <v>43</v>
      </c>
      <c r="B1317" s="121" t="str">
        <f t="shared" si="122"/>
        <v>43-KANPUR NAGAR</v>
      </c>
      <c r="C1317" s="122">
        <f t="shared" si="119"/>
        <v>1493.8899999999999</v>
      </c>
      <c r="D1317" s="188">
        <f>T7_CC_PS!N52+T7A_CC_UPS!N52</f>
        <v>1293.5700000000002</v>
      </c>
      <c r="E1317" s="203">
        <f t="shared" si="120"/>
        <v>0.86590712836955885</v>
      </c>
    </row>
    <row r="1318" spans="1:5" ht="15.75" customHeight="1">
      <c r="A1318" s="120">
        <f t="shared" si="122"/>
        <v>44</v>
      </c>
      <c r="B1318" s="121" t="str">
        <f t="shared" si="122"/>
        <v>44-KAAS GANJ</v>
      </c>
      <c r="C1318" s="122">
        <f t="shared" si="119"/>
        <v>1068.8400000000001</v>
      </c>
      <c r="D1318" s="188">
        <f>T7_CC_PS!N53+T7A_CC_UPS!N53</f>
        <v>978.5</v>
      </c>
      <c r="E1318" s="203">
        <f t="shared" si="120"/>
        <v>0.91547846263238641</v>
      </c>
    </row>
    <row r="1319" spans="1:5" ht="15.75" customHeight="1">
      <c r="A1319" s="120">
        <f t="shared" si="122"/>
        <v>45</v>
      </c>
      <c r="B1319" s="121" t="str">
        <f t="shared" si="122"/>
        <v>45-KAUSHAMBI</v>
      </c>
      <c r="C1319" s="122">
        <f t="shared" si="119"/>
        <v>1238.07</v>
      </c>
      <c r="D1319" s="188">
        <f>T7_CC_PS!N54+T7A_CC_UPS!N54</f>
        <v>1124.6399999999999</v>
      </c>
      <c r="E1319" s="203">
        <f t="shared" si="120"/>
        <v>0.90838159393249163</v>
      </c>
    </row>
    <row r="1320" spans="1:5" ht="15.75" customHeight="1">
      <c r="A1320" s="120">
        <f t="shared" si="122"/>
        <v>46</v>
      </c>
      <c r="B1320" s="121" t="str">
        <f t="shared" si="122"/>
        <v>46-KUSHINAGAR</v>
      </c>
      <c r="C1320" s="122">
        <f t="shared" si="119"/>
        <v>2348.3000000000002</v>
      </c>
      <c r="D1320" s="188">
        <f>T7_CC_PS!N55+T7A_CC_UPS!N55</f>
        <v>2292.52</v>
      </c>
      <c r="E1320" s="203">
        <f t="shared" si="120"/>
        <v>0.9762466465102414</v>
      </c>
    </row>
    <row r="1321" spans="1:5" ht="15.75" customHeight="1">
      <c r="A1321" s="120">
        <f t="shared" si="122"/>
        <v>47</v>
      </c>
      <c r="B1321" s="121" t="str">
        <f t="shared" si="122"/>
        <v>47-LAKHIMPUR KHERI</v>
      </c>
      <c r="C1321" s="122">
        <f t="shared" si="119"/>
        <v>4143.96</v>
      </c>
      <c r="D1321" s="188">
        <f>T7_CC_PS!N56+T7A_CC_UPS!N56</f>
        <v>3434.18</v>
      </c>
      <c r="E1321" s="203">
        <f t="shared" si="120"/>
        <v>0.82871938918329324</v>
      </c>
    </row>
    <row r="1322" spans="1:5" ht="15.75" customHeight="1">
      <c r="A1322" s="120">
        <f t="shared" si="122"/>
        <v>48</v>
      </c>
      <c r="B1322" s="121" t="str">
        <f t="shared" si="122"/>
        <v>48-LALITPUR</v>
      </c>
      <c r="C1322" s="122">
        <f t="shared" si="119"/>
        <v>1342.33</v>
      </c>
      <c r="D1322" s="188">
        <f>T7_CC_PS!N57+T7A_CC_UPS!N57</f>
        <v>1113.6300000000001</v>
      </c>
      <c r="E1322" s="203">
        <f t="shared" si="120"/>
        <v>0.82962460795780479</v>
      </c>
    </row>
    <row r="1323" spans="1:5" ht="15.75" customHeight="1">
      <c r="A1323" s="120">
        <f t="shared" si="122"/>
        <v>49</v>
      </c>
      <c r="B1323" s="121" t="str">
        <f t="shared" si="122"/>
        <v>49-LUCKNOW</v>
      </c>
      <c r="C1323" s="122">
        <f t="shared" si="119"/>
        <v>1658.87</v>
      </c>
      <c r="D1323" s="188">
        <f>T7_CC_PS!N58+T7A_CC_UPS!N58</f>
        <v>1574.1599999999999</v>
      </c>
      <c r="E1323" s="203">
        <f t="shared" si="120"/>
        <v>0.94893511848426937</v>
      </c>
    </row>
    <row r="1324" spans="1:5" ht="15.75" customHeight="1">
      <c r="A1324" s="120">
        <f t="shared" si="122"/>
        <v>50</v>
      </c>
      <c r="B1324" s="121" t="str">
        <f t="shared" si="122"/>
        <v>50-MAHOBA</v>
      </c>
      <c r="C1324" s="122">
        <f t="shared" si="119"/>
        <v>895.97</v>
      </c>
      <c r="D1324" s="188">
        <f>T7_CC_PS!N59+T7A_CC_UPS!N59</f>
        <v>858.38</v>
      </c>
      <c r="E1324" s="203">
        <f t="shared" si="120"/>
        <v>0.95804547027244213</v>
      </c>
    </row>
    <row r="1325" spans="1:5" ht="15.75" customHeight="1">
      <c r="A1325" s="120">
        <f t="shared" si="122"/>
        <v>51</v>
      </c>
      <c r="B1325" s="121" t="str">
        <f t="shared" si="122"/>
        <v>51-MAHRAJGANJ</v>
      </c>
      <c r="C1325" s="122">
        <f t="shared" si="119"/>
        <v>2033.74</v>
      </c>
      <c r="D1325" s="188">
        <f>T7_CC_PS!N60+T7A_CC_UPS!N60</f>
        <v>1885.49</v>
      </c>
      <c r="E1325" s="203">
        <f t="shared" si="120"/>
        <v>0.92710474298582901</v>
      </c>
    </row>
    <row r="1326" spans="1:5" ht="15.75" customHeight="1">
      <c r="A1326" s="120">
        <f t="shared" si="122"/>
        <v>52</v>
      </c>
      <c r="B1326" s="121" t="str">
        <f t="shared" si="122"/>
        <v>52-MAINPURI</v>
      </c>
      <c r="C1326" s="122">
        <f t="shared" si="119"/>
        <v>1080.9499999999998</v>
      </c>
      <c r="D1326" s="188">
        <f>T7_CC_PS!N61+T7A_CC_UPS!N61</f>
        <v>1073.7</v>
      </c>
      <c r="E1326" s="203">
        <f t="shared" si="120"/>
        <v>0.99329293676858343</v>
      </c>
    </row>
    <row r="1327" spans="1:5" ht="15.75" customHeight="1">
      <c r="A1327" s="120">
        <f t="shared" si="122"/>
        <v>53</v>
      </c>
      <c r="B1327" s="121" t="str">
        <f t="shared" si="122"/>
        <v>53-MATHURA</v>
      </c>
      <c r="C1327" s="122">
        <f t="shared" si="119"/>
        <v>1352.74</v>
      </c>
      <c r="D1327" s="188">
        <f>T7_CC_PS!N62+T7A_CC_UPS!N62</f>
        <v>1143.18</v>
      </c>
      <c r="E1327" s="203">
        <f t="shared" si="120"/>
        <v>0.8450847908689032</v>
      </c>
    </row>
    <row r="1328" spans="1:5" ht="15.75" customHeight="1">
      <c r="A1328" s="120">
        <f t="shared" si="122"/>
        <v>54</v>
      </c>
      <c r="B1328" s="121" t="str">
        <f t="shared" si="122"/>
        <v>54-MAU</v>
      </c>
      <c r="C1328" s="122">
        <f t="shared" si="119"/>
        <v>1598.72</v>
      </c>
      <c r="D1328" s="188">
        <f>T7_CC_PS!N63+T7A_CC_UPS!N63</f>
        <v>1409.4499999999998</v>
      </c>
      <c r="E1328" s="203">
        <f t="shared" si="120"/>
        <v>0.88161153923138502</v>
      </c>
    </row>
    <row r="1329" spans="1:5" ht="15.75" customHeight="1">
      <c r="A1329" s="120">
        <f t="shared" si="122"/>
        <v>55</v>
      </c>
      <c r="B1329" s="121" t="str">
        <f t="shared" si="122"/>
        <v>55-MEERUT</v>
      </c>
      <c r="C1329" s="122">
        <f t="shared" si="119"/>
        <v>1374.19</v>
      </c>
      <c r="D1329" s="188">
        <f>T7_CC_PS!N64+T7A_CC_UPS!N64</f>
        <v>1142.49</v>
      </c>
      <c r="E1329" s="203">
        <f t="shared" si="120"/>
        <v>0.83139158340549701</v>
      </c>
    </row>
    <row r="1330" spans="1:5" ht="15.75" customHeight="1">
      <c r="A1330" s="120">
        <f t="shared" si="122"/>
        <v>56</v>
      </c>
      <c r="B1330" s="121" t="str">
        <f t="shared" si="122"/>
        <v>56-MIRZAPUR</v>
      </c>
      <c r="C1330" s="122">
        <f t="shared" si="119"/>
        <v>2216.09</v>
      </c>
      <c r="D1330" s="188">
        <f>T7_CC_PS!N65+T7A_CC_UPS!N65</f>
        <v>2055.41</v>
      </c>
      <c r="E1330" s="203">
        <f t="shared" si="120"/>
        <v>0.92749391947077953</v>
      </c>
    </row>
    <row r="1331" spans="1:5" ht="15.75" customHeight="1">
      <c r="A1331" s="120">
        <f t="shared" si="122"/>
        <v>57</v>
      </c>
      <c r="B1331" s="121" t="str">
        <f t="shared" si="122"/>
        <v>57-MORADABAD</v>
      </c>
      <c r="C1331" s="122">
        <f t="shared" si="119"/>
        <v>1439.51</v>
      </c>
      <c r="D1331" s="188">
        <f>T7_CC_PS!N66+T7A_CC_UPS!N66</f>
        <v>1296.73</v>
      </c>
      <c r="E1331" s="203">
        <f t="shared" si="120"/>
        <v>0.90081347125063393</v>
      </c>
    </row>
    <row r="1332" spans="1:5" ht="15.75" customHeight="1">
      <c r="A1332" s="120">
        <f t="shared" si="122"/>
        <v>58</v>
      </c>
      <c r="B1332" s="121" t="str">
        <f t="shared" si="122"/>
        <v>58-MUZAFFARNAGAR</v>
      </c>
      <c r="C1332" s="122">
        <f t="shared" si="119"/>
        <v>1128.01</v>
      </c>
      <c r="D1332" s="188">
        <f>T7_CC_PS!N67+T7A_CC_UPS!N67</f>
        <v>1227.3499999999999</v>
      </c>
      <c r="E1332" s="203">
        <f t="shared" si="120"/>
        <v>1.0880665951542983</v>
      </c>
    </row>
    <row r="1333" spans="1:5" ht="15.75" customHeight="1">
      <c r="A1333" s="120">
        <f t="shared" si="122"/>
        <v>59</v>
      </c>
      <c r="B1333" s="121" t="str">
        <f t="shared" si="122"/>
        <v>59-PILIBHIT</v>
      </c>
      <c r="C1333" s="122">
        <f t="shared" si="119"/>
        <v>1314.45</v>
      </c>
      <c r="D1333" s="188">
        <f>T7_CC_PS!N68+T7A_CC_UPS!N68</f>
        <v>1161.53</v>
      </c>
      <c r="E1333" s="203">
        <f t="shared" si="120"/>
        <v>0.88366236829092015</v>
      </c>
    </row>
    <row r="1334" spans="1:5" ht="15.75" customHeight="1">
      <c r="A1334" s="120">
        <f t="shared" si="122"/>
        <v>60</v>
      </c>
      <c r="B1334" s="121" t="str">
        <f t="shared" si="122"/>
        <v>60-PRATAPGARH</v>
      </c>
      <c r="C1334" s="122">
        <f t="shared" si="119"/>
        <v>2223.08</v>
      </c>
      <c r="D1334" s="188">
        <f>T7_CC_PS!N69+T7A_CC_UPS!N69</f>
        <v>2078.69</v>
      </c>
      <c r="E1334" s="203">
        <f t="shared" si="120"/>
        <v>0.93504957086564588</v>
      </c>
    </row>
    <row r="1335" spans="1:5" ht="15.75" customHeight="1">
      <c r="A1335" s="120">
        <f t="shared" ref="A1335:B1349" si="123">A99</f>
        <v>61</v>
      </c>
      <c r="B1335" s="121" t="str">
        <f t="shared" si="123"/>
        <v>61-RAI BAREILY</v>
      </c>
      <c r="C1335" s="122">
        <f t="shared" si="119"/>
        <v>1766.7400000000002</v>
      </c>
      <c r="D1335" s="188">
        <f>T7_CC_PS!N70+T7A_CC_UPS!N70</f>
        <v>1720.13</v>
      </c>
      <c r="E1335" s="203">
        <f t="shared" si="120"/>
        <v>0.97361807623079788</v>
      </c>
    </row>
    <row r="1336" spans="1:5" ht="15.75" customHeight="1">
      <c r="A1336" s="120">
        <f t="shared" si="123"/>
        <v>62</v>
      </c>
      <c r="B1336" s="121" t="str">
        <f t="shared" si="123"/>
        <v>62-RAMPUR</v>
      </c>
      <c r="C1336" s="122">
        <f t="shared" si="119"/>
        <v>1278.0899999999999</v>
      </c>
      <c r="D1336" s="188">
        <f>T7_CC_PS!N71+T7A_CC_UPS!N71</f>
        <v>1181.06</v>
      </c>
      <c r="E1336" s="203">
        <f t="shared" si="120"/>
        <v>0.92408202865212941</v>
      </c>
    </row>
    <row r="1337" spans="1:5" ht="15.75" customHeight="1">
      <c r="A1337" s="120">
        <f t="shared" si="123"/>
        <v>63</v>
      </c>
      <c r="B1337" s="121" t="str">
        <f t="shared" si="123"/>
        <v>63-SAHARANPUR</v>
      </c>
      <c r="C1337" s="122">
        <f t="shared" si="119"/>
        <v>1781.24</v>
      </c>
      <c r="D1337" s="188">
        <f>T7_CC_PS!N72+T7A_CC_UPS!N72</f>
        <v>1465</v>
      </c>
      <c r="E1337" s="203">
        <f t="shared" si="120"/>
        <v>0.82246075767442905</v>
      </c>
    </row>
    <row r="1338" spans="1:5" ht="15.75" customHeight="1">
      <c r="A1338" s="120">
        <f t="shared" si="123"/>
        <v>64</v>
      </c>
      <c r="B1338" s="121" t="str">
        <f t="shared" si="123"/>
        <v>64-SANTKABIR NAGAR</v>
      </c>
      <c r="C1338" s="122">
        <f t="shared" si="119"/>
        <v>1215.1199999999999</v>
      </c>
      <c r="D1338" s="188">
        <f>T7_CC_PS!N73+T7A_CC_UPS!N73</f>
        <v>1031.42</v>
      </c>
      <c r="E1338" s="203">
        <f t="shared" si="120"/>
        <v>0.8488215155704788</v>
      </c>
    </row>
    <row r="1339" spans="1:5" ht="15.75" customHeight="1">
      <c r="A1339" s="120">
        <f t="shared" si="123"/>
        <v>65</v>
      </c>
      <c r="B1339" s="121" t="str">
        <f t="shared" si="123"/>
        <v>65-SHAHJAHANPUR</v>
      </c>
      <c r="C1339" s="122">
        <f t="shared" si="119"/>
        <v>2648.33</v>
      </c>
      <c r="D1339" s="188">
        <f>T7_CC_PS!N74+T7A_CC_UPS!N74</f>
        <v>2311.04</v>
      </c>
      <c r="E1339" s="203">
        <f t="shared" si="120"/>
        <v>0.87264049419823064</v>
      </c>
    </row>
    <row r="1340" spans="1:5" ht="15.75" customHeight="1">
      <c r="A1340" s="120">
        <f t="shared" si="123"/>
        <v>66</v>
      </c>
      <c r="B1340" s="121" t="str">
        <f t="shared" si="123"/>
        <v>66-SHRAWASTI</v>
      </c>
      <c r="C1340" s="122">
        <f t="shared" ref="C1340:C1349" si="124">C1254</f>
        <v>833.81</v>
      </c>
      <c r="D1340" s="188">
        <f>T7_CC_PS!N75+T7A_CC_UPS!N75</f>
        <v>824.49</v>
      </c>
      <c r="E1340" s="203">
        <f t="shared" ref="E1340:E1349" si="125">D1340/C1340</f>
        <v>0.9888223935908661</v>
      </c>
    </row>
    <row r="1341" spans="1:5" ht="15.75" customHeight="1">
      <c r="A1341" s="120">
        <f t="shared" si="123"/>
        <v>67</v>
      </c>
      <c r="B1341" s="121" t="str">
        <f t="shared" si="123"/>
        <v>67-SIDDHARTHNAGAR</v>
      </c>
      <c r="C1341" s="122">
        <f t="shared" si="124"/>
        <v>2438.29</v>
      </c>
      <c r="D1341" s="188">
        <f>T7_CC_PS!N76+T7A_CC_UPS!N76</f>
        <v>2265.09</v>
      </c>
      <c r="E1341" s="203">
        <f t="shared" si="125"/>
        <v>0.92896661184682716</v>
      </c>
    </row>
    <row r="1342" spans="1:5" ht="15.75" customHeight="1">
      <c r="A1342" s="120">
        <f t="shared" si="123"/>
        <v>68</v>
      </c>
      <c r="B1342" s="121" t="str">
        <f t="shared" si="123"/>
        <v>68-SITAPUR</v>
      </c>
      <c r="C1342" s="122">
        <f t="shared" si="124"/>
        <v>4054.9399999999996</v>
      </c>
      <c r="D1342" s="188">
        <f>T7_CC_PS!N77+T7A_CC_UPS!N77</f>
        <v>3593.3799999999997</v>
      </c>
      <c r="E1342" s="203">
        <f t="shared" si="125"/>
        <v>0.88617340823785307</v>
      </c>
    </row>
    <row r="1343" spans="1:5" ht="15.75" customHeight="1">
      <c r="A1343" s="120">
        <f t="shared" si="123"/>
        <v>69</v>
      </c>
      <c r="B1343" s="121" t="str">
        <f t="shared" si="123"/>
        <v>69-SONBHADRA</v>
      </c>
      <c r="C1343" s="122">
        <f t="shared" si="124"/>
        <v>1908</v>
      </c>
      <c r="D1343" s="188">
        <f>T7_CC_PS!N78+T7A_CC_UPS!N78</f>
        <v>1765.0800000000002</v>
      </c>
      <c r="E1343" s="203">
        <f t="shared" si="125"/>
        <v>0.92509433962264154</v>
      </c>
    </row>
    <row r="1344" spans="1:5" ht="15.75" customHeight="1">
      <c r="A1344" s="120">
        <f t="shared" si="123"/>
        <v>70</v>
      </c>
      <c r="B1344" s="121" t="str">
        <f t="shared" si="123"/>
        <v>70-SULTANPUR</v>
      </c>
      <c r="C1344" s="122">
        <f t="shared" si="124"/>
        <v>2231.4499999999998</v>
      </c>
      <c r="D1344" s="188">
        <f>T7_CC_PS!N79+T7A_CC_UPS!N79</f>
        <v>1899.1000000000001</v>
      </c>
      <c r="E1344" s="203">
        <f t="shared" si="125"/>
        <v>0.85106096932487862</v>
      </c>
    </row>
    <row r="1345" spans="1:5" ht="15.75" customHeight="1">
      <c r="A1345" s="120">
        <f t="shared" si="123"/>
        <v>71</v>
      </c>
      <c r="B1345" s="121" t="str">
        <f t="shared" si="123"/>
        <v>71-UNNAO</v>
      </c>
      <c r="C1345" s="122">
        <f t="shared" si="124"/>
        <v>2051.6999999999998</v>
      </c>
      <c r="D1345" s="188">
        <f>T7_CC_PS!N80+T7A_CC_UPS!N80</f>
        <v>1826.1200000000001</v>
      </c>
      <c r="E1345" s="203">
        <f t="shared" si="125"/>
        <v>0.89005215187405584</v>
      </c>
    </row>
    <row r="1346" spans="1:5" ht="15.75" customHeight="1">
      <c r="A1346" s="120">
        <f t="shared" si="123"/>
        <v>72</v>
      </c>
      <c r="B1346" s="121" t="str">
        <f t="shared" si="123"/>
        <v>72-VARANASI</v>
      </c>
      <c r="C1346" s="122">
        <f t="shared" si="124"/>
        <v>2530.86</v>
      </c>
      <c r="D1346" s="188">
        <f>T7_CC_PS!N81+T7A_CC_UPS!N81</f>
        <v>1975.54</v>
      </c>
      <c r="E1346" s="203">
        <f t="shared" si="125"/>
        <v>0.78058051413353557</v>
      </c>
    </row>
    <row r="1347" spans="1:5" ht="15.75" customHeight="1">
      <c r="A1347" s="120">
        <f t="shared" si="123"/>
        <v>73</v>
      </c>
      <c r="B1347" s="121" t="str">
        <f t="shared" si="123"/>
        <v>73-SAMBHAL</v>
      </c>
      <c r="C1347" s="122">
        <f t="shared" si="124"/>
        <v>1599.48</v>
      </c>
      <c r="D1347" s="188">
        <f>T7_CC_PS!N82+T7A_CC_UPS!N82</f>
        <v>1492.97</v>
      </c>
      <c r="E1347" s="203">
        <f t="shared" si="125"/>
        <v>0.93340960812263984</v>
      </c>
    </row>
    <row r="1348" spans="1:5" ht="15.75" customHeight="1">
      <c r="A1348" s="120">
        <f t="shared" si="123"/>
        <v>74</v>
      </c>
      <c r="B1348" s="121" t="str">
        <f t="shared" si="123"/>
        <v>74-HAPUR</v>
      </c>
      <c r="C1348" s="122">
        <f t="shared" si="124"/>
        <v>606.49</v>
      </c>
      <c r="D1348" s="188">
        <f>T7_CC_PS!N83+T7A_CC_UPS!N83</f>
        <v>608.27</v>
      </c>
      <c r="E1348" s="203">
        <f t="shared" si="125"/>
        <v>1.0029349206087486</v>
      </c>
    </row>
    <row r="1349" spans="1:5" ht="15.75" customHeight="1">
      <c r="A1349" s="120">
        <f t="shared" si="123"/>
        <v>75</v>
      </c>
      <c r="B1349" s="121" t="str">
        <f t="shared" si="123"/>
        <v>75-SHAMLI</v>
      </c>
      <c r="C1349" s="122">
        <f t="shared" si="124"/>
        <v>740.03</v>
      </c>
      <c r="D1349" s="188">
        <f>T7_CC_PS!N84+T7A_CC_UPS!N84</f>
        <v>633.98</v>
      </c>
      <c r="E1349" s="203">
        <f t="shared" si="125"/>
        <v>0.85669499885139799</v>
      </c>
    </row>
    <row r="1350" spans="1:5" ht="15.75" customHeight="1">
      <c r="A1350" s="204"/>
      <c r="B1350" s="127" t="str">
        <f>B114</f>
        <v>TOTAL</v>
      </c>
      <c r="C1350" s="196">
        <f>SUM(C1275:C1349)</f>
        <v>134780.14000000001</v>
      </c>
      <c r="D1350" s="196">
        <f>SUM(D1275:D1349)</f>
        <v>120224.47000000002</v>
      </c>
      <c r="E1350" s="205">
        <f>AVERAGE(E1275:E1349)</f>
        <v>0.8989161851527353</v>
      </c>
    </row>
    <row r="1352" spans="1:5" ht="15.75" customHeight="1">
      <c r="A1352" s="197" t="s">
        <v>969</v>
      </c>
      <c r="B1352" s="116"/>
      <c r="C1352" s="116"/>
      <c r="D1352" s="116"/>
      <c r="E1352" s="116"/>
    </row>
    <row r="1353" spans="1:5" ht="15.75" customHeight="1">
      <c r="A1353" s="197" t="s">
        <v>784</v>
      </c>
      <c r="B1353" s="116"/>
      <c r="C1353" s="116"/>
      <c r="D1353" s="116"/>
      <c r="E1353" s="116"/>
    </row>
    <row r="1354" spans="1:5" ht="15.75" customHeight="1">
      <c r="A1354" s="112"/>
      <c r="B1354" s="116"/>
      <c r="C1354" s="116"/>
      <c r="D1354" s="116"/>
      <c r="E1354" s="116"/>
    </row>
    <row r="1355" spans="1:5" ht="30.75" customHeight="1">
      <c r="A1355" s="137" t="s">
        <v>731</v>
      </c>
      <c r="B1355" s="137" t="s">
        <v>338</v>
      </c>
      <c r="C1355" s="206" t="s">
        <v>781</v>
      </c>
      <c r="D1355" s="206" t="s">
        <v>782</v>
      </c>
      <c r="E1355" s="137" t="s">
        <v>783</v>
      </c>
    </row>
    <row r="1356" spans="1:5" ht="15.75" customHeight="1">
      <c r="A1356" s="137">
        <v>1</v>
      </c>
      <c r="B1356" s="137">
        <v>2</v>
      </c>
      <c r="C1356" s="206">
        <v>3</v>
      </c>
      <c r="D1356" s="206">
        <v>4</v>
      </c>
      <c r="E1356" s="137">
        <v>5</v>
      </c>
    </row>
    <row r="1357" spans="1:5" ht="15.75" customHeight="1">
      <c r="A1357" s="198">
        <f t="shared" ref="A1357:B1376" si="126">A39</f>
        <v>1</v>
      </c>
      <c r="B1357" s="149" t="str">
        <f t="shared" si="126"/>
        <v>01-AGRA</v>
      </c>
      <c r="C1357" s="207">
        <f>E863</f>
        <v>0.89137504043781579</v>
      </c>
      <c r="D1357" s="208">
        <f>E1275</f>
        <v>0.86338611933893628</v>
      </c>
      <c r="E1357" s="209">
        <f>(C1357-D1357)*100</f>
        <v>2.7988921098879516</v>
      </c>
    </row>
    <row r="1358" spans="1:5" ht="15.75" customHeight="1">
      <c r="A1358" s="198">
        <f t="shared" si="126"/>
        <v>2</v>
      </c>
      <c r="B1358" s="149" t="str">
        <f t="shared" si="126"/>
        <v>02-ALIGARH</v>
      </c>
      <c r="C1358" s="207">
        <f t="shared" ref="C1358:C1421" si="127">E864</f>
        <v>0.71907920064778807</v>
      </c>
      <c r="D1358" s="208">
        <f t="shared" ref="D1358:D1421" si="128">E1276</f>
        <v>0.69462140677088313</v>
      </c>
      <c r="E1358" s="209">
        <f t="shared" ref="E1358:E1421" si="129">(C1358-D1358)*100</f>
        <v>2.4457793876904943</v>
      </c>
    </row>
    <row r="1359" spans="1:5" ht="15.75" customHeight="1">
      <c r="A1359" s="198">
        <f t="shared" si="126"/>
        <v>3</v>
      </c>
      <c r="B1359" s="149" t="str">
        <f t="shared" si="126"/>
        <v>03-ALLAHABAD</v>
      </c>
      <c r="C1359" s="207">
        <f t="shared" si="127"/>
        <v>0.96711669693886482</v>
      </c>
      <c r="D1359" s="208">
        <f t="shared" si="128"/>
        <v>0.93753645761295101</v>
      </c>
      <c r="E1359" s="209">
        <f t="shared" si="129"/>
        <v>2.9580239325913804</v>
      </c>
    </row>
    <row r="1360" spans="1:5" ht="15.75" customHeight="1">
      <c r="A1360" s="198">
        <f t="shared" si="126"/>
        <v>4</v>
      </c>
      <c r="B1360" s="149" t="str">
        <f t="shared" si="126"/>
        <v>04-AMBEDKAR NAGAR</v>
      </c>
      <c r="C1360" s="207">
        <f t="shared" si="127"/>
        <v>0.79223987410924201</v>
      </c>
      <c r="D1360" s="208">
        <f t="shared" si="128"/>
        <v>0.77090351522198841</v>
      </c>
      <c r="E1360" s="209">
        <f t="shared" si="129"/>
        <v>2.1336358887253604</v>
      </c>
    </row>
    <row r="1361" spans="1:5" ht="15.75" customHeight="1">
      <c r="A1361" s="198">
        <f t="shared" si="126"/>
        <v>5</v>
      </c>
      <c r="B1361" s="149" t="str">
        <f t="shared" si="126"/>
        <v>05-AURAIYA</v>
      </c>
      <c r="C1361" s="207">
        <f t="shared" si="127"/>
        <v>0.95315236619245702</v>
      </c>
      <c r="D1361" s="208">
        <f t="shared" si="128"/>
        <v>0.92649310872894342</v>
      </c>
      <c r="E1361" s="209">
        <f t="shared" si="129"/>
        <v>2.6659257463513608</v>
      </c>
    </row>
    <row r="1362" spans="1:5" ht="15.75" customHeight="1">
      <c r="A1362" s="198">
        <f t="shared" si="126"/>
        <v>6</v>
      </c>
      <c r="B1362" s="149" t="str">
        <f t="shared" si="126"/>
        <v>06-AZAMGARH</v>
      </c>
      <c r="C1362" s="207">
        <f t="shared" si="127"/>
        <v>0.94059035024839066</v>
      </c>
      <c r="D1362" s="208">
        <f t="shared" si="128"/>
        <v>0.91381952674813027</v>
      </c>
      <c r="E1362" s="209">
        <f t="shared" si="129"/>
        <v>2.6770823500260388</v>
      </c>
    </row>
    <row r="1363" spans="1:5" ht="15.75" customHeight="1">
      <c r="A1363" s="198">
        <f t="shared" si="126"/>
        <v>7</v>
      </c>
      <c r="B1363" s="149" t="str">
        <f t="shared" si="126"/>
        <v>07-BADAUN</v>
      </c>
      <c r="C1363" s="207">
        <f t="shared" si="127"/>
        <v>0.82921672456618956</v>
      </c>
      <c r="D1363" s="208">
        <f t="shared" si="128"/>
        <v>0.80592574253199356</v>
      </c>
      <c r="E1363" s="209">
        <f t="shared" si="129"/>
        <v>2.3290982034195995</v>
      </c>
    </row>
    <row r="1364" spans="1:5" ht="15.75" customHeight="1">
      <c r="A1364" s="198">
        <f t="shared" si="126"/>
        <v>8</v>
      </c>
      <c r="B1364" s="149" t="str">
        <f t="shared" si="126"/>
        <v>08-BAGHPAT</v>
      </c>
      <c r="C1364" s="207">
        <f t="shared" si="127"/>
        <v>0.8913815246879605</v>
      </c>
      <c r="D1364" s="208">
        <f t="shared" si="128"/>
        <v>0.86235310194042103</v>
      </c>
      <c r="E1364" s="209">
        <f t="shared" si="129"/>
        <v>2.9028422747539473</v>
      </c>
    </row>
    <row r="1365" spans="1:5" ht="15.75" customHeight="1">
      <c r="A1365" s="198">
        <f t="shared" si="126"/>
        <v>9</v>
      </c>
      <c r="B1365" s="149" t="str">
        <f t="shared" si="126"/>
        <v>09-BAHRAICH</v>
      </c>
      <c r="C1365" s="207">
        <f t="shared" si="127"/>
        <v>0.91822726407902211</v>
      </c>
      <c r="D1365" s="208">
        <f t="shared" si="128"/>
        <v>0.89242807797143164</v>
      </c>
      <c r="E1365" s="209">
        <f t="shared" si="129"/>
        <v>2.5799186107590466</v>
      </c>
    </row>
    <row r="1366" spans="1:5" ht="15.75" customHeight="1">
      <c r="A1366" s="198">
        <f t="shared" si="126"/>
        <v>10</v>
      </c>
      <c r="B1366" s="149" t="str">
        <f t="shared" si="126"/>
        <v>10-BALLIA</v>
      </c>
      <c r="C1366" s="207">
        <f t="shared" si="127"/>
        <v>1.0057156439181907</v>
      </c>
      <c r="D1366" s="208">
        <f t="shared" si="128"/>
        <v>0.97238591975434097</v>
      </c>
      <c r="E1366" s="209">
        <f t="shared" si="129"/>
        <v>3.3329724163849717</v>
      </c>
    </row>
    <row r="1367" spans="1:5" ht="15.75" customHeight="1">
      <c r="A1367" s="198">
        <f t="shared" si="126"/>
        <v>11</v>
      </c>
      <c r="B1367" s="149" t="str">
        <f t="shared" si="126"/>
        <v>11-BALRAMPUR</v>
      </c>
      <c r="C1367" s="207">
        <f t="shared" si="127"/>
        <v>0.95226410367480385</v>
      </c>
      <c r="D1367" s="208">
        <f t="shared" si="128"/>
        <v>0.93026356058366144</v>
      </c>
      <c r="E1367" s="209">
        <f t="shared" si="129"/>
        <v>2.200054309114241</v>
      </c>
    </row>
    <row r="1368" spans="1:5" ht="15.75" customHeight="1">
      <c r="A1368" s="198">
        <f t="shared" si="126"/>
        <v>12</v>
      </c>
      <c r="B1368" s="149" t="str">
        <f t="shared" si="126"/>
        <v>12-BANDA</v>
      </c>
      <c r="C1368" s="207">
        <f t="shared" si="127"/>
        <v>0.95252889476697866</v>
      </c>
      <c r="D1368" s="208">
        <f t="shared" si="128"/>
        <v>0.9256580929684719</v>
      </c>
      <c r="E1368" s="209">
        <f t="shared" si="129"/>
        <v>2.687080179850676</v>
      </c>
    </row>
    <row r="1369" spans="1:5" ht="15.75" customHeight="1">
      <c r="A1369" s="198">
        <f t="shared" si="126"/>
        <v>13</v>
      </c>
      <c r="B1369" s="149" t="str">
        <f t="shared" si="126"/>
        <v>13-BARABANKI</v>
      </c>
      <c r="C1369" s="207">
        <f t="shared" si="127"/>
        <v>0.98400075450066282</v>
      </c>
      <c r="D1369" s="208">
        <f t="shared" si="128"/>
        <v>1.1151179447189754</v>
      </c>
      <c r="E1369" s="209">
        <f t="shared" si="129"/>
        <v>-13.111719021831259</v>
      </c>
    </row>
    <row r="1370" spans="1:5" ht="15.75" customHeight="1">
      <c r="A1370" s="198">
        <f t="shared" si="126"/>
        <v>14</v>
      </c>
      <c r="B1370" s="149" t="str">
        <f t="shared" si="126"/>
        <v>14-BAREILY</v>
      </c>
      <c r="C1370" s="207">
        <f t="shared" si="127"/>
        <v>0.86482112263739774</v>
      </c>
      <c r="D1370" s="208">
        <f t="shared" si="128"/>
        <v>0.83988401452089745</v>
      </c>
      <c r="E1370" s="209">
        <f t="shared" si="129"/>
        <v>2.4937108116500295</v>
      </c>
    </row>
    <row r="1371" spans="1:5" ht="15.75" customHeight="1">
      <c r="A1371" s="198">
        <f t="shared" si="126"/>
        <v>15</v>
      </c>
      <c r="B1371" s="149" t="str">
        <f t="shared" si="126"/>
        <v>15-BASTI</v>
      </c>
      <c r="C1371" s="207">
        <f t="shared" si="127"/>
        <v>0.88038561046472896</v>
      </c>
      <c r="D1371" s="208">
        <f t="shared" si="128"/>
        <v>0.85540308397071452</v>
      </c>
      <c r="E1371" s="209">
        <f t="shared" si="129"/>
        <v>2.4982526494014445</v>
      </c>
    </row>
    <row r="1372" spans="1:5" ht="15.75" customHeight="1">
      <c r="A1372" s="198">
        <f t="shared" si="126"/>
        <v>16</v>
      </c>
      <c r="B1372" s="149" t="str">
        <f t="shared" si="126"/>
        <v>16-BHADOHI</v>
      </c>
      <c r="C1372" s="207">
        <f t="shared" si="127"/>
        <v>0.93935534811456511</v>
      </c>
      <c r="D1372" s="208">
        <f t="shared" si="128"/>
        <v>0.91306497692476751</v>
      </c>
      <c r="E1372" s="209">
        <f t="shared" si="129"/>
        <v>2.6290371189797601</v>
      </c>
    </row>
    <row r="1373" spans="1:5" ht="15.75" customHeight="1">
      <c r="A1373" s="198">
        <f t="shared" si="126"/>
        <v>17</v>
      </c>
      <c r="B1373" s="149" t="str">
        <f t="shared" si="126"/>
        <v>17-BIJNOUR</v>
      </c>
      <c r="C1373" s="207">
        <f t="shared" si="127"/>
        <v>0.92211563562422838</v>
      </c>
      <c r="D1373" s="208">
        <f t="shared" si="128"/>
        <v>0.89624137025363959</v>
      </c>
      <c r="E1373" s="209">
        <f t="shared" si="129"/>
        <v>2.5874265370588789</v>
      </c>
    </row>
    <row r="1374" spans="1:5" ht="15.75" customHeight="1">
      <c r="A1374" s="198">
        <f t="shared" si="126"/>
        <v>18</v>
      </c>
      <c r="B1374" s="149" t="str">
        <f t="shared" si="126"/>
        <v>18-BULANDSHAHAR</v>
      </c>
      <c r="C1374" s="207">
        <f t="shared" si="127"/>
        <v>0.96182151300463403</v>
      </c>
      <c r="D1374" s="208">
        <f t="shared" si="128"/>
        <v>0.93582323639536547</v>
      </c>
      <c r="E1374" s="209">
        <f t="shared" si="129"/>
        <v>2.5998276609268567</v>
      </c>
    </row>
    <row r="1375" spans="1:5" ht="15.75" customHeight="1">
      <c r="A1375" s="198">
        <f t="shared" si="126"/>
        <v>19</v>
      </c>
      <c r="B1375" s="149" t="str">
        <f t="shared" si="126"/>
        <v>19-CHANDAULI</v>
      </c>
      <c r="C1375" s="207">
        <f t="shared" si="127"/>
        <v>0.96111571485036917</v>
      </c>
      <c r="D1375" s="208">
        <f t="shared" si="128"/>
        <v>0.93526763100129462</v>
      </c>
      <c r="E1375" s="209">
        <f t="shared" si="129"/>
        <v>2.5848083849074555</v>
      </c>
    </row>
    <row r="1376" spans="1:5" ht="15.75" customHeight="1">
      <c r="A1376" s="198">
        <f t="shared" si="126"/>
        <v>20</v>
      </c>
      <c r="B1376" s="149" t="str">
        <f t="shared" si="126"/>
        <v>20-CHITRAKOOT</v>
      </c>
      <c r="C1376" s="207">
        <f t="shared" si="127"/>
        <v>0.96235750462986813</v>
      </c>
      <c r="D1376" s="208">
        <f t="shared" si="128"/>
        <v>0.93512981012327179</v>
      </c>
      <c r="E1376" s="209">
        <f t="shared" si="129"/>
        <v>2.7227694506596345</v>
      </c>
    </row>
    <row r="1377" spans="1:5" ht="15.75" customHeight="1">
      <c r="A1377" s="198">
        <f t="shared" ref="A1377:B1396" si="130">A59</f>
        <v>21</v>
      </c>
      <c r="B1377" s="149" t="str">
        <f t="shared" si="130"/>
        <v>21-AMETHI</v>
      </c>
      <c r="C1377" s="207">
        <f t="shared" si="127"/>
        <v>0.88961832670914143</v>
      </c>
      <c r="D1377" s="208">
        <f t="shared" si="128"/>
        <v>0.86303793396594908</v>
      </c>
      <c r="E1377" s="209">
        <f t="shared" si="129"/>
        <v>2.6580392743192349</v>
      </c>
    </row>
    <row r="1378" spans="1:5" ht="15.75" customHeight="1">
      <c r="A1378" s="198">
        <f t="shared" si="130"/>
        <v>22</v>
      </c>
      <c r="B1378" s="149" t="str">
        <f t="shared" si="130"/>
        <v>22-DEORIA</v>
      </c>
      <c r="C1378" s="207">
        <f t="shared" si="127"/>
        <v>0.95328390986163758</v>
      </c>
      <c r="D1378" s="208">
        <f t="shared" si="128"/>
        <v>0.92643505342855581</v>
      </c>
      <c r="E1378" s="209">
        <f t="shared" si="129"/>
        <v>2.6848856433081769</v>
      </c>
    </row>
    <row r="1379" spans="1:5" ht="15.75" customHeight="1">
      <c r="A1379" s="198">
        <f t="shared" si="130"/>
        <v>23</v>
      </c>
      <c r="B1379" s="149" t="str">
        <f t="shared" si="130"/>
        <v>23-ETAH</v>
      </c>
      <c r="C1379" s="207">
        <f t="shared" si="127"/>
        <v>0.84307374754687014</v>
      </c>
      <c r="D1379" s="208">
        <f t="shared" si="128"/>
        <v>0.81622176591375761</v>
      </c>
      <c r="E1379" s="209">
        <f t="shared" si="129"/>
        <v>2.6851981633112532</v>
      </c>
    </row>
    <row r="1380" spans="1:5" ht="15.75" customHeight="1">
      <c r="A1380" s="198">
        <f t="shared" si="130"/>
        <v>24</v>
      </c>
      <c r="B1380" s="149" t="str">
        <f t="shared" si="130"/>
        <v>24-FAIZABAD</v>
      </c>
      <c r="C1380" s="207">
        <f t="shared" si="127"/>
        <v>0.90111783305186688</v>
      </c>
      <c r="D1380" s="208">
        <f t="shared" si="128"/>
        <v>0.87364031704508605</v>
      </c>
      <c r="E1380" s="209">
        <f t="shared" si="129"/>
        <v>2.7477516006780833</v>
      </c>
    </row>
    <row r="1381" spans="1:5" ht="15.75" customHeight="1">
      <c r="A1381" s="198">
        <f t="shared" si="130"/>
        <v>25</v>
      </c>
      <c r="B1381" s="149" t="str">
        <f t="shared" si="130"/>
        <v>25-FARRUKHABAD</v>
      </c>
      <c r="C1381" s="207">
        <f t="shared" si="127"/>
        <v>0.94810538529536181</v>
      </c>
      <c r="D1381" s="208">
        <f t="shared" si="128"/>
        <v>0.92111735278499773</v>
      </c>
      <c r="E1381" s="209">
        <f t="shared" si="129"/>
        <v>2.6988032510364079</v>
      </c>
    </row>
    <row r="1382" spans="1:5" ht="15.75" customHeight="1">
      <c r="A1382" s="198">
        <f t="shared" si="130"/>
        <v>26</v>
      </c>
      <c r="B1382" s="149" t="str">
        <f t="shared" si="130"/>
        <v>26-FATEHPUR</v>
      </c>
      <c r="C1382" s="207">
        <f t="shared" si="127"/>
        <v>0.92329581641850611</v>
      </c>
      <c r="D1382" s="208">
        <f t="shared" si="128"/>
        <v>0.89838338256844441</v>
      </c>
      <c r="E1382" s="209">
        <f t="shared" si="129"/>
        <v>2.4912433850061699</v>
      </c>
    </row>
    <row r="1383" spans="1:5" ht="15.75" customHeight="1">
      <c r="A1383" s="198">
        <f t="shared" si="130"/>
        <v>27</v>
      </c>
      <c r="B1383" s="149" t="str">
        <f t="shared" si="130"/>
        <v>27-FIROZABAD</v>
      </c>
      <c r="C1383" s="207">
        <f t="shared" si="127"/>
        <v>0.9941287433968794</v>
      </c>
      <c r="D1383" s="208">
        <f t="shared" si="128"/>
        <v>0.96556741821035585</v>
      </c>
      <c r="E1383" s="209">
        <f t="shared" si="129"/>
        <v>2.8561325186523545</v>
      </c>
    </row>
    <row r="1384" spans="1:5" ht="15.75" customHeight="1">
      <c r="A1384" s="198">
        <f t="shared" si="130"/>
        <v>28</v>
      </c>
      <c r="B1384" s="149" t="str">
        <f t="shared" si="130"/>
        <v>28-G.B. NAGAR</v>
      </c>
      <c r="C1384" s="207">
        <f t="shared" si="127"/>
        <v>0.92910250760944413</v>
      </c>
      <c r="D1384" s="208">
        <f t="shared" si="128"/>
        <v>0.99803102145784794</v>
      </c>
      <c r="E1384" s="209">
        <f t="shared" si="129"/>
        <v>-6.8928513848403821</v>
      </c>
    </row>
    <row r="1385" spans="1:5" ht="15.75" customHeight="1">
      <c r="A1385" s="198">
        <f t="shared" si="130"/>
        <v>29</v>
      </c>
      <c r="B1385" s="149" t="str">
        <f t="shared" si="130"/>
        <v>29-GHAZIPUR</v>
      </c>
      <c r="C1385" s="207">
        <f t="shared" si="127"/>
        <v>0.94751870981214703</v>
      </c>
      <c r="D1385" s="208">
        <f t="shared" si="128"/>
        <v>0.92120378771829536</v>
      </c>
      <c r="E1385" s="209">
        <f t="shared" si="129"/>
        <v>2.6314922093851667</v>
      </c>
    </row>
    <row r="1386" spans="1:5" ht="15.75" customHeight="1">
      <c r="A1386" s="198">
        <f t="shared" si="130"/>
        <v>30</v>
      </c>
      <c r="B1386" s="149" t="str">
        <f t="shared" si="130"/>
        <v>30-GHAZIYABAD</v>
      </c>
      <c r="C1386" s="207">
        <f t="shared" si="127"/>
        <v>1.050800848261237</v>
      </c>
      <c r="D1386" s="208">
        <f t="shared" si="128"/>
        <v>1.0216482722468585</v>
      </c>
      <c r="E1386" s="209">
        <f t="shared" si="129"/>
        <v>2.9152576014378484</v>
      </c>
    </row>
    <row r="1387" spans="1:5" ht="15.75" customHeight="1">
      <c r="A1387" s="198">
        <f t="shared" si="130"/>
        <v>31</v>
      </c>
      <c r="B1387" s="149" t="str">
        <f t="shared" si="130"/>
        <v>31-GONDA</v>
      </c>
      <c r="C1387" s="207">
        <f t="shared" si="127"/>
        <v>0.90791431046688564</v>
      </c>
      <c r="D1387" s="208">
        <f t="shared" si="128"/>
        <v>0.88290711813675049</v>
      </c>
      <c r="E1387" s="209">
        <f t="shared" si="129"/>
        <v>2.5007192330135153</v>
      </c>
    </row>
    <row r="1388" spans="1:5" ht="15.75" customHeight="1">
      <c r="A1388" s="198">
        <f t="shared" si="130"/>
        <v>32</v>
      </c>
      <c r="B1388" s="149" t="str">
        <f t="shared" si="130"/>
        <v>32-GORAKHPUR</v>
      </c>
      <c r="C1388" s="207">
        <f t="shared" si="127"/>
        <v>1.0092037182043914</v>
      </c>
      <c r="D1388" s="208">
        <f t="shared" si="128"/>
        <v>0.94167192550903456</v>
      </c>
      <c r="E1388" s="209">
        <f t="shared" si="129"/>
        <v>6.7531792695356803</v>
      </c>
    </row>
    <row r="1389" spans="1:5" ht="15.75" customHeight="1">
      <c r="A1389" s="198">
        <f t="shared" si="130"/>
        <v>33</v>
      </c>
      <c r="B1389" s="149" t="str">
        <f t="shared" si="130"/>
        <v>33-HAMEERPUR</v>
      </c>
      <c r="C1389" s="207">
        <f t="shared" si="127"/>
        <v>0.9300396357930899</v>
      </c>
      <c r="D1389" s="208">
        <f t="shared" si="128"/>
        <v>0.90422936797085385</v>
      </c>
      <c r="E1389" s="209">
        <f t="shared" si="129"/>
        <v>2.5810267822236055</v>
      </c>
    </row>
    <row r="1390" spans="1:5" ht="15.75" customHeight="1">
      <c r="A1390" s="198">
        <f t="shared" si="130"/>
        <v>34</v>
      </c>
      <c r="B1390" s="149" t="str">
        <f t="shared" si="130"/>
        <v>34-HARDOI</v>
      </c>
      <c r="C1390" s="207">
        <f t="shared" si="127"/>
        <v>0.86233407108540094</v>
      </c>
      <c r="D1390" s="208">
        <f t="shared" si="128"/>
        <v>0.73885130228808082</v>
      </c>
      <c r="E1390" s="209">
        <f t="shared" si="129"/>
        <v>12.348276879732012</v>
      </c>
    </row>
    <row r="1391" spans="1:5" ht="15.75" customHeight="1">
      <c r="A1391" s="198">
        <f t="shared" si="130"/>
        <v>35</v>
      </c>
      <c r="B1391" s="149" t="str">
        <f t="shared" si="130"/>
        <v>35-HATHRAS</v>
      </c>
      <c r="C1391" s="207">
        <f t="shared" si="127"/>
        <v>0.85586446310672393</v>
      </c>
      <c r="D1391" s="208">
        <f t="shared" si="128"/>
        <v>0.83096767816546413</v>
      </c>
      <c r="E1391" s="209">
        <f t="shared" si="129"/>
        <v>2.4896784941259797</v>
      </c>
    </row>
    <row r="1392" spans="1:5" ht="15.75" customHeight="1">
      <c r="A1392" s="198">
        <f t="shared" si="130"/>
        <v>36</v>
      </c>
      <c r="B1392" s="149" t="str">
        <f t="shared" si="130"/>
        <v>36-ITAWAH</v>
      </c>
      <c r="C1392" s="207">
        <f t="shared" si="127"/>
        <v>0.94326332505145205</v>
      </c>
      <c r="D1392" s="208">
        <f t="shared" si="128"/>
        <v>0.91673791821561346</v>
      </c>
      <c r="E1392" s="209">
        <f t="shared" si="129"/>
        <v>2.6525406835838594</v>
      </c>
    </row>
    <row r="1393" spans="1:5" ht="15.75" customHeight="1">
      <c r="A1393" s="198">
        <f t="shared" si="130"/>
        <v>37</v>
      </c>
      <c r="B1393" s="149" t="str">
        <f t="shared" si="130"/>
        <v>37-J.P. NAGAR</v>
      </c>
      <c r="C1393" s="207">
        <f t="shared" si="127"/>
        <v>0.90963733964508842</v>
      </c>
      <c r="D1393" s="208">
        <f t="shared" si="128"/>
        <v>0.88425181528629815</v>
      </c>
      <c r="E1393" s="209">
        <f t="shared" si="129"/>
        <v>2.5385524358790268</v>
      </c>
    </row>
    <row r="1394" spans="1:5" ht="15.75" customHeight="1">
      <c r="A1394" s="198">
        <f t="shared" si="130"/>
        <v>38</v>
      </c>
      <c r="B1394" s="149" t="str">
        <f t="shared" si="130"/>
        <v>38-JALAUN</v>
      </c>
      <c r="C1394" s="207">
        <f t="shared" si="127"/>
        <v>0.92348595009456114</v>
      </c>
      <c r="D1394" s="208">
        <f t="shared" si="128"/>
        <v>0.89757245368083549</v>
      </c>
      <c r="E1394" s="209">
        <f t="shared" si="129"/>
        <v>2.5913496413725645</v>
      </c>
    </row>
    <row r="1395" spans="1:5" ht="15.75" customHeight="1">
      <c r="A1395" s="198">
        <f t="shared" si="130"/>
        <v>39</v>
      </c>
      <c r="B1395" s="149" t="str">
        <f t="shared" si="130"/>
        <v>39-JAUNPUR</v>
      </c>
      <c r="C1395" s="207">
        <f t="shared" si="127"/>
        <v>0.8978223797862861</v>
      </c>
      <c r="D1395" s="208">
        <f t="shared" si="128"/>
        <v>0.87337456791371049</v>
      </c>
      <c r="E1395" s="209">
        <f t="shared" si="129"/>
        <v>2.4447811872575609</v>
      </c>
    </row>
    <row r="1396" spans="1:5" ht="15.75" customHeight="1">
      <c r="A1396" s="198">
        <f t="shared" si="130"/>
        <v>40</v>
      </c>
      <c r="B1396" s="149" t="str">
        <f t="shared" si="130"/>
        <v>40-JHANSI</v>
      </c>
      <c r="C1396" s="207">
        <f t="shared" si="127"/>
        <v>0.88581908128708986</v>
      </c>
      <c r="D1396" s="208">
        <f t="shared" si="128"/>
        <v>0.86022687481168425</v>
      </c>
      <c r="E1396" s="209">
        <f t="shared" si="129"/>
        <v>2.559220647540561</v>
      </c>
    </row>
    <row r="1397" spans="1:5" ht="15.75" customHeight="1">
      <c r="A1397" s="198">
        <f t="shared" ref="A1397:B1416" si="131">A79</f>
        <v>41</v>
      </c>
      <c r="B1397" s="149" t="str">
        <f t="shared" si="131"/>
        <v>41-KANNAUJ</v>
      </c>
      <c r="C1397" s="207">
        <f t="shared" si="127"/>
        <v>0.99088442459839077</v>
      </c>
      <c r="D1397" s="208">
        <f t="shared" si="128"/>
        <v>0.87669226330507344</v>
      </c>
      <c r="E1397" s="209">
        <f t="shared" si="129"/>
        <v>11.419216129331733</v>
      </c>
    </row>
    <row r="1398" spans="1:5" ht="15.75" customHeight="1">
      <c r="A1398" s="198">
        <f t="shared" si="131"/>
        <v>42</v>
      </c>
      <c r="B1398" s="149" t="str">
        <f t="shared" si="131"/>
        <v>42-KANPUR DEHAT</v>
      </c>
      <c r="C1398" s="207">
        <f t="shared" si="127"/>
        <v>0.79005407735312572</v>
      </c>
      <c r="D1398" s="208">
        <f t="shared" si="128"/>
        <v>0.75391487357607512</v>
      </c>
      <c r="E1398" s="209">
        <f t="shared" si="129"/>
        <v>3.6139203777050599</v>
      </c>
    </row>
    <row r="1399" spans="1:5" ht="15.75" customHeight="1">
      <c r="A1399" s="198">
        <f t="shared" si="131"/>
        <v>43</v>
      </c>
      <c r="B1399" s="149" t="str">
        <f t="shared" si="131"/>
        <v>43-KANPUR NAGAR</v>
      </c>
      <c r="C1399" s="207">
        <f t="shared" si="127"/>
        <v>0.89091442238938223</v>
      </c>
      <c r="D1399" s="208">
        <f t="shared" si="128"/>
        <v>0.86590712836955885</v>
      </c>
      <c r="E1399" s="209">
        <f t="shared" si="129"/>
        <v>2.5007294019823378</v>
      </c>
    </row>
    <row r="1400" spans="1:5" ht="15.75" customHeight="1">
      <c r="A1400" s="198">
        <f t="shared" si="131"/>
        <v>44</v>
      </c>
      <c r="B1400" s="149" t="str">
        <f t="shared" si="131"/>
        <v>44-KAAS GANJ</v>
      </c>
      <c r="C1400" s="207">
        <f t="shared" si="127"/>
        <v>0.94337799567636837</v>
      </c>
      <c r="D1400" s="208">
        <f t="shared" si="128"/>
        <v>0.91547846263238641</v>
      </c>
      <c r="E1400" s="209">
        <f t="shared" si="129"/>
        <v>2.7899533043981961</v>
      </c>
    </row>
    <row r="1401" spans="1:5" ht="15.75" customHeight="1">
      <c r="A1401" s="198">
        <f t="shared" si="131"/>
        <v>45</v>
      </c>
      <c r="B1401" s="149" t="str">
        <f t="shared" si="131"/>
        <v>45-KAUSHAMBI</v>
      </c>
      <c r="C1401" s="207">
        <f t="shared" si="127"/>
        <v>0.93364420260522141</v>
      </c>
      <c r="D1401" s="208">
        <f t="shared" si="128"/>
        <v>0.90838159393249163</v>
      </c>
      <c r="E1401" s="209">
        <f t="shared" si="129"/>
        <v>2.5262608672729781</v>
      </c>
    </row>
    <row r="1402" spans="1:5" ht="15.75" customHeight="1">
      <c r="A1402" s="198">
        <f t="shared" si="131"/>
        <v>46</v>
      </c>
      <c r="B1402" s="149" t="str">
        <f t="shared" si="131"/>
        <v>46-KUSHINAGAR</v>
      </c>
      <c r="C1402" s="207">
        <f t="shared" si="127"/>
        <v>1.00420045730621</v>
      </c>
      <c r="D1402" s="208">
        <f t="shared" si="128"/>
        <v>0.9762466465102414</v>
      </c>
      <c r="E1402" s="209">
        <f t="shared" si="129"/>
        <v>2.7953810795968592</v>
      </c>
    </row>
    <row r="1403" spans="1:5" ht="15.75" customHeight="1">
      <c r="A1403" s="198">
        <f t="shared" si="131"/>
        <v>47</v>
      </c>
      <c r="B1403" s="149" t="str">
        <f t="shared" si="131"/>
        <v>47-LAKHIMPUR KHERI</v>
      </c>
      <c r="C1403" s="207">
        <f t="shared" si="127"/>
        <v>0.85568655855143816</v>
      </c>
      <c r="D1403" s="208">
        <f t="shared" si="128"/>
        <v>0.82871938918329324</v>
      </c>
      <c r="E1403" s="209">
        <f t="shared" si="129"/>
        <v>2.6967169368144916</v>
      </c>
    </row>
    <row r="1404" spans="1:5" ht="15.75" customHeight="1">
      <c r="A1404" s="198">
        <f t="shared" si="131"/>
        <v>48</v>
      </c>
      <c r="B1404" s="149" t="str">
        <f t="shared" si="131"/>
        <v>48-LALITPUR</v>
      </c>
      <c r="C1404" s="207">
        <f t="shared" si="127"/>
        <v>0.85633511812899799</v>
      </c>
      <c r="D1404" s="208">
        <f t="shared" si="128"/>
        <v>0.82962460795780479</v>
      </c>
      <c r="E1404" s="209">
        <f t="shared" si="129"/>
        <v>2.6710510171193191</v>
      </c>
    </row>
    <row r="1405" spans="1:5" ht="15.75" customHeight="1">
      <c r="A1405" s="198">
        <f t="shared" si="131"/>
        <v>49</v>
      </c>
      <c r="B1405" s="149" t="str">
        <f t="shared" si="131"/>
        <v>49-LUCKNOW</v>
      </c>
      <c r="C1405" s="207">
        <f t="shared" si="127"/>
        <v>0.97687377880756598</v>
      </c>
      <c r="D1405" s="208">
        <f t="shared" si="128"/>
        <v>0.94893511848426937</v>
      </c>
      <c r="E1405" s="209">
        <f t="shared" si="129"/>
        <v>2.7938660323296616</v>
      </c>
    </row>
    <row r="1406" spans="1:5" ht="15.75" customHeight="1">
      <c r="A1406" s="198">
        <f t="shared" si="131"/>
        <v>50</v>
      </c>
      <c r="B1406" s="149" t="str">
        <f t="shared" si="131"/>
        <v>50-MAHOBA</v>
      </c>
      <c r="C1406" s="207">
        <f t="shared" si="127"/>
        <v>0.9881152975710642</v>
      </c>
      <c r="D1406" s="208">
        <f t="shared" si="128"/>
        <v>0.95804547027244213</v>
      </c>
      <c r="E1406" s="209">
        <f t="shared" si="129"/>
        <v>3.0069827298622065</v>
      </c>
    </row>
    <row r="1407" spans="1:5" ht="15.75" customHeight="1">
      <c r="A1407" s="198">
        <f t="shared" si="131"/>
        <v>51</v>
      </c>
      <c r="B1407" s="149" t="str">
        <f t="shared" si="131"/>
        <v>51-MAHRAJGANJ</v>
      </c>
      <c r="C1407" s="207">
        <f t="shared" si="127"/>
        <v>0.95305288028985635</v>
      </c>
      <c r="D1407" s="208">
        <f t="shared" si="128"/>
        <v>0.92710474298582901</v>
      </c>
      <c r="E1407" s="209">
        <f t="shared" si="129"/>
        <v>2.5948137304027341</v>
      </c>
    </row>
    <row r="1408" spans="1:5" ht="15.75" customHeight="1">
      <c r="A1408" s="198">
        <f t="shared" si="131"/>
        <v>52</v>
      </c>
      <c r="B1408" s="149" t="str">
        <f t="shared" si="131"/>
        <v>52-MAINPURI</v>
      </c>
      <c r="C1408" s="207">
        <f t="shared" si="127"/>
        <v>1.0204379209812005</v>
      </c>
      <c r="D1408" s="208">
        <f t="shared" si="128"/>
        <v>0.99329293676858343</v>
      </c>
      <c r="E1408" s="209">
        <f t="shared" si="129"/>
        <v>2.7144984212617018</v>
      </c>
    </row>
    <row r="1409" spans="1:5" ht="15.75" customHeight="1">
      <c r="A1409" s="198">
        <f t="shared" si="131"/>
        <v>53</v>
      </c>
      <c r="B1409" s="149" t="str">
        <f t="shared" si="131"/>
        <v>53-MATHURA</v>
      </c>
      <c r="C1409" s="207">
        <f t="shared" si="127"/>
        <v>0.74703581186497747</v>
      </c>
      <c r="D1409" s="208">
        <f t="shared" si="128"/>
        <v>0.8450847908689032</v>
      </c>
      <c r="E1409" s="209">
        <f t="shared" si="129"/>
        <v>-9.8048979003925734</v>
      </c>
    </row>
    <row r="1410" spans="1:5" ht="15.75" customHeight="1">
      <c r="A1410" s="198">
        <f t="shared" si="131"/>
        <v>54</v>
      </c>
      <c r="B1410" s="149" t="str">
        <f t="shared" si="131"/>
        <v>54-MAU</v>
      </c>
      <c r="C1410" s="207">
        <f t="shared" si="127"/>
        <v>0.9070878500018893</v>
      </c>
      <c r="D1410" s="208">
        <f t="shared" si="128"/>
        <v>0.88161153923138502</v>
      </c>
      <c r="E1410" s="209">
        <f t="shared" si="129"/>
        <v>2.5476310770504274</v>
      </c>
    </row>
    <row r="1411" spans="1:5" ht="15.75" customHeight="1">
      <c r="A1411" s="198">
        <f t="shared" si="131"/>
        <v>55</v>
      </c>
      <c r="B1411" s="149" t="str">
        <f t="shared" si="131"/>
        <v>55-MEERUT</v>
      </c>
      <c r="C1411" s="207">
        <f t="shared" si="127"/>
        <v>0.82569156624524931</v>
      </c>
      <c r="D1411" s="208">
        <f t="shared" si="128"/>
        <v>0.83139158340549701</v>
      </c>
      <c r="E1411" s="209">
        <f t="shared" si="129"/>
        <v>-0.57000171602477057</v>
      </c>
    </row>
    <row r="1412" spans="1:5" ht="15.75" customHeight="1">
      <c r="A1412" s="198">
        <f t="shared" si="131"/>
        <v>56</v>
      </c>
      <c r="B1412" s="149" t="str">
        <f t="shared" si="131"/>
        <v>56-MIRZAPUR</v>
      </c>
      <c r="C1412" s="207">
        <f t="shared" si="127"/>
        <v>0.9551476056444097</v>
      </c>
      <c r="D1412" s="208">
        <f t="shared" si="128"/>
        <v>0.92749391947077953</v>
      </c>
      <c r="E1412" s="209">
        <f t="shared" si="129"/>
        <v>2.7653686173630176</v>
      </c>
    </row>
    <row r="1413" spans="1:5" ht="15.75" customHeight="1">
      <c r="A1413" s="198">
        <f t="shared" si="131"/>
        <v>57</v>
      </c>
      <c r="B1413" s="149" t="str">
        <f t="shared" si="131"/>
        <v>57-MORADABAD</v>
      </c>
      <c r="C1413" s="207">
        <f t="shared" si="127"/>
        <v>0.92728626878675802</v>
      </c>
      <c r="D1413" s="208">
        <f t="shared" si="128"/>
        <v>0.90081347125063393</v>
      </c>
      <c r="E1413" s="209">
        <f t="shared" si="129"/>
        <v>2.6472797536124082</v>
      </c>
    </row>
    <row r="1414" spans="1:5" ht="15.75" customHeight="1">
      <c r="A1414" s="198">
        <f t="shared" si="131"/>
        <v>58</v>
      </c>
      <c r="B1414" s="149" t="str">
        <f t="shared" si="131"/>
        <v>58-MUZAFFARNAGAR</v>
      </c>
      <c r="C1414" s="207">
        <f t="shared" si="127"/>
        <v>1.0296361119042692</v>
      </c>
      <c r="D1414" s="208">
        <f t="shared" si="128"/>
        <v>1.0880665951542983</v>
      </c>
      <c r="E1414" s="209">
        <f t="shared" si="129"/>
        <v>-5.8430483250029086</v>
      </c>
    </row>
    <row r="1415" spans="1:5" ht="15.75" customHeight="1">
      <c r="A1415" s="198">
        <f t="shared" si="131"/>
        <v>59</v>
      </c>
      <c r="B1415" s="149" t="str">
        <f t="shared" si="131"/>
        <v>59-PILIBHIT</v>
      </c>
      <c r="C1415" s="207">
        <f t="shared" si="127"/>
        <v>0.91089076174826178</v>
      </c>
      <c r="D1415" s="208">
        <f t="shared" si="128"/>
        <v>0.88366236829092015</v>
      </c>
      <c r="E1415" s="209">
        <f t="shared" si="129"/>
        <v>2.7228393457341626</v>
      </c>
    </row>
    <row r="1416" spans="1:5" ht="15.75" customHeight="1">
      <c r="A1416" s="198">
        <f t="shared" si="131"/>
        <v>60</v>
      </c>
      <c r="B1416" s="149" t="str">
        <f t="shared" si="131"/>
        <v>60-PRATAPGARH</v>
      </c>
      <c r="C1416" s="207">
        <f t="shared" si="127"/>
        <v>0.96209847168639939</v>
      </c>
      <c r="D1416" s="208">
        <f t="shared" si="128"/>
        <v>0.93504957086564588</v>
      </c>
      <c r="E1416" s="209">
        <f t="shared" si="129"/>
        <v>2.7048900820753508</v>
      </c>
    </row>
    <row r="1417" spans="1:5" ht="15.75" customHeight="1">
      <c r="A1417" s="198">
        <f t="shared" ref="A1417:B1431" si="132">A99</f>
        <v>61</v>
      </c>
      <c r="B1417" s="149" t="str">
        <f t="shared" si="132"/>
        <v>61-RAI BAREILY</v>
      </c>
      <c r="C1417" s="207">
        <f t="shared" si="127"/>
        <v>1.0020520773039314</v>
      </c>
      <c r="D1417" s="208">
        <f t="shared" si="128"/>
        <v>0.97361807623079788</v>
      </c>
      <c r="E1417" s="209">
        <f t="shared" si="129"/>
        <v>2.8434001073133541</v>
      </c>
    </row>
    <row r="1418" spans="1:5" ht="15.75" customHeight="1">
      <c r="A1418" s="198">
        <f t="shared" si="132"/>
        <v>62</v>
      </c>
      <c r="B1418" s="149" t="str">
        <f t="shared" si="132"/>
        <v>62-RAMPUR</v>
      </c>
      <c r="C1418" s="207">
        <f t="shared" si="127"/>
        <v>0.95266505393492729</v>
      </c>
      <c r="D1418" s="208">
        <f t="shared" si="128"/>
        <v>0.92408202865212941</v>
      </c>
      <c r="E1418" s="209">
        <f t="shared" si="129"/>
        <v>2.858302528279788</v>
      </c>
    </row>
    <row r="1419" spans="1:5" ht="15.75" customHeight="1">
      <c r="A1419" s="198">
        <f t="shared" si="132"/>
        <v>63</v>
      </c>
      <c r="B1419" s="149" t="str">
        <f t="shared" si="132"/>
        <v>63-SAHARANPUR</v>
      </c>
      <c r="C1419" s="207">
        <f t="shared" si="127"/>
        <v>0.84934436824188908</v>
      </c>
      <c r="D1419" s="208">
        <f t="shared" si="128"/>
        <v>0.82246075767442905</v>
      </c>
      <c r="E1419" s="209">
        <f t="shared" si="129"/>
        <v>2.6883610567460026</v>
      </c>
    </row>
    <row r="1420" spans="1:5" ht="15.75" customHeight="1">
      <c r="A1420" s="198">
        <f t="shared" si="132"/>
        <v>64</v>
      </c>
      <c r="B1420" s="149" t="str">
        <f t="shared" si="132"/>
        <v>64-SANTKABIR NAGAR</v>
      </c>
      <c r="C1420" s="207">
        <f t="shared" si="127"/>
        <v>0.87444146351669927</v>
      </c>
      <c r="D1420" s="208">
        <f t="shared" si="128"/>
        <v>0.8488215155704788</v>
      </c>
      <c r="E1420" s="209">
        <f t="shared" si="129"/>
        <v>2.5619947946220467</v>
      </c>
    </row>
    <row r="1421" spans="1:5" ht="15.75" customHeight="1">
      <c r="A1421" s="198">
        <f t="shared" si="132"/>
        <v>65</v>
      </c>
      <c r="B1421" s="149" t="str">
        <f t="shared" si="132"/>
        <v>65-SHAHJAHANPUR</v>
      </c>
      <c r="C1421" s="207">
        <f t="shared" si="127"/>
        <v>0.89868297168432587</v>
      </c>
      <c r="D1421" s="208">
        <f t="shared" si="128"/>
        <v>0.87264049419823064</v>
      </c>
      <c r="E1421" s="209">
        <f t="shared" si="129"/>
        <v>2.6042477486095228</v>
      </c>
    </row>
    <row r="1422" spans="1:5" ht="15.75" customHeight="1">
      <c r="A1422" s="198">
        <f t="shared" si="132"/>
        <v>66</v>
      </c>
      <c r="B1422" s="149" t="str">
        <f t="shared" si="132"/>
        <v>66-SHRAWASTI</v>
      </c>
      <c r="C1422" s="207">
        <f t="shared" ref="C1422:C1432" si="133">E928</f>
        <v>1.0169708533387551</v>
      </c>
      <c r="D1422" s="208">
        <f t="shared" ref="D1422:D1432" si="134">E1340</f>
        <v>0.9888223935908661</v>
      </c>
      <c r="E1422" s="209">
        <f t="shared" ref="E1422:E1432" si="135">(C1422-D1422)*100</f>
        <v>2.8148459747889043</v>
      </c>
    </row>
    <row r="1423" spans="1:5" ht="15.75" customHeight="1">
      <c r="A1423" s="198">
        <f t="shared" si="132"/>
        <v>67</v>
      </c>
      <c r="B1423" s="149" t="str">
        <f t="shared" si="132"/>
        <v>67-SIDDHARTHNAGAR</v>
      </c>
      <c r="C1423" s="207">
        <f t="shared" si="133"/>
        <v>0.94020779847744229</v>
      </c>
      <c r="D1423" s="208">
        <f t="shared" si="134"/>
        <v>0.92896661184682716</v>
      </c>
      <c r="E1423" s="209">
        <f t="shared" si="135"/>
        <v>1.124118663061513</v>
      </c>
    </row>
    <row r="1424" spans="1:5" ht="15.75" customHeight="1">
      <c r="A1424" s="198">
        <f t="shared" si="132"/>
        <v>68</v>
      </c>
      <c r="B1424" s="149" t="str">
        <f t="shared" si="132"/>
        <v>68-SITAPUR</v>
      </c>
      <c r="C1424" s="207">
        <f t="shared" si="133"/>
        <v>0.91303011269483658</v>
      </c>
      <c r="D1424" s="208">
        <f t="shared" si="134"/>
        <v>0.88617340823785307</v>
      </c>
      <c r="E1424" s="209">
        <f t="shared" si="135"/>
        <v>2.6856704456983516</v>
      </c>
    </row>
    <row r="1425" spans="1:7" ht="15.75" customHeight="1">
      <c r="A1425" s="198">
        <f t="shared" si="132"/>
        <v>69</v>
      </c>
      <c r="B1425" s="149" t="str">
        <f t="shared" si="132"/>
        <v>69-SONBHADRA</v>
      </c>
      <c r="C1425" s="207">
        <f t="shared" si="133"/>
        <v>0.95014685001980681</v>
      </c>
      <c r="D1425" s="208">
        <f t="shared" si="134"/>
        <v>0.92509433962264154</v>
      </c>
      <c r="E1425" s="209">
        <f t="shared" si="135"/>
        <v>2.5052510397165273</v>
      </c>
    </row>
    <row r="1426" spans="1:7" ht="15.75" customHeight="1">
      <c r="A1426" s="198">
        <f t="shared" si="132"/>
        <v>70</v>
      </c>
      <c r="B1426" s="149" t="str">
        <f t="shared" si="132"/>
        <v>70-SULTANPUR</v>
      </c>
      <c r="C1426" s="207">
        <f t="shared" si="133"/>
        <v>0.87601697031169223</v>
      </c>
      <c r="D1426" s="208">
        <f t="shared" si="134"/>
        <v>0.85106096932487862</v>
      </c>
      <c r="E1426" s="209">
        <f t="shared" si="135"/>
        <v>2.4956000986813609</v>
      </c>
    </row>
    <row r="1427" spans="1:7" ht="15.75" customHeight="1">
      <c r="A1427" s="198">
        <f t="shared" si="132"/>
        <v>71</v>
      </c>
      <c r="B1427" s="149" t="str">
        <f t="shared" si="132"/>
        <v>71-UNNAO</v>
      </c>
      <c r="C1427" s="207">
        <f t="shared" si="133"/>
        <v>0.91439275341748982</v>
      </c>
      <c r="D1427" s="208">
        <f t="shared" si="134"/>
        <v>0.89005215187405584</v>
      </c>
      <c r="E1427" s="209">
        <f t="shared" si="135"/>
        <v>2.4340601543433982</v>
      </c>
    </row>
    <row r="1428" spans="1:7" ht="15.75" customHeight="1">
      <c r="A1428" s="198">
        <f t="shared" si="132"/>
        <v>72</v>
      </c>
      <c r="B1428" s="149" t="str">
        <f t="shared" si="132"/>
        <v>72-VARANASI</v>
      </c>
      <c r="C1428" s="207">
        <f t="shared" si="133"/>
        <v>0.80461253066595595</v>
      </c>
      <c r="D1428" s="208">
        <f t="shared" si="134"/>
        <v>0.78058051413353557</v>
      </c>
      <c r="E1428" s="209">
        <f t="shared" si="135"/>
        <v>2.4032016532420375</v>
      </c>
    </row>
    <row r="1429" spans="1:7" ht="15.75" customHeight="1">
      <c r="A1429" s="198">
        <f t="shared" si="132"/>
        <v>73</v>
      </c>
      <c r="B1429" s="149" t="str">
        <f t="shared" si="132"/>
        <v>73-SAMBHAL</v>
      </c>
      <c r="C1429" s="207">
        <f t="shared" si="133"/>
        <v>0.96088311343897104</v>
      </c>
      <c r="D1429" s="208">
        <f t="shared" si="134"/>
        <v>0.93340960812263984</v>
      </c>
      <c r="E1429" s="209">
        <f t="shared" si="135"/>
        <v>2.7473505316331193</v>
      </c>
    </row>
    <row r="1430" spans="1:7" ht="15.75" customHeight="1">
      <c r="A1430" s="198">
        <f t="shared" si="132"/>
        <v>74</v>
      </c>
      <c r="B1430" s="149" t="str">
        <f t="shared" si="132"/>
        <v>74-HAPUR</v>
      </c>
      <c r="C1430" s="207">
        <f t="shared" si="133"/>
        <v>0.8839250914218244</v>
      </c>
      <c r="D1430" s="208">
        <f t="shared" si="134"/>
        <v>1.0029349206087486</v>
      </c>
      <c r="E1430" s="209">
        <f t="shared" si="135"/>
        <v>-11.900982918692415</v>
      </c>
    </row>
    <row r="1431" spans="1:7" ht="15.75" customHeight="1">
      <c r="A1431" s="198">
        <f t="shared" si="132"/>
        <v>75</v>
      </c>
      <c r="B1431" s="149" t="str">
        <f t="shared" si="132"/>
        <v>75-SHAMLI</v>
      </c>
      <c r="C1431" s="207">
        <f t="shared" si="133"/>
        <v>0.88453036337859758</v>
      </c>
      <c r="D1431" s="208">
        <f t="shared" si="134"/>
        <v>0.85669499885139799</v>
      </c>
      <c r="E1431" s="209">
        <f t="shared" si="135"/>
        <v>2.7835364527199591</v>
      </c>
    </row>
    <row r="1432" spans="1:7" ht="15.75" customHeight="1">
      <c r="A1432" s="198"/>
      <c r="B1432" s="158" t="str">
        <f>B114</f>
        <v>TOTAL</v>
      </c>
      <c r="C1432" s="210">
        <f t="shared" si="133"/>
        <v>0.91642880972214302</v>
      </c>
      <c r="D1432" s="211">
        <f t="shared" si="134"/>
        <v>0.8989161851527353</v>
      </c>
      <c r="E1432" s="212">
        <f t="shared" si="135"/>
        <v>1.751262456940772</v>
      </c>
    </row>
    <row r="1434" spans="1:7" ht="15.75" customHeight="1">
      <c r="A1434" s="65" t="s">
        <v>785</v>
      </c>
      <c r="B1434" s="116"/>
      <c r="C1434" s="117"/>
      <c r="D1434" s="116"/>
      <c r="E1434" s="116"/>
      <c r="F1434" s="116"/>
      <c r="G1434" s="112"/>
    </row>
    <row r="1435" spans="1:7" ht="15.75" customHeight="1">
      <c r="A1435" s="65" t="s">
        <v>786</v>
      </c>
      <c r="B1435" s="116"/>
      <c r="C1435" s="117"/>
      <c r="D1435" s="116"/>
      <c r="E1435" s="116"/>
      <c r="F1435" s="116"/>
      <c r="G1435" s="112"/>
    </row>
    <row r="1436" spans="1:7" ht="15.75" customHeight="1">
      <c r="A1436" s="197" t="s">
        <v>790</v>
      </c>
      <c r="B1436" s="116"/>
      <c r="C1436" s="116"/>
      <c r="D1436" s="116"/>
      <c r="E1436" s="116"/>
      <c r="F1436" s="116"/>
      <c r="G1436" s="190" t="s">
        <v>768</v>
      </c>
    </row>
    <row r="1437" spans="1:7" ht="50.25" customHeight="1">
      <c r="A1437" s="119" t="s">
        <v>83</v>
      </c>
      <c r="B1437" s="119" t="s">
        <v>227</v>
      </c>
      <c r="C1437" s="119" t="s">
        <v>945</v>
      </c>
      <c r="D1437" s="119" t="s">
        <v>1188</v>
      </c>
      <c r="E1437" s="119" t="s">
        <v>787</v>
      </c>
      <c r="F1437" s="119" t="s">
        <v>788</v>
      </c>
      <c r="G1437" s="137" t="s">
        <v>789</v>
      </c>
    </row>
    <row r="1438" spans="1:7" ht="15.75" customHeight="1">
      <c r="A1438" s="213">
        <v>1</v>
      </c>
      <c r="B1438" s="213">
        <v>2</v>
      </c>
      <c r="C1438" s="213">
        <v>3</v>
      </c>
      <c r="D1438" s="213">
        <v>4</v>
      </c>
      <c r="E1438" s="213">
        <v>5</v>
      </c>
      <c r="F1438" s="213">
        <v>6</v>
      </c>
      <c r="G1438" s="213">
        <v>7</v>
      </c>
    </row>
    <row r="1439" spans="1:7" ht="15.75" customHeight="1">
      <c r="A1439" s="202">
        <f t="shared" ref="A1439:B1458" si="136">A39</f>
        <v>1</v>
      </c>
      <c r="B1439" s="214" t="str">
        <f t="shared" si="136"/>
        <v>01-AGRA</v>
      </c>
      <c r="C1439" s="215">
        <f>'AT-8_Hon_CCH_Pry'!G10</f>
        <v>624.5</v>
      </c>
      <c r="D1439" s="215">
        <f>'AT-8_Hon_CCH_Pry'!J10</f>
        <v>0</v>
      </c>
      <c r="E1439" s="215">
        <f>'AT-8_Hon_CCH_Pry'!M10</f>
        <v>615.6</v>
      </c>
      <c r="F1439" s="215">
        <f>D1439+E1439</f>
        <v>615.6</v>
      </c>
      <c r="G1439" s="199">
        <f>F1439/C1439</f>
        <v>0.98574859887910327</v>
      </c>
    </row>
    <row r="1440" spans="1:7" ht="15.75" customHeight="1">
      <c r="A1440" s="202">
        <f t="shared" si="136"/>
        <v>2</v>
      </c>
      <c r="B1440" s="214" t="str">
        <f t="shared" si="136"/>
        <v>02-ALIGARH</v>
      </c>
      <c r="C1440" s="215">
        <f>'AT-8_Hon_CCH_Pry'!G11</f>
        <v>584.9</v>
      </c>
      <c r="D1440" s="215">
        <f>'AT-8_Hon_CCH_Pry'!J11</f>
        <v>0</v>
      </c>
      <c r="E1440" s="215">
        <f>'AT-8_Hon_CCH_Pry'!M11</f>
        <v>640.07999999999993</v>
      </c>
      <c r="F1440" s="215">
        <f t="shared" ref="F1440:F1503" si="137">D1440+E1440</f>
        <v>640.07999999999993</v>
      </c>
      <c r="G1440" s="199">
        <f t="shared" ref="G1440:G1503" si="138">F1440/C1440</f>
        <v>1.0943409129765771</v>
      </c>
    </row>
    <row r="1441" spans="1:7" ht="15.75" customHeight="1">
      <c r="A1441" s="202">
        <f t="shared" si="136"/>
        <v>3</v>
      </c>
      <c r="B1441" s="214" t="str">
        <f t="shared" si="136"/>
        <v>03-ALLAHABAD</v>
      </c>
      <c r="C1441" s="215">
        <f>'AT-8_Hon_CCH_Pry'!G12</f>
        <v>1167.5999999999999</v>
      </c>
      <c r="D1441" s="215">
        <f>'AT-8_Hon_CCH_Pry'!J12</f>
        <v>0</v>
      </c>
      <c r="E1441" s="215">
        <f>'AT-8_Hon_CCH_Pry'!M12</f>
        <v>1157.08</v>
      </c>
      <c r="F1441" s="215">
        <f t="shared" si="137"/>
        <v>1157.08</v>
      </c>
      <c r="G1441" s="199">
        <f t="shared" si="138"/>
        <v>0.99099006509078458</v>
      </c>
    </row>
    <row r="1442" spans="1:7" ht="15.75" customHeight="1">
      <c r="A1442" s="202">
        <f t="shared" si="136"/>
        <v>4</v>
      </c>
      <c r="B1442" s="214" t="str">
        <f t="shared" si="136"/>
        <v>04-AMBEDKAR NAGAR</v>
      </c>
      <c r="C1442" s="215">
        <f>'AT-8_Hon_CCH_Pry'!G13</f>
        <v>506</v>
      </c>
      <c r="D1442" s="215">
        <f>'AT-8_Hon_CCH_Pry'!J13</f>
        <v>0</v>
      </c>
      <c r="E1442" s="215">
        <f>'AT-8_Hon_CCH_Pry'!M13</f>
        <v>464.95000000000005</v>
      </c>
      <c r="F1442" s="215">
        <f t="shared" si="137"/>
        <v>464.95000000000005</v>
      </c>
      <c r="G1442" s="199">
        <f t="shared" si="138"/>
        <v>0.91887351778656134</v>
      </c>
    </row>
    <row r="1443" spans="1:7" ht="15.75" customHeight="1">
      <c r="A1443" s="202">
        <f t="shared" si="136"/>
        <v>5</v>
      </c>
      <c r="B1443" s="214" t="str">
        <f t="shared" si="136"/>
        <v>05-AURAIYA</v>
      </c>
      <c r="C1443" s="215">
        <f>'AT-8_Hon_CCH_Pry'!G14</f>
        <v>359.4</v>
      </c>
      <c r="D1443" s="215">
        <f>'AT-8_Hon_CCH_Pry'!J14</f>
        <v>0</v>
      </c>
      <c r="E1443" s="215">
        <f>'AT-8_Hon_CCH_Pry'!M14</f>
        <v>357.52</v>
      </c>
      <c r="F1443" s="215">
        <f t="shared" si="137"/>
        <v>357.52</v>
      </c>
      <c r="G1443" s="199">
        <f t="shared" si="138"/>
        <v>0.99476905954368389</v>
      </c>
    </row>
    <row r="1444" spans="1:7" ht="15.75" customHeight="1">
      <c r="A1444" s="202">
        <f t="shared" si="136"/>
        <v>6</v>
      </c>
      <c r="B1444" s="214" t="str">
        <f t="shared" si="136"/>
        <v>06-AZAMGARH</v>
      </c>
      <c r="C1444" s="215">
        <f>'AT-8_Hon_CCH_Pry'!G15</f>
        <v>959.8</v>
      </c>
      <c r="D1444" s="215">
        <f>'AT-8_Hon_CCH_Pry'!J15</f>
        <v>0</v>
      </c>
      <c r="E1444" s="215">
        <f>'AT-8_Hon_CCH_Pry'!M15</f>
        <v>987.8</v>
      </c>
      <c r="F1444" s="215">
        <f t="shared" si="137"/>
        <v>987.8</v>
      </c>
      <c r="G1444" s="199">
        <f t="shared" si="138"/>
        <v>1.0291727443217338</v>
      </c>
    </row>
    <row r="1445" spans="1:7" ht="15.75" customHeight="1">
      <c r="A1445" s="202">
        <f t="shared" si="136"/>
        <v>7</v>
      </c>
      <c r="B1445" s="214" t="str">
        <f t="shared" si="136"/>
        <v>07-BADAUN</v>
      </c>
      <c r="C1445" s="215">
        <f>'AT-8_Hon_CCH_Pry'!G16</f>
        <v>610.70000000000005</v>
      </c>
      <c r="D1445" s="215">
        <f>'AT-8_Hon_CCH_Pry'!J16</f>
        <v>0</v>
      </c>
      <c r="E1445" s="215">
        <f>'AT-8_Hon_CCH_Pry'!M16</f>
        <v>614.52</v>
      </c>
      <c r="F1445" s="215">
        <f t="shared" si="137"/>
        <v>614.52</v>
      </c>
      <c r="G1445" s="199">
        <f t="shared" si="138"/>
        <v>1.0062551170787619</v>
      </c>
    </row>
    <row r="1446" spans="1:7" ht="15.75" customHeight="1">
      <c r="A1446" s="202">
        <f t="shared" si="136"/>
        <v>8</v>
      </c>
      <c r="B1446" s="214" t="str">
        <f t="shared" si="136"/>
        <v>08-BAGHPAT</v>
      </c>
      <c r="C1446" s="215">
        <f>'AT-8_Hon_CCH_Pry'!G17</f>
        <v>176.6</v>
      </c>
      <c r="D1446" s="215">
        <f>'AT-8_Hon_CCH_Pry'!J17</f>
        <v>0</v>
      </c>
      <c r="E1446" s="215">
        <f>'AT-8_Hon_CCH_Pry'!M17</f>
        <v>171.32999999999998</v>
      </c>
      <c r="F1446" s="215">
        <f t="shared" si="137"/>
        <v>171.32999999999998</v>
      </c>
      <c r="G1446" s="199">
        <f t="shared" si="138"/>
        <v>0.97015855039637588</v>
      </c>
    </row>
    <row r="1447" spans="1:7" ht="15.75" customHeight="1">
      <c r="A1447" s="202">
        <f t="shared" si="136"/>
        <v>9</v>
      </c>
      <c r="B1447" s="214" t="str">
        <f t="shared" si="136"/>
        <v>09-BAHRAICH</v>
      </c>
      <c r="C1447" s="215">
        <f>'AT-8_Hon_CCH_Pry'!G18</f>
        <v>1004.4</v>
      </c>
      <c r="D1447" s="215">
        <f>'AT-8_Hon_CCH_Pry'!J18</f>
        <v>0</v>
      </c>
      <c r="E1447" s="215">
        <f>'AT-8_Hon_CCH_Pry'!M18</f>
        <v>1018.07</v>
      </c>
      <c r="F1447" s="215">
        <f t="shared" si="137"/>
        <v>1018.07</v>
      </c>
      <c r="G1447" s="199">
        <f t="shared" si="138"/>
        <v>1.013610115491836</v>
      </c>
    </row>
    <row r="1448" spans="1:7" ht="15.75" customHeight="1">
      <c r="A1448" s="202">
        <f t="shared" si="136"/>
        <v>10</v>
      </c>
      <c r="B1448" s="214" t="str">
        <f t="shared" si="136"/>
        <v>10-BALLIA</v>
      </c>
      <c r="C1448" s="215">
        <f>'AT-8_Hon_CCH_Pry'!G19</f>
        <v>734.7</v>
      </c>
      <c r="D1448" s="215">
        <f>'AT-8_Hon_CCH_Pry'!J19</f>
        <v>0</v>
      </c>
      <c r="E1448" s="215">
        <f>'AT-8_Hon_CCH_Pry'!M19</f>
        <v>475.03</v>
      </c>
      <c r="F1448" s="215">
        <f t="shared" si="137"/>
        <v>475.03</v>
      </c>
      <c r="G1448" s="199">
        <f t="shared" si="138"/>
        <v>0.64656322308425196</v>
      </c>
    </row>
    <row r="1449" spans="1:7" ht="15.75" customHeight="1">
      <c r="A1449" s="202">
        <f t="shared" si="136"/>
        <v>11</v>
      </c>
      <c r="B1449" s="214" t="str">
        <f t="shared" si="136"/>
        <v>11-BALRAMPUR</v>
      </c>
      <c r="C1449" s="215">
        <f>'AT-8_Hon_CCH_Pry'!G20</f>
        <v>487.1</v>
      </c>
      <c r="D1449" s="215">
        <f>'AT-8_Hon_CCH_Pry'!J20</f>
        <v>0</v>
      </c>
      <c r="E1449" s="215">
        <f>'AT-8_Hon_CCH_Pry'!M20</f>
        <v>485.4</v>
      </c>
      <c r="F1449" s="215">
        <f t="shared" si="137"/>
        <v>485.4</v>
      </c>
      <c r="G1449" s="199">
        <f t="shared" si="138"/>
        <v>0.99650995688770261</v>
      </c>
    </row>
    <row r="1450" spans="1:7" ht="15.75" customHeight="1">
      <c r="A1450" s="202">
        <f t="shared" si="136"/>
        <v>12</v>
      </c>
      <c r="B1450" s="214" t="str">
        <f t="shared" si="136"/>
        <v>12-BANDA</v>
      </c>
      <c r="C1450" s="215">
        <f>'AT-8_Hon_CCH_Pry'!G21</f>
        <v>536.9</v>
      </c>
      <c r="D1450" s="215">
        <f>'AT-8_Hon_CCH_Pry'!J21</f>
        <v>0</v>
      </c>
      <c r="E1450" s="215">
        <f>'AT-8_Hon_CCH_Pry'!M21</f>
        <v>534.78</v>
      </c>
      <c r="F1450" s="215">
        <f t="shared" si="137"/>
        <v>534.78</v>
      </c>
      <c r="G1450" s="199">
        <f t="shared" si="138"/>
        <v>0.99605140622089772</v>
      </c>
    </row>
    <row r="1451" spans="1:7" ht="15.75" customHeight="1">
      <c r="A1451" s="202">
        <f t="shared" si="136"/>
        <v>13</v>
      </c>
      <c r="B1451" s="214" t="str">
        <f t="shared" si="136"/>
        <v>13-BARABANKI</v>
      </c>
      <c r="C1451" s="215">
        <f>'AT-8_Hon_CCH_Pry'!G22</f>
        <v>792.6</v>
      </c>
      <c r="D1451" s="215">
        <f>'AT-8_Hon_CCH_Pry'!J22</f>
        <v>0</v>
      </c>
      <c r="E1451" s="215">
        <f>'AT-8_Hon_CCH_Pry'!M22</f>
        <v>785.17000000000007</v>
      </c>
      <c r="F1451" s="215">
        <f t="shared" si="137"/>
        <v>785.17000000000007</v>
      </c>
      <c r="G1451" s="199">
        <f t="shared" si="138"/>
        <v>0.99062578854403238</v>
      </c>
    </row>
    <row r="1452" spans="1:7" ht="15.75" customHeight="1">
      <c r="A1452" s="202">
        <f t="shared" si="136"/>
        <v>14</v>
      </c>
      <c r="B1452" s="214" t="str">
        <f t="shared" si="136"/>
        <v>14-BAREILY</v>
      </c>
      <c r="C1452" s="215">
        <f>'AT-8_Hon_CCH_Pry'!G23</f>
        <v>713.2</v>
      </c>
      <c r="D1452" s="215">
        <f>'AT-8_Hon_CCH_Pry'!J23</f>
        <v>0</v>
      </c>
      <c r="E1452" s="215">
        <f>'AT-8_Hon_CCH_Pry'!M23</f>
        <v>805.88</v>
      </c>
      <c r="F1452" s="215">
        <f t="shared" si="137"/>
        <v>805.88</v>
      </c>
      <c r="G1452" s="199">
        <f t="shared" si="138"/>
        <v>1.1299495232753785</v>
      </c>
    </row>
    <row r="1453" spans="1:7" ht="15.75" customHeight="1">
      <c r="A1453" s="202">
        <f t="shared" si="136"/>
        <v>15</v>
      </c>
      <c r="B1453" s="214" t="str">
        <f t="shared" si="136"/>
        <v>15-BASTI</v>
      </c>
      <c r="C1453" s="215">
        <f>'AT-8_Hon_CCH_Pry'!G24</f>
        <v>577.79999999999995</v>
      </c>
      <c r="D1453" s="215">
        <f>'AT-8_Hon_CCH_Pry'!J24</f>
        <v>0</v>
      </c>
      <c r="E1453" s="215">
        <f>'AT-8_Hon_CCH_Pry'!M24</f>
        <v>486.47</v>
      </c>
      <c r="F1453" s="215">
        <f t="shared" si="137"/>
        <v>486.47</v>
      </c>
      <c r="G1453" s="199">
        <f t="shared" si="138"/>
        <v>0.84193492557978555</v>
      </c>
    </row>
    <row r="1454" spans="1:7" ht="15.75" customHeight="1">
      <c r="A1454" s="202">
        <f t="shared" si="136"/>
        <v>16</v>
      </c>
      <c r="B1454" s="214" t="str">
        <f t="shared" si="136"/>
        <v>16-BHADOHI</v>
      </c>
      <c r="C1454" s="215">
        <f>'AT-8_Hon_CCH_Pry'!G25</f>
        <v>308.29999999999995</v>
      </c>
      <c r="D1454" s="215">
        <f>'AT-8_Hon_CCH_Pry'!J25</f>
        <v>0</v>
      </c>
      <c r="E1454" s="215">
        <f>'AT-8_Hon_CCH_Pry'!M25</f>
        <v>285.5</v>
      </c>
      <c r="F1454" s="215">
        <f t="shared" si="137"/>
        <v>285.5</v>
      </c>
      <c r="G1454" s="199">
        <f t="shared" si="138"/>
        <v>0.9260460590334092</v>
      </c>
    </row>
    <row r="1455" spans="1:7" ht="15.75" customHeight="1">
      <c r="A1455" s="202">
        <f t="shared" si="136"/>
        <v>17</v>
      </c>
      <c r="B1455" s="214" t="str">
        <f t="shared" si="136"/>
        <v>17-BIJNOUR</v>
      </c>
      <c r="C1455" s="215">
        <f>'AT-8_Hon_CCH_Pry'!G26</f>
        <v>619.5</v>
      </c>
      <c r="D1455" s="215">
        <f>'AT-8_Hon_CCH_Pry'!J26</f>
        <v>0</v>
      </c>
      <c r="E1455" s="215">
        <f>'AT-8_Hon_CCH_Pry'!M26</f>
        <v>560.62</v>
      </c>
      <c r="F1455" s="215">
        <f t="shared" si="137"/>
        <v>560.62</v>
      </c>
      <c r="G1455" s="199">
        <f t="shared" si="138"/>
        <v>0.90495560936238906</v>
      </c>
    </row>
    <row r="1456" spans="1:7" ht="15.75" customHeight="1">
      <c r="A1456" s="202">
        <f t="shared" si="136"/>
        <v>18</v>
      </c>
      <c r="B1456" s="214" t="str">
        <f t="shared" si="136"/>
        <v>18-BULANDSHAHAR</v>
      </c>
      <c r="C1456" s="215">
        <f>'AT-8_Hon_CCH_Pry'!G27</f>
        <v>597.4</v>
      </c>
      <c r="D1456" s="215">
        <f>'AT-8_Hon_CCH_Pry'!J27</f>
        <v>0</v>
      </c>
      <c r="E1456" s="215">
        <f>'AT-8_Hon_CCH_Pry'!M27</f>
        <v>431.71999999999997</v>
      </c>
      <c r="F1456" s="215">
        <f t="shared" si="137"/>
        <v>431.71999999999997</v>
      </c>
      <c r="G1456" s="199">
        <f t="shared" si="138"/>
        <v>0.72266488115165717</v>
      </c>
    </row>
    <row r="1457" spans="1:7" ht="15.75" customHeight="1">
      <c r="A1457" s="202">
        <f t="shared" si="136"/>
        <v>19</v>
      </c>
      <c r="B1457" s="214" t="str">
        <f t="shared" si="136"/>
        <v>19-CHANDAULI</v>
      </c>
      <c r="C1457" s="215">
        <f>'AT-8_Hon_CCH_Pry'!G28</f>
        <v>453.3</v>
      </c>
      <c r="D1457" s="215">
        <f>'AT-8_Hon_CCH_Pry'!J28</f>
        <v>0</v>
      </c>
      <c r="E1457" s="215">
        <f>'AT-8_Hon_CCH_Pry'!M28</f>
        <v>478.28000000000003</v>
      </c>
      <c r="F1457" s="215">
        <f t="shared" si="137"/>
        <v>478.28000000000003</v>
      </c>
      <c r="G1457" s="199">
        <f t="shared" si="138"/>
        <v>1.055106993161262</v>
      </c>
    </row>
    <row r="1458" spans="1:7" ht="15.75" customHeight="1">
      <c r="A1458" s="202">
        <f t="shared" si="136"/>
        <v>20</v>
      </c>
      <c r="B1458" s="214" t="str">
        <f t="shared" si="136"/>
        <v>20-CHITRAKOOT</v>
      </c>
      <c r="C1458" s="215">
        <f>'AT-8_Hon_CCH_Pry'!G29</f>
        <v>357.70000000000005</v>
      </c>
      <c r="D1458" s="215">
        <f>'AT-8_Hon_CCH_Pry'!J29</f>
        <v>0</v>
      </c>
      <c r="E1458" s="215">
        <f>'AT-8_Hon_CCH_Pry'!M29</f>
        <v>367.88</v>
      </c>
      <c r="F1458" s="215">
        <f t="shared" si="137"/>
        <v>367.88</v>
      </c>
      <c r="G1458" s="199">
        <f t="shared" si="138"/>
        <v>1.0284596030192898</v>
      </c>
    </row>
    <row r="1459" spans="1:7" ht="15.75" customHeight="1">
      <c r="A1459" s="202">
        <f t="shared" ref="A1459:B1478" si="139">A59</f>
        <v>21</v>
      </c>
      <c r="B1459" s="214" t="str">
        <f t="shared" si="139"/>
        <v>21-AMETHI</v>
      </c>
      <c r="C1459" s="215">
        <f>'AT-8_Hon_CCH_Pry'!G30</f>
        <v>437.9</v>
      </c>
      <c r="D1459" s="215">
        <f>'AT-8_Hon_CCH_Pry'!J30</f>
        <v>0</v>
      </c>
      <c r="E1459" s="215">
        <f>'AT-8_Hon_CCH_Pry'!M30</f>
        <v>410.77</v>
      </c>
      <c r="F1459" s="215">
        <f t="shared" si="137"/>
        <v>410.77</v>
      </c>
      <c r="G1459" s="199">
        <f t="shared" si="138"/>
        <v>0.93804521580269473</v>
      </c>
    </row>
    <row r="1460" spans="1:7" ht="15.75" customHeight="1">
      <c r="A1460" s="202">
        <f t="shared" si="139"/>
        <v>22</v>
      </c>
      <c r="B1460" s="214" t="str">
        <f t="shared" si="139"/>
        <v>22-DEORIA</v>
      </c>
      <c r="C1460" s="215">
        <f>'AT-8_Hon_CCH_Pry'!G31</f>
        <v>703.9</v>
      </c>
      <c r="D1460" s="215">
        <f>'AT-8_Hon_CCH_Pry'!J31</f>
        <v>0</v>
      </c>
      <c r="E1460" s="215">
        <f>'AT-8_Hon_CCH_Pry'!M31</f>
        <v>776.85</v>
      </c>
      <c r="F1460" s="215">
        <f t="shared" si="137"/>
        <v>776.85</v>
      </c>
      <c r="G1460" s="199">
        <f t="shared" si="138"/>
        <v>1.1036368802386702</v>
      </c>
    </row>
    <row r="1461" spans="1:7" ht="15.75" customHeight="1">
      <c r="A1461" s="202">
        <f t="shared" si="139"/>
        <v>23</v>
      </c>
      <c r="B1461" s="214" t="str">
        <f t="shared" si="139"/>
        <v>23-ETAH</v>
      </c>
      <c r="C1461" s="215">
        <f>'AT-8_Hon_CCH_Pry'!G32</f>
        <v>441.29999999999995</v>
      </c>
      <c r="D1461" s="215">
        <f>'AT-8_Hon_CCH_Pry'!J32</f>
        <v>0</v>
      </c>
      <c r="E1461" s="215">
        <f>'AT-8_Hon_CCH_Pry'!M32</f>
        <v>459.52</v>
      </c>
      <c r="F1461" s="215">
        <f t="shared" si="137"/>
        <v>459.52</v>
      </c>
      <c r="G1461" s="199">
        <f t="shared" si="138"/>
        <v>1.0412871062769091</v>
      </c>
    </row>
    <row r="1462" spans="1:7" ht="15.75" customHeight="1">
      <c r="A1462" s="202">
        <f t="shared" si="139"/>
        <v>24</v>
      </c>
      <c r="B1462" s="214" t="str">
        <f t="shared" si="139"/>
        <v>24-FAIZABAD</v>
      </c>
      <c r="C1462" s="215">
        <f>'AT-8_Hon_CCH_Pry'!G33</f>
        <v>568.40000000000009</v>
      </c>
      <c r="D1462" s="215">
        <f>'AT-8_Hon_CCH_Pry'!J33</f>
        <v>0</v>
      </c>
      <c r="E1462" s="215">
        <f>'AT-8_Hon_CCH_Pry'!M33</f>
        <v>578.93000000000006</v>
      </c>
      <c r="F1462" s="215">
        <f t="shared" si="137"/>
        <v>578.93000000000006</v>
      </c>
      <c r="G1462" s="199">
        <f t="shared" si="138"/>
        <v>1.0185256861365235</v>
      </c>
    </row>
    <row r="1463" spans="1:7" ht="15.75" customHeight="1">
      <c r="A1463" s="202">
        <f t="shared" si="139"/>
        <v>25</v>
      </c>
      <c r="B1463" s="214" t="str">
        <f t="shared" si="139"/>
        <v>25-FARRUKHABAD</v>
      </c>
      <c r="C1463" s="215">
        <f>'AT-8_Hon_CCH_Pry'!G34</f>
        <v>449.7</v>
      </c>
      <c r="D1463" s="215">
        <f>'AT-8_Hon_CCH_Pry'!J34</f>
        <v>0</v>
      </c>
      <c r="E1463" s="215">
        <f>'AT-8_Hon_CCH_Pry'!M34</f>
        <v>558.48</v>
      </c>
      <c r="F1463" s="215">
        <f t="shared" si="137"/>
        <v>558.48</v>
      </c>
      <c r="G1463" s="199">
        <f t="shared" si="138"/>
        <v>1.2418945963975985</v>
      </c>
    </row>
    <row r="1464" spans="1:7" ht="15.75" customHeight="1">
      <c r="A1464" s="202">
        <f t="shared" si="139"/>
        <v>26</v>
      </c>
      <c r="B1464" s="214" t="str">
        <f t="shared" si="139"/>
        <v>26-FATEHPUR</v>
      </c>
      <c r="C1464" s="215">
        <f>'AT-8_Hon_CCH_Pry'!G35</f>
        <v>668.7</v>
      </c>
      <c r="D1464" s="215">
        <f>'AT-8_Hon_CCH_Pry'!J35</f>
        <v>0</v>
      </c>
      <c r="E1464" s="215">
        <f>'AT-8_Hon_CCH_Pry'!M35</f>
        <v>662.93000000000006</v>
      </c>
      <c r="F1464" s="215">
        <f t="shared" si="137"/>
        <v>662.93000000000006</v>
      </c>
      <c r="G1464" s="199">
        <f t="shared" si="138"/>
        <v>0.99137131748168095</v>
      </c>
    </row>
    <row r="1465" spans="1:7" ht="15.75" customHeight="1">
      <c r="A1465" s="202">
        <f t="shared" si="139"/>
        <v>27</v>
      </c>
      <c r="B1465" s="214" t="str">
        <f t="shared" si="139"/>
        <v>27-FIROZABAD</v>
      </c>
      <c r="C1465" s="215">
        <f>'AT-8_Hon_CCH_Pry'!G36</f>
        <v>434.5</v>
      </c>
      <c r="D1465" s="215">
        <f>'AT-8_Hon_CCH_Pry'!J36</f>
        <v>0</v>
      </c>
      <c r="E1465" s="215">
        <f>'AT-8_Hon_CCH_Pry'!M36</f>
        <v>515.65</v>
      </c>
      <c r="F1465" s="215">
        <f t="shared" si="137"/>
        <v>515.65</v>
      </c>
      <c r="G1465" s="199">
        <f t="shared" si="138"/>
        <v>1.1867663981588032</v>
      </c>
    </row>
    <row r="1466" spans="1:7" ht="15.75" customHeight="1">
      <c r="A1466" s="202">
        <f t="shared" si="139"/>
        <v>28</v>
      </c>
      <c r="B1466" s="214" t="str">
        <f t="shared" si="139"/>
        <v>28-G.B. NAGAR</v>
      </c>
      <c r="C1466" s="215">
        <f>'AT-8_Hon_CCH_Pry'!G37</f>
        <v>91.1</v>
      </c>
      <c r="D1466" s="215">
        <f>'AT-8_Hon_CCH_Pry'!J37</f>
        <v>0</v>
      </c>
      <c r="E1466" s="215">
        <f>'AT-8_Hon_CCH_Pry'!M37</f>
        <v>16.630000000000003</v>
      </c>
      <c r="F1466" s="215">
        <f t="shared" si="137"/>
        <v>16.630000000000003</v>
      </c>
      <c r="G1466" s="199">
        <f t="shared" si="138"/>
        <v>0.1825466520307355</v>
      </c>
    </row>
    <row r="1467" spans="1:7" ht="15.75" customHeight="1">
      <c r="A1467" s="202">
        <f t="shared" si="139"/>
        <v>29</v>
      </c>
      <c r="B1467" s="214" t="str">
        <f t="shared" si="139"/>
        <v>29-GHAZIPUR</v>
      </c>
      <c r="C1467" s="215">
        <f>'AT-8_Hon_CCH_Pry'!G38</f>
        <v>748.3</v>
      </c>
      <c r="D1467" s="215">
        <f>'AT-8_Hon_CCH_Pry'!J38</f>
        <v>0</v>
      </c>
      <c r="E1467" s="215">
        <f>'AT-8_Hon_CCH_Pry'!M38</f>
        <v>738.42000000000007</v>
      </c>
      <c r="F1467" s="215">
        <f t="shared" si="137"/>
        <v>738.42000000000007</v>
      </c>
      <c r="G1467" s="199">
        <f t="shared" si="138"/>
        <v>0.98679673927569167</v>
      </c>
    </row>
    <row r="1468" spans="1:7" ht="15.75" customHeight="1">
      <c r="A1468" s="202">
        <f t="shared" si="139"/>
        <v>30</v>
      </c>
      <c r="B1468" s="214" t="str">
        <f t="shared" si="139"/>
        <v>30-GHAZIYABAD</v>
      </c>
      <c r="C1468" s="215">
        <f>'AT-8_Hon_CCH_Pry'!G39</f>
        <v>179.4</v>
      </c>
      <c r="D1468" s="215">
        <f>'AT-8_Hon_CCH_Pry'!J39</f>
        <v>0</v>
      </c>
      <c r="E1468" s="215">
        <f>'AT-8_Hon_CCH_Pry'!M39</f>
        <v>232.62</v>
      </c>
      <c r="F1468" s="215">
        <f t="shared" si="137"/>
        <v>232.62</v>
      </c>
      <c r="G1468" s="199">
        <f t="shared" si="138"/>
        <v>1.2966555183946489</v>
      </c>
    </row>
    <row r="1469" spans="1:7" ht="15.75" customHeight="1">
      <c r="A1469" s="202">
        <f t="shared" si="139"/>
        <v>31</v>
      </c>
      <c r="B1469" s="214" t="str">
        <f t="shared" si="139"/>
        <v>31-GONDA</v>
      </c>
      <c r="C1469" s="215">
        <f>'AT-8_Hon_CCH_Pry'!G40</f>
        <v>830.1</v>
      </c>
      <c r="D1469" s="215">
        <f>'AT-8_Hon_CCH_Pry'!J40</f>
        <v>0</v>
      </c>
      <c r="E1469" s="215">
        <f>'AT-8_Hon_CCH_Pry'!M40</f>
        <v>918.18</v>
      </c>
      <c r="F1469" s="215">
        <f t="shared" si="137"/>
        <v>918.18</v>
      </c>
      <c r="G1469" s="199">
        <f t="shared" si="138"/>
        <v>1.1061076978677267</v>
      </c>
    </row>
    <row r="1470" spans="1:7" ht="15.75" customHeight="1">
      <c r="A1470" s="202">
        <f t="shared" si="139"/>
        <v>32</v>
      </c>
      <c r="B1470" s="214" t="str">
        <f t="shared" si="139"/>
        <v>32-GORAKHPUR</v>
      </c>
      <c r="C1470" s="215">
        <f>'AT-8_Hon_CCH_Pry'!G41</f>
        <v>829.9</v>
      </c>
      <c r="D1470" s="215">
        <f>'AT-8_Hon_CCH_Pry'!J41</f>
        <v>0</v>
      </c>
      <c r="E1470" s="215">
        <f>'AT-8_Hon_CCH_Pry'!M41</f>
        <v>837.38</v>
      </c>
      <c r="F1470" s="215">
        <f t="shared" si="137"/>
        <v>837.38</v>
      </c>
      <c r="G1470" s="199">
        <f t="shared" si="138"/>
        <v>1.0090131341125437</v>
      </c>
    </row>
    <row r="1471" spans="1:7" ht="15.75" customHeight="1">
      <c r="A1471" s="202">
        <f t="shared" si="139"/>
        <v>33</v>
      </c>
      <c r="B1471" s="214" t="str">
        <f t="shared" si="139"/>
        <v>33-HAMEERPUR</v>
      </c>
      <c r="C1471" s="215">
        <f>'AT-8_Hon_CCH_Pry'!G42</f>
        <v>283.89999999999998</v>
      </c>
      <c r="D1471" s="215">
        <f>'AT-8_Hon_CCH_Pry'!J42</f>
        <v>0</v>
      </c>
      <c r="E1471" s="215">
        <f>'AT-8_Hon_CCH_Pry'!M42</f>
        <v>282.95000000000005</v>
      </c>
      <c r="F1471" s="215">
        <f t="shared" si="137"/>
        <v>282.95000000000005</v>
      </c>
      <c r="G1471" s="199">
        <f t="shared" si="138"/>
        <v>0.99665375132088785</v>
      </c>
    </row>
    <row r="1472" spans="1:7" ht="15.75" customHeight="1">
      <c r="A1472" s="202">
        <f t="shared" si="139"/>
        <v>34</v>
      </c>
      <c r="B1472" s="214" t="str">
        <f t="shared" si="139"/>
        <v>34-HARDOI</v>
      </c>
      <c r="C1472" s="215">
        <f>'AT-8_Hon_CCH_Pry'!G43</f>
        <v>1095.5999999999999</v>
      </c>
      <c r="D1472" s="215">
        <f>'AT-8_Hon_CCH_Pry'!J43</f>
        <v>0</v>
      </c>
      <c r="E1472" s="215">
        <f>'AT-8_Hon_CCH_Pry'!M43</f>
        <v>1091.67</v>
      </c>
      <c r="F1472" s="215">
        <f t="shared" si="137"/>
        <v>1091.67</v>
      </c>
      <c r="G1472" s="199">
        <f t="shared" si="138"/>
        <v>0.99641292442497276</v>
      </c>
    </row>
    <row r="1473" spans="1:7" ht="15.75" customHeight="1">
      <c r="A1473" s="202">
        <f t="shared" si="139"/>
        <v>35</v>
      </c>
      <c r="B1473" s="214" t="str">
        <f t="shared" si="139"/>
        <v>35-HATHRAS</v>
      </c>
      <c r="C1473" s="215">
        <f>'AT-8_Hon_CCH_Pry'!G44</f>
        <v>337.4</v>
      </c>
      <c r="D1473" s="215">
        <f>'AT-8_Hon_CCH_Pry'!J44</f>
        <v>0</v>
      </c>
      <c r="E1473" s="215">
        <f>'AT-8_Hon_CCH_Pry'!M44</f>
        <v>316</v>
      </c>
      <c r="F1473" s="215">
        <f t="shared" si="137"/>
        <v>316</v>
      </c>
      <c r="G1473" s="199">
        <f t="shared" si="138"/>
        <v>0.93657379964433918</v>
      </c>
    </row>
    <row r="1474" spans="1:7" ht="15.75" customHeight="1">
      <c r="A1474" s="202">
        <f t="shared" si="139"/>
        <v>36</v>
      </c>
      <c r="B1474" s="214" t="str">
        <f t="shared" si="139"/>
        <v>36-ITAWAH</v>
      </c>
      <c r="C1474" s="215">
        <f>'AT-8_Hon_CCH_Pry'!G45</f>
        <v>382</v>
      </c>
      <c r="D1474" s="215">
        <f>'AT-8_Hon_CCH_Pry'!J45</f>
        <v>0</v>
      </c>
      <c r="E1474" s="215">
        <f>'AT-8_Hon_CCH_Pry'!M45</f>
        <v>380.05</v>
      </c>
      <c r="F1474" s="215">
        <f t="shared" si="137"/>
        <v>380.05</v>
      </c>
      <c r="G1474" s="199">
        <f t="shared" si="138"/>
        <v>0.99489528795811522</v>
      </c>
    </row>
    <row r="1475" spans="1:7" ht="15.75" customHeight="1">
      <c r="A1475" s="202">
        <f t="shared" si="139"/>
        <v>37</v>
      </c>
      <c r="B1475" s="214" t="str">
        <f t="shared" si="139"/>
        <v>37-J.P. NAGAR</v>
      </c>
      <c r="C1475" s="215">
        <f>'AT-8_Hon_CCH_Pry'!G46</f>
        <v>319.60000000000002</v>
      </c>
      <c r="D1475" s="215">
        <f>'AT-8_Hon_CCH_Pry'!J46</f>
        <v>0</v>
      </c>
      <c r="E1475" s="215">
        <f>'AT-8_Hon_CCH_Pry'!M46</f>
        <v>248.10000000000002</v>
      </c>
      <c r="F1475" s="215">
        <f t="shared" si="137"/>
        <v>248.10000000000002</v>
      </c>
      <c r="G1475" s="199">
        <f t="shared" si="138"/>
        <v>0.7762828535669587</v>
      </c>
    </row>
    <row r="1476" spans="1:7" ht="15.75" customHeight="1">
      <c r="A1476" s="202">
        <f t="shared" si="139"/>
        <v>38</v>
      </c>
      <c r="B1476" s="214" t="str">
        <f t="shared" si="139"/>
        <v>38-JALAUN</v>
      </c>
      <c r="C1476" s="215">
        <f>'AT-8_Hon_CCH_Pry'!G47</f>
        <v>387.9</v>
      </c>
      <c r="D1476" s="215">
        <f>'AT-8_Hon_CCH_Pry'!J47</f>
        <v>0</v>
      </c>
      <c r="E1476" s="215">
        <f>'AT-8_Hon_CCH_Pry'!M47</f>
        <v>387.02</v>
      </c>
      <c r="F1476" s="215">
        <f t="shared" si="137"/>
        <v>387.02</v>
      </c>
      <c r="G1476" s="199">
        <f t="shared" si="138"/>
        <v>0.99773137406548085</v>
      </c>
    </row>
    <row r="1477" spans="1:7" ht="15.75" customHeight="1">
      <c r="A1477" s="202">
        <f t="shared" si="139"/>
        <v>39</v>
      </c>
      <c r="B1477" s="214" t="str">
        <f t="shared" si="139"/>
        <v>39-JAUNPUR</v>
      </c>
      <c r="C1477" s="215">
        <f>'AT-8_Hon_CCH_Pry'!G48</f>
        <v>935.3</v>
      </c>
      <c r="D1477" s="215">
        <f>'AT-8_Hon_CCH_Pry'!J48</f>
        <v>0</v>
      </c>
      <c r="E1477" s="215">
        <f>'AT-8_Hon_CCH_Pry'!M48</f>
        <v>1154</v>
      </c>
      <c r="F1477" s="215">
        <f t="shared" si="137"/>
        <v>1154</v>
      </c>
      <c r="G1477" s="199">
        <f t="shared" si="138"/>
        <v>1.2338287180583771</v>
      </c>
    </row>
    <row r="1478" spans="1:7" ht="15.75" customHeight="1">
      <c r="A1478" s="202">
        <f t="shared" si="139"/>
        <v>40</v>
      </c>
      <c r="B1478" s="214" t="str">
        <f t="shared" si="139"/>
        <v>40-JHANSI</v>
      </c>
      <c r="C1478" s="215">
        <f>'AT-8_Hon_CCH_Pry'!G49</f>
        <v>411.6</v>
      </c>
      <c r="D1478" s="215">
        <f>'AT-8_Hon_CCH_Pry'!J49</f>
        <v>0</v>
      </c>
      <c r="E1478" s="215">
        <f>'AT-8_Hon_CCH_Pry'!M49</f>
        <v>432.73</v>
      </c>
      <c r="F1478" s="215">
        <f t="shared" si="137"/>
        <v>432.73</v>
      </c>
      <c r="G1478" s="199">
        <f t="shared" si="138"/>
        <v>1.0513362487852285</v>
      </c>
    </row>
    <row r="1479" spans="1:7" ht="15.75" customHeight="1">
      <c r="A1479" s="202">
        <f t="shared" ref="A1479:B1498" si="140">A79</f>
        <v>41</v>
      </c>
      <c r="B1479" s="214" t="str">
        <f t="shared" si="140"/>
        <v>41-KANNAUJ</v>
      </c>
      <c r="C1479" s="215">
        <f>'AT-8_Hon_CCH_Pry'!G50</f>
        <v>401.8</v>
      </c>
      <c r="D1479" s="215">
        <f>'AT-8_Hon_CCH_Pry'!J50</f>
        <v>0</v>
      </c>
      <c r="E1479" s="215">
        <f>'AT-8_Hon_CCH_Pry'!M50</f>
        <v>425.47</v>
      </c>
      <c r="F1479" s="215">
        <f t="shared" si="137"/>
        <v>425.47</v>
      </c>
      <c r="G1479" s="199">
        <f t="shared" si="138"/>
        <v>1.0589099054255848</v>
      </c>
    </row>
    <row r="1480" spans="1:7" ht="15.75" customHeight="1">
      <c r="A1480" s="202">
        <f t="shared" si="140"/>
        <v>42</v>
      </c>
      <c r="B1480" s="214" t="str">
        <f t="shared" si="140"/>
        <v>42-KANPUR DEHAT</v>
      </c>
      <c r="C1480" s="215">
        <f>'AT-8_Hon_CCH_Pry'!G51</f>
        <v>499.79999999999995</v>
      </c>
      <c r="D1480" s="215">
        <f>'AT-8_Hon_CCH_Pry'!J51</f>
        <v>0</v>
      </c>
      <c r="E1480" s="215">
        <f>'AT-8_Hon_CCH_Pry'!M51</f>
        <v>497.27</v>
      </c>
      <c r="F1480" s="215">
        <f t="shared" si="137"/>
        <v>497.27</v>
      </c>
      <c r="G1480" s="199">
        <f t="shared" si="138"/>
        <v>0.9949379751900761</v>
      </c>
    </row>
    <row r="1481" spans="1:7" ht="15.75" customHeight="1">
      <c r="A1481" s="202">
        <f t="shared" si="140"/>
        <v>43</v>
      </c>
      <c r="B1481" s="214" t="str">
        <f t="shared" si="140"/>
        <v>43-KANPUR NAGAR</v>
      </c>
      <c r="C1481" s="215">
        <f>'AT-8_Hon_CCH_Pry'!G52</f>
        <v>476.5</v>
      </c>
      <c r="D1481" s="215">
        <f>'AT-8_Hon_CCH_Pry'!J52</f>
        <v>0</v>
      </c>
      <c r="E1481" s="215">
        <f>'AT-8_Hon_CCH_Pry'!M52</f>
        <v>406.28</v>
      </c>
      <c r="F1481" s="215">
        <f t="shared" si="137"/>
        <v>406.28</v>
      </c>
      <c r="G1481" s="199">
        <f t="shared" si="138"/>
        <v>0.85263378803777534</v>
      </c>
    </row>
    <row r="1482" spans="1:7" ht="15.75" customHeight="1">
      <c r="A1482" s="202">
        <f t="shared" si="140"/>
        <v>44</v>
      </c>
      <c r="B1482" s="214" t="str">
        <f t="shared" si="140"/>
        <v>44-KAAS GANJ</v>
      </c>
      <c r="C1482" s="215">
        <f>'AT-8_Hon_CCH_Pry'!G53</f>
        <v>338.2</v>
      </c>
      <c r="D1482" s="215">
        <f>'AT-8_Hon_CCH_Pry'!J53</f>
        <v>0</v>
      </c>
      <c r="E1482" s="215">
        <f>'AT-8_Hon_CCH_Pry'!M53</f>
        <v>374.32</v>
      </c>
      <c r="F1482" s="215">
        <f t="shared" si="137"/>
        <v>374.32</v>
      </c>
      <c r="G1482" s="199">
        <f t="shared" si="138"/>
        <v>1.1068007096392667</v>
      </c>
    </row>
    <row r="1483" spans="1:7" ht="15.75" customHeight="1">
      <c r="A1483" s="202">
        <f t="shared" si="140"/>
        <v>45</v>
      </c>
      <c r="B1483" s="214" t="str">
        <f t="shared" si="140"/>
        <v>45-KAUSHAMBI</v>
      </c>
      <c r="C1483" s="215">
        <f>'AT-8_Hon_CCH_Pry'!G54</f>
        <v>351.6</v>
      </c>
      <c r="D1483" s="215">
        <f>'AT-8_Hon_CCH_Pry'!J54</f>
        <v>0</v>
      </c>
      <c r="E1483" s="215">
        <f>'AT-8_Hon_CCH_Pry'!M54</f>
        <v>362.9</v>
      </c>
      <c r="F1483" s="215">
        <f t="shared" si="137"/>
        <v>362.9</v>
      </c>
      <c r="G1483" s="199">
        <f t="shared" si="138"/>
        <v>1.0321387940841864</v>
      </c>
    </row>
    <row r="1484" spans="1:7" ht="15.75" customHeight="1">
      <c r="A1484" s="202">
        <f t="shared" si="140"/>
        <v>46</v>
      </c>
      <c r="B1484" s="214" t="str">
        <f t="shared" si="140"/>
        <v>46-KUSHINAGAR</v>
      </c>
      <c r="C1484" s="215">
        <f>'AT-8_Hon_CCH_Pry'!G55</f>
        <v>823.8</v>
      </c>
      <c r="D1484" s="215">
        <f>'AT-8_Hon_CCH_Pry'!J55</f>
        <v>0</v>
      </c>
      <c r="E1484" s="215">
        <f>'AT-8_Hon_CCH_Pry'!M55</f>
        <v>734.18000000000006</v>
      </c>
      <c r="F1484" s="215">
        <f t="shared" si="137"/>
        <v>734.18000000000006</v>
      </c>
      <c r="G1484" s="199">
        <f t="shared" si="138"/>
        <v>0.89121145909201271</v>
      </c>
    </row>
    <row r="1485" spans="1:7" ht="15.75" customHeight="1">
      <c r="A1485" s="202">
        <f t="shared" si="140"/>
        <v>47</v>
      </c>
      <c r="B1485" s="214" t="str">
        <f t="shared" si="140"/>
        <v>47-LAKHIMPUR KHERI</v>
      </c>
      <c r="C1485" s="215">
        <f>'AT-8_Hon_CCH_Pry'!G56</f>
        <v>1031.0999999999999</v>
      </c>
      <c r="D1485" s="215">
        <f>'AT-8_Hon_CCH_Pry'!J56</f>
        <v>0</v>
      </c>
      <c r="E1485" s="215">
        <f>'AT-8_Hon_CCH_Pry'!M56</f>
        <v>1240.48</v>
      </c>
      <c r="F1485" s="215">
        <f t="shared" si="137"/>
        <v>1240.48</v>
      </c>
      <c r="G1485" s="199">
        <f t="shared" si="138"/>
        <v>1.2030646881970712</v>
      </c>
    </row>
    <row r="1486" spans="1:7" ht="15.75" customHeight="1">
      <c r="A1486" s="202">
        <f t="shared" si="140"/>
        <v>48</v>
      </c>
      <c r="B1486" s="214" t="str">
        <f t="shared" si="140"/>
        <v>48-LALITPUR</v>
      </c>
      <c r="C1486" s="215">
        <f>'AT-8_Hon_CCH_Pry'!G57</f>
        <v>410.6</v>
      </c>
      <c r="D1486" s="215">
        <f>'AT-8_Hon_CCH_Pry'!J57</f>
        <v>0</v>
      </c>
      <c r="E1486" s="215">
        <f>'AT-8_Hon_CCH_Pry'!M57</f>
        <v>506.77</v>
      </c>
      <c r="F1486" s="215">
        <f t="shared" si="137"/>
        <v>506.77</v>
      </c>
      <c r="G1486" s="199">
        <f t="shared" si="138"/>
        <v>1.2342182172430589</v>
      </c>
    </row>
    <row r="1487" spans="1:7" ht="15.75" customHeight="1">
      <c r="A1487" s="202">
        <f t="shared" si="140"/>
        <v>49</v>
      </c>
      <c r="B1487" s="214" t="str">
        <f t="shared" si="140"/>
        <v>49-LUCKNOW</v>
      </c>
      <c r="C1487" s="215">
        <f>'AT-8_Hon_CCH_Pry'!G58</f>
        <v>559.5</v>
      </c>
      <c r="D1487" s="215">
        <f>'AT-8_Hon_CCH_Pry'!J58</f>
        <v>0</v>
      </c>
      <c r="E1487" s="215">
        <f>'AT-8_Hon_CCH_Pry'!M58</f>
        <v>411.37</v>
      </c>
      <c r="F1487" s="215">
        <f t="shared" si="137"/>
        <v>411.37</v>
      </c>
      <c r="G1487" s="199">
        <f t="shared" si="138"/>
        <v>0.73524575513851653</v>
      </c>
    </row>
    <row r="1488" spans="1:7" ht="15.75" customHeight="1">
      <c r="A1488" s="202">
        <f t="shared" si="140"/>
        <v>50</v>
      </c>
      <c r="B1488" s="214" t="str">
        <f t="shared" si="140"/>
        <v>50-MAHOBA</v>
      </c>
      <c r="C1488" s="215">
        <f>'AT-8_Hon_CCH_Pry'!G59</f>
        <v>261.39999999999998</v>
      </c>
      <c r="D1488" s="215">
        <f>'AT-8_Hon_CCH_Pry'!J59</f>
        <v>0</v>
      </c>
      <c r="E1488" s="215">
        <f>'AT-8_Hon_CCH_Pry'!M59</f>
        <v>243.53</v>
      </c>
      <c r="F1488" s="215">
        <f t="shared" si="137"/>
        <v>243.53</v>
      </c>
      <c r="G1488" s="199">
        <f t="shared" si="138"/>
        <v>0.93163733741392507</v>
      </c>
    </row>
    <row r="1489" spans="1:7" ht="15.75" customHeight="1">
      <c r="A1489" s="202">
        <f t="shared" si="140"/>
        <v>51</v>
      </c>
      <c r="B1489" s="214" t="str">
        <f t="shared" si="140"/>
        <v>51-MAHRAJGANJ</v>
      </c>
      <c r="C1489" s="215">
        <f>'AT-8_Hon_CCH_Pry'!G60</f>
        <v>602.79999999999995</v>
      </c>
      <c r="D1489" s="215">
        <f>'AT-8_Hon_CCH_Pry'!J60</f>
        <v>0</v>
      </c>
      <c r="E1489" s="215">
        <f>'AT-8_Hon_CCH_Pry'!M60</f>
        <v>600.48</v>
      </c>
      <c r="F1489" s="215">
        <f t="shared" si="137"/>
        <v>600.48</v>
      </c>
      <c r="G1489" s="199">
        <f t="shared" si="138"/>
        <v>0.99615129396151303</v>
      </c>
    </row>
    <row r="1490" spans="1:7" ht="15.75" customHeight="1">
      <c r="A1490" s="202">
        <f t="shared" si="140"/>
        <v>52</v>
      </c>
      <c r="B1490" s="214" t="str">
        <f t="shared" si="140"/>
        <v>52-MAINPURI</v>
      </c>
      <c r="C1490" s="215">
        <f>'AT-8_Hon_CCH_Pry'!G61</f>
        <v>425.5</v>
      </c>
      <c r="D1490" s="215">
        <f>'AT-8_Hon_CCH_Pry'!J61</f>
        <v>0</v>
      </c>
      <c r="E1490" s="215">
        <f>'AT-8_Hon_CCH_Pry'!M61</f>
        <v>420.45000000000005</v>
      </c>
      <c r="F1490" s="215">
        <f t="shared" si="137"/>
        <v>420.45000000000005</v>
      </c>
      <c r="G1490" s="199">
        <f t="shared" si="138"/>
        <v>0.98813160987074045</v>
      </c>
    </row>
    <row r="1491" spans="1:7" ht="15.75" customHeight="1">
      <c r="A1491" s="202">
        <f t="shared" si="140"/>
        <v>53</v>
      </c>
      <c r="B1491" s="214" t="str">
        <f t="shared" si="140"/>
        <v>53-MATHURA</v>
      </c>
      <c r="C1491" s="215">
        <f>'AT-8_Hon_CCH_Pry'!G62</f>
        <v>225.10000000000002</v>
      </c>
      <c r="D1491" s="215">
        <f>'AT-8_Hon_CCH_Pry'!J62</f>
        <v>0</v>
      </c>
      <c r="E1491" s="215">
        <f>'AT-8_Hon_CCH_Pry'!M62</f>
        <v>12.42</v>
      </c>
      <c r="F1491" s="215">
        <f t="shared" si="137"/>
        <v>12.42</v>
      </c>
      <c r="G1491" s="199">
        <f t="shared" si="138"/>
        <v>5.5175477565526425E-2</v>
      </c>
    </row>
    <row r="1492" spans="1:7" ht="15.75" customHeight="1">
      <c r="A1492" s="202">
        <f t="shared" si="140"/>
        <v>54</v>
      </c>
      <c r="B1492" s="214" t="str">
        <f t="shared" si="140"/>
        <v>54-MAU</v>
      </c>
      <c r="C1492" s="215">
        <f>'AT-8_Hon_CCH_Pry'!G63</f>
        <v>441.20000000000005</v>
      </c>
      <c r="D1492" s="215">
        <f>'AT-8_Hon_CCH_Pry'!J63</f>
        <v>0</v>
      </c>
      <c r="E1492" s="215">
        <f>'AT-8_Hon_CCH_Pry'!M63</f>
        <v>428.82000000000005</v>
      </c>
      <c r="F1492" s="215">
        <f t="shared" si="137"/>
        <v>428.82000000000005</v>
      </c>
      <c r="G1492" s="199">
        <f t="shared" si="138"/>
        <v>0.9719401631912965</v>
      </c>
    </row>
    <row r="1493" spans="1:7" ht="15.75" customHeight="1">
      <c r="A1493" s="202">
        <f t="shared" si="140"/>
        <v>55</v>
      </c>
      <c r="B1493" s="214" t="str">
        <f t="shared" si="140"/>
        <v>55-MEERUT</v>
      </c>
      <c r="C1493" s="215">
        <f>'AT-8_Hon_CCH_Pry'!G64</f>
        <v>296.70000000000005</v>
      </c>
      <c r="D1493" s="215">
        <f>'AT-8_Hon_CCH_Pry'!J64</f>
        <v>0</v>
      </c>
      <c r="E1493" s="215">
        <f>'AT-8_Hon_CCH_Pry'!M64</f>
        <v>263.75</v>
      </c>
      <c r="F1493" s="215">
        <f t="shared" si="137"/>
        <v>263.75</v>
      </c>
      <c r="G1493" s="199">
        <f t="shared" si="138"/>
        <v>0.88894506235254456</v>
      </c>
    </row>
    <row r="1494" spans="1:7" ht="15.75" customHeight="1">
      <c r="A1494" s="202">
        <f t="shared" si="140"/>
        <v>56</v>
      </c>
      <c r="B1494" s="214" t="str">
        <f t="shared" si="140"/>
        <v>56-MIRZAPUR</v>
      </c>
      <c r="C1494" s="215">
        <f>'AT-8_Hon_CCH_Pry'!G65</f>
        <v>655.29999999999995</v>
      </c>
      <c r="D1494" s="215">
        <f>'AT-8_Hon_CCH_Pry'!J65</f>
        <v>0</v>
      </c>
      <c r="E1494" s="215">
        <f>'AT-8_Hon_CCH_Pry'!M65</f>
        <v>641.03</v>
      </c>
      <c r="F1494" s="215">
        <f t="shared" si="137"/>
        <v>641.03</v>
      </c>
      <c r="G1494" s="199">
        <f t="shared" si="138"/>
        <v>0.97822371432931488</v>
      </c>
    </row>
    <row r="1495" spans="1:7" ht="15.75" customHeight="1">
      <c r="A1495" s="202">
        <f t="shared" si="140"/>
        <v>57</v>
      </c>
      <c r="B1495" s="214" t="str">
        <f t="shared" si="140"/>
        <v>57-MORADABAD</v>
      </c>
      <c r="C1495" s="215">
        <f>'AT-8_Hon_CCH_Pry'!G66</f>
        <v>411.4</v>
      </c>
      <c r="D1495" s="215">
        <f>'AT-8_Hon_CCH_Pry'!J66</f>
        <v>0</v>
      </c>
      <c r="E1495" s="215">
        <f>'AT-8_Hon_CCH_Pry'!M66</f>
        <v>391.18</v>
      </c>
      <c r="F1495" s="215">
        <f t="shared" si="137"/>
        <v>391.18</v>
      </c>
      <c r="G1495" s="199">
        <f t="shared" si="138"/>
        <v>0.9508507535245504</v>
      </c>
    </row>
    <row r="1496" spans="1:7" ht="15.75" customHeight="1">
      <c r="A1496" s="202">
        <f t="shared" si="140"/>
        <v>58</v>
      </c>
      <c r="B1496" s="214" t="str">
        <f t="shared" si="140"/>
        <v>58-MUZAFFARNAGAR</v>
      </c>
      <c r="C1496" s="215">
        <f>'AT-8_Hon_CCH_Pry'!G67</f>
        <v>314.39999999999998</v>
      </c>
      <c r="D1496" s="215">
        <f>'AT-8_Hon_CCH_Pry'!J67</f>
        <v>0</v>
      </c>
      <c r="E1496" s="215">
        <f>'AT-8_Hon_CCH_Pry'!M67</f>
        <v>302.88</v>
      </c>
      <c r="F1496" s="215">
        <f t="shared" si="137"/>
        <v>302.88</v>
      </c>
      <c r="G1496" s="199">
        <f t="shared" si="138"/>
        <v>0.9633587786259542</v>
      </c>
    </row>
    <row r="1497" spans="1:7" ht="15.75" customHeight="1">
      <c r="A1497" s="202">
        <f t="shared" si="140"/>
        <v>59</v>
      </c>
      <c r="B1497" s="214" t="str">
        <f t="shared" si="140"/>
        <v>59-PILIBHIT</v>
      </c>
      <c r="C1497" s="215">
        <f>'AT-8_Hon_CCH_Pry'!G68</f>
        <v>464.4</v>
      </c>
      <c r="D1497" s="215">
        <f>'AT-8_Hon_CCH_Pry'!J68</f>
        <v>0</v>
      </c>
      <c r="E1497" s="215">
        <f>'AT-8_Hon_CCH_Pry'!M68</f>
        <v>459.63</v>
      </c>
      <c r="F1497" s="215">
        <f t="shared" si="137"/>
        <v>459.63</v>
      </c>
      <c r="G1497" s="199">
        <f t="shared" si="138"/>
        <v>0.98972868217054266</v>
      </c>
    </row>
    <row r="1498" spans="1:7" ht="15.75" customHeight="1">
      <c r="A1498" s="202">
        <f t="shared" si="140"/>
        <v>60</v>
      </c>
      <c r="B1498" s="214" t="str">
        <f t="shared" si="140"/>
        <v>60-PRATAPGARH</v>
      </c>
      <c r="C1498" s="215">
        <f>'AT-8_Hon_CCH_Pry'!G69</f>
        <v>677.90000000000009</v>
      </c>
      <c r="D1498" s="215">
        <f>'AT-8_Hon_CCH_Pry'!J69</f>
        <v>0</v>
      </c>
      <c r="E1498" s="215">
        <f>'AT-8_Hon_CCH_Pry'!M69</f>
        <v>674.73</v>
      </c>
      <c r="F1498" s="215">
        <f t="shared" si="137"/>
        <v>674.73</v>
      </c>
      <c r="G1498" s="199">
        <f t="shared" si="138"/>
        <v>0.99532379406992166</v>
      </c>
    </row>
    <row r="1499" spans="1:7" ht="15.75" customHeight="1">
      <c r="A1499" s="202">
        <f t="shared" ref="A1499:B1513" si="141">A99</f>
        <v>61</v>
      </c>
      <c r="B1499" s="214" t="str">
        <f t="shared" si="141"/>
        <v>61-RAI BAREILY</v>
      </c>
      <c r="C1499" s="215">
        <f>'AT-8_Hon_CCH_Pry'!G70</f>
        <v>654.9</v>
      </c>
      <c r="D1499" s="215">
        <f>'AT-8_Hon_CCH_Pry'!J70</f>
        <v>0</v>
      </c>
      <c r="E1499" s="215">
        <f>'AT-8_Hon_CCH_Pry'!M70</f>
        <v>652.42000000000007</v>
      </c>
      <c r="F1499" s="215">
        <f t="shared" si="137"/>
        <v>652.42000000000007</v>
      </c>
      <c r="G1499" s="199">
        <f t="shared" si="138"/>
        <v>0.99621316231485735</v>
      </c>
    </row>
    <row r="1500" spans="1:7" ht="15.75" customHeight="1">
      <c r="A1500" s="202">
        <f t="shared" si="141"/>
        <v>62</v>
      </c>
      <c r="B1500" s="214" t="str">
        <f t="shared" si="141"/>
        <v>62-RAMPUR</v>
      </c>
      <c r="C1500" s="215">
        <f>'AT-8_Hon_CCH_Pry'!G71</f>
        <v>456.20000000000005</v>
      </c>
      <c r="D1500" s="215">
        <f>'AT-8_Hon_CCH_Pry'!J71</f>
        <v>0</v>
      </c>
      <c r="E1500" s="215">
        <f>'AT-8_Hon_CCH_Pry'!M71</f>
        <v>372.9</v>
      </c>
      <c r="F1500" s="215">
        <f t="shared" si="137"/>
        <v>372.9</v>
      </c>
      <c r="G1500" s="199">
        <f t="shared" si="138"/>
        <v>0.81740464708461191</v>
      </c>
    </row>
    <row r="1501" spans="1:7" ht="15.75" customHeight="1">
      <c r="A1501" s="202">
        <f t="shared" si="141"/>
        <v>63</v>
      </c>
      <c r="B1501" s="214" t="str">
        <f t="shared" si="141"/>
        <v>63-SAHARANPUR</v>
      </c>
      <c r="C1501" s="215">
        <f>'AT-8_Hon_CCH_Pry'!G72</f>
        <v>460.70000000000005</v>
      </c>
      <c r="D1501" s="215">
        <f>'AT-8_Hon_CCH_Pry'!J72</f>
        <v>0</v>
      </c>
      <c r="E1501" s="215">
        <f>'AT-8_Hon_CCH_Pry'!M72</f>
        <v>440.25</v>
      </c>
      <c r="F1501" s="215">
        <f t="shared" si="137"/>
        <v>440.25</v>
      </c>
      <c r="G1501" s="199">
        <f t="shared" si="138"/>
        <v>0.95561102669850218</v>
      </c>
    </row>
    <row r="1502" spans="1:7" ht="15.75" customHeight="1">
      <c r="A1502" s="202">
        <f t="shared" si="141"/>
        <v>64</v>
      </c>
      <c r="B1502" s="214" t="str">
        <f t="shared" si="141"/>
        <v>64-SANTKABIR NAGAR</v>
      </c>
      <c r="C1502" s="215">
        <f>'AT-8_Hon_CCH_Pry'!G73</f>
        <v>388.7</v>
      </c>
      <c r="D1502" s="215">
        <f>'AT-8_Hon_CCH_Pry'!J73</f>
        <v>0</v>
      </c>
      <c r="E1502" s="215">
        <f>'AT-8_Hon_CCH_Pry'!M73</f>
        <v>388.73</v>
      </c>
      <c r="F1502" s="215">
        <f t="shared" si="137"/>
        <v>388.73</v>
      </c>
      <c r="G1502" s="199">
        <f t="shared" si="138"/>
        <v>1.000077180344739</v>
      </c>
    </row>
    <row r="1503" spans="1:7" ht="15.75" customHeight="1">
      <c r="A1503" s="202">
        <f t="shared" si="141"/>
        <v>65</v>
      </c>
      <c r="B1503" s="214" t="str">
        <f t="shared" si="141"/>
        <v>65-SHAHJAHANPUR</v>
      </c>
      <c r="C1503" s="215">
        <f>'AT-8_Hon_CCH_Pry'!G74</f>
        <v>842.3</v>
      </c>
      <c r="D1503" s="215">
        <f>'AT-8_Hon_CCH_Pry'!J74</f>
        <v>0</v>
      </c>
      <c r="E1503" s="215">
        <f>'AT-8_Hon_CCH_Pry'!M74</f>
        <v>846.98</v>
      </c>
      <c r="F1503" s="215">
        <f t="shared" si="137"/>
        <v>846.98</v>
      </c>
      <c r="G1503" s="199">
        <f t="shared" si="138"/>
        <v>1.0055562151252524</v>
      </c>
    </row>
    <row r="1504" spans="1:7" ht="15.75" customHeight="1">
      <c r="A1504" s="202">
        <f t="shared" si="141"/>
        <v>66</v>
      </c>
      <c r="B1504" s="214" t="str">
        <f t="shared" si="141"/>
        <v>66-SHRAWASTI</v>
      </c>
      <c r="C1504" s="215">
        <f>'AT-8_Hon_CCH_Pry'!G75</f>
        <v>336.3</v>
      </c>
      <c r="D1504" s="215">
        <f>'AT-8_Hon_CCH_Pry'!J75</f>
        <v>0</v>
      </c>
      <c r="E1504" s="215">
        <f>'AT-8_Hon_CCH_Pry'!M75</f>
        <v>435.42999999999995</v>
      </c>
      <c r="F1504" s="215">
        <f t="shared" ref="F1504:F1513" si="142">D1504+E1504</f>
        <v>435.42999999999995</v>
      </c>
      <c r="G1504" s="199">
        <f t="shared" ref="G1504:G1514" si="143">F1504/C1504</f>
        <v>1.2947665774606005</v>
      </c>
    </row>
    <row r="1505" spans="1:8" ht="15.75" customHeight="1">
      <c r="A1505" s="202">
        <f t="shared" si="141"/>
        <v>67</v>
      </c>
      <c r="B1505" s="214" t="str">
        <f t="shared" si="141"/>
        <v>67-SIDDHARTHNAGAR</v>
      </c>
      <c r="C1505" s="215">
        <f>'AT-8_Hon_CCH_Pry'!G76</f>
        <v>709</v>
      </c>
      <c r="D1505" s="215">
        <f>'AT-8_Hon_CCH_Pry'!J76</f>
        <v>0</v>
      </c>
      <c r="E1505" s="215">
        <f>'AT-8_Hon_CCH_Pry'!M76</f>
        <v>705.90000000000009</v>
      </c>
      <c r="F1505" s="215">
        <f t="shared" si="142"/>
        <v>705.90000000000009</v>
      </c>
      <c r="G1505" s="199">
        <f t="shared" si="143"/>
        <v>0.99562764456981678</v>
      </c>
    </row>
    <row r="1506" spans="1:8" ht="15.75" customHeight="1">
      <c r="A1506" s="202">
        <f t="shared" si="141"/>
        <v>68</v>
      </c>
      <c r="B1506" s="214" t="str">
        <f t="shared" si="141"/>
        <v>68-SITAPUR</v>
      </c>
      <c r="C1506" s="215">
        <f>'AT-8_Hon_CCH_Pry'!G77</f>
        <v>1157.0999999999999</v>
      </c>
      <c r="D1506" s="215">
        <f>'AT-8_Hon_CCH_Pry'!J77</f>
        <v>0</v>
      </c>
      <c r="E1506" s="215">
        <f>'AT-8_Hon_CCH_Pry'!M77</f>
        <v>1152.78</v>
      </c>
      <c r="F1506" s="215">
        <f t="shared" si="142"/>
        <v>1152.78</v>
      </c>
      <c r="G1506" s="199">
        <f t="shared" si="143"/>
        <v>0.99626652838994045</v>
      </c>
    </row>
    <row r="1507" spans="1:8" ht="15.75" customHeight="1">
      <c r="A1507" s="202">
        <f t="shared" si="141"/>
        <v>69</v>
      </c>
      <c r="B1507" s="214" t="str">
        <f t="shared" si="141"/>
        <v>69-SONBHADRA</v>
      </c>
      <c r="C1507" s="215">
        <f>'AT-8_Hon_CCH_Pry'!G78</f>
        <v>601.20000000000005</v>
      </c>
      <c r="D1507" s="215">
        <f>'AT-8_Hon_CCH_Pry'!J78</f>
        <v>0</v>
      </c>
      <c r="E1507" s="215">
        <f>'AT-8_Hon_CCH_Pry'!M78</f>
        <v>691.65000000000009</v>
      </c>
      <c r="F1507" s="215">
        <f t="shared" si="142"/>
        <v>691.65000000000009</v>
      </c>
      <c r="G1507" s="199">
        <f t="shared" si="143"/>
        <v>1.1504491017964074</v>
      </c>
    </row>
    <row r="1508" spans="1:8" ht="15.75" customHeight="1">
      <c r="A1508" s="202">
        <f t="shared" si="141"/>
        <v>70</v>
      </c>
      <c r="B1508" s="214" t="str">
        <f t="shared" si="141"/>
        <v>70-SULTANPUR</v>
      </c>
      <c r="C1508" s="215">
        <f>'AT-8_Hon_CCH_Pry'!G79</f>
        <v>617.1</v>
      </c>
      <c r="D1508" s="215">
        <f>'AT-8_Hon_CCH_Pry'!J79</f>
        <v>0</v>
      </c>
      <c r="E1508" s="215">
        <f>'AT-8_Hon_CCH_Pry'!M79</f>
        <v>784.82999999999993</v>
      </c>
      <c r="F1508" s="215">
        <f t="shared" si="142"/>
        <v>784.82999999999993</v>
      </c>
      <c r="G1508" s="199">
        <f t="shared" si="143"/>
        <v>1.2718035974720465</v>
      </c>
    </row>
    <row r="1509" spans="1:8" ht="15.75" customHeight="1">
      <c r="A1509" s="202">
        <f t="shared" si="141"/>
        <v>71</v>
      </c>
      <c r="B1509" s="214" t="str">
        <f t="shared" si="141"/>
        <v>71-UNNAO</v>
      </c>
      <c r="C1509" s="215">
        <f>'AT-8_Hon_CCH_Pry'!G80</f>
        <v>663.5</v>
      </c>
      <c r="D1509" s="215">
        <f>'AT-8_Hon_CCH_Pry'!J80</f>
        <v>0</v>
      </c>
      <c r="E1509" s="215">
        <f>'AT-8_Hon_CCH_Pry'!M80</f>
        <v>698.7</v>
      </c>
      <c r="F1509" s="215">
        <f t="shared" si="142"/>
        <v>698.7</v>
      </c>
      <c r="G1509" s="199">
        <f t="shared" si="143"/>
        <v>1.053051996985682</v>
      </c>
    </row>
    <row r="1510" spans="1:8" ht="15.75" customHeight="1">
      <c r="A1510" s="202">
        <f t="shared" si="141"/>
        <v>72</v>
      </c>
      <c r="B1510" s="214" t="str">
        <f t="shared" si="141"/>
        <v>72-VARANASI</v>
      </c>
      <c r="C1510" s="215">
        <f>'AT-8_Hon_CCH_Pry'!G81</f>
        <v>506.20000000000005</v>
      </c>
      <c r="D1510" s="215">
        <f>'AT-8_Hon_CCH_Pry'!J81</f>
        <v>0</v>
      </c>
      <c r="E1510" s="215">
        <f>'AT-8_Hon_CCH_Pry'!M81</f>
        <v>504.16999999999996</v>
      </c>
      <c r="F1510" s="215">
        <f t="shared" si="142"/>
        <v>504.16999999999996</v>
      </c>
      <c r="G1510" s="199">
        <f t="shared" si="143"/>
        <v>0.99598972738048186</v>
      </c>
    </row>
    <row r="1511" spans="1:8" ht="15.75" customHeight="1">
      <c r="A1511" s="202">
        <f t="shared" si="141"/>
        <v>73</v>
      </c>
      <c r="B1511" s="214" t="str">
        <f t="shared" si="141"/>
        <v>73-SAMBHAL</v>
      </c>
      <c r="C1511" s="215">
        <f>'AT-8_Hon_CCH_Pry'!G82</f>
        <v>415.20000000000005</v>
      </c>
      <c r="D1511" s="215">
        <f>'AT-8_Hon_CCH_Pry'!J82</f>
        <v>0</v>
      </c>
      <c r="E1511" s="215">
        <f>'AT-8_Hon_CCH_Pry'!M82</f>
        <v>383.63</v>
      </c>
      <c r="F1511" s="215">
        <f t="shared" si="142"/>
        <v>383.63</v>
      </c>
      <c r="G1511" s="199">
        <f t="shared" si="143"/>
        <v>0.92396435452793824</v>
      </c>
    </row>
    <row r="1512" spans="1:8" ht="15.75" customHeight="1">
      <c r="A1512" s="202">
        <f t="shared" si="141"/>
        <v>74</v>
      </c>
      <c r="B1512" s="214" t="str">
        <f t="shared" si="141"/>
        <v>74-HAPUR</v>
      </c>
      <c r="C1512" s="215">
        <f>'AT-8_Hon_CCH_Pry'!G83</f>
        <v>167.7</v>
      </c>
      <c r="D1512" s="215">
        <f>'AT-8_Hon_CCH_Pry'!J83</f>
        <v>0</v>
      </c>
      <c r="E1512" s="215">
        <f>'AT-8_Hon_CCH_Pry'!M83</f>
        <v>179.65</v>
      </c>
      <c r="F1512" s="215">
        <f t="shared" si="142"/>
        <v>179.65</v>
      </c>
      <c r="G1512" s="199">
        <f t="shared" si="143"/>
        <v>1.071258199165176</v>
      </c>
    </row>
    <row r="1513" spans="1:8" ht="15.75" customHeight="1">
      <c r="A1513" s="202">
        <f t="shared" si="141"/>
        <v>75</v>
      </c>
      <c r="B1513" s="214" t="str">
        <f t="shared" si="141"/>
        <v>75-SHAMLI</v>
      </c>
      <c r="C1513" s="215">
        <f>'AT-8_Hon_CCH_Pry'!G84</f>
        <v>181.3</v>
      </c>
      <c r="D1513" s="215">
        <f>'AT-8_Hon_CCH_Pry'!J84</f>
        <v>0</v>
      </c>
      <c r="E1513" s="215">
        <f>'AT-8_Hon_CCH_Pry'!M84</f>
        <v>176.77999999999997</v>
      </c>
      <c r="F1513" s="215">
        <f t="shared" si="142"/>
        <v>176.77999999999997</v>
      </c>
      <c r="G1513" s="199">
        <f t="shared" si="143"/>
        <v>0.97506894649751774</v>
      </c>
    </row>
    <row r="1514" spans="1:8" ht="15.75" customHeight="1">
      <c r="A1514" s="150"/>
      <c r="B1514" s="216" t="str">
        <f>B114</f>
        <v>TOTAL</v>
      </c>
      <c r="C1514" s="159">
        <f>SUM(C1439:C1513)</f>
        <v>40535.299999999981</v>
      </c>
      <c r="D1514" s="159">
        <f>SUM(D1439:D1513)</f>
        <v>0</v>
      </c>
      <c r="E1514" s="159">
        <f>SUM(E1439:E1513)</f>
        <v>40535.299999999996</v>
      </c>
      <c r="F1514" s="159">
        <f>SUM(F1439:F1513)</f>
        <v>40535.299999999996</v>
      </c>
      <c r="G1514" s="153">
        <f t="shared" si="143"/>
        <v>1.0000000000000004</v>
      </c>
    </row>
    <row r="1516" spans="1:8" ht="15.75" customHeight="1">
      <c r="A1516" s="65" t="s">
        <v>791</v>
      </c>
      <c r="B1516" s="112"/>
      <c r="C1516" s="112"/>
      <c r="D1516" s="112"/>
      <c r="E1516" s="112"/>
      <c r="F1516" s="112"/>
      <c r="G1516" s="116"/>
      <c r="H1516" s="112"/>
    </row>
    <row r="1517" spans="1:8" ht="15.75" customHeight="1">
      <c r="A1517" s="197"/>
      <c r="B1517" s="116"/>
      <c r="C1517" s="116"/>
      <c r="D1517" s="116"/>
      <c r="E1517" s="112"/>
      <c r="F1517" s="116"/>
      <c r="H1517" s="222" t="s">
        <v>768</v>
      </c>
    </row>
    <row r="1518" spans="1:8" ht="45" customHeight="1">
      <c r="A1518" s="119" t="s">
        <v>83</v>
      </c>
      <c r="B1518" s="119" t="s">
        <v>227</v>
      </c>
      <c r="C1518" s="119" t="str">
        <f>C1437</f>
        <v>Allocation for 2018-19</v>
      </c>
      <c r="D1518" s="218" t="s">
        <v>792</v>
      </c>
      <c r="E1518" s="119" t="s">
        <v>793</v>
      </c>
      <c r="F1518" s="119" t="s">
        <v>794</v>
      </c>
      <c r="G1518" s="119" t="s">
        <v>1195</v>
      </c>
      <c r="H1518" s="119" t="s">
        <v>770</v>
      </c>
    </row>
    <row r="1519" spans="1:8" ht="15.75" customHeight="1">
      <c r="A1519" s="213">
        <v>1</v>
      </c>
      <c r="B1519" s="213">
        <v>2</v>
      </c>
      <c r="C1519" s="213">
        <v>3</v>
      </c>
      <c r="D1519" s="213">
        <v>4</v>
      </c>
      <c r="E1519" s="213">
        <v>5</v>
      </c>
      <c r="F1519" s="213">
        <v>6</v>
      </c>
      <c r="G1519" s="213">
        <v>7</v>
      </c>
      <c r="H1519" s="213">
        <v>8</v>
      </c>
    </row>
    <row r="1520" spans="1:8" ht="15.75" customHeight="1">
      <c r="A1520" s="202">
        <f t="shared" ref="A1520:B1539" si="144">A39</f>
        <v>1</v>
      </c>
      <c r="B1520" s="214" t="str">
        <f t="shared" si="144"/>
        <v>01-AGRA</v>
      </c>
      <c r="C1520" s="215">
        <f>C1439</f>
        <v>624.5</v>
      </c>
      <c r="D1520" s="215">
        <f>F1439</f>
        <v>615.6</v>
      </c>
      <c r="E1520" s="221">
        <f>'AT-8_Hon_CCH_Pry'!P10+'AT-8A_Hon_CCH_UPry'!P10</f>
        <v>675.46</v>
      </c>
      <c r="F1520" s="219">
        <f>E1520/C1520</f>
        <v>1.0816012810248199</v>
      </c>
      <c r="G1520" s="221">
        <f>D1520-E1520</f>
        <v>-59.860000000000014</v>
      </c>
      <c r="H1520" s="199">
        <f>G1520/C1520</f>
        <v>-9.58526821457166E-2</v>
      </c>
    </row>
    <row r="1521" spans="1:8" ht="15.75" customHeight="1">
      <c r="A1521" s="202">
        <f t="shared" si="144"/>
        <v>2</v>
      </c>
      <c r="B1521" s="214" t="str">
        <f t="shared" si="144"/>
        <v>02-ALIGARH</v>
      </c>
      <c r="C1521" s="215">
        <f t="shared" ref="C1521:C1535" si="145">C1440</f>
        <v>584.9</v>
      </c>
      <c r="D1521" s="215">
        <f t="shared" ref="D1521:D1584" si="146">F1440</f>
        <v>640.07999999999993</v>
      </c>
      <c r="E1521" s="221">
        <f>'AT-8_Hon_CCH_Pry'!P11+'AT-8A_Hon_CCH_UPry'!P11</f>
        <v>556.5</v>
      </c>
      <c r="F1521" s="219">
        <f t="shared" ref="F1521:F1584" si="147">E1521/C1521</f>
        <v>0.95144469140023935</v>
      </c>
      <c r="G1521" s="221">
        <f t="shared" ref="G1521:G1584" si="148">D1521-E1521</f>
        <v>83.579999999999927</v>
      </c>
      <c r="H1521" s="199">
        <f t="shared" ref="H1521:H1584" si="149">G1521/C1521</f>
        <v>0.14289622157633772</v>
      </c>
    </row>
    <row r="1522" spans="1:8" ht="15.75" customHeight="1">
      <c r="A1522" s="202">
        <f t="shared" si="144"/>
        <v>3</v>
      </c>
      <c r="B1522" s="214" t="str">
        <f t="shared" si="144"/>
        <v>03-ALLAHABAD</v>
      </c>
      <c r="C1522" s="215">
        <f t="shared" si="145"/>
        <v>1167.5999999999999</v>
      </c>
      <c r="D1522" s="215">
        <f t="shared" si="146"/>
        <v>1157.08</v>
      </c>
      <c r="E1522" s="221">
        <f>'AT-8_Hon_CCH_Pry'!P12+'AT-8A_Hon_CCH_UPry'!P12</f>
        <v>1155.26</v>
      </c>
      <c r="F1522" s="219">
        <f t="shared" si="147"/>
        <v>0.98943131209318269</v>
      </c>
      <c r="G1522" s="221">
        <f t="shared" si="148"/>
        <v>1.8199999999999363</v>
      </c>
      <c r="H1522" s="199">
        <f t="shared" si="149"/>
        <v>1.558752997601864E-3</v>
      </c>
    </row>
    <row r="1523" spans="1:8" ht="15.75" customHeight="1">
      <c r="A1523" s="202">
        <f t="shared" si="144"/>
        <v>4</v>
      </c>
      <c r="B1523" s="214" t="str">
        <f t="shared" si="144"/>
        <v>04-AMBEDKAR NAGAR</v>
      </c>
      <c r="C1523" s="215">
        <f t="shared" si="145"/>
        <v>506</v>
      </c>
      <c r="D1523" s="215">
        <f t="shared" si="146"/>
        <v>464.95000000000005</v>
      </c>
      <c r="E1523" s="221">
        <f>'AT-8_Hon_CCH_Pry'!P13+'AT-8A_Hon_CCH_UPry'!P13</f>
        <v>467.32</v>
      </c>
      <c r="F1523" s="219">
        <f t="shared" si="147"/>
        <v>0.92355731225296445</v>
      </c>
      <c r="G1523" s="221">
        <f t="shared" si="148"/>
        <v>-2.3699999999999477</v>
      </c>
      <c r="H1523" s="199">
        <f t="shared" si="149"/>
        <v>-4.6837944664030583E-3</v>
      </c>
    </row>
    <row r="1524" spans="1:8" ht="15.75" customHeight="1">
      <c r="A1524" s="202">
        <f t="shared" si="144"/>
        <v>5</v>
      </c>
      <c r="B1524" s="214" t="str">
        <f t="shared" si="144"/>
        <v>05-AURAIYA</v>
      </c>
      <c r="C1524" s="215">
        <f t="shared" si="145"/>
        <v>359.4</v>
      </c>
      <c r="D1524" s="215">
        <f t="shared" si="146"/>
        <v>357.52</v>
      </c>
      <c r="E1524" s="221">
        <f>'AT-8_Hon_CCH_Pry'!P14+'AT-8A_Hon_CCH_UPry'!P14</f>
        <v>357.49</v>
      </c>
      <c r="F1524" s="219">
        <f t="shared" si="147"/>
        <v>0.99468558708959387</v>
      </c>
      <c r="G1524" s="221">
        <f t="shared" si="148"/>
        <v>2.9999999999972715E-2</v>
      </c>
      <c r="H1524" s="199">
        <f t="shared" si="149"/>
        <v>8.3472454090074342E-5</v>
      </c>
    </row>
    <row r="1525" spans="1:8" ht="15.75" customHeight="1">
      <c r="A1525" s="202">
        <f t="shared" si="144"/>
        <v>6</v>
      </c>
      <c r="B1525" s="214" t="str">
        <f t="shared" si="144"/>
        <v>06-AZAMGARH</v>
      </c>
      <c r="C1525" s="215">
        <f t="shared" si="145"/>
        <v>959.8</v>
      </c>
      <c r="D1525" s="215">
        <f t="shared" si="146"/>
        <v>987.8</v>
      </c>
      <c r="E1525" s="221">
        <f>'AT-8_Hon_CCH_Pry'!P15+'AT-8A_Hon_CCH_UPry'!P15</f>
        <v>992.87000000000012</v>
      </c>
      <c r="F1525" s="219">
        <f t="shared" si="147"/>
        <v>1.0344550948114193</v>
      </c>
      <c r="G1525" s="221">
        <f t="shared" si="148"/>
        <v>-5.0700000000001637</v>
      </c>
      <c r="H1525" s="199">
        <f t="shared" si="149"/>
        <v>-5.2823504896855221E-3</v>
      </c>
    </row>
    <row r="1526" spans="1:8" ht="15.75" customHeight="1">
      <c r="A1526" s="202">
        <f t="shared" si="144"/>
        <v>7</v>
      </c>
      <c r="B1526" s="214" t="str">
        <f t="shared" si="144"/>
        <v>07-BADAUN</v>
      </c>
      <c r="C1526" s="215">
        <f t="shared" si="145"/>
        <v>610.70000000000005</v>
      </c>
      <c r="D1526" s="215">
        <f t="shared" si="146"/>
        <v>614.52</v>
      </c>
      <c r="E1526" s="221">
        <f>'AT-8_Hon_CCH_Pry'!P16+'AT-8A_Hon_CCH_UPry'!P16</f>
        <v>615.33999999999992</v>
      </c>
      <c r="F1526" s="219">
        <f t="shared" si="147"/>
        <v>1.0075978385459308</v>
      </c>
      <c r="G1526" s="221">
        <f t="shared" si="148"/>
        <v>-0.81999999999993634</v>
      </c>
      <c r="H1526" s="199">
        <f t="shared" si="149"/>
        <v>-1.3427214671687183E-3</v>
      </c>
    </row>
    <row r="1527" spans="1:8" ht="15.75" customHeight="1">
      <c r="A1527" s="202">
        <f t="shared" si="144"/>
        <v>8</v>
      </c>
      <c r="B1527" s="214" t="str">
        <f t="shared" si="144"/>
        <v>08-BAGHPAT</v>
      </c>
      <c r="C1527" s="215">
        <f t="shared" si="145"/>
        <v>176.6</v>
      </c>
      <c r="D1527" s="215">
        <f t="shared" si="146"/>
        <v>171.32999999999998</v>
      </c>
      <c r="E1527" s="221">
        <f>'AT-8_Hon_CCH_Pry'!P17+'AT-8A_Hon_CCH_UPry'!P17</f>
        <v>172.20000000000002</v>
      </c>
      <c r="F1527" s="219">
        <f t="shared" si="147"/>
        <v>0.97508493771234439</v>
      </c>
      <c r="G1527" s="221">
        <f t="shared" si="148"/>
        <v>-0.87000000000003297</v>
      </c>
      <c r="H1527" s="199">
        <f t="shared" si="149"/>
        <v>-4.926387315968477E-3</v>
      </c>
    </row>
    <row r="1528" spans="1:8" ht="15.75" customHeight="1">
      <c r="A1528" s="202">
        <f t="shared" si="144"/>
        <v>9</v>
      </c>
      <c r="B1528" s="214" t="str">
        <f t="shared" si="144"/>
        <v>09-BAHRAICH</v>
      </c>
      <c r="C1528" s="215">
        <f t="shared" si="145"/>
        <v>1004.4</v>
      </c>
      <c r="D1528" s="215">
        <f t="shared" si="146"/>
        <v>1018.07</v>
      </c>
      <c r="E1528" s="221">
        <f>'AT-8_Hon_CCH_Pry'!P18+'AT-8A_Hon_CCH_UPry'!P18</f>
        <v>988.88</v>
      </c>
      <c r="F1528" s="219">
        <f t="shared" si="147"/>
        <v>0.98454798884906414</v>
      </c>
      <c r="G1528" s="221">
        <f t="shared" si="148"/>
        <v>29.190000000000055</v>
      </c>
      <c r="H1528" s="199">
        <f t="shared" si="149"/>
        <v>2.9062126642771861E-2</v>
      </c>
    </row>
    <row r="1529" spans="1:8" ht="15.75" customHeight="1">
      <c r="A1529" s="202">
        <f t="shared" si="144"/>
        <v>10</v>
      </c>
      <c r="B1529" s="214" t="str">
        <f t="shared" si="144"/>
        <v>10-BALLIA</v>
      </c>
      <c r="C1529" s="215">
        <f t="shared" si="145"/>
        <v>734.7</v>
      </c>
      <c r="D1529" s="215">
        <f t="shared" si="146"/>
        <v>475.03</v>
      </c>
      <c r="E1529" s="221">
        <f>'AT-8_Hon_CCH_Pry'!P19+'AT-8A_Hon_CCH_UPry'!P19</f>
        <v>732.24</v>
      </c>
      <c r="F1529" s="219">
        <f t="shared" si="147"/>
        <v>0.99665169456921188</v>
      </c>
      <c r="G1529" s="221">
        <f t="shared" si="148"/>
        <v>-257.21000000000004</v>
      </c>
      <c r="H1529" s="199">
        <f t="shared" si="149"/>
        <v>-0.35008847148495986</v>
      </c>
    </row>
    <row r="1530" spans="1:8" ht="15.75" customHeight="1">
      <c r="A1530" s="202">
        <f t="shared" si="144"/>
        <v>11</v>
      </c>
      <c r="B1530" s="214" t="str">
        <f t="shared" si="144"/>
        <v>11-BALRAMPUR</v>
      </c>
      <c r="C1530" s="215">
        <f t="shared" si="145"/>
        <v>487.1</v>
      </c>
      <c r="D1530" s="215">
        <f t="shared" si="146"/>
        <v>485.4</v>
      </c>
      <c r="E1530" s="221">
        <f>'AT-8_Hon_CCH_Pry'!P20+'AT-8A_Hon_CCH_UPry'!P20</f>
        <v>457.47</v>
      </c>
      <c r="F1530" s="219">
        <f t="shared" si="147"/>
        <v>0.93917060151919529</v>
      </c>
      <c r="G1530" s="221">
        <f t="shared" si="148"/>
        <v>27.92999999999995</v>
      </c>
      <c r="H1530" s="199">
        <f t="shared" si="149"/>
        <v>5.7339355368507386E-2</v>
      </c>
    </row>
    <row r="1531" spans="1:8" ht="15.75" customHeight="1">
      <c r="A1531" s="202">
        <f t="shared" si="144"/>
        <v>12</v>
      </c>
      <c r="B1531" s="214" t="str">
        <f t="shared" si="144"/>
        <v>12-BANDA</v>
      </c>
      <c r="C1531" s="215">
        <f t="shared" si="145"/>
        <v>536.9</v>
      </c>
      <c r="D1531" s="215">
        <f t="shared" si="146"/>
        <v>534.78</v>
      </c>
      <c r="E1531" s="221">
        <f>'AT-8_Hon_CCH_Pry'!P21+'AT-8A_Hon_CCH_UPry'!P21</f>
        <v>537.54</v>
      </c>
      <c r="F1531" s="219">
        <f t="shared" si="147"/>
        <v>1.0011920283106723</v>
      </c>
      <c r="G1531" s="221">
        <f t="shared" si="148"/>
        <v>-2.7599999999999909</v>
      </c>
      <c r="H1531" s="199">
        <f t="shared" si="149"/>
        <v>-5.1406220897746158E-3</v>
      </c>
    </row>
    <row r="1532" spans="1:8" ht="15.75" customHeight="1">
      <c r="A1532" s="202">
        <f t="shared" si="144"/>
        <v>13</v>
      </c>
      <c r="B1532" s="214" t="str">
        <f t="shared" si="144"/>
        <v>13-BARABANKI</v>
      </c>
      <c r="C1532" s="215">
        <f t="shared" si="145"/>
        <v>792.6</v>
      </c>
      <c r="D1532" s="215">
        <f t="shared" si="146"/>
        <v>785.17000000000007</v>
      </c>
      <c r="E1532" s="221">
        <f>'AT-8_Hon_CCH_Pry'!P22+'AT-8A_Hon_CCH_UPry'!P22</f>
        <v>801.13</v>
      </c>
      <c r="F1532" s="219">
        <f t="shared" si="147"/>
        <v>1.0107620489528135</v>
      </c>
      <c r="G1532" s="221">
        <f t="shared" si="148"/>
        <v>-15.959999999999923</v>
      </c>
      <c r="H1532" s="199">
        <f t="shared" si="149"/>
        <v>-2.0136260408781127E-2</v>
      </c>
    </row>
    <row r="1533" spans="1:8" ht="15.75" customHeight="1">
      <c r="A1533" s="202">
        <f t="shared" si="144"/>
        <v>14</v>
      </c>
      <c r="B1533" s="214" t="str">
        <f t="shared" si="144"/>
        <v>14-BAREILY</v>
      </c>
      <c r="C1533" s="215">
        <f t="shared" si="145"/>
        <v>713.2</v>
      </c>
      <c r="D1533" s="215">
        <f t="shared" si="146"/>
        <v>805.88</v>
      </c>
      <c r="E1533" s="221">
        <f>'AT-8_Hon_CCH_Pry'!P23+'AT-8A_Hon_CCH_UPry'!P23</f>
        <v>810.01</v>
      </c>
      <c r="F1533" s="219">
        <f t="shared" si="147"/>
        <v>1.1357403252944476</v>
      </c>
      <c r="G1533" s="221">
        <f t="shared" si="148"/>
        <v>-4.1299999999999955</v>
      </c>
      <c r="H1533" s="199">
        <f t="shared" si="149"/>
        <v>-5.7908020190689784E-3</v>
      </c>
    </row>
    <row r="1534" spans="1:8" ht="15.75" customHeight="1">
      <c r="A1534" s="202">
        <f t="shared" si="144"/>
        <v>15</v>
      </c>
      <c r="B1534" s="214" t="str">
        <f t="shared" si="144"/>
        <v>15-BASTI</v>
      </c>
      <c r="C1534" s="215">
        <f t="shared" si="145"/>
        <v>577.79999999999995</v>
      </c>
      <c r="D1534" s="215">
        <f t="shared" si="146"/>
        <v>486.47</v>
      </c>
      <c r="E1534" s="221">
        <f>'AT-8_Hon_CCH_Pry'!P24+'AT-8A_Hon_CCH_UPry'!P24</f>
        <v>582.48</v>
      </c>
      <c r="F1534" s="219">
        <f t="shared" si="147"/>
        <v>1.0080996884735203</v>
      </c>
      <c r="G1534" s="221">
        <f t="shared" si="148"/>
        <v>-96.009999999999991</v>
      </c>
      <c r="H1534" s="199">
        <f t="shared" si="149"/>
        <v>-0.16616476289373486</v>
      </c>
    </row>
    <row r="1535" spans="1:8" ht="15.75" customHeight="1">
      <c r="A1535" s="202">
        <f t="shared" si="144"/>
        <v>16</v>
      </c>
      <c r="B1535" s="214" t="str">
        <f t="shared" si="144"/>
        <v>16-BHADOHI</v>
      </c>
      <c r="C1535" s="215">
        <f t="shared" si="145"/>
        <v>308.29999999999995</v>
      </c>
      <c r="D1535" s="215">
        <f t="shared" si="146"/>
        <v>285.5</v>
      </c>
      <c r="E1535" s="221">
        <f>'AT-8_Hon_CCH_Pry'!P25+'AT-8A_Hon_CCH_UPry'!P25</f>
        <v>309.29999999999995</v>
      </c>
      <c r="F1535" s="219">
        <f t="shared" si="147"/>
        <v>1.0032435939020434</v>
      </c>
      <c r="G1535" s="221">
        <f t="shared" si="148"/>
        <v>-23.799999999999955</v>
      </c>
      <c r="H1535" s="199">
        <f t="shared" si="149"/>
        <v>-7.7197534868634315E-2</v>
      </c>
    </row>
    <row r="1536" spans="1:8" ht="15.75" customHeight="1">
      <c r="A1536" s="202">
        <f t="shared" si="144"/>
        <v>17</v>
      </c>
      <c r="B1536" s="214" t="str">
        <f t="shared" si="144"/>
        <v>17-BIJNOUR</v>
      </c>
      <c r="C1536" s="215">
        <f t="shared" ref="C1536:C1551" si="150">C1455</f>
        <v>619.5</v>
      </c>
      <c r="D1536" s="215">
        <f t="shared" si="146"/>
        <v>560.62</v>
      </c>
      <c r="E1536" s="221">
        <f>'AT-8_Hon_CCH_Pry'!P26+'AT-8A_Hon_CCH_UPry'!P26</f>
        <v>595.79999999999995</v>
      </c>
      <c r="F1536" s="219">
        <f t="shared" si="147"/>
        <v>0.96174334140435824</v>
      </c>
      <c r="G1536" s="221">
        <f t="shared" si="148"/>
        <v>-35.17999999999995</v>
      </c>
      <c r="H1536" s="199">
        <f t="shared" si="149"/>
        <v>-5.6787732041969248E-2</v>
      </c>
    </row>
    <row r="1537" spans="1:8" ht="15.75" customHeight="1">
      <c r="A1537" s="202">
        <f t="shared" si="144"/>
        <v>18</v>
      </c>
      <c r="B1537" s="214" t="str">
        <f t="shared" si="144"/>
        <v>18-BULANDSHAHAR</v>
      </c>
      <c r="C1537" s="215">
        <f t="shared" si="150"/>
        <v>597.4</v>
      </c>
      <c r="D1537" s="215">
        <f t="shared" si="146"/>
        <v>431.71999999999997</v>
      </c>
      <c r="E1537" s="221">
        <f>'AT-8_Hon_CCH_Pry'!P27+'AT-8A_Hon_CCH_UPry'!P27</f>
        <v>570.79</v>
      </c>
      <c r="F1537" s="219">
        <f t="shared" si="147"/>
        <v>0.95545698024774017</v>
      </c>
      <c r="G1537" s="221">
        <f t="shared" si="148"/>
        <v>-139.07</v>
      </c>
      <c r="H1537" s="199">
        <f t="shared" si="149"/>
        <v>-0.23279209909608303</v>
      </c>
    </row>
    <row r="1538" spans="1:8" ht="15.75" customHeight="1">
      <c r="A1538" s="202">
        <f t="shared" si="144"/>
        <v>19</v>
      </c>
      <c r="B1538" s="214" t="str">
        <f t="shared" si="144"/>
        <v>19-CHANDAULI</v>
      </c>
      <c r="C1538" s="215">
        <f t="shared" si="150"/>
        <v>453.3</v>
      </c>
      <c r="D1538" s="215">
        <f t="shared" si="146"/>
        <v>478.28000000000003</v>
      </c>
      <c r="E1538" s="221">
        <f>'AT-8_Hon_CCH_Pry'!P28+'AT-8A_Hon_CCH_UPry'!P28</f>
        <v>452.85</v>
      </c>
      <c r="F1538" s="219">
        <f t="shared" si="147"/>
        <v>0.99900727994705496</v>
      </c>
      <c r="G1538" s="221">
        <f t="shared" si="148"/>
        <v>25.430000000000007</v>
      </c>
      <c r="H1538" s="199">
        <f t="shared" si="149"/>
        <v>5.6099713214206939E-2</v>
      </c>
    </row>
    <row r="1539" spans="1:8" ht="15.75" customHeight="1">
      <c r="A1539" s="202">
        <f t="shared" si="144"/>
        <v>20</v>
      </c>
      <c r="B1539" s="214" t="str">
        <f t="shared" si="144"/>
        <v>20-CHITRAKOOT</v>
      </c>
      <c r="C1539" s="215">
        <f t="shared" si="150"/>
        <v>357.70000000000005</v>
      </c>
      <c r="D1539" s="215">
        <f t="shared" si="146"/>
        <v>367.88</v>
      </c>
      <c r="E1539" s="221">
        <f>'AT-8_Hon_CCH_Pry'!P29+'AT-8A_Hon_CCH_UPry'!P29</f>
        <v>365.42</v>
      </c>
      <c r="F1539" s="219">
        <f t="shared" si="147"/>
        <v>1.0215823315627619</v>
      </c>
      <c r="G1539" s="221">
        <f t="shared" si="148"/>
        <v>2.4599999999999795</v>
      </c>
      <c r="H1539" s="199">
        <f t="shared" si="149"/>
        <v>6.8772714565277582E-3</v>
      </c>
    </row>
    <row r="1540" spans="1:8" ht="15.75" customHeight="1">
      <c r="A1540" s="202">
        <f t="shared" ref="A1540:B1559" si="151">A59</f>
        <v>21</v>
      </c>
      <c r="B1540" s="214" t="str">
        <f t="shared" si="151"/>
        <v>21-AMETHI</v>
      </c>
      <c r="C1540" s="215">
        <f t="shared" si="150"/>
        <v>437.9</v>
      </c>
      <c r="D1540" s="215">
        <f t="shared" si="146"/>
        <v>410.77</v>
      </c>
      <c r="E1540" s="221">
        <f>'AT-8_Hon_CCH_Pry'!P30+'AT-8A_Hon_CCH_UPry'!P30</f>
        <v>412.86999999999995</v>
      </c>
      <c r="F1540" s="219">
        <f t="shared" si="147"/>
        <v>0.94284083124000906</v>
      </c>
      <c r="G1540" s="221">
        <f t="shared" si="148"/>
        <v>-2.0999999999999659</v>
      </c>
      <c r="H1540" s="199">
        <f t="shared" si="149"/>
        <v>-4.7956154373143779E-3</v>
      </c>
    </row>
    <row r="1541" spans="1:8" ht="15.75" customHeight="1">
      <c r="A1541" s="202">
        <f t="shared" si="151"/>
        <v>22</v>
      </c>
      <c r="B1541" s="214" t="str">
        <f t="shared" si="151"/>
        <v>22-DEORIA</v>
      </c>
      <c r="C1541" s="215">
        <f t="shared" si="150"/>
        <v>703.9</v>
      </c>
      <c r="D1541" s="215">
        <f t="shared" si="146"/>
        <v>776.85</v>
      </c>
      <c r="E1541" s="221">
        <f>'AT-8_Hon_CCH_Pry'!P31+'AT-8A_Hon_CCH_UPry'!P31</f>
        <v>703.3</v>
      </c>
      <c r="F1541" s="219">
        <f t="shared" si="147"/>
        <v>0.99914760619406162</v>
      </c>
      <c r="G1541" s="221">
        <f t="shared" si="148"/>
        <v>73.550000000000068</v>
      </c>
      <c r="H1541" s="199">
        <f t="shared" si="149"/>
        <v>0.10448927404460871</v>
      </c>
    </row>
    <row r="1542" spans="1:8" ht="15.75" customHeight="1">
      <c r="A1542" s="202">
        <f t="shared" si="151"/>
        <v>23</v>
      </c>
      <c r="B1542" s="214" t="str">
        <f t="shared" si="151"/>
        <v>23-ETAH</v>
      </c>
      <c r="C1542" s="215">
        <f t="shared" si="150"/>
        <v>441.29999999999995</v>
      </c>
      <c r="D1542" s="215">
        <f t="shared" si="146"/>
        <v>459.52</v>
      </c>
      <c r="E1542" s="221">
        <f>'AT-8_Hon_CCH_Pry'!P32+'AT-8A_Hon_CCH_UPry'!P32</f>
        <v>483.84000000000003</v>
      </c>
      <c r="F1542" s="219">
        <f t="shared" si="147"/>
        <v>1.0963970088375257</v>
      </c>
      <c r="G1542" s="221">
        <f t="shared" si="148"/>
        <v>-24.32000000000005</v>
      </c>
      <c r="H1542" s="199">
        <f t="shared" si="149"/>
        <v>-5.5109902560616479E-2</v>
      </c>
    </row>
    <row r="1543" spans="1:8" ht="15.75" customHeight="1">
      <c r="A1543" s="202">
        <f t="shared" si="151"/>
        <v>24</v>
      </c>
      <c r="B1543" s="214" t="str">
        <f t="shared" si="151"/>
        <v>24-FAIZABAD</v>
      </c>
      <c r="C1543" s="215">
        <f t="shared" si="150"/>
        <v>568.40000000000009</v>
      </c>
      <c r="D1543" s="215">
        <f t="shared" si="146"/>
        <v>578.93000000000006</v>
      </c>
      <c r="E1543" s="221">
        <f>'AT-8_Hon_CCH_Pry'!P33+'AT-8A_Hon_CCH_UPry'!P33</f>
        <v>570.74</v>
      </c>
      <c r="F1543" s="219">
        <f t="shared" si="147"/>
        <v>1.0041168191414496</v>
      </c>
      <c r="G1543" s="221">
        <f t="shared" si="148"/>
        <v>8.1900000000000546</v>
      </c>
      <c r="H1543" s="199">
        <f t="shared" si="149"/>
        <v>1.4408866995073986E-2</v>
      </c>
    </row>
    <row r="1544" spans="1:8" ht="15.75" customHeight="1">
      <c r="A1544" s="202">
        <f t="shared" si="151"/>
        <v>25</v>
      </c>
      <c r="B1544" s="214" t="str">
        <f t="shared" si="151"/>
        <v>25-FARRUKHABAD</v>
      </c>
      <c r="C1544" s="215">
        <f t="shared" si="150"/>
        <v>449.7</v>
      </c>
      <c r="D1544" s="215">
        <f t="shared" si="146"/>
        <v>558.48</v>
      </c>
      <c r="E1544" s="221">
        <f>'AT-8_Hon_CCH_Pry'!P34+'AT-8A_Hon_CCH_UPry'!P34</f>
        <v>550.14</v>
      </c>
      <c r="F1544" s="219">
        <f t="shared" si="147"/>
        <v>1.2233488992661774</v>
      </c>
      <c r="G1544" s="221">
        <f t="shared" si="148"/>
        <v>8.3400000000000318</v>
      </c>
      <c r="H1544" s="199">
        <f t="shared" si="149"/>
        <v>1.854569713142102E-2</v>
      </c>
    </row>
    <row r="1545" spans="1:8" ht="15.75" customHeight="1">
      <c r="A1545" s="202">
        <f t="shared" si="151"/>
        <v>26</v>
      </c>
      <c r="B1545" s="214" t="str">
        <f t="shared" si="151"/>
        <v>26-FATEHPUR</v>
      </c>
      <c r="C1545" s="215">
        <f t="shared" si="150"/>
        <v>668.7</v>
      </c>
      <c r="D1545" s="215">
        <f t="shared" si="146"/>
        <v>662.93000000000006</v>
      </c>
      <c r="E1545" s="221">
        <f>'AT-8_Hon_CCH_Pry'!P35+'AT-8A_Hon_CCH_UPry'!P35</f>
        <v>660.59999999999991</v>
      </c>
      <c r="F1545" s="219">
        <f t="shared" si="147"/>
        <v>0.98788694481830397</v>
      </c>
      <c r="G1545" s="221">
        <f t="shared" si="148"/>
        <v>2.3300000000001546</v>
      </c>
      <c r="H1545" s="199">
        <f t="shared" si="149"/>
        <v>3.4843726633769318E-3</v>
      </c>
    </row>
    <row r="1546" spans="1:8" ht="15.75" customHeight="1">
      <c r="A1546" s="202">
        <f t="shared" si="151"/>
        <v>27</v>
      </c>
      <c r="B1546" s="214" t="str">
        <f t="shared" si="151"/>
        <v>27-FIROZABAD</v>
      </c>
      <c r="C1546" s="215">
        <f t="shared" si="150"/>
        <v>434.5</v>
      </c>
      <c r="D1546" s="215">
        <f t="shared" si="146"/>
        <v>515.65</v>
      </c>
      <c r="E1546" s="221">
        <f>'AT-8_Hon_CCH_Pry'!P36+'AT-8A_Hon_CCH_UPry'!P36</f>
        <v>429.54</v>
      </c>
      <c r="F1546" s="219">
        <f t="shared" si="147"/>
        <v>0.98858457997698512</v>
      </c>
      <c r="G1546" s="221">
        <f t="shared" si="148"/>
        <v>86.109999999999957</v>
      </c>
      <c r="H1546" s="199">
        <f t="shared" si="149"/>
        <v>0.19818181818181807</v>
      </c>
    </row>
    <row r="1547" spans="1:8" ht="15.75" customHeight="1">
      <c r="A1547" s="202">
        <f t="shared" si="151"/>
        <v>28</v>
      </c>
      <c r="B1547" s="214" t="str">
        <f t="shared" si="151"/>
        <v>28-G.B. NAGAR</v>
      </c>
      <c r="C1547" s="215">
        <f t="shared" si="150"/>
        <v>91.1</v>
      </c>
      <c r="D1547" s="215">
        <f t="shared" si="146"/>
        <v>16.630000000000003</v>
      </c>
      <c r="E1547" s="221">
        <f>'AT-8_Hon_CCH_Pry'!P37+'AT-8A_Hon_CCH_UPry'!P37</f>
        <v>14.549999999999999</v>
      </c>
      <c r="F1547" s="219">
        <f t="shared" si="147"/>
        <v>0.1597145993413831</v>
      </c>
      <c r="G1547" s="221">
        <f t="shared" si="148"/>
        <v>2.0800000000000036</v>
      </c>
      <c r="H1547" s="199">
        <f t="shared" si="149"/>
        <v>2.28320526893524E-2</v>
      </c>
    </row>
    <row r="1548" spans="1:8" ht="15.75" customHeight="1">
      <c r="A1548" s="202">
        <f t="shared" si="151"/>
        <v>29</v>
      </c>
      <c r="B1548" s="214" t="str">
        <f t="shared" si="151"/>
        <v>29-GHAZIPUR</v>
      </c>
      <c r="C1548" s="215">
        <f t="shared" si="150"/>
        <v>748.3</v>
      </c>
      <c r="D1548" s="215">
        <f t="shared" si="146"/>
        <v>738.42000000000007</v>
      </c>
      <c r="E1548" s="221">
        <f>'AT-8_Hon_CCH_Pry'!P38+'AT-8A_Hon_CCH_UPry'!P38</f>
        <v>750.43</v>
      </c>
      <c r="F1548" s="219">
        <f t="shared" si="147"/>
        <v>1.0028464519577709</v>
      </c>
      <c r="G1548" s="221">
        <f t="shared" si="148"/>
        <v>-12.009999999999877</v>
      </c>
      <c r="H1548" s="199">
        <f t="shared" si="149"/>
        <v>-1.6049712682079217E-2</v>
      </c>
    </row>
    <row r="1549" spans="1:8" ht="15.75" customHeight="1">
      <c r="A1549" s="202">
        <f t="shared" si="151"/>
        <v>30</v>
      </c>
      <c r="B1549" s="214" t="str">
        <f t="shared" si="151"/>
        <v>30-GHAZIYABAD</v>
      </c>
      <c r="C1549" s="215">
        <f t="shared" si="150"/>
        <v>179.4</v>
      </c>
      <c r="D1549" s="215">
        <f t="shared" si="146"/>
        <v>232.62</v>
      </c>
      <c r="E1549" s="221">
        <f>'AT-8_Hon_CCH_Pry'!P39+'AT-8A_Hon_CCH_UPry'!P39</f>
        <v>157.80000000000001</v>
      </c>
      <c r="F1549" s="219">
        <f t="shared" si="147"/>
        <v>0.87959866220735794</v>
      </c>
      <c r="G1549" s="221">
        <f t="shared" si="148"/>
        <v>74.819999999999993</v>
      </c>
      <c r="H1549" s="199">
        <f t="shared" si="149"/>
        <v>0.41705685618729094</v>
      </c>
    </row>
    <row r="1550" spans="1:8" ht="15.75" customHeight="1">
      <c r="A1550" s="202">
        <f t="shared" si="151"/>
        <v>31</v>
      </c>
      <c r="B1550" s="214" t="str">
        <f t="shared" si="151"/>
        <v>31-GONDA</v>
      </c>
      <c r="C1550" s="215">
        <f t="shared" si="150"/>
        <v>830.1</v>
      </c>
      <c r="D1550" s="215">
        <f t="shared" si="146"/>
        <v>918.18</v>
      </c>
      <c r="E1550" s="221">
        <f>'AT-8_Hon_CCH_Pry'!P40+'AT-8A_Hon_CCH_UPry'!P40</f>
        <v>827.09999999999991</v>
      </c>
      <c r="F1550" s="219">
        <f t="shared" si="147"/>
        <v>0.99638597759306091</v>
      </c>
      <c r="G1550" s="221">
        <f t="shared" si="148"/>
        <v>91.080000000000041</v>
      </c>
      <c r="H1550" s="199">
        <f t="shared" si="149"/>
        <v>0.10972172027466574</v>
      </c>
    </row>
    <row r="1551" spans="1:8" ht="15.75" customHeight="1">
      <c r="A1551" s="202">
        <f t="shared" si="151"/>
        <v>32</v>
      </c>
      <c r="B1551" s="214" t="str">
        <f t="shared" si="151"/>
        <v>32-GORAKHPUR</v>
      </c>
      <c r="C1551" s="215">
        <f t="shared" si="150"/>
        <v>829.9</v>
      </c>
      <c r="D1551" s="215">
        <f t="shared" si="146"/>
        <v>837.38</v>
      </c>
      <c r="E1551" s="221">
        <f>'AT-8_Hon_CCH_Pry'!P41+'AT-8A_Hon_CCH_UPry'!P41</f>
        <v>841.63</v>
      </c>
      <c r="F1551" s="219">
        <f t="shared" si="147"/>
        <v>1.0141342330401253</v>
      </c>
      <c r="G1551" s="221">
        <f t="shared" si="148"/>
        <v>-4.25</v>
      </c>
      <c r="H1551" s="199">
        <f t="shared" si="149"/>
        <v>-5.1210989275816366E-3</v>
      </c>
    </row>
    <row r="1552" spans="1:8" ht="15.75" customHeight="1">
      <c r="A1552" s="202">
        <f t="shared" si="151"/>
        <v>33</v>
      </c>
      <c r="B1552" s="214" t="str">
        <f t="shared" si="151"/>
        <v>33-HAMEERPUR</v>
      </c>
      <c r="C1552" s="215">
        <f t="shared" ref="C1552:C1567" si="152">C1471</f>
        <v>283.89999999999998</v>
      </c>
      <c r="D1552" s="215">
        <f t="shared" si="146"/>
        <v>282.95000000000005</v>
      </c>
      <c r="E1552" s="221">
        <f>'AT-8_Hon_CCH_Pry'!P42+'AT-8A_Hon_CCH_UPry'!P42</f>
        <v>284.40000000000003</v>
      </c>
      <c r="F1552" s="219">
        <f t="shared" si="147"/>
        <v>1.0017611835153224</v>
      </c>
      <c r="G1552" s="221">
        <f t="shared" si="148"/>
        <v>-1.4499999999999886</v>
      </c>
      <c r="H1552" s="199">
        <f t="shared" si="149"/>
        <v>-5.1074321944346206E-3</v>
      </c>
    </row>
    <row r="1553" spans="1:8" ht="15.75" customHeight="1">
      <c r="A1553" s="202">
        <f t="shared" si="151"/>
        <v>34</v>
      </c>
      <c r="B1553" s="214" t="str">
        <f t="shared" si="151"/>
        <v>34-HARDOI</v>
      </c>
      <c r="C1553" s="215">
        <f t="shared" si="152"/>
        <v>1095.5999999999999</v>
      </c>
      <c r="D1553" s="215">
        <f t="shared" si="146"/>
        <v>1091.67</v>
      </c>
      <c r="E1553" s="221">
        <f>'AT-8_Hon_CCH_Pry'!P43+'AT-8A_Hon_CCH_UPry'!P43</f>
        <v>1096.8399999999999</v>
      </c>
      <c r="F1553" s="219">
        <f t="shared" si="147"/>
        <v>1.0011317999269806</v>
      </c>
      <c r="G1553" s="221">
        <f t="shared" si="148"/>
        <v>-5.1699999999998454</v>
      </c>
      <c r="H1553" s="199">
        <f t="shared" si="149"/>
        <v>-4.718875502007891E-3</v>
      </c>
    </row>
    <row r="1554" spans="1:8" ht="15.75" customHeight="1">
      <c r="A1554" s="202">
        <f t="shared" si="151"/>
        <v>35</v>
      </c>
      <c r="B1554" s="214" t="str">
        <f t="shared" si="151"/>
        <v>35-HATHRAS</v>
      </c>
      <c r="C1554" s="215">
        <f t="shared" si="152"/>
        <v>337.4</v>
      </c>
      <c r="D1554" s="215">
        <f t="shared" si="146"/>
        <v>316</v>
      </c>
      <c r="E1554" s="221">
        <f>'AT-8_Hon_CCH_Pry'!P44+'AT-8A_Hon_CCH_UPry'!P44</f>
        <v>279.59999999999997</v>
      </c>
      <c r="F1554" s="219">
        <f t="shared" si="147"/>
        <v>0.82868998221695311</v>
      </c>
      <c r="G1554" s="221">
        <f t="shared" si="148"/>
        <v>36.400000000000034</v>
      </c>
      <c r="H1554" s="199">
        <f t="shared" si="149"/>
        <v>0.10788381742738599</v>
      </c>
    </row>
    <row r="1555" spans="1:8" ht="15.75" customHeight="1">
      <c r="A1555" s="202">
        <f t="shared" si="151"/>
        <v>36</v>
      </c>
      <c r="B1555" s="214" t="str">
        <f t="shared" si="151"/>
        <v>36-ITAWAH</v>
      </c>
      <c r="C1555" s="215">
        <f t="shared" si="152"/>
        <v>382</v>
      </c>
      <c r="D1555" s="215">
        <f t="shared" si="146"/>
        <v>380.05</v>
      </c>
      <c r="E1555" s="221">
        <f>'AT-8_Hon_CCH_Pry'!P45+'AT-8A_Hon_CCH_UPry'!P45</f>
        <v>382</v>
      </c>
      <c r="F1555" s="219">
        <f t="shared" si="147"/>
        <v>1</v>
      </c>
      <c r="G1555" s="221">
        <f t="shared" si="148"/>
        <v>-1.9499999999999886</v>
      </c>
      <c r="H1555" s="199">
        <f t="shared" si="149"/>
        <v>-5.1047120418847873E-3</v>
      </c>
    </row>
    <row r="1556" spans="1:8" ht="15.75" customHeight="1">
      <c r="A1556" s="202">
        <f t="shared" si="151"/>
        <v>37</v>
      </c>
      <c r="B1556" s="214" t="str">
        <f t="shared" si="151"/>
        <v>37-J.P. NAGAR</v>
      </c>
      <c r="C1556" s="215">
        <f t="shared" si="152"/>
        <v>319.60000000000002</v>
      </c>
      <c r="D1556" s="215">
        <f t="shared" si="146"/>
        <v>248.10000000000002</v>
      </c>
      <c r="E1556" s="221">
        <f>'AT-8_Hon_CCH_Pry'!P46+'AT-8A_Hon_CCH_UPry'!P46</f>
        <v>132.57999999999998</v>
      </c>
      <c r="F1556" s="219">
        <f t="shared" si="147"/>
        <v>0.41483103879849803</v>
      </c>
      <c r="G1556" s="221">
        <f t="shared" si="148"/>
        <v>115.52000000000004</v>
      </c>
      <c r="H1556" s="199">
        <f t="shared" si="149"/>
        <v>0.36145181476846067</v>
      </c>
    </row>
    <row r="1557" spans="1:8" ht="15.75" customHeight="1">
      <c r="A1557" s="202">
        <f t="shared" si="151"/>
        <v>38</v>
      </c>
      <c r="B1557" s="214" t="str">
        <f t="shared" si="151"/>
        <v>38-JALAUN</v>
      </c>
      <c r="C1557" s="215">
        <f t="shared" si="152"/>
        <v>387.9</v>
      </c>
      <c r="D1557" s="215">
        <f t="shared" si="146"/>
        <v>387.02</v>
      </c>
      <c r="E1557" s="221">
        <f>'AT-8_Hon_CCH_Pry'!P47+'AT-8A_Hon_CCH_UPry'!P47</f>
        <v>389</v>
      </c>
      <c r="F1557" s="219">
        <f t="shared" si="147"/>
        <v>1.0028357824181491</v>
      </c>
      <c r="G1557" s="221">
        <f t="shared" si="148"/>
        <v>-1.9800000000000182</v>
      </c>
      <c r="H1557" s="199">
        <f t="shared" si="149"/>
        <v>-5.1044083526682604E-3</v>
      </c>
    </row>
    <row r="1558" spans="1:8" ht="15.75" customHeight="1">
      <c r="A1558" s="202">
        <f t="shared" si="151"/>
        <v>39</v>
      </c>
      <c r="B1558" s="214" t="str">
        <f t="shared" si="151"/>
        <v>39-JAUNPUR</v>
      </c>
      <c r="C1558" s="215">
        <f t="shared" si="152"/>
        <v>935.3</v>
      </c>
      <c r="D1558" s="215">
        <f t="shared" si="146"/>
        <v>1154</v>
      </c>
      <c r="E1558" s="221">
        <f>'AT-8_Hon_CCH_Pry'!P48+'AT-8A_Hon_CCH_UPry'!P48</f>
        <v>934.7600000000001</v>
      </c>
      <c r="F1558" s="219">
        <f t="shared" si="147"/>
        <v>0.99942264514059675</v>
      </c>
      <c r="G1558" s="221">
        <f t="shared" si="148"/>
        <v>219.2399999999999</v>
      </c>
      <c r="H1558" s="199">
        <f t="shared" si="149"/>
        <v>0.23440607291778029</v>
      </c>
    </row>
    <row r="1559" spans="1:8" ht="15.75" customHeight="1">
      <c r="A1559" s="202">
        <f t="shared" si="151"/>
        <v>40</v>
      </c>
      <c r="B1559" s="214" t="str">
        <f t="shared" si="151"/>
        <v>40-JHANSI</v>
      </c>
      <c r="C1559" s="215">
        <f t="shared" si="152"/>
        <v>411.6</v>
      </c>
      <c r="D1559" s="215">
        <f t="shared" si="146"/>
        <v>432.73</v>
      </c>
      <c r="E1559" s="221">
        <f>'AT-8_Hon_CCH_Pry'!P49+'AT-8A_Hon_CCH_UPry'!P49</f>
        <v>434.96000000000004</v>
      </c>
      <c r="F1559" s="219">
        <f t="shared" si="147"/>
        <v>1.0567541302235179</v>
      </c>
      <c r="G1559" s="221">
        <f t="shared" si="148"/>
        <v>-2.2300000000000182</v>
      </c>
      <c r="H1559" s="199">
        <f t="shared" si="149"/>
        <v>-5.4178814382896453E-3</v>
      </c>
    </row>
    <row r="1560" spans="1:8" ht="15.75" customHeight="1">
      <c r="A1560" s="202">
        <f t="shared" ref="A1560:B1579" si="153">A79</f>
        <v>41</v>
      </c>
      <c r="B1560" s="214" t="str">
        <f t="shared" si="153"/>
        <v>41-KANNAUJ</v>
      </c>
      <c r="C1560" s="215">
        <f t="shared" si="152"/>
        <v>401.8</v>
      </c>
      <c r="D1560" s="215">
        <f t="shared" si="146"/>
        <v>425.47</v>
      </c>
      <c r="E1560" s="221">
        <f>'AT-8_Hon_CCH_Pry'!P50+'AT-8A_Hon_CCH_UPry'!P50</f>
        <v>401.26</v>
      </c>
      <c r="F1560" s="219">
        <f t="shared" si="147"/>
        <v>0.99865604778496764</v>
      </c>
      <c r="G1560" s="221">
        <f t="shared" si="148"/>
        <v>24.210000000000036</v>
      </c>
      <c r="H1560" s="199">
        <f t="shared" si="149"/>
        <v>6.025385764061731E-2</v>
      </c>
    </row>
    <row r="1561" spans="1:8" ht="15.75" customHeight="1">
      <c r="A1561" s="202">
        <f t="shared" si="153"/>
        <v>42</v>
      </c>
      <c r="B1561" s="214" t="str">
        <f t="shared" si="153"/>
        <v>42-KANPUR DEHAT</v>
      </c>
      <c r="C1561" s="215">
        <f t="shared" si="152"/>
        <v>499.79999999999995</v>
      </c>
      <c r="D1561" s="215">
        <f t="shared" si="146"/>
        <v>497.27</v>
      </c>
      <c r="E1561" s="221">
        <f>'AT-8_Hon_CCH_Pry'!P51+'AT-8A_Hon_CCH_UPry'!P51</f>
        <v>481.18</v>
      </c>
      <c r="F1561" s="219">
        <f t="shared" si="147"/>
        <v>0.96274509803921582</v>
      </c>
      <c r="G1561" s="221">
        <f t="shared" si="148"/>
        <v>16.089999999999975</v>
      </c>
      <c r="H1561" s="199">
        <f t="shared" si="149"/>
        <v>3.2192877150860298E-2</v>
      </c>
    </row>
    <row r="1562" spans="1:8" ht="15.75" customHeight="1">
      <c r="A1562" s="202">
        <f t="shared" si="153"/>
        <v>43</v>
      </c>
      <c r="B1562" s="214" t="str">
        <f t="shared" si="153"/>
        <v>43-KANPUR NAGAR</v>
      </c>
      <c r="C1562" s="215">
        <f t="shared" si="152"/>
        <v>476.5</v>
      </c>
      <c r="D1562" s="215">
        <f t="shared" si="146"/>
        <v>406.28</v>
      </c>
      <c r="E1562" s="221">
        <f>'AT-8_Hon_CCH_Pry'!P52+'AT-8A_Hon_CCH_UPry'!P52</f>
        <v>417.15</v>
      </c>
      <c r="F1562" s="219">
        <f t="shared" si="147"/>
        <v>0.87544596012591813</v>
      </c>
      <c r="G1562" s="221">
        <f t="shared" si="148"/>
        <v>-10.870000000000005</v>
      </c>
      <c r="H1562" s="199">
        <f t="shared" si="149"/>
        <v>-2.2812172088142717E-2</v>
      </c>
    </row>
    <row r="1563" spans="1:8" ht="15.75" customHeight="1">
      <c r="A1563" s="202">
        <f t="shared" si="153"/>
        <v>44</v>
      </c>
      <c r="B1563" s="214" t="str">
        <f t="shared" si="153"/>
        <v>44-KAAS GANJ</v>
      </c>
      <c r="C1563" s="215">
        <f t="shared" si="152"/>
        <v>338.2</v>
      </c>
      <c r="D1563" s="215">
        <f t="shared" si="146"/>
        <v>374.32</v>
      </c>
      <c r="E1563" s="221">
        <f>'AT-8_Hon_CCH_Pry'!P53+'AT-8A_Hon_CCH_UPry'!P53</f>
        <v>374.86</v>
      </c>
      <c r="F1563" s="219">
        <f t="shared" si="147"/>
        <v>1.1083973979893555</v>
      </c>
      <c r="G1563" s="221">
        <f t="shared" si="148"/>
        <v>-0.54000000000002046</v>
      </c>
      <c r="H1563" s="199">
        <f t="shared" si="149"/>
        <v>-1.5966883500887655E-3</v>
      </c>
    </row>
    <row r="1564" spans="1:8" ht="15.75" customHeight="1">
      <c r="A1564" s="202">
        <f t="shared" si="153"/>
        <v>45</v>
      </c>
      <c r="B1564" s="214" t="str">
        <f t="shared" si="153"/>
        <v>45-KAUSHAMBI</v>
      </c>
      <c r="C1564" s="215">
        <f t="shared" si="152"/>
        <v>351.6</v>
      </c>
      <c r="D1564" s="215">
        <f t="shared" si="146"/>
        <v>362.9</v>
      </c>
      <c r="E1564" s="221">
        <f>'AT-8_Hon_CCH_Pry'!P54+'AT-8A_Hon_CCH_UPry'!P54</f>
        <v>364.74</v>
      </c>
      <c r="F1564" s="219">
        <f t="shared" si="147"/>
        <v>1.0373720136518771</v>
      </c>
      <c r="G1564" s="221">
        <f t="shared" si="148"/>
        <v>-1.8400000000000318</v>
      </c>
      <c r="H1564" s="199">
        <f t="shared" si="149"/>
        <v>-5.2332195676906479E-3</v>
      </c>
    </row>
    <row r="1565" spans="1:8" ht="15.75" customHeight="1">
      <c r="A1565" s="202">
        <f t="shared" si="153"/>
        <v>46</v>
      </c>
      <c r="B1565" s="214" t="str">
        <f t="shared" si="153"/>
        <v>46-KUSHINAGAR</v>
      </c>
      <c r="C1565" s="215">
        <f t="shared" si="152"/>
        <v>823.8</v>
      </c>
      <c r="D1565" s="215">
        <f t="shared" si="146"/>
        <v>734.18000000000006</v>
      </c>
      <c r="E1565" s="221">
        <f>'AT-8_Hon_CCH_Pry'!P55+'AT-8A_Hon_CCH_UPry'!P55</f>
        <v>817.23</v>
      </c>
      <c r="F1565" s="219">
        <f t="shared" si="147"/>
        <v>0.99202476329206124</v>
      </c>
      <c r="G1565" s="221">
        <f t="shared" si="148"/>
        <v>-83.049999999999955</v>
      </c>
      <c r="H1565" s="199">
        <f t="shared" si="149"/>
        <v>-0.10081330420004851</v>
      </c>
    </row>
    <row r="1566" spans="1:8" ht="15.75" customHeight="1">
      <c r="A1566" s="202">
        <f t="shared" si="153"/>
        <v>47</v>
      </c>
      <c r="B1566" s="214" t="str">
        <f t="shared" si="153"/>
        <v>47-LAKHIMPUR KHERI</v>
      </c>
      <c r="C1566" s="215">
        <f t="shared" si="152"/>
        <v>1031.0999999999999</v>
      </c>
      <c r="D1566" s="215">
        <f t="shared" si="146"/>
        <v>1240.48</v>
      </c>
      <c r="E1566" s="221">
        <f>'AT-8_Hon_CCH_Pry'!P56+'AT-8A_Hon_CCH_UPry'!P56</f>
        <v>1050.25</v>
      </c>
      <c r="F1566" s="219">
        <f t="shared" si="147"/>
        <v>1.0185723984094657</v>
      </c>
      <c r="G1566" s="221">
        <f t="shared" si="148"/>
        <v>190.23000000000002</v>
      </c>
      <c r="H1566" s="199">
        <f t="shared" si="149"/>
        <v>0.18449228978760551</v>
      </c>
    </row>
    <row r="1567" spans="1:8" ht="15.75" customHeight="1">
      <c r="A1567" s="202">
        <f t="shared" si="153"/>
        <v>48</v>
      </c>
      <c r="B1567" s="214" t="str">
        <f t="shared" si="153"/>
        <v>48-LALITPUR</v>
      </c>
      <c r="C1567" s="215">
        <f t="shared" si="152"/>
        <v>410.6</v>
      </c>
      <c r="D1567" s="215">
        <f t="shared" si="146"/>
        <v>506.77</v>
      </c>
      <c r="E1567" s="221">
        <f>'AT-8_Hon_CCH_Pry'!P57+'AT-8A_Hon_CCH_UPry'!P57</f>
        <v>509.36</v>
      </c>
      <c r="F1567" s="219">
        <f t="shared" si="147"/>
        <v>1.2405260594252314</v>
      </c>
      <c r="G1567" s="221">
        <f t="shared" si="148"/>
        <v>-2.5900000000000318</v>
      </c>
      <c r="H1567" s="199">
        <f t="shared" si="149"/>
        <v>-6.3078421821725081E-3</v>
      </c>
    </row>
    <row r="1568" spans="1:8" ht="15.75" customHeight="1">
      <c r="A1568" s="202">
        <f t="shared" si="153"/>
        <v>49</v>
      </c>
      <c r="B1568" s="214" t="str">
        <f t="shared" si="153"/>
        <v>49-LUCKNOW</v>
      </c>
      <c r="C1568" s="215">
        <f t="shared" ref="C1568:C1583" si="154">C1487</f>
        <v>559.5</v>
      </c>
      <c r="D1568" s="215">
        <f t="shared" si="146"/>
        <v>411.37</v>
      </c>
      <c r="E1568" s="221">
        <f>'AT-8_Hon_CCH_Pry'!P58+'AT-8A_Hon_CCH_UPry'!P58</f>
        <v>395.59</v>
      </c>
      <c r="F1568" s="219">
        <f t="shared" si="147"/>
        <v>0.70704200178731003</v>
      </c>
      <c r="G1568" s="221">
        <f t="shared" si="148"/>
        <v>15.78000000000003</v>
      </c>
      <c r="H1568" s="199">
        <f t="shared" si="149"/>
        <v>2.8203753351206486E-2</v>
      </c>
    </row>
    <row r="1569" spans="1:8" ht="15.75" customHeight="1">
      <c r="A1569" s="202">
        <f t="shared" si="153"/>
        <v>50</v>
      </c>
      <c r="B1569" s="214" t="str">
        <f t="shared" si="153"/>
        <v>50-MAHOBA</v>
      </c>
      <c r="C1569" s="215">
        <f t="shared" si="154"/>
        <v>261.39999999999998</v>
      </c>
      <c r="D1569" s="215">
        <f t="shared" si="146"/>
        <v>243.53</v>
      </c>
      <c r="E1569" s="221">
        <f>'AT-8_Hon_CCH_Pry'!P59+'AT-8A_Hon_CCH_UPry'!P59</f>
        <v>261.39999999999998</v>
      </c>
      <c r="F1569" s="219">
        <f t="shared" si="147"/>
        <v>1</v>
      </c>
      <c r="G1569" s="221">
        <f t="shared" si="148"/>
        <v>-17.869999999999976</v>
      </c>
      <c r="H1569" s="199">
        <f t="shared" si="149"/>
        <v>-6.8362662586074902E-2</v>
      </c>
    </row>
    <row r="1570" spans="1:8" ht="15.75" customHeight="1">
      <c r="A1570" s="202">
        <f t="shared" si="153"/>
        <v>51</v>
      </c>
      <c r="B1570" s="214" t="str">
        <f t="shared" si="153"/>
        <v>51-MAHRAJGANJ</v>
      </c>
      <c r="C1570" s="215">
        <f t="shared" si="154"/>
        <v>602.79999999999995</v>
      </c>
      <c r="D1570" s="215">
        <f t="shared" si="146"/>
        <v>600.48</v>
      </c>
      <c r="E1570" s="221">
        <f>'AT-8_Hon_CCH_Pry'!P60+'AT-8A_Hon_CCH_UPry'!P60</f>
        <v>588.4</v>
      </c>
      <c r="F1570" s="219">
        <f t="shared" si="147"/>
        <v>0.97611147976111479</v>
      </c>
      <c r="G1570" s="221">
        <f t="shared" si="148"/>
        <v>12.080000000000041</v>
      </c>
      <c r="H1570" s="199">
        <f t="shared" si="149"/>
        <v>2.0039814200398211E-2</v>
      </c>
    </row>
    <row r="1571" spans="1:8" ht="15.75" customHeight="1">
      <c r="A1571" s="202">
        <f t="shared" si="153"/>
        <v>52</v>
      </c>
      <c r="B1571" s="214" t="str">
        <f t="shared" si="153"/>
        <v>52-MAINPURI</v>
      </c>
      <c r="C1571" s="215">
        <f t="shared" si="154"/>
        <v>425.5</v>
      </c>
      <c r="D1571" s="215">
        <f t="shared" si="146"/>
        <v>420.45000000000005</v>
      </c>
      <c r="E1571" s="221">
        <f>'AT-8_Hon_CCH_Pry'!P61+'AT-8A_Hon_CCH_UPry'!P61</f>
        <v>422.6</v>
      </c>
      <c r="F1571" s="219">
        <f t="shared" si="147"/>
        <v>0.99318448883666277</v>
      </c>
      <c r="G1571" s="221">
        <f t="shared" si="148"/>
        <v>-2.1499999999999773</v>
      </c>
      <c r="H1571" s="199">
        <f t="shared" si="149"/>
        <v>-5.0528789659223909E-3</v>
      </c>
    </row>
    <row r="1572" spans="1:8" ht="15.75" customHeight="1">
      <c r="A1572" s="202">
        <f t="shared" si="153"/>
        <v>53</v>
      </c>
      <c r="B1572" s="214" t="str">
        <f t="shared" si="153"/>
        <v>53-MATHURA</v>
      </c>
      <c r="C1572" s="215">
        <f t="shared" si="154"/>
        <v>225.10000000000002</v>
      </c>
      <c r="D1572" s="215">
        <f t="shared" si="146"/>
        <v>12.42</v>
      </c>
      <c r="E1572" s="221">
        <f>'AT-8_Hon_CCH_Pry'!P62+'AT-8A_Hon_CCH_UPry'!P62</f>
        <v>12.47</v>
      </c>
      <c r="F1572" s="219">
        <f t="shared" si="147"/>
        <v>5.5397601066192799E-2</v>
      </c>
      <c r="G1572" s="221">
        <f t="shared" si="148"/>
        <v>-5.0000000000000711E-2</v>
      </c>
      <c r="H1572" s="199">
        <f t="shared" si="149"/>
        <v>-2.2212350066637364E-4</v>
      </c>
    </row>
    <row r="1573" spans="1:8" ht="15.75" customHeight="1">
      <c r="A1573" s="202">
        <f t="shared" si="153"/>
        <v>54</v>
      </c>
      <c r="B1573" s="214" t="str">
        <f t="shared" si="153"/>
        <v>54-MAU</v>
      </c>
      <c r="C1573" s="215">
        <f t="shared" si="154"/>
        <v>441.20000000000005</v>
      </c>
      <c r="D1573" s="215">
        <f t="shared" si="146"/>
        <v>428.82000000000005</v>
      </c>
      <c r="E1573" s="221">
        <f>'AT-8_Hon_CCH_Pry'!P63+'AT-8A_Hon_CCH_UPry'!P63</f>
        <v>431.01</v>
      </c>
      <c r="F1573" s="219">
        <f t="shared" si="147"/>
        <v>0.9769038984587487</v>
      </c>
      <c r="G1573" s="221">
        <f t="shared" si="148"/>
        <v>-2.1899999999999409</v>
      </c>
      <c r="H1573" s="199">
        <f t="shared" si="149"/>
        <v>-4.9637352674522682E-3</v>
      </c>
    </row>
    <row r="1574" spans="1:8" ht="15.75" customHeight="1">
      <c r="A1574" s="202">
        <f t="shared" si="153"/>
        <v>55</v>
      </c>
      <c r="B1574" s="214" t="str">
        <f t="shared" si="153"/>
        <v>55-MEERUT</v>
      </c>
      <c r="C1574" s="215">
        <f t="shared" si="154"/>
        <v>296.70000000000005</v>
      </c>
      <c r="D1574" s="215">
        <f t="shared" si="146"/>
        <v>263.75</v>
      </c>
      <c r="E1574" s="221">
        <f>'AT-8_Hon_CCH_Pry'!P64+'AT-8A_Hon_CCH_UPry'!P64</f>
        <v>265.08999999999997</v>
      </c>
      <c r="F1574" s="219">
        <f t="shared" si="147"/>
        <v>0.89346140883046832</v>
      </c>
      <c r="G1574" s="221">
        <f t="shared" si="148"/>
        <v>-1.339999999999975</v>
      </c>
      <c r="H1574" s="199">
        <f t="shared" si="149"/>
        <v>-4.5163464779237441E-3</v>
      </c>
    </row>
    <row r="1575" spans="1:8" ht="15.75" customHeight="1">
      <c r="A1575" s="202">
        <f t="shared" si="153"/>
        <v>56</v>
      </c>
      <c r="B1575" s="214" t="str">
        <f t="shared" si="153"/>
        <v>56-MIRZAPUR</v>
      </c>
      <c r="C1575" s="215">
        <f t="shared" si="154"/>
        <v>655.29999999999995</v>
      </c>
      <c r="D1575" s="215">
        <f t="shared" si="146"/>
        <v>641.03</v>
      </c>
      <c r="E1575" s="221">
        <f>'AT-8_Hon_CCH_Pry'!P65+'AT-8A_Hon_CCH_UPry'!P65</f>
        <v>622.86</v>
      </c>
      <c r="F1575" s="219">
        <f t="shared" si="147"/>
        <v>0.95049595605066395</v>
      </c>
      <c r="G1575" s="221">
        <f t="shared" si="148"/>
        <v>18.169999999999959</v>
      </c>
      <c r="H1575" s="199">
        <f t="shared" si="149"/>
        <v>2.7727758278650937E-2</v>
      </c>
    </row>
    <row r="1576" spans="1:8" ht="15.75" customHeight="1">
      <c r="A1576" s="202">
        <f t="shared" si="153"/>
        <v>57</v>
      </c>
      <c r="B1576" s="214" t="str">
        <f t="shared" si="153"/>
        <v>57-MORADABAD</v>
      </c>
      <c r="C1576" s="215">
        <f t="shared" si="154"/>
        <v>411.4</v>
      </c>
      <c r="D1576" s="215">
        <f t="shared" si="146"/>
        <v>391.18</v>
      </c>
      <c r="E1576" s="221">
        <f>'AT-8_Hon_CCH_Pry'!P66+'AT-8A_Hon_CCH_UPry'!P66</f>
        <v>393</v>
      </c>
      <c r="F1576" s="219">
        <f t="shared" si="147"/>
        <v>0.95527467185221204</v>
      </c>
      <c r="G1576" s="221">
        <f t="shared" si="148"/>
        <v>-1.8199999999999932</v>
      </c>
      <c r="H1576" s="199">
        <f t="shared" si="149"/>
        <v>-4.4239183276616268E-3</v>
      </c>
    </row>
    <row r="1577" spans="1:8" ht="15.75" customHeight="1">
      <c r="A1577" s="202">
        <f t="shared" si="153"/>
        <v>58</v>
      </c>
      <c r="B1577" s="214" t="str">
        <f t="shared" si="153"/>
        <v>58-MUZAFFARNAGAR</v>
      </c>
      <c r="C1577" s="215">
        <f t="shared" si="154"/>
        <v>314.39999999999998</v>
      </c>
      <c r="D1577" s="215">
        <f t="shared" si="146"/>
        <v>302.88</v>
      </c>
      <c r="E1577" s="221">
        <f>'AT-8_Hon_CCH_Pry'!P67+'AT-8A_Hon_CCH_UPry'!P67</f>
        <v>304</v>
      </c>
      <c r="F1577" s="219">
        <f t="shared" si="147"/>
        <v>0.96692111959287541</v>
      </c>
      <c r="G1577" s="221">
        <f t="shared" si="148"/>
        <v>-1.1200000000000045</v>
      </c>
      <c r="H1577" s="199">
        <f t="shared" si="149"/>
        <v>-3.5623409669211345E-3</v>
      </c>
    </row>
    <row r="1578" spans="1:8" ht="15.75" customHeight="1">
      <c r="A1578" s="202">
        <f t="shared" si="153"/>
        <v>59</v>
      </c>
      <c r="B1578" s="214" t="str">
        <f t="shared" si="153"/>
        <v>59-PILIBHIT</v>
      </c>
      <c r="C1578" s="215">
        <f t="shared" si="154"/>
        <v>464.4</v>
      </c>
      <c r="D1578" s="215">
        <f t="shared" si="146"/>
        <v>459.63</v>
      </c>
      <c r="E1578" s="221">
        <f>'AT-8_Hon_CCH_Pry'!P68+'AT-8A_Hon_CCH_UPry'!P68</f>
        <v>461.97</v>
      </c>
      <c r="F1578" s="219">
        <f t="shared" si="147"/>
        <v>0.99476744186046517</v>
      </c>
      <c r="G1578" s="221">
        <f t="shared" si="148"/>
        <v>-2.3400000000000318</v>
      </c>
      <c r="H1578" s="199">
        <f t="shared" si="149"/>
        <v>-5.0387596899225491E-3</v>
      </c>
    </row>
    <row r="1579" spans="1:8" ht="15.75" customHeight="1">
      <c r="A1579" s="202">
        <f t="shared" si="153"/>
        <v>60</v>
      </c>
      <c r="B1579" s="214" t="str">
        <f t="shared" si="153"/>
        <v>60-PRATAPGARH</v>
      </c>
      <c r="C1579" s="215">
        <f t="shared" si="154"/>
        <v>677.90000000000009</v>
      </c>
      <c r="D1579" s="215">
        <f t="shared" si="146"/>
        <v>674.73</v>
      </c>
      <c r="E1579" s="221">
        <f>'AT-8_Hon_CCH_Pry'!P69+'AT-8A_Hon_CCH_UPry'!P69</f>
        <v>700.68000000000006</v>
      </c>
      <c r="F1579" s="219">
        <f t="shared" si="147"/>
        <v>1.0336037763681958</v>
      </c>
      <c r="G1579" s="221">
        <f t="shared" si="148"/>
        <v>-25.950000000000045</v>
      </c>
      <c r="H1579" s="199">
        <f t="shared" si="149"/>
        <v>-3.8279982298274146E-2</v>
      </c>
    </row>
    <row r="1580" spans="1:8" ht="15.75" customHeight="1">
      <c r="A1580" s="202">
        <f t="shared" ref="A1580:B1594" si="155">A99</f>
        <v>61</v>
      </c>
      <c r="B1580" s="214" t="str">
        <f t="shared" si="155"/>
        <v>61-RAI BAREILY</v>
      </c>
      <c r="C1580" s="215">
        <f t="shared" si="154"/>
        <v>654.9</v>
      </c>
      <c r="D1580" s="215">
        <f t="shared" si="146"/>
        <v>652.42000000000007</v>
      </c>
      <c r="E1580" s="221">
        <f>'AT-8_Hon_CCH_Pry'!P70+'AT-8A_Hon_CCH_UPry'!P70</f>
        <v>654.86</v>
      </c>
      <c r="F1580" s="219">
        <f t="shared" si="147"/>
        <v>0.9999389219728203</v>
      </c>
      <c r="G1580" s="221">
        <f t="shared" si="148"/>
        <v>-2.4399999999999409</v>
      </c>
      <c r="H1580" s="199">
        <f t="shared" si="149"/>
        <v>-3.7257596579629575E-3</v>
      </c>
    </row>
    <row r="1581" spans="1:8" ht="15.75" customHeight="1">
      <c r="A1581" s="202">
        <f t="shared" si="155"/>
        <v>62</v>
      </c>
      <c r="B1581" s="214" t="str">
        <f t="shared" si="155"/>
        <v>62-RAMPUR</v>
      </c>
      <c r="C1581" s="215">
        <f t="shared" si="154"/>
        <v>456.20000000000005</v>
      </c>
      <c r="D1581" s="215">
        <f t="shared" si="146"/>
        <v>372.9</v>
      </c>
      <c r="E1581" s="221">
        <f>'AT-8_Hon_CCH_Pry'!P71+'AT-8A_Hon_CCH_UPry'!P71</f>
        <v>437.79999999999995</v>
      </c>
      <c r="F1581" s="219">
        <f t="shared" si="147"/>
        <v>0.95966681280140265</v>
      </c>
      <c r="G1581" s="221">
        <f t="shared" si="148"/>
        <v>-64.899999999999977</v>
      </c>
      <c r="H1581" s="199">
        <f t="shared" si="149"/>
        <v>-0.14226216571679082</v>
      </c>
    </row>
    <row r="1582" spans="1:8" ht="15.75" customHeight="1">
      <c r="A1582" s="202">
        <f t="shared" si="155"/>
        <v>63</v>
      </c>
      <c r="B1582" s="214" t="str">
        <f t="shared" si="155"/>
        <v>63-SAHARANPUR</v>
      </c>
      <c r="C1582" s="215">
        <f t="shared" si="154"/>
        <v>460.70000000000005</v>
      </c>
      <c r="D1582" s="215">
        <f t="shared" si="146"/>
        <v>440.25</v>
      </c>
      <c r="E1582" s="221">
        <f>'AT-8_Hon_CCH_Pry'!P72+'AT-8A_Hon_CCH_UPry'!P72</f>
        <v>442.5</v>
      </c>
      <c r="F1582" s="219">
        <f t="shared" si="147"/>
        <v>0.96049489906663765</v>
      </c>
      <c r="G1582" s="221">
        <f t="shared" si="148"/>
        <v>-2.25</v>
      </c>
      <c r="H1582" s="199">
        <f t="shared" si="149"/>
        <v>-4.8838723681354458E-3</v>
      </c>
    </row>
    <row r="1583" spans="1:8" ht="15.75" customHeight="1">
      <c r="A1583" s="202">
        <f t="shared" si="155"/>
        <v>64</v>
      </c>
      <c r="B1583" s="214" t="str">
        <f t="shared" si="155"/>
        <v>64-SANTKABIR NAGAR</v>
      </c>
      <c r="C1583" s="215">
        <f t="shared" si="154"/>
        <v>388.7</v>
      </c>
      <c r="D1583" s="215">
        <f t="shared" si="146"/>
        <v>388.73</v>
      </c>
      <c r="E1583" s="221">
        <f>'AT-8_Hon_CCH_Pry'!P73+'AT-8A_Hon_CCH_UPry'!P73</f>
        <v>387.98</v>
      </c>
      <c r="F1583" s="219">
        <f t="shared" si="147"/>
        <v>0.99814767172626717</v>
      </c>
      <c r="G1583" s="221">
        <f t="shared" si="148"/>
        <v>0.75</v>
      </c>
      <c r="H1583" s="199">
        <f t="shared" si="149"/>
        <v>1.9295086184718292E-3</v>
      </c>
    </row>
    <row r="1584" spans="1:8" ht="15.75" customHeight="1">
      <c r="A1584" s="202">
        <f t="shared" si="155"/>
        <v>65</v>
      </c>
      <c r="B1584" s="214" t="str">
        <f t="shared" si="155"/>
        <v>65-SHAHJAHANPUR</v>
      </c>
      <c r="C1584" s="215">
        <f t="shared" ref="C1584:C1591" si="156">C1503</f>
        <v>842.3</v>
      </c>
      <c r="D1584" s="215">
        <f t="shared" si="146"/>
        <v>846.98</v>
      </c>
      <c r="E1584" s="221">
        <f>'AT-8_Hon_CCH_Pry'!P74+'AT-8A_Hon_CCH_UPry'!P74</f>
        <v>851.31000000000006</v>
      </c>
      <c r="F1584" s="219">
        <f t="shared" si="147"/>
        <v>1.010696901341565</v>
      </c>
      <c r="G1584" s="221">
        <f t="shared" si="148"/>
        <v>-4.3300000000000409</v>
      </c>
      <c r="H1584" s="199">
        <f t="shared" si="149"/>
        <v>-5.1406862163125263E-3</v>
      </c>
    </row>
    <row r="1585" spans="1:23" ht="15.75" customHeight="1">
      <c r="A1585" s="202">
        <f t="shared" si="155"/>
        <v>66</v>
      </c>
      <c r="B1585" s="214" t="str">
        <f t="shared" si="155"/>
        <v>66-SHRAWASTI</v>
      </c>
      <c r="C1585" s="215">
        <f t="shared" si="156"/>
        <v>336.3</v>
      </c>
      <c r="D1585" s="215">
        <f t="shared" ref="D1585:D1594" si="157">F1504</f>
        <v>435.42999999999995</v>
      </c>
      <c r="E1585" s="221">
        <f>'AT-8_Hon_CCH_Pry'!P75+'AT-8A_Hon_CCH_UPry'!P75</f>
        <v>415.52</v>
      </c>
      <c r="F1585" s="219">
        <f t="shared" ref="F1585:F1595" si="158">E1585/C1585</f>
        <v>1.2355634849836454</v>
      </c>
      <c r="G1585" s="221">
        <f t="shared" ref="G1585:G1594" si="159">D1585-E1585</f>
        <v>19.909999999999968</v>
      </c>
      <c r="H1585" s="199">
        <f t="shared" ref="H1585:H1595" si="160">G1585/C1585</f>
        <v>5.9203092476955002E-2</v>
      </c>
    </row>
    <row r="1586" spans="1:23" ht="15.75" customHeight="1">
      <c r="A1586" s="202">
        <f t="shared" si="155"/>
        <v>67</v>
      </c>
      <c r="B1586" s="214" t="str">
        <f t="shared" si="155"/>
        <v>67-SIDDHARTHNAGAR</v>
      </c>
      <c r="C1586" s="215">
        <f t="shared" si="156"/>
        <v>709</v>
      </c>
      <c r="D1586" s="215">
        <f t="shared" si="157"/>
        <v>705.90000000000009</v>
      </c>
      <c r="E1586" s="221">
        <f>'AT-8_Hon_CCH_Pry'!P76+'AT-8A_Hon_CCH_UPry'!P76</f>
        <v>709.5</v>
      </c>
      <c r="F1586" s="219">
        <f t="shared" si="158"/>
        <v>1.0007052186177716</v>
      </c>
      <c r="G1586" s="221">
        <f t="shared" si="159"/>
        <v>-3.5999999999999091</v>
      </c>
      <c r="H1586" s="199">
        <f t="shared" si="160"/>
        <v>-5.0775740479547379E-3</v>
      </c>
    </row>
    <row r="1587" spans="1:23" ht="15.75" customHeight="1">
      <c r="A1587" s="202">
        <f t="shared" si="155"/>
        <v>68</v>
      </c>
      <c r="B1587" s="214" t="str">
        <f t="shared" si="155"/>
        <v>68-SITAPUR</v>
      </c>
      <c r="C1587" s="215">
        <f t="shared" si="156"/>
        <v>1157.0999999999999</v>
      </c>
      <c r="D1587" s="215">
        <f t="shared" si="157"/>
        <v>1152.78</v>
      </c>
      <c r="E1587" s="221">
        <f>'AT-8_Hon_CCH_Pry'!P77+'AT-8A_Hon_CCH_UPry'!P77</f>
        <v>1214.98</v>
      </c>
      <c r="F1587" s="219">
        <f t="shared" si="158"/>
        <v>1.0500216057384841</v>
      </c>
      <c r="G1587" s="221">
        <f t="shared" si="159"/>
        <v>-62.200000000000045</v>
      </c>
      <c r="H1587" s="199">
        <f t="shared" si="160"/>
        <v>-5.3755077348543817E-2</v>
      </c>
    </row>
    <row r="1588" spans="1:23" ht="15.75" customHeight="1">
      <c r="A1588" s="202">
        <f t="shared" si="155"/>
        <v>69</v>
      </c>
      <c r="B1588" s="214" t="str">
        <f t="shared" si="155"/>
        <v>69-SONBHADRA</v>
      </c>
      <c r="C1588" s="215">
        <f t="shared" si="156"/>
        <v>601.20000000000005</v>
      </c>
      <c r="D1588" s="215">
        <f t="shared" si="157"/>
        <v>691.65000000000009</v>
      </c>
      <c r="E1588" s="221">
        <f>'AT-8_Hon_CCH_Pry'!P78+'AT-8A_Hon_CCH_UPry'!P78</f>
        <v>598.96</v>
      </c>
      <c r="F1588" s="219">
        <f t="shared" si="158"/>
        <v>0.99627411842980707</v>
      </c>
      <c r="G1588" s="221">
        <f t="shared" si="159"/>
        <v>92.690000000000055</v>
      </c>
      <c r="H1588" s="199">
        <f t="shared" si="160"/>
        <v>0.15417498336660021</v>
      </c>
    </row>
    <row r="1589" spans="1:23" ht="15.75" customHeight="1">
      <c r="A1589" s="202">
        <f t="shared" si="155"/>
        <v>70</v>
      </c>
      <c r="B1589" s="214" t="str">
        <f t="shared" si="155"/>
        <v>70-SULTANPUR</v>
      </c>
      <c r="C1589" s="215">
        <f t="shared" si="156"/>
        <v>617.1</v>
      </c>
      <c r="D1589" s="215">
        <f t="shared" si="157"/>
        <v>784.82999999999993</v>
      </c>
      <c r="E1589" s="221">
        <f>'AT-8_Hon_CCH_Pry'!P79+'AT-8A_Hon_CCH_UPry'!P79</f>
        <v>788.81999999999994</v>
      </c>
      <c r="F1589" s="219">
        <f t="shared" si="158"/>
        <v>1.2782693242586289</v>
      </c>
      <c r="G1589" s="221">
        <f t="shared" si="159"/>
        <v>-3.9900000000000091</v>
      </c>
      <c r="H1589" s="199">
        <f t="shared" si="160"/>
        <v>-6.4657267865824162E-3</v>
      </c>
    </row>
    <row r="1590" spans="1:23" ht="15.75" customHeight="1">
      <c r="A1590" s="202">
        <f t="shared" si="155"/>
        <v>71</v>
      </c>
      <c r="B1590" s="214" t="str">
        <f t="shared" si="155"/>
        <v>71-UNNAO</v>
      </c>
      <c r="C1590" s="215">
        <f t="shared" si="156"/>
        <v>663.5</v>
      </c>
      <c r="D1590" s="215">
        <f t="shared" si="157"/>
        <v>698.7</v>
      </c>
      <c r="E1590" s="221">
        <f>'AT-8_Hon_CCH_Pry'!P80+'AT-8A_Hon_CCH_UPry'!P80</f>
        <v>670.97</v>
      </c>
      <c r="F1590" s="219">
        <f t="shared" si="158"/>
        <v>1.0112584777694047</v>
      </c>
      <c r="G1590" s="221">
        <f t="shared" si="159"/>
        <v>27.730000000000018</v>
      </c>
      <c r="H1590" s="199">
        <f t="shared" si="160"/>
        <v>4.1793519216277344E-2</v>
      </c>
    </row>
    <row r="1591" spans="1:23" ht="15.75" customHeight="1">
      <c r="A1591" s="202">
        <f t="shared" si="155"/>
        <v>72</v>
      </c>
      <c r="B1591" s="214" t="str">
        <f t="shared" si="155"/>
        <v>72-VARANASI</v>
      </c>
      <c r="C1591" s="215">
        <f t="shared" si="156"/>
        <v>506.20000000000005</v>
      </c>
      <c r="D1591" s="215">
        <f t="shared" si="157"/>
        <v>504.16999999999996</v>
      </c>
      <c r="E1591" s="221">
        <f>'AT-8_Hon_CCH_Pry'!P81+'AT-8A_Hon_CCH_UPry'!P81</f>
        <v>484.78</v>
      </c>
      <c r="F1591" s="219">
        <f t="shared" si="158"/>
        <v>0.95768470960094809</v>
      </c>
      <c r="G1591" s="221">
        <f t="shared" si="159"/>
        <v>19.389999999999986</v>
      </c>
      <c r="H1591" s="199">
        <f t="shared" si="160"/>
        <v>3.8305017779533754E-2</v>
      </c>
    </row>
    <row r="1592" spans="1:23" ht="15.75" customHeight="1">
      <c r="A1592" s="202">
        <f t="shared" si="155"/>
        <v>73</v>
      </c>
      <c r="B1592" s="214" t="str">
        <f t="shared" si="155"/>
        <v>73-SAMBHAL</v>
      </c>
      <c r="C1592" s="215">
        <f>C1511</f>
        <v>415.20000000000005</v>
      </c>
      <c r="D1592" s="215">
        <f t="shared" si="157"/>
        <v>383.63</v>
      </c>
      <c r="E1592" s="221">
        <f>'AT-8_Hon_CCH_Pry'!P82+'AT-8A_Hon_CCH_UPry'!P82</f>
        <v>402</v>
      </c>
      <c r="F1592" s="219">
        <f t="shared" si="158"/>
        <v>0.96820809248554907</v>
      </c>
      <c r="G1592" s="221">
        <f t="shared" si="159"/>
        <v>-18.370000000000005</v>
      </c>
      <c r="H1592" s="199">
        <f t="shared" si="160"/>
        <v>-4.4243737957610794E-2</v>
      </c>
    </row>
    <row r="1593" spans="1:23" ht="15.75" customHeight="1">
      <c r="A1593" s="202">
        <f t="shared" si="155"/>
        <v>74</v>
      </c>
      <c r="B1593" s="214" t="str">
        <f t="shared" si="155"/>
        <v>74-HAPUR</v>
      </c>
      <c r="C1593" s="215">
        <f>C1512</f>
        <v>167.7</v>
      </c>
      <c r="D1593" s="215">
        <f t="shared" si="157"/>
        <v>179.65</v>
      </c>
      <c r="E1593" s="221">
        <f>'AT-8_Hon_CCH_Pry'!P83+'AT-8A_Hon_CCH_UPry'!P83</f>
        <v>180.51</v>
      </c>
      <c r="F1593" s="219">
        <f t="shared" si="158"/>
        <v>1.0763864042933811</v>
      </c>
      <c r="G1593" s="221">
        <f t="shared" si="159"/>
        <v>-0.85999999999998522</v>
      </c>
      <c r="H1593" s="199">
        <f t="shared" si="160"/>
        <v>-5.1282051282050406E-3</v>
      </c>
    </row>
    <row r="1594" spans="1:23" ht="15.75" customHeight="1">
      <c r="A1594" s="202">
        <f t="shared" si="155"/>
        <v>75</v>
      </c>
      <c r="B1594" s="214" t="str">
        <f t="shared" si="155"/>
        <v>75-SHAMLI</v>
      </c>
      <c r="C1594" s="215">
        <f>C1513</f>
        <v>181.3</v>
      </c>
      <c r="D1594" s="215">
        <f t="shared" si="157"/>
        <v>176.77999999999997</v>
      </c>
      <c r="E1594" s="221">
        <f>'AT-8_Hon_CCH_Pry'!P84+'AT-8A_Hon_CCH_UPry'!P84</f>
        <v>177.88</v>
      </c>
      <c r="F1594" s="219">
        <f t="shared" si="158"/>
        <v>0.98113623827909535</v>
      </c>
      <c r="G1594" s="221">
        <f t="shared" si="159"/>
        <v>-1.1000000000000227</v>
      </c>
      <c r="H1594" s="199">
        <f t="shared" si="160"/>
        <v>-6.067291781577621E-3</v>
      </c>
    </row>
    <row r="1595" spans="1:23" ht="15.75" customHeight="1">
      <c r="A1595" s="150"/>
      <c r="B1595" s="216" t="str">
        <f>B114</f>
        <v>TOTAL</v>
      </c>
      <c r="C1595" s="217">
        <f>SUM(C1520:C1594)</f>
        <v>40535.299999999981</v>
      </c>
      <c r="D1595" s="217">
        <f>SUM(D1520:D1594)</f>
        <v>40535.299999999996</v>
      </c>
      <c r="E1595" s="217">
        <f>SUM(E1520:E1594)</f>
        <v>40226.5</v>
      </c>
      <c r="F1595" s="220">
        <f t="shared" si="158"/>
        <v>0.99238194857321937</v>
      </c>
      <c r="G1595" s="217">
        <f>SUM(G1520:G1594)</f>
        <v>308.80000000000052</v>
      </c>
      <c r="H1595" s="153">
        <f t="shared" si="160"/>
        <v>7.6180514267811181E-3</v>
      </c>
    </row>
    <row r="1597" spans="1:23" ht="15.75" customHeight="1">
      <c r="A1597" s="197" t="s">
        <v>795</v>
      </c>
      <c r="B1597" s="116"/>
      <c r="C1597" s="116"/>
      <c r="D1597" s="116"/>
      <c r="E1597" s="116"/>
      <c r="F1597" s="116"/>
      <c r="G1597" s="116"/>
      <c r="H1597" s="116"/>
      <c r="I1597" s="233"/>
      <c r="J1597" s="233"/>
      <c r="K1597" s="233"/>
      <c r="L1597" s="233"/>
      <c r="M1597" s="233"/>
      <c r="N1597" s="233"/>
      <c r="O1597" s="233"/>
      <c r="P1597" s="233"/>
      <c r="Q1597" s="233"/>
      <c r="R1597" s="233"/>
      <c r="S1597" s="233"/>
      <c r="T1597" s="233"/>
      <c r="U1597" s="233"/>
      <c r="V1597" s="233"/>
      <c r="W1597" s="233"/>
    </row>
    <row r="1598" spans="1:23" ht="15.75" customHeight="1">
      <c r="A1598" s="197" t="s">
        <v>796</v>
      </c>
      <c r="B1598" s="116"/>
      <c r="C1598" s="116"/>
      <c r="D1598" s="116"/>
      <c r="E1598" s="116"/>
      <c r="F1598" s="128" t="s">
        <v>768</v>
      </c>
      <c r="G1598" s="116"/>
      <c r="H1598" s="116"/>
      <c r="I1598" s="233"/>
      <c r="J1598" s="233"/>
      <c r="K1598" s="233"/>
      <c r="L1598" s="233"/>
      <c r="M1598" s="233"/>
      <c r="N1598" s="233"/>
      <c r="O1598" s="233"/>
      <c r="P1598" s="233"/>
      <c r="Q1598" s="233"/>
      <c r="R1598" s="233"/>
      <c r="S1598" s="233"/>
      <c r="T1598" s="233"/>
      <c r="U1598" s="233"/>
      <c r="V1598" s="233"/>
      <c r="W1598" s="233"/>
    </row>
    <row r="1599" spans="1:23" s="232" customFormat="1" ht="44.25" customHeight="1">
      <c r="A1599" s="119" t="s">
        <v>260</v>
      </c>
      <c r="B1599" s="119"/>
      <c r="C1599" s="118" t="s">
        <v>735</v>
      </c>
      <c r="D1599" s="118" t="s">
        <v>797</v>
      </c>
      <c r="E1599" s="118" t="s">
        <v>697</v>
      </c>
      <c r="F1599" s="118" t="s">
        <v>737</v>
      </c>
      <c r="G1599" s="197"/>
      <c r="H1599" s="197"/>
      <c r="I1599" s="234"/>
      <c r="J1599" s="234"/>
      <c r="K1599" s="234"/>
      <c r="L1599" s="234"/>
      <c r="M1599" s="234"/>
      <c r="N1599" s="234"/>
      <c r="O1599" s="234"/>
      <c r="P1599" s="234"/>
      <c r="Q1599" s="234"/>
      <c r="R1599" s="234"/>
      <c r="S1599" s="234"/>
      <c r="T1599" s="234"/>
      <c r="U1599" s="234"/>
      <c r="V1599" s="234"/>
      <c r="W1599" s="234"/>
    </row>
    <row r="1600" spans="1:23" ht="15.75" customHeight="1">
      <c r="A1600" s="202">
        <v>1</v>
      </c>
      <c r="B1600" s="202">
        <v>2</v>
      </c>
      <c r="C1600" s="202">
        <v>3</v>
      </c>
      <c r="D1600" s="202">
        <v>4</v>
      </c>
      <c r="E1600" s="202" t="s">
        <v>738</v>
      </c>
      <c r="F1600" s="202">
        <v>6</v>
      </c>
      <c r="G1600" s="116"/>
      <c r="H1600" s="116"/>
      <c r="I1600" s="233"/>
      <c r="J1600" s="233"/>
      <c r="K1600" s="233"/>
      <c r="L1600" s="233"/>
      <c r="M1600" s="233"/>
      <c r="N1600" s="233"/>
      <c r="O1600" s="233"/>
      <c r="P1600" s="233"/>
      <c r="Q1600" s="233"/>
      <c r="R1600" s="233"/>
      <c r="S1600" s="233"/>
      <c r="T1600" s="233"/>
      <c r="U1600" s="233"/>
      <c r="V1600" s="233"/>
      <c r="W1600" s="233"/>
    </row>
    <row r="1601" spans="1:23" ht="15.75" customHeight="1">
      <c r="A1601" s="120">
        <v>1</v>
      </c>
      <c r="B1601" s="235" t="s">
        <v>945</v>
      </c>
      <c r="C1601" s="191">
        <v>1928.52</v>
      </c>
      <c r="D1601" s="191">
        <f>'AT-10_MME'!C24</f>
        <v>2084.9</v>
      </c>
      <c r="E1601" s="193">
        <f>D1601-C1601</f>
        <v>156.38000000000011</v>
      </c>
      <c r="F1601" s="187">
        <f>E1601/C1601</f>
        <v>8.1088088274946651E-2</v>
      </c>
      <c r="G1601" s="224"/>
      <c r="H1601" s="116"/>
      <c r="I1601" s="233"/>
      <c r="J1601" s="233"/>
      <c r="K1601" s="233"/>
      <c r="L1601" s="233"/>
      <c r="M1601" s="233"/>
      <c r="N1601" s="233"/>
      <c r="O1601" s="233"/>
      <c r="P1601" s="233"/>
      <c r="Q1601" s="233"/>
      <c r="R1601" s="233"/>
      <c r="S1601" s="233"/>
      <c r="T1601" s="233"/>
      <c r="U1601" s="233"/>
      <c r="V1601" s="233"/>
      <c r="W1601" s="233"/>
    </row>
    <row r="1602" spans="1:23" ht="15.75" customHeight="1">
      <c r="A1602" s="120">
        <v>2</v>
      </c>
      <c r="B1602" s="235" t="s">
        <v>1188</v>
      </c>
      <c r="C1602" s="191">
        <v>-824.59</v>
      </c>
      <c r="D1602" s="191">
        <f>'AT-10_MME'!D24</f>
        <v>0</v>
      </c>
      <c r="E1602" s="193">
        <f>D1602-C1602</f>
        <v>824.59</v>
      </c>
      <c r="F1602" s="187">
        <f>E1602/C1602</f>
        <v>-1</v>
      </c>
      <c r="G1602" s="116"/>
      <c r="H1602" s="116"/>
      <c r="I1602" s="233"/>
      <c r="J1602" s="233"/>
      <c r="K1602" s="233"/>
      <c r="L1602" s="233"/>
      <c r="M1602" s="233"/>
      <c r="N1602" s="233"/>
      <c r="O1602" s="233"/>
      <c r="P1602" s="233"/>
      <c r="Q1602" s="233"/>
      <c r="R1602" s="233"/>
      <c r="S1602" s="233"/>
      <c r="T1602" s="233"/>
      <c r="U1602" s="233"/>
      <c r="V1602" s="233"/>
      <c r="W1602" s="233"/>
    </row>
    <row r="1603" spans="1:23" ht="15.75" customHeight="1">
      <c r="A1603" s="120">
        <v>3</v>
      </c>
      <c r="B1603" s="235" t="s">
        <v>970</v>
      </c>
      <c r="C1603" s="191">
        <v>1909.23</v>
      </c>
      <c r="D1603" s="191">
        <f>'AT-10_MME'!E24</f>
        <v>2067.61</v>
      </c>
      <c r="E1603" s="193">
        <f>D1603-C1603</f>
        <v>158.38000000000011</v>
      </c>
      <c r="F1603" s="187">
        <f>E1603/C1603</f>
        <v>8.2954908523331455E-2</v>
      </c>
      <c r="G1603" s="116"/>
      <c r="H1603" s="116"/>
      <c r="I1603" s="233"/>
      <c r="J1603" s="233"/>
      <c r="K1603" s="233"/>
      <c r="L1603" s="233"/>
      <c r="M1603" s="233"/>
      <c r="N1603" s="233"/>
      <c r="O1603" s="233"/>
      <c r="P1603" s="233"/>
      <c r="Q1603" s="233"/>
      <c r="R1603" s="233"/>
      <c r="S1603" s="233"/>
      <c r="T1603" s="233"/>
      <c r="U1603" s="233"/>
      <c r="V1603" s="233"/>
      <c r="W1603" s="233"/>
    </row>
    <row r="1604" spans="1:23" ht="15.75" customHeight="1">
      <c r="A1604" s="120">
        <v>4</v>
      </c>
      <c r="B1604" s="236" t="s">
        <v>798</v>
      </c>
      <c r="C1604" s="194">
        <f>SUM(C1602:C1603)</f>
        <v>1084.6399999999999</v>
      </c>
      <c r="D1604" s="194">
        <f>SUM(D1602:D1603)</f>
        <v>2067.61</v>
      </c>
      <c r="E1604" s="194">
        <f>D1604-C1604</f>
        <v>982.97000000000025</v>
      </c>
      <c r="F1604" s="192">
        <f>E1604/C1604</f>
        <v>0.90626382947337403</v>
      </c>
      <c r="G1604" s="116"/>
      <c r="H1604" s="116"/>
      <c r="I1604" s="233"/>
      <c r="J1604" s="233"/>
      <c r="K1604" s="233"/>
      <c r="L1604" s="233"/>
      <c r="M1604" s="233"/>
      <c r="N1604" s="233"/>
      <c r="O1604" s="233"/>
      <c r="P1604" s="233"/>
      <c r="Q1604" s="233"/>
      <c r="R1604" s="233"/>
      <c r="S1604" s="233"/>
      <c r="T1604" s="233"/>
      <c r="U1604" s="233"/>
      <c r="V1604" s="233"/>
      <c r="W1604" s="233"/>
    </row>
    <row r="1605" spans="1:23" ht="15.75" customHeight="1">
      <c r="A1605" s="625"/>
      <c r="B1605" s="625"/>
      <c r="C1605" s="625"/>
      <c r="D1605" s="625"/>
      <c r="E1605" s="625"/>
      <c r="F1605" s="223"/>
      <c r="G1605" s="116"/>
      <c r="H1605" s="116"/>
      <c r="I1605" s="233"/>
      <c r="J1605" s="233"/>
      <c r="K1605" s="233"/>
      <c r="L1605" s="233"/>
      <c r="M1605" s="233"/>
      <c r="N1605" s="233"/>
      <c r="O1605" s="233"/>
      <c r="P1605" s="233"/>
      <c r="Q1605" s="233"/>
      <c r="R1605" s="233"/>
      <c r="S1605" s="233"/>
      <c r="T1605" s="233"/>
      <c r="U1605" s="233"/>
      <c r="V1605" s="233"/>
      <c r="W1605" s="233"/>
    </row>
    <row r="1606" spans="1:23" ht="15.75" customHeight="1">
      <c r="A1606" s="197" t="s">
        <v>971</v>
      </c>
      <c r="B1606" s="116"/>
      <c r="C1606" s="116"/>
      <c r="D1606" s="116"/>
      <c r="E1606" s="116"/>
      <c r="F1606" s="116"/>
      <c r="G1606" s="116"/>
      <c r="H1606" s="116"/>
      <c r="I1606" s="233"/>
      <c r="J1606" s="233"/>
      <c r="K1606" s="233"/>
      <c r="L1606" s="233"/>
      <c r="M1606" s="233"/>
      <c r="N1606" s="233"/>
      <c r="O1606" s="233"/>
      <c r="P1606" s="233"/>
      <c r="Q1606" s="233"/>
      <c r="R1606" s="233"/>
      <c r="S1606" s="233"/>
      <c r="T1606" s="233"/>
      <c r="U1606" s="233"/>
      <c r="V1606" s="233"/>
      <c r="W1606" s="233"/>
    </row>
    <row r="1607" spans="1:23" ht="15.75" customHeight="1">
      <c r="A1607" s="116"/>
      <c r="B1607" s="116"/>
      <c r="C1607" s="116"/>
      <c r="E1607" s="240"/>
      <c r="F1607" s="240"/>
      <c r="G1607" s="128" t="s">
        <v>768</v>
      </c>
      <c r="H1607" s="116"/>
      <c r="I1607" s="233"/>
      <c r="J1607" s="233"/>
      <c r="K1607" s="233"/>
      <c r="L1607" s="233"/>
      <c r="M1607" s="233"/>
      <c r="N1607" s="233"/>
      <c r="O1607" s="233"/>
      <c r="P1607" s="233"/>
      <c r="Q1607" s="233"/>
      <c r="R1607" s="233"/>
      <c r="S1607" s="233"/>
      <c r="T1607" s="233"/>
      <c r="U1607" s="233"/>
      <c r="V1607" s="233"/>
      <c r="W1607" s="233"/>
    </row>
    <row r="1608" spans="1:23" ht="38.25" customHeight="1">
      <c r="A1608" s="119" t="s">
        <v>260</v>
      </c>
      <c r="B1608" s="119" t="s">
        <v>799</v>
      </c>
      <c r="C1608" s="119" t="str">
        <f>B1601</f>
        <v>Allocation for 2018-19</v>
      </c>
      <c r="D1608" s="119" t="s">
        <v>744</v>
      </c>
      <c r="E1608" s="119" t="s">
        <v>292</v>
      </c>
      <c r="F1608" s="119" t="s">
        <v>800</v>
      </c>
      <c r="G1608" s="119" t="s">
        <v>267</v>
      </c>
      <c r="H1608" s="116"/>
      <c r="I1608" s="233"/>
      <c r="J1608" s="233"/>
      <c r="K1608" s="233"/>
      <c r="L1608" s="233"/>
      <c r="M1608" s="233"/>
      <c r="N1608" s="233"/>
      <c r="O1608" s="233"/>
      <c r="P1608" s="233"/>
      <c r="Q1608" s="233"/>
      <c r="R1608" s="233"/>
      <c r="S1608" s="233"/>
      <c r="T1608" s="233"/>
      <c r="U1608" s="233"/>
      <c r="V1608" s="233"/>
      <c r="W1608" s="233"/>
    </row>
    <row r="1609" spans="1:23" ht="15.75" customHeight="1">
      <c r="A1609" s="237">
        <v>1</v>
      </c>
      <c r="B1609" s="237">
        <v>2</v>
      </c>
      <c r="C1609" s="237">
        <v>3</v>
      </c>
      <c r="D1609" s="237">
        <v>4</v>
      </c>
      <c r="E1609" s="237">
        <v>5</v>
      </c>
      <c r="F1609" s="237">
        <v>6</v>
      </c>
      <c r="G1609" s="237">
        <v>7</v>
      </c>
      <c r="H1609" s="116"/>
      <c r="I1609" s="233"/>
      <c r="J1609" s="233"/>
      <c r="K1609" s="233"/>
      <c r="L1609" s="233"/>
      <c r="M1609" s="233"/>
      <c r="N1609" s="233"/>
      <c r="O1609" s="233"/>
      <c r="P1609" s="233"/>
      <c r="Q1609" s="233"/>
      <c r="R1609" s="233"/>
      <c r="S1609" s="233"/>
      <c r="T1609" s="233"/>
      <c r="U1609" s="233"/>
      <c r="V1609" s="233"/>
      <c r="W1609" s="233"/>
    </row>
    <row r="1610" spans="1:23" ht="15.75" customHeight="1">
      <c r="A1610" s="120">
        <v>1</v>
      </c>
      <c r="B1610" s="235" t="s">
        <v>323</v>
      </c>
      <c r="C1610" s="626">
        <f>D1601</f>
        <v>2084.9</v>
      </c>
      <c r="D1610" s="629">
        <f>D1604</f>
        <v>2067.61</v>
      </c>
      <c r="E1610" s="632">
        <f>'AT-10_MME'!H24</f>
        <v>2937.5203000000001</v>
      </c>
      <c r="F1610" s="635">
        <f>E1610/C1610</f>
        <v>1.4089502134394936</v>
      </c>
      <c r="G1610" s="620">
        <f>D1610-E1610</f>
        <v>-869.91030000000001</v>
      </c>
      <c r="H1610" s="116"/>
      <c r="I1610" s="233"/>
      <c r="J1610" s="233"/>
      <c r="K1610" s="233"/>
      <c r="L1610" s="233"/>
      <c r="M1610" s="233"/>
      <c r="N1610" s="233"/>
      <c r="O1610" s="233"/>
      <c r="P1610" s="233"/>
      <c r="Q1610" s="233"/>
      <c r="R1610" s="233"/>
      <c r="S1610" s="233"/>
      <c r="T1610" s="233"/>
      <c r="U1610" s="233"/>
      <c r="V1610" s="233"/>
      <c r="W1610" s="233"/>
    </row>
    <row r="1611" spans="1:23" ht="15.75" customHeight="1">
      <c r="A1611" s="120">
        <v>2</v>
      </c>
      <c r="B1611" s="235" t="s">
        <v>801</v>
      </c>
      <c r="C1611" s="627"/>
      <c r="D1611" s="630"/>
      <c r="E1611" s="633"/>
      <c r="F1611" s="636"/>
      <c r="G1611" s="621"/>
      <c r="H1611" s="116"/>
      <c r="I1611" s="233"/>
      <c r="J1611" s="233"/>
      <c r="K1611" s="233"/>
      <c r="L1611" s="233"/>
      <c r="M1611" s="233"/>
      <c r="N1611" s="233"/>
      <c r="O1611" s="233"/>
      <c r="P1611" s="233"/>
      <c r="Q1611" s="233"/>
      <c r="R1611" s="233"/>
      <c r="S1611" s="233"/>
      <c r="T1611" s="233"/>
      <c r="U1611" s="233"/>
      <c r="V1611" s="233"/>
      <c r="W1611" s="233"/>
    </row>
    <row r="1612" spans="1:23" ht="15.75" customHeight="1">
      <c r="A1612" s="120">
        <v>3</v>
      </c>
      <c r="B1612" s="235" t="s">
        <v>802</v>
      </c>
      <c r="C1612" s="628"/>
      <c r="D1612" s="631"/>
      <c r="E1612" s="634"/>
      <c r="F1612" s="637"/>
      <c r="G1612" s="622"/>
      <c r="H1612" s="116"/>
      <c r="I1612" s="233"/>
      <c r="J1612" s="233"/>
      <c r="K1612" s="233"/>
      <c r="L1612" s="233"/>
      <c r="M1612" s="233"/>
      <c r="N1612" s="233"/>
      <c r="O1612" s="233"/>
      <c r="P1612" s="233"/>
      <c r="Q1612" s="233"/>
      <c r="R1612" s="233"/>
      <c r="S1612" s="233"/>
      <c r="T1612" s="233"/>
      <c r="U1612" s="233"/>
      <c r="V1612" s="233"/>
      <c r="W1612" s="233"/>
    </row>
    <row r="1613" spans="1:23" ht="15.75" customHeight="1">
      <c r="A1613" s="639" t="s">
        <v>9</v>
      </c>
      <c r="B1613" s="640"/>
      <c r="C1613" s="238">
        <f>SUM(C1610:C1611)</f>
        <v>2084.9</v>
      </c>
      <c r="D1613" s="238">
        <f>SUM(D1610:D1611)</f>
        <v>2067.61</v>
      </c>
      <c r="E1613" s="238">
        <f>SUM(E1610)</f>
        <v>2937.5203000000001</v>
      </c>
      <c r="F1613" s="211">
        <f>E1613/C1613</f>
        <v>1.4089502134394936</v>
      </c>
      <c r="G1613" s="238">
        <f>D1613-E1613</f>
        <v>-869.91030000000001</v>
      </c>
      <c r="H1613" s="117"/>
      <c r="I1613" s="233"/>
      <c r="J1613" s="233"/>
      <c r="K1613" s="233"/>
      <c r="L1613" s="233"/>
      <c r="M1613" s="233"/>
      <c r="N1613" s="233"/>
      <c r="O1613" s="233"/>
      <c r="P1613" s="233"/>
      <c r="Q1613" s="233"/>
      <c r="R1613" s="233"/>
      <c r="S1613" s="233"/>
      <c r="T1613" s="233"/>
      <c r="U1613" s="233"/>
      <c r="V1613" s="233"/>
      <c r="W1613" s="233"/>
    </row>
    <row r="1614" spans="1:23" ht="15.75" customHeight="1">
      <c r="A1614" s="116"/>
      <c r="B1614" s="116"/>
      <c r="C1614" s="116"/>
      <c r="D1614" s="116"/>
      <c r="E1614" s="116"/>
      <c r="F1614" s="116"/>
      <c r="G1614" s="116"/>
      <c r="H1614" s="116"/>
      <c r="I1614" s="233"/>
      <c r="J1614" s="233"/>
      <c r="K1614" s="233"/>
      <c r="L1614" s="233"/>
      <c r="M1614" s="233"/>
      <c r="N1614" s="233"/>
      <c r="O1614" s="233"/>
      <c r="P1614" s="233"/>
      <c r="Q1614" s="233"/>
      <c r="R1614" s="233"/>
      <c r="S1614" s="233"/>
      <c r="T1614" s="233"/>
      <c r="U1614" s="233"/>
      <c r="V1614" s="233"/>
      <c r="W1614" s="233"/>
    </row>
    <row r="1615" spans="1:23" ht="15.75" customHeight="1">
      <c r="A1615" s="197" t="s">
        <v>803</v>
      </c>
      <c r="B1615" s="116"/>
      <c r="C1615" s="116"/>
      <c r="D1615" s="116"/>
      <c r="E1615" s="116"/>
      <c r="F1615" s="116"/>
      <c r="G1615" s="116"/>
      <c r="H1615" s="116"/>
      <c r="I1615" s="233"/>
      <c r="J1615" s="233"/>
      <c r="K1615" s="233"/>
      <c r="L1615" s="233"/>
      <c r="M1615" s="233"/>
      <c r="N1615" s="233"/>
      <c r="O1615" s="233"/>
      <c r="P1615" s="233"/>
      <c r="Q1615" s="233"/>
      <c r="R1615" s="233"/>
      <c r="S1615" s="233"/>
      <c r="T1615" s="233"/>
      <c r="U1615" s="233"/>
      <c r="V1615" s="233"/>
      <c r="W1615" s="233"/>
    </row>
    <row r="1616" spans="1:23" ht="15.75" customHeight="1">
      <c r="A1616" s="197" t="s">
        <v>804</v>
      </c>
      <c r="B1616" s="116"/>
      <c r="C1616" s="116"/>
      <c r="D1616" s="116"/>
      <c r="E1616" s="116"/>
      <c r="F1616" s="128" t="s">
        <v>768</v>
      </c>
      <c r="G1616" s="116"/>
      <c r="H1616" s="116"/>
      <c r="I1616" s="233"/>
      <c r="J1616" s="233"/>
      <c r="K1616" s="233"/>
      <c r="L1616" s="233"/>
      <c r="M1616" s="233"/>
      <c r="N1616" s="233"/>
      <c r="O1616" s="233"/>
      <c r="P1616" s="233"/>
      <c r="Q1616" s="233"/>
      <c r="R1616" s="233"/>
      <c r="S1616" s="233"/>
      <c r="T1616" s="233"/>
      <c r="U1616" s="233"/>
      <c r="V1616" s="233"/>
      <c r="W1616" s="233"/>
    </row>
    <row r="1617" spans="1:23" ht="48.75" customHeight="1">
      <c r="A1617" s="119" t="s">
        <v>260</v>
      </c>
      <c r="B1617" s="267"/>
      <c r="C1617" s="118" t="s">
        <v>735</v>
      </c>
      <c r="D1617" s="118" t="s">
        <v>797</v>
      </c>
      <c r="E1617" s="118" t="s">
        <v>697</v>
      </c>
      <c r="F1617" s="118" t="s">
        <v>737</v>
      </c>
      <c r="G1617" s="116"/>
      <c r="H1617" s="116"/>
      <c r="I1617" s="233"/>
      <c r="J1617" s="233"/>
      <c r="K1617" s="233"/>
      <c r="L1617" s="233"/>
      <c r="M1617" s="233"/>
      <c r="N1617" s="233"/>
      <c r="O1617" s="233"/>
      <c r="P1617" s="233"/>
      <c r="Q1617" s="233"/>
      <c r="R1617" s="233"/>
      <c r="S1617" s="233"/>
      <c r="T1617" s="233"/>
      <c r="U1617" s="233"/>
      <c r="V1617" s="233"/>
      <c r="W1617" s="233"/>
    </row>
    <row r="1618" spans="1:23" ht="15.75" customHeight="1">
      <c r="A1618" s="119">
        <v>1</v>
      </c>
      <c r="B1618" s="119">
        <v>2</v>
      </c>
      <c r="C1618" s="119">
        <v>3</v>
      </c>
      <c r="D1618" s="119">
        <v>4</v>
      </c>
      <c r="E1618" s="119" t="s">
        <v>738</v>
      </c>
      <c r="F1618" s="119">
        <v>6</v>
      </c>
      <c r="G1618" s="116"/>
      <c r="H1618" s="116"/>
      <c r="I1618" s="233"/>
      <c r="J1618" s="233"/>
      <c r="K1618" s="233"/>
      <c r="L1618" s="233"/>
      <c r="M1618" s="233"/>
      <c r="N1618" s="233"/>
      <c r="O1618" s="233"/>
      <c r="P1618" s="233"/>
      <c r="Q1618" s="233"/>
      <c r="R1618" s="233"/>
      <c r="S1618" s="233"/>
      <c r="T1618" s="233"/>
      <c r="U1618" s="233"/>
      <c r="V1618" s="233"/>
      <c r="W1618" s="233"/>
    </row>
    <row r="1619" spans="1:23" ht="15.75" customHeight="1">
      <c r="A1619" s="120">
        <v>1</v>
      </c>
      <c r="B1619" s="235" t="str">
        <f>B1601</f>
        <v>Allocation for 2018-19</v>
      </c>
      <c r="C1619" s="193">
        <f>AT9_TA!C9</f>
        <v>2325.8699999999994</v>
      </c>
      <c r="D1619" s="193">
        <f>C1619</f>
        <v>2325.8699999999994</v>
      </c>
      <c r="E1619" s="193">
        <f>D1619-C1619</f>
        <v>0</v>
      </c>
      <c r="F1619" s="187">
        <f>E1619/C1619</f>
        <v>0</v>
      </c>
      <c r="G1619" s="116"/>
      <c r="H1619" s="116"/>
      <c r="I1619" s="233"/>
      <c r="J1619" s="233"/>
      <c r="K1619" s="233"/>
      <c r="L1619" s="233"/>
      <c r="M1619" s="233"/>
      <c r="N1619" s="233"/>
      <c r="O1619" s="233"/>
      <c r="P1619" s="233"/>
      <c r="Q1619" s="233"/>
      <c r="R1619" s="233"/>
      <c r="S1619" s="233"/>
      <c r="T1619" s="233"/>
      <c r="U1619" s="233"/>
      <c r="V1619" s="233"/>
      <c r="W1619" s="233"/>
    </row>
    <row r="1620" spans="1:23" ht="15.75" customHeight="1">
      <c r="A1620" s="120">
        <v>2</v>
      </c>
      <c r="B1620" s="235" t="str">
        <f>B1602</f>
        <v>Opening Balance as on 1.4.2018</v>
      </c>
      <c r="C1620" s="193">
        <v>-705.13</v>
      </c>
      <c r="D1620" s="193">
        <f>C1620</f>
        <v>-705.13</v>
      </c>
      <c r="E1620" s="193">
        <f>D1620-C1620</f>
        <v>0</v>
      </c>
      <c r="F1620" s="187">
        <f>E1620/C1620</f>
        <v>0</v>
      </c>
      <c r="G1620" s="116"/>
      <c r="H1620" s="116"/>
      <c r="I1620" s="233"/>
      <c r="J1620" s="233"/>
      <c r="K1620" s="233"/>
      <c r="L1620" s="233"/>
      <c r="M1620" s="233"/>
      <c r="N1620" s="233"/>
      <c r="O1620" s="233"/>
      <c r="P1620" s="233"/>
      <c r="Q1620" s="233"/>
      <c r="R1620" s="233"/>
      <c r="S1620" s="233"/>
      <c r="T1620" s="233"/>
      <c r="U1620" s="233"/>
      <c r="V1620" s="233"/>
      <c r="W1620" s="233"/>
    </row>
    <row r="1621" spans="1:23" ht="15.75" customHeight="1">
      <c r="A1621" s="120">
        <v>3</v>
      </c>
      <c r="B1621" s="235" t="str">
        <f>B1603</f>
        <v>Releasing during 2018-19</v>
      </c>
      <c r="C1621" s="193">
        <v>1978.36</v>
      </c>
      <c r="D1621" s="193">
        <f>C1621</f>
        <v>1978.36</v>
      </c>
      <c r="E1621" s="193">
        <f>D1621-C1621</f>
        <v>0</v>
      </c>
      <c r="F1621" s="187">
        <f>E1621/C1621</f>
        <v>0</v>
      </c>
      <c r="G1621" s="116"/>
      <c r="H1621" s="116"/>
      <c r="I1621" s="233"/>
      <c r="J1621" s="233"/>
      <c r="K1621" s="233"/>
      <c r="L1621" s="233"/>
      <c r="M1621" s="233"/>
      <c r="N1621" s="233"/>
      <c r="O1621" s="233"/>
      <c r="P1621" s="233"/>
      <c r="Q1621" s="233"/>
      <c r="R1621" s="233"/>
      <c r="S1621" s="233"/>
      <c r="T1621" s="233"/>
      <c r="U1621" s="233"/>
      <c r="V1621" s="233"/>
      <c r="W1621" s="233"/>
    </row>
    <row r="1622" spans="1:23" ht="15.75" customHeight="1">
      <c r="A1622" s="120">
        <v>4</v>
      </c>
      <c r="B1622" s="236" t="s">
        <v>798</v>
      </c>
      <c r="C1622" s="194">
        <f>C1620+C1621</f>
        <v>1273.23</v>
      </c>
      <c r="D1622" s="239">
        <f>D1620+D1621</f>
        <v>1273.23</v>
      </c>
      <c r="E1622" s="194">
        <f>E1620+E1621</f>
        <v>0</v>
      </c>
      <c r="F1622" s="192">
        <f>E1622/C1622</f>
        <v>0</v>
      </c>
      <c r="G1622" s="116"/>
      <c r="H1622" s="116"/>
      <c r="I1622" s="233"/>
      <c r="J1622" s="233"/>
      <c r="K1622" s="233"/>
      <c r="L1622" s="233"/>
      <c r="M1622" s="233"/>
      <c r="N1622" s="233"/>
      <c r="O1622" s="233"/>
      <c r="P1622" s="233"/>
      <c r="Q1622" s="233"/>
      <c r="R1622" s="233"/>
      <c r="S1622" s="233"/>
      <c r="T1622" s="233"/>
      <c r="U1622" s="233"/>
      <c r="V1622" s="233"/>
      <c r="W1622" s="233"/>
    </row>
    <row r="1623" spans="1:23" s="111" customFormat="1" ht="15.75" customHeight="1">
      <c r="A1623" s="263"/>
      <c r="B1623" s="268"/>
      <c r="C1623" s="134"/>
      <c r="D1623" s="269"/>
      <c r="E1623" s="134"/>
      <c r="F1623" s="223"/>
      <c r="G1623" s="116"/>
      <c r="H1623" s="116"/>
      <c r="I1623" s="233"/>
      <c r="J1623" s="233"/>
      <c r="K1623" s="233"/>
      <c r="L1623" s="233"/>
      <c r="M1623" s="233"/>
      <c r="N1623" s="233"/>
      <c r="O1623" s="233"/>
      <c r="P1623" s="233"/>
      <c r="Q1623" s="233"/>
      <c r="R1623" s="233"/>
      <c r="S1623" s="233"/>
      <c r="T1623" s="233"/>
      <c r="U1623" s="233"/>
      <c r="V1623" s="233"/>
      <c r="W1623" s="233"/>
    </row>
    <row r="1624" spans="1:23" ht="15.75" customHeight="1">
      <c r="A1624" s="197" t="s">
        <v>972</v>
      </c>
      <c r="B1624" s="116"/>
      <c r="C1624" s="116"/>
      <c r="D1624" s="116"/>
      <c r="E1624" s="116"/>
      <c r="F1624" s="116"/>
      <c r="G1624" s="116"/>
      <c r="H1624" s="116"/>
      <c r="I1624" s="233"/>
      <c r="J1624" s="233"/>
      <c r="K1624" s="233"/>
      <c r="L1624" s="233"/>
      <c r="M1624" s="233"/>
      <c r="N1624" s="233"/>
      <c r="O1624" s="233"/>
      <c r="P1624" s="233"/>
      <c r="Q1624" s="233"/>
      <c r="R1624" s="233"/>
      <c r="S1624" s="233"/>
      <c r="T1624" s="233"/>
      <c r="U1624" s="233"/>
      <c r="V1624" s="233"/>
      <c r="W1624" s="233"/>
    </row>
    <row r="1625" spans="1:23" ht="15.75" customHeight="1">
      <c r="A1625" s="116"/>
      <c r="B1625" s="116"/>
      <c r="C1625" s="116"/>
      <c r="D1625" s="185"/>
      <c r="E1625" s="116"/>
      <c r="F1625" s="240"/>
      <c r="G1625" s="240"/>
      <c r="H1625" s="128" t="s">
        <v>768</v>
      </c>
      <c r="I1625" s="233"/>
      <c r="J1625" s="233"/>
      <c r="K1625" s="233"/>
      <c r="L1625" s="233"/>
      <c r="M1625" s="233"/>
      <c r="N1625" s="233"/>
      <c r="O1625" s="233"/>
      <c r="P1625" s="233"/>
      <c r="Q1625" s="233"/>
      <c r="R1625" s="233"/>
      <c r="S1625" s="233"/>
      <c r="T1625" s="233"/>
      <c r="U1625" s="233"/>
      <c r="V1625" s="233"/>
      <c r="W1625" s="233"/>
    </row>
    <row r="1626" spans="1:23" ht="56.25" customHeight="1">
      <c r="A1626" s="119" t="s">
        <v>973</v>
      </c>
      <c r="B1626" s="119" t="s">
        <v>805</v>
      </c>
      <c r="C1626" s="119" t="s">
        <v>806</v>
      </c>
      <c r="D1626" s="119" t="s">
        <v>807</v>
      </c>
      <c r="E1626" s="119" t="s">
        <v>808</v>
      </c>
      <c r="F1626" s="119" t="s">
        <v>697</v>
      </c>
      <c r="G1626" s="119" t="s">
        <v>800</v>
      </c>
      <c r="H1626" s="119" t="s">
        <v>267</v>
      </c>
      <c r="I1626" s="233"/>
      <c r="J1626" s="233"/>
      <c r="K1626" s="233"/>
      <c r="L1626" s="233"/>
      <c r="M1626" s="233"/>
      <c r="N1626" s="233"/>
      <c r="O1626" s="233"/>
      <c r="P1626" s="233"/>
      <c r="Q1626" s="233"/>
      <c r="R1626" s="233"/>
      <c r="S1626" s="233"/>
      <c r="T1626" s="233"/>
      <c r="U1626" s="233"/>
      <c r="V1626" s="233"/>
      <c r="W1626" s="233"/>
    </row>
    <row r="1627" spans="1:23" ht="15.75" customHeight="1">
      <c r="A1627" s="241">
        <v>1</v>
      </c>
      <c r="B1627" s="241">
        <v>2</v>
      </c>
      <c r="C1627" s="241">
        <v>3</v>
      </c>
      <c r="D1627" s="241">
        <v>4</v>
      </c>
      <c r="E1627" s="241">
        <v>5</v>
      </c>
      <c r="F1627" s="241" t="s">
        <v>809</v>
      </c>
      <c r="G1627" s="241">
        <v>7</v>
      </c>
      <c r="H1627" s="120" t="s">
        <v>810</v>
      </c>
      <c r="I1627" s="233"/>
      <c r="J1627" s="233"/>
      <c r="K1627" s="233"/>
      <c r="L1627" s="233"/>
      <c r="M1627" s="233"/>
      <c r="N1627" s="233"/>
      <c r="O1627" s="233"/>
      <c r="P1627" s="233"/>
      <c r="Q1627" s="233"/>
      <c r="R1627" s="233"/>
      <c r="S1627" s="233"/>
      <c r="T1627" s="233"/>
      <c r="U1627" s="233"/>
      <c r="V1627" s="233"/>
      <c r="W1627" s="233"/>
    </row>
    <row r="1628" spans="1:23" ht="15.75" customHeight="1">
      <c r="A1628" s="242">
        <f>D1619</f>
        <v>2325.8699999999994</v>
      </c>
      <c r="B1628" s="242">
        <f>D1622</f>
        <v>1273.23</v>
      </c>
      <c r="C1628" s="238">
        <f>E853</f>
        <v>280097.00700000004</v>
      </c>
      <c r="D1628" s="238">
        <f>(C1628*750)/100000</f>
        <v>2100.7275525000005</v>
      </c>
      <c r="E1628" s="243">
        <f>AT9_TA!K9</f>
        <v>2591.8766099999993</v>
      </c>
      <c r="F1628" s="238">
        <f>D1628-E1628</f>
        <v>-491.14905749999889</v>
      </c>
      <c r="G1628" s="211">
        <f>E1628/A1628</f>
        <v>1.1143686491506404</v>
      </c>
      <c r="H1628" s="238">
        <f>B1628-E1628</f>
        <v>-1318.6466099999993</v>
      </c>
      <c r="I1628" s="233"/>
      <c r="J1628" s="233"/>
      <c r="K1628" s="233"/>
      <c r="L1628" s="233"/>
      <c r="M1628" s="233"/>
      <c r="N1628" s="233"/>
      <c r="O1628" s="233"/>
      <c r="P1628" s="233"/>
      <c r="Q1628" s="233"/>
      <c r="R1628" s="233"/>
      <c r="S1628" s="233"/>
      <c r="T1628" s="233"/>
      <c r="U1628" s="233"/>
      <c r="V1628" s="233"/>
      <c r="W1628" s="233"/>
    </row>
    <row r="1629" spans="1:23" ht="15.75" customHeight="1">
      <c r="A1629" s="225"/>
      <c r="B1629" s="226"/>
      <c r="C1629" s="244"/>
      <c r="D1629" s="244"/>
      <c r="E1629" s="245"/>
      <c r="F1629" s="134"/>
      <c r="G1629" s="223"/>
      <c r="H1629" s="116"/>
      <c r="I1629" s="233"/>
      <c r="J1629" s="233"/>
      <c r="K1629" s="233"/>
      <c r="L1629" s="233"/>
      <c r="M1629" s="233"/>
      <c r="N1629" s="233"/>
      <c r="O1629" s="233"/>
      <c r="P1629" s="233"/>
      <c r="Q1629" s="233"/>
      <c r="R1629" s="233"/>
      <c r="S1629" s="233"/>
      <c r="T1629" s="233"/>
      <c r="U1629" s="233"/>
      <c r="V1629" s="233"/>
      <c r="W1629" s="233"/>
    </row>
    <row r="1630" spans="1:23" ht="15.75" customHeight="1">
      <c r="A1630" s="197" t="s">
        <v>974</v>
      </c>
      <c r="B1630" s="116"/>
      <c r="C1630" s="116"/>
      <c r="D1630" s="116"/>
      <c r="E1630" s="116"/>
      <c r="F1630" s="116"/>
      <c r="G1630" s="116"/>
      <c r="H1630" s="116"/>
      <c r="I1630" s="233"/>
      <c r="J1630" s="233"/>
      <c r="K1630" s="233"/>
      <c r="L1630" s="233"/>
      <c r="M1630" s="233"/>
      <c r="N1630" s="233"/>
      <c r="O1630" s="233"/>
      <c r="P1630" s="233"/>
      <c r="Q1630" s="233"/>
      <c r="R1630" s="233"/>
      <c r="S1630" s="233"/>
      <c r="T1630" s="233"/>
      <c r="U1630" s="233"/>
      <c r="V1630" s="233"/>
      <c r="W1630" s="233"/>
    </row>
    <row r="1631" spans="1:23" ht="15.75" customHeight="1">
      <c r="A1631" s="246" t="s">
        <v>811</v>
      </c>
      <c r="B1631" s="116"/>
      <c r="C1631" s="116"/>
      <c r="D1631" s="116"/>
      <c r="E1631" s="116"/>
      <c r="F1631" s="116"/>
      <c r="G1631" s="116"/>
      <c r="H1631" s="116"/>
      <c r="I1631" s="233"/>
      <c r="J1631" s="233"/>
      <c r="K1631" s="233"/>
      <c r="L1631" s="233"/>
      <c r="M1631" s="233"/>
      <c r="N1631" s="233"/>
      <c r="O1631" s="233"/>
      <c r="P1631" s="233"/>
      <c r="Q1631" s="233"/>
      <c r="R1631" s="233"/>
      <c r="S1631" s="233"/>
      <c r="T1631" s="233"/>
      <c r="U1631" s="233"/>
      <c r="V1631" s="233"/>
      <c r="W1631" s="233"/>
    </row>
    <row r="1632" spans="1:23" ht="15.75" customHeight="1">
      <c r="A1632" s="247" t="s">
        <v>812</v>
      </c>
      <c r="B1632" s="248"/>
      <c r="C1632" s="248"/>
      <c r="D1632" s="248"/>
      <c r="E1632" s="248"/>
      <c r="F1632" s="248"/>
      <c r="G1632" s="116"/>
      <c r="H1632" s="116"/>
      <c r="I1632" s="233"/>
      <c r="J1632" s="233"/>
      <c r="K1632" s="233"/>
      <c r="L1632" s="233"/>
      <c r="M1632" s="233"/>
      <c r="N1632" s="233"/>
      <c r="O1632" s="233"/>
      <c r="P1632" s="233"/>
      <c r="Q1632" s="233"/>
      <c r="R1632" s="233"/>
      <c r="S1632" s="233"/>
      <c r="T1632" s="233"/>
      <c r="U1632" s="233"/>
      <c r="V1632" s="233"/>
      <c r="W1632" s="233"/>
    </row>
    <row r="1633" spans="1:23" ht="15.75" customHeight="1">
      <c r="A1633" s="641" t="s">
        <v>848</v>
      </c>
      <c r="B1633" s="641"/>
      <c r="C1633" s="641"/>
      <c r="D1633" s="641"/>
      <c r="E1633" s="641"/>
      <c r="F1633" s="116"/>
      <c r="G1633" s="116"/>
      <c r="H1633" s="116"/>
      <c r="I1633" s="233"/>
      <c r="J1633" s="233"/>
      <c r="K1633" s="233"/>
      <c r="L1633" s="233"/>
      <c r="M1633" s="233"/>
      <c r="N1633" s="233"/>
      <c r="O1633" s="233"/>
      <c r="P1633" s="233"/>
      <c r="Q1633" s="233"/>
      <c r="R1633" s="233"/>
      <c r="S1633" s="233"/>
      <c r="T1633" s="233"/>
      <c r="U1633" s="233"/>
      <c r="V1633" s="233"/>
      <c r="W1633" s="233"/>
    </row>
    <row r="1634" spans="1:23" ht="15.75" customHeight="1">
      <c r="A1634" s="202" t="s">
        <v>813</v>
      </c>
      <c r="B1634" s="202" t="s">
        <v>814</v>
      </c>
      <c r="C1634" s="202" t="s">
        <v>815</v>
      </c>
      <c r="D1634" s="202" t="s">
        <v>816</v>
      </c>
      <c r="E1634" s="202" t="s">
        <v>817</v>
      </c>
      <c r="F1634" s="116"/>
      <c r="G1634" s="249"/>
      <c r="H1634" s="116"/>
      <c r="I1634" s="233"/>
      <c r="J1634" s="233"/>
      <c r="K1634" s="233"/>
      <c r="L1634" s="233"/>
      <c r="M1634" s="233"/>
      <c r="N1634" s="233"/>
      <c r="O1634" s="233"/>
      <c r="P1634" s="233"/>
      <c r="Q1634" s="233"/>
      <c r="R1634" s="233"/>
      <c r="S1634" s="233"/>
      <c r="T1634" s="233"/>
      <c r="U1634" s="233"/>
      <c r="V1634" s="233"/>
      <c r="W1634" s="233"/>
    </row>
    <row r="1635" spans="1:23" ht="15.75" customHeight="1">
      <c r="A1635" s="642" t="s">
        <v>818</v>
      </c>
      <c r="B1635" s="120" t="s">
        <v>819</v>
      </c>
      <c r="C1635" s="250"/>
      <c r="D1635" s="251">
        <v>22920</v>
      </c>
      <c r="E1635" s="252">
        <v>13751.61</v>
      </c>
      <c r="F1635" s="116"/>
      <c r="G1635" s="253"/>
      <c r="H1635" s="116"/>
      <c r="I1635" s="233"/>
      <c r="J1635" s="233"/>
      <c r="K1635" s="233"/>
      <c r="L1635" s="233"/>
      <c r="M1635" s="233"/>
      <c r="N1635" s="233"/>
      <c r="O1635" s="233"/>
      <c r="P1635" s="233"/>
      <c r="Q1635" s="233"/>
      <c r="R1635" s="233"/>
      <c r="S1635" s="233"/>
      <c r="T1635" s="233"/>
      <c r="U1635" s="233"/>
      <c r="V1635" s="233"/>
      <c r="W1635" s="233"/>
    </row>
    <row r="1636" spans="1:23" ht="15.75" customHeight="1">
      <c r="A1636" s="643"/>
      <c r="B1636" s="120" t="s">
        <v>820</v>
      </c>
      <c r="C1636" s="120"/>
      <c r="D1636" s="254">
        <v>41577</v>
      </c>
      <c r="E1636" s="255">
        <v>24946.2</v>
      </c>
      <c r="F1636" s="116"/>
      <c r="G1636" s="253"/>
      <c r="H1636" s="116"/>
      <c r="I1636" s="233"/>
      <c r="J1636" s="233"/>
      <c r="K1636" s="233"/>
      <c r="L1636" s="233"/>
      <c r="M1636" s="233"/>
      <c r="N1636" s="233"/>
      <c r="O1636" s="233"/>
      <c r="P1636" s="233"/>
      <c r="Q1636" s="233"/>
      <c r="R1636" s="233"/>
      <c r="S1636" s="233"/>
      <c r="T1636" s="233"/>
      <c r="U1636" s="233"/>
      <c r="V1636" s="233"/>
      <c r="W1636" s="233"/>
    </row>
    <row r="1637" spans="1:23" ht="15.75" customHeight="1">
      <c r="A1637" s="643"/>
      <c r="B1637" s="120" t="s">
        <v>821</v>
      </c>
      <c r="C1637" s="120"/>
      <c r="D1637" s="254">
        <v>19199</v>
      </c>
      <c r="E1637" s="255">
        <v>11519.4</v>
      </c>
      <c r="F1637" s="116"/>
      <c r="G1637" s="253"/>
      <c r="H1637" s="116"/>
      <c r="I1637" s="233"/>
      <c r="J1637" s="233"/>
      <c r="K1637" s="233"/>
      <c r="L1637" s="233"/>
      <c r="M1637" s="233"/>
      <c r="N1637" s="233"/>
      <c r="O1637" s="233"/>
      <c r="P1637" s="233"/>
      <c r="Q1637" s="233"/>
      <c r="R1637" s="233"/>
      <c r="S1637" s="233"/>
      <c r="T1637" s="233"/>
      <c r="U1637" s="233"/>
      <c r="V1637" s="233"/>
      <c r="W1637" s="233"/>
    </row>
    <row r="1638" spans="1:23" ht="15.75" customHeight="1">
      <c r="A1638" s="643"/>
      <c r="B1638" s="120" t="s">
        <v>822</v>
      </c>
      <c r="C1638" s="120"/>
      <c r="D1638" s="254">
        <v>38876</v>
      </c>
      <c r="E1638" s="255">
        <v>24783.45</v>
      </c>
      <c r="F1638" s="116"/>
      <c r="G1638" s="253"/>
      <c r="H1638" s="116"/>
      <c r="I1638" s="233"/>
      <c r="J1638" s="233"/>
      <c r="K1638" s="233"/>
      <c r="L1638" s="233"/>
      <c r="M1638" s="233"/>
      <c r="N1638" s="233"/>
      <c r="O1638" s="233"/>
      <c r="P1638" s="233"/>
      <c r="Q1638" s="233"/>
      <c r="R1638" s="233"/>
      <c r="S1638" s="233"/>
      <c r="T1638" s="233"/>
      <c r="U1638" s="233"/>
      <c r="V1638" s="233"/>
      <c r="W1638" s="233"/>
    </row>
    <row r="1639" spans="1:23" ht="15.75" customHeight="1">
      <c r="A1639" s="643"/>
      <c r="B1639" s="120" t="s">
        <v>823</v>
      </c>
      <c r="C1639" s="120"/>
      <c r="D1639" s="254">
        <v>0</v>
      </c>
      <c r="E1639" s="254">
        <v>0</v>
      </c>
      <c r="F1639" s="116"/>
      <c r="G1639" s="253"/>
      <c r="H1639" s="116"/>
      <c r="I1639" s="233"/>
      <c r="J1639" s="233"/>
      <c r="K1639" s="233"/>
      <c r="L1639" s="233"/>
      <c r="M1639" s="233"/>
      <c r="N1639" s="233"/>
      <c r="O1639" s="233"/>
      <c r="P1639" s="233"/>
      <c r="Q1639" s="233"/>
      <c r="R1639" s="233"/>
      <c r="S1639" s="233"/>
      <c r="T1639" s="233"/>
      <c r="U1639" s="233"/>
      <c r="V1639" s="233"/>
      <c r="W1639" s="233"/>
    </row>
    <row r="1640" spans="1:23" ht="15.75" customHeight="1">
      <c r="A1640" s="643"/>
      <c r="B1640" s="120" t="s">
        <v>824</v>
      </c>
      <c r="C1640" s="120"/>
      <c r="D1640" s="254">
        <v>0</v>
      </c>
      <c r="E1640" s="254">
        <v>0</v>
      </c>
      <c r="F1640" s="116"/>
      <c r="G1640" s="253"/>
      <c r="H1640" s="116"/>
      <c r="I1640" s="233"/>
      <c r="J1640" s="233"/>
      <c r="K1640" s="233"/>
      <c r="L1640" s="233"/>
      <c r="M1640" s="233"/>
      <c r="N1640" s="233"/>
      <c r="O1640" s="233"/>
      <c r="P1640" s="233"/>
      <c r="Q1640" s="233"/>
      <c r="R1640" s="233"/>
      <c r="S1640" s="233"/>
      <c r="T1640" s="233"/>
      <c r="U1640" s="233"/>
      <c r="V1640" s="233"/>
      <c r="W1640" s="233"/>
    </row>
    <row r="1641" spans="1:23" ht="15.75" customHeight="1">
      <c r="A1641" s="643"/>
      <c r="B1641" s="120" t="s">
        <v>407</v>
      </c>
      <c r="C1641" s="120"/>
      <c r="D1641" s="254">
        <v>0</v>
      </c>
      <c r="E1641" s="254">
        <v>0</v>
      </c>
      <c r="F1641" s="116"/>
      <c r="G1641" s="253"/>
      <c r="H1641" s="116"/>
      <c r="I1641" s="233"/>
      <c r="J1641" s="233"/>
      <c r="K1641" s="233"/>
      <c r="L1641" s="233"/>
      <c r="M1641" s="233"/>
      <c r="N1641" s="233"/>
      <c r="O1641" s="233"/>
      <c r="P1641" s="233"/>
      <c r="Q1641" s="233"/>
      <c r="R1641" s="233"/>
      <c r="S1641" s="233"/>
      <c r="T1641" s="233"/>
      <c r="U1641" s="233"/>
      <c r="V1641" s="233"/>
      <c r="W1641" s="233"/>
    </row>
    <row r="1642" spans="1:23" ht="15.75" customHeight="1">
      <c r="A1642" s="643"/>
      <c r="B1642" s="120" t="s">
        <v>408</v>
      </c>
      <c r="C1642" s="120"/>
      <c r="D1642" s="254">
        <v>0</v>
      </c>
      <c r="E1642" s="254">
        <v>0</v>
      </c>
      <c r="F1642" s="116"/>
      <c r="G1642" s="253"/>
      <c r="H1642" s="116"/>
      <c r="I1642" s="233"/>
      <c r="J1642" s="233"/>
      <c r="K1642" s="233"/>
      <c r="L1642" s="233"/>
      <c r="M1642" s="233"/>
      <c r="N1642" s="233"/>
      <c r="O1642" s="233"/>
      <c r="P1642" s="233"/>
      <c r="Q1642" s="233"/>
      <c r="R1642" s="233"/>
      <c r="S1642" s="233"/>
      <c r="T1642" s="233"/>
      <c r="U1642" s="233"/>
      <c r="V1642" s="233"/>
      <c r="W1642" s="233"/>
    </row>
    <row r="1643" spans="1:23" ht="15.75" customHeight="1">
      <c r="A1643" s="644"/>
      <c r="B1643" s="195" t="s">
        <v>825</v>
      </c>
      <c r="C1643" s="236"/>
      <c r="D1643" s="256">
        <f>SUM(D1635:D1642)</f>
        <v>122572</v>
      </c>
      <c r="E1643" s="194">
        <f>SUM(E1635:E1642)</f>
        <v>75000.66</v>
      </c>
      <c r="F1643" s="116"/>
      <c r="G1643" s="257"/>
      <c r="H1643" s="116"/>
      <c r="I1643" s="233"/>
      <c r="J1643" s="233"/>
      <c r="K1643" s="233"/>
      <c r="L1643" s="233"/>
      <c r="M1643" s="233"/>
      <c r="N1643" s="233"/>
      <c r="O1643" s="233"/>
      <c r="P1643" s="233"/>
      <c r="Q1643" s="233"/>
      <c r="R1643" s="233"/>
      <c r="S1643" s="233"/>
      <c r="T1643" s="233"/>
      <c r="U1643" s="233"/>
      <c r="V1643" s="233"/>
      <c r="W1643" s="233"/>
    </row>
    <row r="1644" spans="1:23" ht="15.75" customHeight="1">
      <c r="A1644" s="258"/>
      <c r="B1644" s="259"/>
      <c r="C1644" s="259"/>
      <c r="D1644" s="259"/>
      <c r="E1644" s="259"/>
      <c r="F1644" s="259"/>
      <c r="G1644" s="260"/>
      <c r="H1644" s="260"/>
      <c r="I1644" s="233"/>
      <c r="J1644" s="233"/>
      <c r="K1644" s="233"/>
      <c r="L1644" s="233"/>
      <c r="M1644" s="233"/>
      <c r="N1644" s="233"/>
      <c r="O1644" s="233"/>
      <c r="P1644" s="233"/>
      <c r="Q1644" s="233"/>
      <c r="R1644" s="233"/>
      <c r="S1644" s="233"/>
      <c r="T1644" s="233"/>
      <c r="U1644" s="233"/>
      <c r="V1644" s="233"/>
      <c r="W1644" s="233"/>
    </row>
    <row r="1645" spans="1:23" ht="15.75" customHeight="1">
      <c r="A1645" s="197" t="s">
        <v>826</v>
      </c>
      <c r="B1645" s="116"/>
      <c r="C1645" s="116"/>
      <c r="D1645" s="116"/>
      <c r="E1645" s="116"/>
      <c r="F1645" s="116"/>
      <c r="G1645" s="116"/>
      <c r="H1645" s="116"/>
      <c r="I1645" s="233"/>
      <c r="J1645" s="233"/>
      <c r="K1645" s="233"/>
      <c r="L1645" s="233"/>
      <c r="M1645" s="233"/>
      <c r="N1645" s="233"/>
      <c r="O1645" s="233"/>
      <c r="P1645" s="233"/>
      <c r="Q1645" s="233"/>
      <c r="R1645" s="233"/>
      <c r="S1645" s="233"/>
      <c r="T1645" s="233"/>
      <c r="U1645" s="233"/>
      <c r="V1645" s="233"/>
      <c r="W1645" s="233"/>
    </row>
    <row r="1646" spans="1:23" ht="15.75" customHeight="1">
      <c r="A1646" s="645" t="s">
        <v>70</v>
      </c>
      <c r="B1646" s="645" t="s">
        <v>827</v>
      </c>
      <c r="C1646" s="645"/>
      <c r="D1646" s="645" t="s">
        <v>828</v>
      </c>
      <c r="E1646" s="645"/>
      <c r="F1646" s="645" t="s">
        <v>829</v>
      </c>
      <c r="G1646" s="645"/>
      <c r="H1646" s="116"/>
      <c r="I1646" s="233"/>
      <c r="J1646" s="233"/>
      <c r="K1646" s="233"/>
      <c r="L1646" s="233"/>
      <c r="M1646" s="233"/>
      <c r="N1646" s="233"/>
      <c r="O1646" s="233"/>
      <c r="P1646" s="233"/>
      <c r="Q1646" s="233"/>
      <c r="R1646" s="233"/>
      <c r="S1646" s="233"/>
      <c r="T1646" s="233"/>
      <c r="U1646" s="233"/>
      <c r="V1646" s="233"/>
      <c r="W1646" s="233"/>
    </row>
    <row r="1647" spans="1:23" ht="15.75" customHeight="1">
      <c r="A1647" s="645"/>
      <c r="B1647" s="270" t="s">
        <v>830</v>
      </c>
      <c r="C1647" s="270" t="s">
        <v>831</v>
      </c>
      <c r="D1647" s="270" t="s">
        <v>830</v>
      </c>
      <c r="E1647" s="270" t="s">
        <v>831</v>
      </c>
      <c r="F1647" s="270" t="s">
        <v>830</v>
      </c>
      <c r="G1647" s="270" t="s">
        <v>831</v>
      </c>
      <c r="H1647" s="116"/>
      <c r="I1647" s="233"/>
      <c r="J1647" s="233"/>
      <c r="K1647" s="233"/>
      <c r="L1647" s="233"/>
      <c r="M1647" s="233"/>
      <c r="N1647" s="233"/>
      <c r="O1647" s="233"/>
      <c r="P1647" s="233"/>
      <c r="Q1647" s="233"/>
      <c r="R1647" s="233"/>
      <c r="S1647" s="233"/>
      <c r="T1647" s="233"/>
      <c r="U1647" s="233"/>
      <c r="V1647" s="233"/>
      <c r="W1647" s="233"/>
    </row>
    <row r="1648" spans="1:23" ht="15.75" customHeight="1">
      <c r="A1648" s="236" t="s">
        <v>852</v>
      </c>
      <c r="B1648" s="261">
        <f>D1643</f>
        <v>122572</v>
      </c>
      <c r="C1648" s="193">
        <f>E1643</f>
        <v>75000.66</v>
      </c>
      <c r="D1648" s="261">
        <f>'AT11_KS Year wise'!C10</f>
        <v>122572</v>
      </c>
      <c r="E1648" s="193">
        <f>'AT11_KS Year wise'!D10</f>
        <v>75000.659999999989</v>
      </c>
      <c r="F1648" s="187">
        <v>0</v>
      </c>
      <c r="G1648" s="187">
        <v>0</v>
      </c>
      <c r="H1648" s="116"/>
      <c r="I1648" s="233"/>
      <c r="J1648" s="233"/>
      <c r="K1648" s="233"/>
      <c r="L1648" s="233"/>
      <c r="M1648" s="233"/>
      <c r="N1648" s="233"/>
      <c r="O1648" s="233"/>
      <c r="P1648" s="233"/>
      <c r="Q1648" s="233"/>
      <c r="R1648" s="233"/>
      <c r="S1648" s="233"/>
      <c r="T1648" s="233"/>
      <c r="U1648" s="233"/>
      <c r="V1648" s="233"/>
      <c r="W1648" s="233"/>
    </row>
    <row r="1649" spans="1:23" ht="15.75" customHeight="1">
      <c r="A1649" s="257"/>
      <c r="B1649" s="257"/>
      <c r="C1649" s="257"/>
      <c r="D1649" s="257"/>
      <c r="E1649" s="116"/>
      <c r="F1649" s="116"/>
      <c r="G1649" s="116"/>
      <c r="H1649" s="116"/>
      <c r="I1649" s="233"/>
      <c r="J1649" s="233"/>
      <c r="K1649" s="233"/>
      <c r="L1649" s="233"/>
      <c r="M1649" s="233"/>
      <c r="N1649" s="233"/>
      <c r="O1649" s="233"/>
      <c r="P1649" s="233"/>
      <c r="Q1649" s="233"/>
      <c r="R1649" s="233"/>
      <c r="S1649" s="233"/>
      <c r="T1649" s="233"/>
      <c r="U1649" s="233"/>
      <c r="V1649" s="233"/>
      <c r="W1649" s="233"/>
    </row>
    <row r="1650" spans="1:23" ht="15.75" customHeight="1">
      <c r="A1650" s="197" t="s">
        <v>847</v>
      </c>
      <c r="B1650" s="116"/>
      <c r="C1650" s="116"/>
      <c r="D1650" s="116"/>
      <c r="E1650" s="116"/>
      <c r="F1650" s="116"/>
      <c r="G1650" s="116"/>
      <c r="H1650" s="116"/>
      <c r="I1650" s="233"/>
      <c r="J1650" s="233"/>
      <c r="K1650" s="233"/>
      <c r="L1650" s="233"/>
      <c r="M1650" s="233"/>
      <c r="N1650" s="233"/>
      <c r="O1650" s="233"/>
      <c r="P1650" s="233"/>
      <c r="Q1650" s="233"/>
      <c r="R1650" s="233"/>
      <c r="S1650" s="233"/>
      <c r="T1650" s="233"/>
      <c r="U1650" s="233"/>
      <c r="V1650" s="233"/>
      <c r="W1650" s="233"/>
    </row>
    <row r="1651" spans="1:23" ht="32.25" customHeight="1">
      <c r="A1651" s="638" t="s">
        <v>975</v>
      </c>
      <c r="B1651" s="638"/>
      <c r="C1651" s="638" t="s">
        <v>1196</v>
      </c>
      <c r="D1651" s="638"/>
      <c r="E1651" s="638" t="s">
        <v>833</v>
      </c>
      <c r="F1651" s="638"/>
      <c r="G1651" s="116"/>
      <c r="H1651" s="116"/>
      <c r="I1651" s="233"/>
      <c r="J1651" s="233"/>
      <c r="K1651" s="233"/>
      <c r="L1651" s="233"/>
      <c r="M1651" s="233"/>
      <c r="N1651" s="233"/>
      <c r="O1651" s="233"/>
      <c r="P1651" s="233"/>
      <c r="Q1651" s="233"/>
      <c r="R1651" s="233"/>
      <c r="S1651" s="233"/>
      <c r="T1651" s="233"/>
      <c r="U1651" s="233"/>
      <c r="V1651" s="233"/>
      <c r="W1651" s="233"/>
    </row>
    <row r="1652" spans="1:23" ht="15.75" customHeight="1">
      <c r="A1652" s="119" t="s">
        <v>830</v>
      </c>
      <c r="B1652" s="119" t="s">
        <v>834</v>
      </c>
      <c r="C1652" s="119" t="s">
        <v>830</v>
      </c>
      <c r="D1652" s="119" t="s">
        <v>835</v>
      </c>
      <c r="E1652" s="119" t="s">
        <v>830</v>
      </c>
      <c r="F1652" s="119" t="s">
        <v>836</v>
      </c>
      <c r="G1652" s="116"/>
      <c r="H1652" s="116"/>
      <c r="I1652" s="233"/>
      <c r="J1652" s="233"/>
      <c r="K1652" s="233"/>
      <c r="L1652" s="233"/>
      <c r="M1652" s="233"/>
      <c r="N1652" s="233"/>
      <c r="O1652" s="233"/>
      <c r="P1652" s="233"/>
      <c r="Q1652" s="233"/>
      <c r="R1652" s="233"/>
      <c r="S1652" s="233"/>
      <c r="T1652" s="233"/>
      <c r="U1652" s="233"/>
      <c r="V1652" s="233"/>
      <c r="W1652" s="233"/>
    </row>
    <row r="1653" spans="1:23" ht="15.75" customHeight="1">
      <c r="A1653" s="120">
        <v>1</v>
      </c>
      <c r="B1653" s="120">
        <v>2</v>
      </c>
      <c r="C1653" s="120">
        <v>3</v>
      </c>
      <c r="D1653" s="120">
        <v>4</v>
      </c>
      <c r="E1653" s="120">
        <v>5</v>
      </c>
      <c r="F1653" s="120">
        <v>6</v>
      </c>
      <c r="G1653" s="116"/>
      <c r="H1653" s="116"/>
      <c r="I1653" s="233"/>
      <c r="J1653" s="233"/>
      <c r="K1653" s="233"/>
      <c r="L1653" s="233"/>
      <c r="M1653" s="233"/>
      <c r="N1653" s="233"/>
      <c r="O1653" s="233"/>
      <c r="P1653" s="233"/>
      <c r="Q1653" s="233"/>
      <c r="R1653" s="233"/>
      <c r="S1653" s="233"/>
      <c r="T1653" s="233"/>
      <c r="U1653" s="233"/>
      <c r="V1653" s="233"/>
      <c r="W1653" s="233"/>
    </row>
    <row r="1654" spans="1:23" ht="15.75" customHeight="1">
      <c r="A1654" s="262">
        <f>D1648</f>
        <v>122572</v>
      </c>
      <c r="B1654" s="201">
        <f>'AT11_KS Year wise'!D10+'AT11_KS Year wise'!E10</f>
        <v>81055.987499999988</v>
      </c>
      <c r="C1654" s="227">
        <f>'AT11_KS Year wise'!F10</f>
        <v>112808</v>
      </c>
      <c r="D1654" s="228">
        <f>'AT11_KS Year wise'!G10</f>
        <v>72590.89</v>
      </c>
      <c r="E1654" s="192">
        <f>C1654/A1654</f>
        <v>0.92034069771236493</v>
      </c>
      <c r="F1654" s="192">
        <f>D1654/B1654</f>
        <v>0.89556480944729733</v>
      </c>
      <c r="G1654" s="116"/>
      <c r="H1654" s="116"/>
      <c r="I1654" s="233"/>
      <c r="J1654" s="233"/>
      <c r="K1654" s="233"/>
      <c r="L1654" s="233"/>
      <c r="M1654" s="233"/>
      <c r="N1654" s="233"/>
      <c r="O1654" s="233"/>
      <c r="P1654" s="233"/>
      <c r="Q1654" s="233"/>
      <c r="R1654" s="233"/>
      <c r="S1654" s="233"/>
      <c r="T1654" s="233"/>
      <c r="U1654" s="233"/>
      <c r="V1654" s="233"/>
      <c r="W1654" s="233"/>
    </row>
    <row r="1655" spans="1:23" ht="15.75" customHeight="1">
      <c r="A1655" s="225"/>
      <c r="B1655" s="226"/>
      <c r="C1655" s="244"/>
      <c r="D1655" s="244"/>
      <c r="E1655" s="245"/>
      <c r="F1655" s="134"/>
      <c r="G1655" s="223"/>
      <c r="H1655" s="116"/>
      <c r="I1655" s="233"/>
      <c r="J1655" s="233"/>
      <c r="K1655" s="233"/>
      <c r="L1655" s="233"/>
      <c r="M1655" s="233"/>
      <c r="N1655" s="233"/>
      <c r="O1655" s="233"/>
      <c r="P1655" s="233"/>
      <c r="Q1655" s="233"/>
      <c r="R1655" s="233"/>
      <c r="S1655" s="233"/>
      <c r="T1655" s="233"/>
      <c r="U1655" s="233"/>
      <c r="V1655" s="233"/>
      <c r="W1655" s="233"/>
    </row>
    <row r="1656" spans="1:23" ht="15.75" customHeight="1">
      <c r="A1656" s="246" t="s">
        <v>66</v>
      </c>
      <c r="B1656" s="116"/>
      <c r="C1656" s="116"/>
      <c r="D1656" s="116"/>
      <c r="E1656" s="116"/>
      <c r="F1656" s="116"/>
      <c r="G1656" s="116"/>
      <c r="H1656" s="116"/>
      <c r="I1656" s="233"/>
      <c r="J1656" s="233"/>
      <c r="K1656" s="233"/>
      <c r="L1656" s="233"/>
      <c r="M1656" s="233"/>
      <c r="N1656" s="233"/>
      <c r="O1656" s="233"/>
      <c r="P1656" s="233"/>
      <c r="Q1656" s="233"/>
      <c r="R1656" s="233"/>
      <c r="S1656" s="233"/>
      <c r="T1656" s="233"/>
      <c r="U1656" s="233"/>
      <c r="V1656" s="233"/>
      <c r="W1656" s="233"/>
    </row>
    <row r="1657" spans="1:23" ht="15.75" customHeight="1">
      <c r="A1657" s="247" t="s">
        <v>837</v>
      </c>
      <c r="B1657" s="116"/>
      <c r="C1657" s="116"/>
      <c r="D1657" s="116"/>
      <c r="E1657" s="116"/>
      <c r="F1657" s="116"/>
      <c r="G1657" s="116"/>
      <c r="H1657" s="116"/>
      <c r="I1657" s="233"/>
      <c r="J1657" s="233"/>
      <c r="K1657" s="233"/>
      <c r="L1657" s="233"/>
      <c r="M1657" s="233"/>
      <c r="N1657" s="233"/>
      <c r="O1657" s="233"/>
      <c r="P1657" s="233"/>
      <c r="Q1657" s="233"/>
      <c r="R1657" s="233"/>
      <c r="S1657" s="233"/>
      <c r="T1657" s="233"/>
      <c r="U1657" s="233"/>
      <c r="V1657" s="233"/>
      <c r="W1657" s="233"/>
    </row>
    <row r="1658" spans="1:23" ht="15.75" customHeight="1">
      <c r="A1658" s="641" t="s">
        <v>838</v>
      </c>
      <c r="B1658" s="641"/>
      <c r="C1658" s="641"/>
      <c r="D1658" s="641"/>
      <c r="E1658" s="641"/>
      <c r="F1658" s="116"/>
      <c r="G1658" s="116"/>
      <c r="H1658" s="116"/>
      <c r="I1658" s="233"/>
      <c r="J1658" s="233"/>
      <c r="K1658" s="233"/>
      <c r="L1658" s="233"/>
      <c r="M1658" s="233"/>
      <c r="N1658" s="233"/>
      <c r="O1658" s="233"/>
      <c r="P1658" s="233"/>
      <c r="Q1658" s="233"/>
      <c r="R1658" s="233"/>
      <c r="S1658" s="233"/>
      <c r="T1658" s="233"/>
      <c r="U1658" s="233"/>
      <c r="V1658" s="233"/>
      <c r="W1658" s="233"/>
    </row>
    <row r="1659" spans="1:23" ht="15.75" customHeight="1">
      <c r="A1659" s="119" t="s">
        <v>813</v>
      </c>
      <c r="B1659" s="119" t="s">
        <v>814</v>
      </c>
      <c r="C1659" s="119" t="s">
        <v>815</v>
      </c>
      <c r="D1659" s="119" t="s">
        <v>816</v>
      </c>
      <c r="E1659" s="119" t="s">
        <v>817</v>
      </c>
      <c r="F1659" s="116"/>
      <c r="G1659" s="249"/>
      <c r="H1659" s="116"/>
      <c r="I1659" s="233"/>
      <c r="J1659" s="233"/>
      <c r="K1659" s="233"/>
      <c r="L1659" s="233"/>
      <c r="M1659" s="233"/>
      <c r="N1659" s="233"/>
      <c r="O1659" s="233"/>
      <c r="P1659" s="233"/>
      <c r="Q1659" s="233"/>
      <c r="R1659" s="233"/>
      <c r="S1659" s="233"/>
      <c r="T1659" s="233"/>
      <c r="U1659" s="233"/>
      <c r="V1659" s="233"/>
      <c r="W1659" s="233"/>
    </row>
    <row r="1660" spans="1:23" ht="15.75" customHeight="1">
      <c r="A1660" s="647" t="s">
        <v>839</v>
      </c>
      <c r="B1660" s="270" t="s">
        <v>819</v>
      </c>
      <c r="C1660" s="264"/>
      <c r="D1660" s="251">
        <v>62797</v>
      </c>
      <c r="E1660" s="252">
        <v>3139.83</v>
      </c>
      <c r="F1660" s="116"/>
      <c r="G1660" s="253"/>
      <c r="H1660" s="116"/>
      <c r="I1660" s="233"/>
      <c r="J1660" s="233"/>
      <c r="K1660" s="233"/>
      <c r="L1660" s="233"/>
      <c r="M1660" s="233"/>
      <c r="N1660" s="233"/>
      <c r="O1660" s="233"/>
      <c r="P1660" s="233"/>
      <c r="Q1660" s="233"/>
      <c r="R1660" s="233"/>
      <c r="S1660" s="233"/>
      <c r="T1660" s="233"/>
      <c r="U1660" s="233"/>
      <c r="V1660" s="233"/>
      <c r="W1660" s="233"/>
    </row>
    <row r="1661" spans="1:23" ht="15.75" customHeight="1">
      <c r="A1661" s="648"/>
      <c r="B1661" s="270" t="s">
        <v>820</v>
      </c>
      <c r="C1661" s="120"/>
      <c r="D1661" s="254">
        <v>34607</v>
      </c>
      <c r="E1661" s="255">
        <v>1730.35</v>
      </c>
      <c r="F1661" s="116"/>
      <c r="G1661" s="253"/>
      <c r="H1661" s="116"/>
      <c r="I1661" s="233"/>
      <c r="J1661" s="233"/>
      <c r="K1661" s="233"/>
      <c r="L1661" s="233"/>
      <c r="M1661" s="233"/>
      <c r="N1661" s="233"/>
      <c r="O1661" s="233"/>
      <c r="P1661" s="233"/>
      <c r="Q1661" s="233"/>
      <c r="R1661" s="233"/>
      <c r="S1661" s="233"/>
      <c r="T1661" s="233"/>
      <c r="U1661" s="233"/>
      <c r="V1661" s="233"/>
      <c r="W1661" s="233"/>
    </row>
    <row r="1662" spans="1:23" ht="15.75" customHeight="1">
      <c r="A1662" s="648"/>
      <c r="B1662" s="270" t="s">
        <v>821</v>
      </c>
      <c r="C1662" s="120"/>
      <c r="D1662" s="254">
        <v>46999</v>
      </c>
      <c r="E1662" s="255">
        <v>2349.9499999999998</v>
      </c>
      <c r="F1662" s="116"/>
      <c r="G1662" s="253"/>
      <c r="H1662" s="116"/>
      <c r="I1662" s="233"/>
      <c r="J1662" s="233"/>
      <c r="K1662" s="233"/>
      <c r="L1662" s="233"/>
      <c r="M1662" s="233"/>
      <c r="N1662" s="233"/>
      <c r="O1662" s="233"/>
      <c r="P1662" s="233"/>
      <c r="Q1662" s="233"/>
      <c r="R1662" s="233"/>
      <c r="S1662" s="233"/>
      <c r="T1662" s="233"/>
      <c r="U1662" s="233"/>
      <c r="V1662" s="233"/>
      <c r="W1662" s="233"/>
    </row>
    <row r="1663" spans="1:23" ht="15.75" customHeight="1">
      <c r="A1663" s="648"/>
      <c r="B1663" s="270" t="s">
        <v>822</v>
      </c>
      <c r="C1663" s="120"/>
      <c r="D1663" s="254">
        <v>0</v>
      </c>
      <c r="E1663" s="255">
        <v>0</v>
      </c>
      <c r="F1663" s="116"/>
      <c r="G1663" s="253"/>
      <c r="H1663" s="116"/>
      <c r="I1663" s="233"/>
      <c r="J1663" s="233"/>
      <c r="K1663" s="233"/>
      <c r="L1663" s="233"/>
      <c r="M1663" s="233"/>
      <c r="N1663" s="233"/>
      <c r="O1663" s="233"/>
      <c r="P1663" s="233"/>
      <c r="Q1663" s="233"/>
      <c r="R1663" s="233"/>
      <c r="S1663" s="233"/>
      <c r="T1663" s="233"/>
      <c r="U1663" s="233"/>
      <c r="V1663" s="233"/>
      <c r="W1663" s="233"/>
    </row>
    <row r="1664" spans="1:23" ht="15.75" customHeight="1">
      <c r="A1664" s="648"/>
      <c r="B1664" s="270" t="s">
        <v>823</v>
      </c>
      <c r="C1664" s="120"/>
      <c r="D1664" s="254">
        <v>0</v>
      </c>
      <c r="E1664" s="255">
        <v>0</v>
      </c>
      <c r="F1664" s="116"/>
      <c r="G1664" s="253"/>
      <c r="H1664" s="116"/>
      <c r="I1664" s="233"/>
      <c r="J1664" s="233"/>
      <c r="K1664" s="233"/>
      <c r="L1664" s="233"/>
      <c r="M1664" s="233"/>
      <c r="N1664" s="233"/>
      <c r="O1664" s="233"/>
      <c r="P1664" s="233"/>
      <c r="Q1664" s="233"/>
      <c r="R1664" s="233"/>
      <c r="S1664" s="233"/>
      <c r="T1664" s="233"/>
      <c r="U1664" s="233"/>
      <c r="V1664" s="233"/>
      <c r="W1664" s="233"/>
    </row>
    <row r="1665" spans="1:23" ht="15.75" customHeight="1">
      <c r="A1665" s="648"/>
      <c r="B1665" s="270" t="s">
        <v>824</v>
      </c>
      <c r="C1665" s="120"/>
      <c r="D1665" s="254">
        <v>13437</v>
      </c>
      <c r="E1665" s="255">
        <v>671.85</v>
      </c>
      <c r="F1665" s="116"/>
      <c r="G1665" s="253"/>
      <c r="H1665" s="116"/>
      <c r="I1665" s="233"/>
      <c r="J1665" s="233"/>
      <c r="K1665" s="233"/>
      <c r="L1665" s="233"/>
      <c r="M1665" s="233"/>
      <c r="N1665" s="233"/>
      <c r="O1665" s="233"/>
      <c r="P1665" s="233"/>
      <c r="Q1665" s="233"/>
      <c r="R1665" s="233"/>
      <c r="S1665" s="233"/>
      <c r="T1665" s="233"/>
      <c r="U1665" s="233"/>
      <c r="V1665" s="233"/>
      <c r="W1665" s="233"/>
    </row>
    <row r="1666" spans="1:23" ht="15.75" customHeight="1">
      <c r="A1666" s="648"/>
      <c r="B1666" s="270" t="s">
        <v>407</v>
      </c>
      <c r="C1666" s="120"/>
      <c r="D1666" s="265">
        <v>9601</v>
      </c>
      <c r="E1666" s="255">
        <v>480.05</v>
      </c>
      <c r="F1666" s="116"/>
      <c r="G1666" s="253"/>
      <c r="H1666" s="116"/>
      <c r="I1666" s="233"/>
      <c r="J1666" s="233"/>
      <c r="K1666" s="233"/>
      <c r="L1666" s="233"/>
      <c r="M1666" s="233"/>
      <c r="N1666" s="233"/>
      <c r="O1666" s="233"/>
      <c r="P1666" s="233"/>
      <c r="Q1666" s="233"/>
      <c r="R1666" s="233"/>
      <c r="S1666" s="233"/>
      <c r="T1666" s="233"/>
      <c r="U1666" s="233"/>
      <c r="V1666" s="233"/>
      <c r="W1666" s="233"/>
    </row>
    <row r="1667" spans="1:23" ht="15.75" customHeight="1">
      <c r="A1667" s="648"/>
      <c r="B1667" s="270" t="s">
        <v>840</v>
      </c>
      <c r="C1667" s="120"/>
      <c r="D1667" s="265">
        <v>9668</v>
      </c>
      <c r="E1667" s="255">
        <v>483.4</v>
      </c>
      <c r="F1667" s="116"/>
      <c r="G1667" s="253"/>
      <c r="H1667" s="116"/>
      <c r="I1667" s="233"/>
      <c r="J1667" s="233"/>
      <c r="K1667" s="233"/>
      <c r="L1667" s="233"/>
      <c r="M1667" s="233"/>
      <c r="N1667" s="233"/>
      <c r="O1667" s="233"/>
      <c r="P1667" s="233"/>
      <c r="Q1667" s="233"/>
      <c r="R1667" s="233"/>
      <c r="S1667" s="233"/>
      <c r="T1667" s="233"/>
      <c r="U1667" s="233"/>
      <c r="V1667" s="233"/>
      <c r="W1667" s="233"/>
    </row>
    <row r="1668" spans="1:23" ht="15.75" customHeight="1">
      <c r="A1668" s="648"/>
      <c r="B1668" s="270" t="s">
        <v>408</v>
      </c>
      <c r="C1668" s="120"/>
      <c r="D1668" s="265">
        <v>10932</v>
      </c>
      <c r="E1668" s="255">
        <v>546.6</v>
      </c>
      <c r="F1668" s="273" t="s">
        <v>849</v>
      </c>
      <c r="G1668" s="266">
        <f>D1667+D1669+D1671</f>
        <v>144403</v>
      </c>
      <c r="H1668" s="116"/>
      <c r="I1668" s="233"/>
      <c r="J1668" s="233"/>
      <c r="K1668" s="233"/>
      <c r="L1668" s="233"/>
      <c r="M1668" s="233"/>
      <c r="N1668" s="233"/>
      <c r="O1668" s="233"/>
      <c r="P1668" s="233"/>
      <c r="Q1668" s="233"/>
      <c r="R1668" s="233"/>
      <c r="S1668" s="233"/>
      <c r="T1668" s="233"/>
      <c r="U1668" s="233"/>
      <c r="V1668" s="233"/>
      <c r="W1668" s="233"/>
    </row>
    <row r="1669" spans="1:23" ht="15.75" customHeight="1">
      <c r="A1669" s="648"/>
      <c r="B1669" s="270" t="s">
        <v>841</v>
      </c>
      <c r="C1669" s="120"/>
      <c r="D1669" s="265">
        <v>34607</v>
      </c>
      <c r="E1669" s="255">
        <v>1730.35</v>
      </c>
      <c r="F1669" s="185"/>
      <c r="G1669" s="253"/>
      <c r="I1669" s="233"/>
      <c r="J1669" s="233"/>
      <c r="K1669" s="233"/>
      <c r="L1669" s="233"/>
      <c r="M1669" s="233"/>
      <c r="N1669" s="233"/>
      <c r="O1669" s="233"/>
      <c r="P1669" s="233"/>
      <c r="Q1669" s="233"/>
      <c r="R1669" s="233"/>
      <c r="S1669" s="233"/>
      <c r="T1669" s="233"/>
      <c r="U1669" s="233"/>
      <c r="V1669" s="233"/>
      <c r="W1669" s="233"/>
    </row>
    <row r="1670" spans="1:23" ht="15.75" customHeight="1">
      <c r="A1670" s="648"/>
      <c r="B1670" s="650" t="s">
        <v>842</v>
      </c>
      <c r="C1670" s="120" t="s">
        <v>843</v>
      </c>
      <c r="D1670" s="265">
        <v>4502</v>
      </c>
      <c r="E1670" s="255">
        <f>D1670*5000/100000</f>
        <v>225.1</v>
      </c>
      <c r="F1670" s="185"/>
      <c r="G1670" s="253"/>
      <c r="H1670" s="116"/>
      <c r="I1670" s="233"/>
      <c r="J1670" s="233"/>
      <c r="K1670" s="233"/>
      <c r="L1670" s="233"/>
      <c r="M1670" s="233"/>
      <c r="N1670" s="233"/>
      <c r="O1670" s="233"/>
      <c r="P1670" s="233"/>
      <c r="Q1670" s="233"/>
      <c r="R1670" s="233"/>
      <c r="S1670" s="233"/>
      <c r="T1670" s="233"/>
      <c r="U1670" s="233"/>
      <c r="V1670" s="233"/>
      <c r="W1670" s="233"/>
    </row>
    <row r="1671" spans="1:23" ht="15.75" customHeight="1">
      <c r="A1671" s="648"/>
      <c r="B1671" s="651"/>
      <c r="C1671" s="120" t="s">
        <v>844</v>
      </c>
      <c r="D1671" s="265">
        <v>100128</v>
      </c>
      <c r="E1671" s="255">
        <f>D1671*5000/100000</f>
        <v>5006.3999999999996</v>
      </c>
      <c r="F1671" s="185"/>
      <c r="G1671" s="253"/>
      <c r="H1671" s="116"/>
      <c r="I1671" s="233"/>
      <c r="J1671" s="233"/>
      <c r="K1671" s="233"/>
      <c r="L1671" s="233"/>
      <c r="M1671" s="233"/>
      <c r="N1671" s="233"/>
      <c r="O1671" s="233"/>
      <c r="P1671" s="233"/>
      <c r="Q1671" s="233"/>
      <c r="R1671" s="233"/>
      <c r="S1671" s="233"/>
      <c r="T1671" s="233"/>
      <c r="U1671" s="233"/>
      <c r="V1671" s="233"/>
      <c r="W1671" s="233"/>
    </row>
    <row r="1672" spans="1:23" ht="15.75" customHeight="1">
      <c r="A1672" s="649"/>
      <c r="B1672" s="195" t="s">
        <v>825</v>
      </c>
      <c r="C1672" s="270"/>
      <c r="D1672" s="271">
        <f>SUM(D1660:D1671)</f>
        <v>327278</v>
      </c>
      <c r="E1672" s="272">
        <f>SUM(E1660:E1671)</f>
        <v>16363.880000000001</v>
      </c>
      <c r="F1672" s="190" t="s">
        <v>850</v>
      </c>
      <c r="G1672" s="266">
        <f>D1672-G1668</f>
        <v>182875</v>
      </c>
      <c r="H1672" s="116"/>
      <c r="I1672" s="233"/>
      <c r="J1672" s="233"/>
      <c r="K1672" s="233"/>
      <c r="L1672" s="233"/>
      <c r="M1672" s="233"/>
      <c r="N1672" s="233"/>
      <c r="O1672" s="233"/>
      <c r="P1672" s="233"/>
      <c r="Q1672" s="233"/>
      <c r="R1672" s="233"/>
      <c r="S1672" s="233"/>
      <c r="T1672" s="233"/>
      <c r="U1672" s="233"/>
      <c r="V1672" s="233"/>
      <c r="W1672" s="233"/>
    </row>
    <row r="1673" spans="1:23" ht="15.75" customHeight="1">
      <c r="A1673" s="652"/>
      <c r="B1673" s="652"/>
      <c r="C1673" s="652"/>
      <c r="D1673" s="652"/>
      <c r="E1673" s="652"/>
      <c r="F1673" s="274" t="s">
        <v>851</v>
      </c>
      <c r="G1673" s="260">
        <f>G1668+G1672</f>
        <v>327278</v>
      </c>
      <c r="H1673" s="116"/>
      <c r="I1673" s="233"/>
      <c r="J1673" s="233"/>
      <c r="K1673" s="233"/>
      <c r="L1673" s="233"/>
      <c r="M1673" s="233"/>
      <c r="N1673" s="233"/>
      <c r="O1673" s="233"/>
      <c r="P1673" s="233"/>
      <c r="Q1673" s="233"/>
      <c r="R1673" s="233"/>
      <c r="S1673" s="233"/>
      <c r="T1673" s="233"/>
      <c r="U1673" s="233"/>
      <c r="V1673" s="233"/>
      <c r="W1673" s="233"/>
    </row>
    <row r="1674" spans="1:23" ht="15.75" customHeight="1">
      <c r="A1674" s="197" t="s">
        <v>845</v>
      </c>
      <c r="B1674" s="116"/>
      <c r="C1674" s="116"/>
      <c r="D1674" s="116"/>
      <c r="E1674" s="116"/>
      <c r="F1674" s="116"/>
      <c r="G1674" s="116"/>
      <c r="H1674" s="116"/>
      <c r="I1674" s="233"/>
      <c r="J1674" s="233"/>
      <c r="K1674" s="233"/>
      <c r="L1674" s="233"/>
      <c r="M1674" s="233"/>
      <c r="N1674" s="233"/>
      <c r="O1674" s="233"/>
      <c r="P1674" s="233"/>
      <c r="Q1674" s="233"/>
      <c r="R1674" s="233"/>
      <c r="S1674" s="233"/>
      <c r="T1674" s="233"/>
      <c r="U1674" s="233"/>
      <c r="V1674" s="233"/>
      <c r="W1674" s="233"/>
    </row>
    <row r="1675" spans="1:23" ht="15.75" customHeight="1">
      <c r="A1675" s="645" t="s">
        <v>70</v>
      </c>
      <c r="B1675" s="645" t="s">
        <v>827</v>
      </c>
      <c r="C1675" s="645"/>
      <c r="D1675" s="645" t="s">
        <v>828</v>
      </c>
      <c r="E1675" s="645"/>
      <c r="F1675" s="645" t="s">
        <v>829</v>
      </c>
      <c r="G1675" s="645"/>
      <c r="H1675" s="116"/>
      <c r="I1675" s="233"/>
      <c r="J1675" s="233"/>
      <c r="K1675" s="233"/>
      <c r="L1675" s="233"/>
      <c r="M1675" s="233"/>
      <c r="N1675" s="233"/>
      <c r="O1675" s="233"/>
      <c r="P1675" s="233"/>
      <c r="Q1675" s="233"/>
      <c r="R1675" s="233"/>
      <c r="S1675" s="233"/>
      <c r="T1675" s="233"/>
      <c r="U1675" s="233"/>
      <c r="V1675" s="233"/>
      <c r="W1675" s="233"/>
    </row>
    <row r="1676" spans="1:23" ht="15.75" customHeight="1">
      <c r="A1676" s="645"/>
      <c r="B1676" s="270" t="s">
        <v>830</v>
      </c>
      <c r="C1676" s="270" t="s">
        <v>831</v>
      </c>
      <c r="D1676" s="270" t="s">
        <v>830</v>
      </c>
      <c r="E1676" s="270" t="s">
        <v>831</v>
      </c>
      <c r="F1676" s="270" t="s">
        <v>830</v>
      </c>
      <c r="G1676" s="270" t="s">
        <v>831</v>
      </c>
      <c r="H1676" s="116"/>
      <c r="I1676" s="233"/>
      <c r="J1676" s="233"/>
      <c r="K1676" s="233"/>
      <c r="L1676" s="233"/>
      <c r="M1676" s="233"/>
      <c r="N1676" s="233"/>
      <c r="O1676" s="233"/>
      <c r="P1676" s="233"/>
      <c r="Q1676" s="233"/>
      <c r="R1676" s="233"/>
      <c r="S1676" s="233"/>
      <c r="T1676" s="233"/>
      <c r="U1676" s="233"/>
      <c r="V1676" s="233"/>
      <c r="W1676" s="233"/>
    </row>
    <row r="1677" spans="1:23" ht="15.75" customHeight="1">
      <c r="A1677" s="275" t="s">
        <v>852</v>
      </c>
      <c r="B1677" s="262">
        <f>D1672</f>
        <v>327278</v>
      </c>
      <c r="C1677" s="201">
        <f>E1672</f>
        <v>16363.880000000001</v>
      </c>
      <c r="D1677" s="229">
        <f>'AT12_KD-New Yearwise'!C9+'AT12A_KD-Replace Yearwise'!C9</f>
        <v>327278</v>
      </c>
      <c r="E1677" s="230">
        <f>'AT12_KD-New Yearwise'!D9+'AT12A_KD-Replace Yearwise'!D9</f>
        <v>16363.9</v>
      </c>
      <c r="F1677" s="192">
        <f>(D1677-B1677)/B1677</f>
        <v>0</v>
      </c>
      <c r="G1677" s="192">
        <f>(E1677-C1677)/C1677</f>
        <v>1.2222040248778142E-6</v>
      </c>
      <c r="H1677" s="116"/>
      <c r="I1677" s="233"/>
      <c r="J1677" s="233"/>
      <c r="K1677" s="233"/>
      <c r="L1677" s="233"/>
      <c r="M1677" s="233"/>
      <c r="N1677" s="233"/>
      <c r="O1677" s="233"/>
      <c r="P1677" s="233"/>
      <c r="Q1677" s="233"/>
      <c r="R1677" s="233"/>
      <c r="S1677" s="233"/>
      <c r="T1677" s="233"/>
      <c r="U1677" s="233"/>
      <c r="V1677" s="233"/>
      <c r="W1677" s="233"/>
    </row>
    <row r="1678" spans="1:23" ht="15.75" customHeight="1">
      <c r="A1678" s="116"/>
      <c r="B1678" s="116"/>
      <c r="C1678" s="116"/>
      <c r="D1678" s="116"/>
      <c r="E1678" s="116"/>
      <c r="F1678" s="116"/>
      <c r="G1678" s="116"/>
      <c r="H1678" s="116"/>
      <c r="I1678" s="233"/>
      <c r="J1678" s="233"/>
      <c r="K1678" s="233"/>
      <c r="L1678" s="233"/>
      <c r="M1678" s="233"/>
      <c r="N1678" s="233"/>
      <c r="O1678" s="233"/>
      <c r="P1678" s="233"/>
      <c r="Q1678" s="233"/>
      <c r="R1678" s="233"/>
      <c r="S1678" s="233"/>
      <c r="T1678" s="233"/>
      <c r="U1678" s="233"/>
      <c r="V1678" s="233"/>
      <c r="W1678" s="233"/>
    </row>
    <row r="1679" spans="1:23" ht="15.75" customHeight="1">
      <c r="A1679" s="197" t="s">
        <v>976</v>
      </c>
      <c r="B1679" s="116"/>
      <c r="C1679" s="116"/>
      <c r="D1679" s="116"/>
      <c r="E1679" s="116"/>
      <c r="F1679" s="116"/>
      <c r="G1679" s="116"/>
      <c r="H1679" s="116"/>
      <c r="I1679" s="233"/>
      <c r="J1679" s="233"/>
      <c r="K1679" s="233"/>
      <c r="L1679" s="233"/>
      <c r="M1679" s="233"/>
      <c r="N1679" s="233"/>
      <c r="O1679" s="233"/>
      <c r="P1679" s="233"/>
      <c r="Q1679" s="233"/>
      <c r="R1679" s="233"/>
      <c r="S1679" s="233"/>
      <c r="T1679" s="233"/>
      <c r="U1679" s="233"/>
      <c r="V1679" s="233"/>
      <c r="W1679" s="233"/>
    </row>
    <row r="1680" spans="1:23" ht="15.75" customHeight="1">
      <c r="A1680" s="638" t="s">
        <v>846</v>
      </c>
      <c r="B1680" s="638"/>
      <c r="C1680" s="638" t="s">
        <v>832</v>
      </c>
      <c r="D1680" s="638"/>
      <c r="E1680" s="638" t="s">
        <v>833</v>
      </c>
      <c r="F1680" s="638"/>
      <c r="G1680" s="116"/>
      <c r="H1680" s="116"/>
      <c r="I1680" s="233"/>
      <c r="J1680" s="233"/>
      <c r="K1680" s="233"/>
      <c r="L1680" s="233"/>
      <c r="M1680" s="233"/>
      <c r="N1680" s="233"/>
      <c r="O1680" s="233"/>
      <c r="P1680" s="233"/>
      <c r="Q1680" s="233"/>
      <c r="R1680" s="233"/>
      <c r="S1680" s="233"/>
      <c r="T1680" s="233"/>
      <c r="U1680" s="233"/>
      <c r="V1680" s="233"/>
      <c r="W1680" s="233"/>
    </row>
    <row r="1681" spans="1:23" ht="15.75" customHeight="1">
      <c r="A1681" s="119" t="s">
        <v>830</v>
      </c>
      <c r="B1681" s="119" t="s">
        <v>835</v>
      </c>
      <c r="C1681" s="119" t="s">
        <v>830</v>
      </c>
      <c r="D1681" s="119" t="s">
        <v>835</v>
      </c>
      <c r="E1681" s="119" t="s">
        <v>830</v>
      </c>
      <c r="F1681" s="119" t="s">
        <v>836</v>
      </c>
      <c r="G1681" s="116"/>
      <c r="H1681" s="116"/>
      <c r="I1681" s="233"/>
      <c r="J1681" s="233"/>
      <c r="K1681" s="233"/>
      <c r="L1681" s="233"/>
      <c r="M1681" s="233"/>
      <c r="N1681" s="233"/>
      <c r="O1681" s="233"/>
      <c r="P1681" s="233"/>
      <c r="Q1681" s="233"/>
      <c r="R1681" s="233"/>
      <c r="S1681" s="233"/>
      <c r="T1681" s="233"/>
      <c r="U1681" s="233"/>
      <c r="V1681" s="233"/>
      <c r="W1681" s="233"/>
    </row>
    <row r="1682" spans="1:23" ht="15.75" customHeight="1">
      <c r="A1682" s="270">
        <v>1</v>
      </c>
      <c r="B1682" s="270">
        <v>2</v>
      </c>
      <c r="C1682" s="270">
        <v>3</v>
      </c>
      <c r="D1682" s="270">
        <v>4</v>
      </c>
      <c r="E1682" s="270">
        <v>5</v>
      </c>
      <c r="F1682" s="270">
        <v>6</v>
      </c>
      <c r="G1682" s="116"/>
      <c r="H1682" s="116"/>
      <c r="I1682" s="233"/>
      <c r="J1682" s="233"/>
      <c r="K1682" s="233"/>
      <c r="L1682" s="233"/>
      <c r="M1682" s="233"/>
      <c r="N1682" s="233"/>
      <c r="O1682" s="233"/>
      <c r="P1682" s="233"/>
      <c r="Q1682" s="233"/>
      <c r="R1682" s="233"/>
      <c r="S1682" s="233"/>
      <c r="T1682" s="233"/>
      <c r="U1682" s="233"/>
      <c r="V1682" s="233"/>
      <c r="W1682" s="233"/>
    </row>
    <row r="1683" spans="1:23" ht="15.75" customHeight="1">
      <c r="A1683" s="262">
        <f>B1677</f>
        <v>327278</v>
      </c>
      <c r="B1683" s="201">
        <f>C1677</f>
        <v>16363.880000000001</v>
      </c>
      <c r="C1683" s="229">
        <f>'AT12_KD-New Yearwise'!E9+'AT12A_KD-Replace Yearwise'!E9</f>
        <v>303791</v>
      </c>
      <c r="D1683" s="230">
        <f>'AT12_KD-New Yearwise'!F9+'AT12A_KD-Replace Yearwise'!F9</f>
        <v>15189.550000000001</v>
      </c>
      <c r="E1683" s="231">
        <f>C1683/A1683</f>
        <v>0.92823532287535371</v>
      </c>
      <c r="F1683" s="231">
        <f>D1683/B1683</f>
        <v>0.9282364573683014</v>
      </c>
      <c r="G1683" s="116"/>
      <c r="H1683" s="116"/>
      <c r="I1683" s="233"/>
      <c r="J1683" s="233"/>
      <c r="K1683" s="233"/>
      <c r="L1683" s="233"/>
      <c r="M1683" s="233"/>
      <c r="N1683" s="233"/>
      <c r="O1683" s="233"/>
      <c r="P1683" s="233"/>
      <c r="Q1683" s="233"/>
      <c r="R1683" s="233"/>
      <c r="S1683" s="233"/>
      <c r="T1683" s="233"/>
      <c r="U1683" s="233"/>
      <c r="V1683" s="233"/>
      <c r="W1683" s="233"/>
    </row>
    <row r="1684" spans="1:23" ht="15.75" customHeight="1">
      <c r="A1684" s="233"/>
      <c r="B1684" s="233"/>
      <c r="C1684" s="233"/>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row>
    <row r="1685" spans="1:23" ht="15.75" customHeight="1">
      <c r="A1685" s="233"/>
      <c r="B1685" s="233"/>
      <c r="C1685" s="233"/>
      <c r="D1685" s="233"/>
      <c r="E1685" s="233"/>
      <c r="F1685" s="233"/>
      <c r="G1685" s="233"/>
      <c r="H1685" s="233"/>
      <c r="I1685" s="233"/>
      <c r="J1685" s="233"/>
      <c r="K1685" s="233"/>
      <c r="L1685" s="233"/>
      <c r="M1685" s="233"/>
      <c r="N1685" s="233"/>
      <c r="O1685" s="233"/>
      <c r="P1685" s="233"/>
      <c r="Q1685" s="233"/>
      <c r="R1685" s="233"/>
      <c r="S1685" s="233"/>
      <c r="T1685" s="233"/>
      <c r="U1685" s="233"/>
      <c r="V1685" s="233"/>
      <c r="W1685" s="233"/>
    </row>
    <row r="1686" spans="1:23" ht="15.75" customHeight="1">
      <c r="A1686" s="233"/>
      <c r="B1686" s="233"/>
      <c r="C1686" s="233"/>
      <c r="D1686" s="233"/>
      <c r="E1686" s="233"/>
      <c r="F1686" s="233"/>
      <c r="G1686" s="233"/>
      <c r="H1686" s="233"/>
      <c r="I1686" s="233"/>
      <c r="J1686" s="233"/>
      <c r="K1686" s="233"/>
      <c r="L1686" s="233"/>
      <c r="M1686" s="233"/>
      <c r="N1686" s="233"/>
      <c r="O1686" s="233"/>
      <c r="P1686" s="233"/>
      <c r="Q1686" s="233"/>
      <c r="R1686" s="233"/>
      <c r="S1686" s="233"/>
      <c r="T1686" s="233"/>
      <c r="U1686" s="233"/>
      <c r="V1686" s="233"/>
      <c r="W1686" s="233"/>
    </row>
    <row r="1687" spans="1:23" ht="15.75" customHeight="1">
      <c r="A1687" s="233"/>
      <c r="B1687" s="233"/>
      <c r="C1687" s="233"/>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row>
    <row r="1688" spans="1:23" ht="15.75" customHeight="1">
      <c r="A1688" s="233"/>
      <c r="B1688" s="233"/>
      <c r="C1688" s="233"/>
      <c r="D1688" s="233"/>
      <c r="E1688" s="233"/>
      <c r="F1688" s="233"/>
      <c r="G1688" s="233"/>
      <c r="H1688" s="233"/>
      <c r="I1688" s="233"/>
      <c r="J1688" s="233"/>
      <c r="K1688" s="233"/>
      <c r="L1688" s="233"/>
      <c r="M1688" s="233"/>
      <c r="N1688" s="233"/>
      <c r="O1688" s="233"/>
      <c r="P1688" s="233"/>
      <c r="Q1688" s="233"/>
      <c r="R1688" s="233"/>
      <c r="S1688" s="233"/>
      <c r="T1688" s="233"/>
      <c r="U1688" s="233"/>
      <c r="V1688" s="233"/>
      <c r="W1688" s="233"/>
    </row>
    <row r="1689" spans="1:23" ht="15.75" customHeight="1">
      <c r="A1689" s="233"/>
      <c r="B1689" s="233"/>
      <c r="C1689" s="233"/>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row>
    <row r="1690" spans="1:23" ht="15.75" customHeight="1">
      <c r="A1690" s="233"/>
      <c r="B1690" s="233"/>
      <c r="C1690" s="233"/>
      <c r="D1690" s="233"/>
      <c r="E1690" s="233"/>
      <c r="F1690" s="233"/>
      <c r="G1690" s="233"/>
      <c r="H1690" s="233"/>
      <c r="I1690" s="233"/>
      <c r="J1690" s="233"/>
      <c r="K1690" s="233"/>
      <c r="L1690" s="233"/>
      <c r="M1690" s="233"/>
      <c r="N1690" s="233"/>
      <c r="O1690" s="233"/>
      <c r="P1690" s="233"/>
      <c r="Q1690" s="233"/>
      <c r="R1690" s="233"/>
      <c r="S1690" s="233"/>
      <c r="T1690" s="233"/>
      <c r="U1690" s="233"/>
      <c r="V1690" s="233"/>
      <c r="W1690" s="233"/>
    </row>
    <row r="1691" spans="1:23" ht="15.75" customHeight="1">
      <c r="A1691" s="233"/>
      <c r="B1691" s="233"/>
      <c r="C1691" s="233"/>
      <c r="D1691" s="233"/>
      <c r="E1691" s="233"/>
      <c r="F1691" s="233"/>
      <c r="G1691" s="233"/>
      <c r="H1691" s="233"/>
      <c r="I1691" s="233"/>
      <c r="J1691" s="233"/>
      <c r="K1691" s="233"/>
      <c r="L1691" s="233"/>
      <c r="M1691" s="233"/>
      <c r="N1691" s="233"/>
      <c r="O1691" s="233"/>
      <c r="P1691" s="233"/>
      <c r="Q1691" s="233"/>
      <c r="R1691" s="233"/>
      <c r="S1691" s="233"/>
      <c r="T1691" s="233"/>
      <c r="U1691" s="233"/>
      <c r="V1691" s="233"/>
      <c r="W1691" s="233"/>
    </row>
    <row r="1692" spans="1:23" ht="15.75" customHeight="1">
      <c r="A1692" s="233"/>
      <c r="B1692" s="233"/>
      <c r="C1692" s="233"/>
      <c r="D1692" s="233"/>
      <c r="E1692" s="233"/>
      <c r="F1692" s="233"/>
      <c r="G1692" s="233"/>
      <c r="H1692" s="233"/>
      <c r="I1692" s="233"/>
      <c r="J1692" s="233"/>
      <c r="K1692" s="233"/>
      <c r="L1692" s="233"/>
      <c r="M1692" s="233"/>
      <c r="N1692" s="233"/>
      <c r="O1692" s="233"/>
      <c r="P1692" s="233"/>
      <c r="Q1692" s="233"/>
      <c r="R1692" s="233"/>
      <c r="S1692" s="233"/>
      <c r="T1692" s="233"/>
      <c r="U1692" s="233"/>
      <c r="V1692" s="233"/>
      <c r="W1692" s="233"/>
    </row>
    <row r="1693" spans="1:23" ht="15.75" customHeight="1">
      <c r="A1693" s="233"/>
      <c r="B1693" s="233"/>
      <c r="C1693" s="233"/>
      <c r="D1693" s="233"/>
      <c r="E1693" s="233"/>
      <c r="F1693" s="233"/>
      <c r="G1693" s="233"/>
      <c r="H1693" s="233"/>
      <c r="I1693" s="233"/>
      <c r="J1693" s="233"/>
      <c r="K1693" s="233"/>
      <c r="L1693" s="233"/>
      <c r="M1693" s="233"/>
      <c r="N1693" s="233"/>
      <c r="O1693" s="233"/>
      <c r="P1693" s="233"/>
      <c r="Q1693" s="233"/>
      <c r="R1693" s="233"/>
      <c r="S1693" s="233"/>
      <c r="T1693" s="233"/>
      <c r="U1693" s="233"/>
      <c r="V1693" s="233"/>
      <c r="W1693" s="233"/>
    </row>
    <row r="1694" spans="1:23" ht="15.75" customHeight="1">
      <c r="A1694" s="233"/>
      <c r="B1694" s="233"/>
      <c r="C1694" s="233"/>
      <c r="D1694" s="233"/>
      <c r="E1694" s="233"/>
      <c r="F1694" s="233"/>
      <c r="G1694" s="233"/>
      <c r="H1694" s="233"/>
      <c r="I1694" s="233"/>
      <c r="J1694" s="233"/>
      <c r="K1694" s="233"/>
      <c r="L1694" s="233"/>
      <c r="M1694" s="233"/>
      <c r="N1694" s="233"/>
      <c r="O1694" s="233"/>
      <c r="P1694" s="233"/>
      <c r="Q1694" s="233"/>
      <c r="R1694" s="233"/>
      <c r="S1694" s="233"/>
      <c r="T1694" s="233"/>
      <c r="U1694" s="233"/>
      <c r="V1694" s="233"/>
      <c r="W1694" s="233"/>
    </row>
    <row r="1695" spans="1:23" ht="15.75" customHeight="1">
      <c r="A1695" s="233"/>
      <c r="B1695" s="233"/>
      <c r="C1695" s="233"/>
      <c r="D1695" s="233"/>
      <c r="E1695" s="233"/>
      <c r="F1695" s="233"/>
      <c r="G1695" s="233"/>
      <c r="H1695" s="233"/>
      <c r="I1695" s="233"/>
      <c r="J1695" s="233"/>
      <c r="K1695" s="233"/>
      <c r="L1695" s="233"/>
      <c r="M1695" s="233"/>
      <c r="N1695" s="233"/>
      <c r="O1695" s="233"/>
      <c r="P1695" s="233"/>
      <c r="Q1695" s="233"/>
      <c r="R1695" s="233"/>
      <c r="S1695" s="233"/>
      <c r="T1695" s="233"/>
      <c r="U1695" s="233"/>
      <c r="V1695" s="233"/>
      <c r="W1695" s="233"/>
    </row>
  </sheetData>
  <mergeCells count="38">
    <mergeCell ref="F1675:G1675"/>
    <mergeCell ref="A1680:B1680"/>
    <mergeCell ref="C1680:D1680"/>
    <mergeCell ref="E1680:F1680"/>
    <mergeCell ref="A6:H6"/>
    <mergeCell ref="A1658:E1658"/>
    <mergeCell ref="A1660:A1672"/>
    <mergeCell ref="B1670:B1671"/>
    <mergeCell ref="A1673:E1673"/>
    <mergeCell ref="A1675:A1676"/>
    <mergeCell ref="B1675:C1675"/>
    <mergeCell ref="D1675:E1675"/>
    <mergeCell ref="A1646:A1647"/>
    <mergeCell ref="B1646:C1646"/>
    <mergeCell ref="D1646:E1646"/>
    <mergeCell ref="F1646:G1646"/>
    <mergeCell ref="A1651:B1651"/>
    <mergeCell ref="C1651:D1651"/>
    <mergeCell ref="E1651:F1651"/>
    <mergeCell ref="A1613:B1613"/>
    <mergeCell ref="A1633:E1633"/>
    <mergeCell ref="A1635:A1643"/>
    <mergeCell ref="G1610:G1612"/>
    <mergeCell ref="A603:B603"/>
    <mergeCell ref="A5:H5"/>
    <mergeCell ref="I5:L5"/>
    <mergeCell ref="A3:H3"/>
    <mergeCell ref="I3:L3"/>
    <mergeCell ref="A1605:E1605"/>
    <mergeCell ref="C1610:C1612"/>
    <mergeCell ref="D1610:D1612"/>
    <mergeCell ref="E1610:E1612"/>
    <mergeCell ref="F1610:F1612"/>
    <mergeCell ref="A2:H2"/>
    <mergeCell ref="I2:L2"/>
    <mergeCell ref="A1:H1"/>
    <mergeCell ref="I1:L1"/>
    <mergeCell ref="A4:H4"/>
  </mergeCells>
  <conditionalFormatting sqref="B12:C13 B18:C20 B25:C26 C600:D602 B31:C32 C39:D113 C119:D193 C199:D273 C279:D353 C359:D433 C439:D513 C519:D593">
    <cfRule type="containsBlanks" dxfId="29" priority="8">
      <formula>LEN(TRIM(B12))=0</formula>
    </cfRule>
  </conditionalFormatting>
  <conditionalFormatting sqref="G199:G273">
    <cfRule type="cellIs" dxfId="28" priority="7" operator="lessThan">
      <formula>$G$274</formula>
    </cfRule>
  </conditionalFormatting>
  <conditionalFormatting sqref="G279:G353">
    <cfRule type="cellIs" dxfId="27" priority="6" operator="lessThan">
      <formula>$G$354</formula>
    </cfRule>
  </conditionalFormatting>
  <conditionalFormatting sqref="G361:G434">
    <cfRule type="cellIs" dxfId="26" priority="5" operator="lessThan">
      <formula>$G$434</formula>
    </cfRule>
  </conditionalFormatting>
  <conditionalFormatting sqref="G439:G514">
    <cfRule type="cellIs" dxfId="25" priority="4" operator="lessThan">
      <formula>$G$514</formula>
    </cfRule>
  </conditionalFormatting>
  <conditionalFormatting sqref="E519:E593">
    <cfRule type="cellIs" dxfId="24" priority="3" operator="lessThan">
      <formula>$E$594</formula>
    </cfRule>
  </conditionalFormatting>
  <conditionalFormatting sqref="E610:E684">
    <cfRule type="cellIs" dxfId="23" priority="1" operator="lessThan">
      <formula>0</formula>
    </cfRule>
    <cfRule type="cellIs" dxfId="22" priority="2" operator="greaterThan">
      <formula>100</formula>
    </cfRule>
  </conditionalFormatting>
  <printOptions horizontalCentered="1"/>
  <pageMargins left="0.70866141732283472" right="0.70866141732283472" top="0.25" bottom="0.21" header="0.19" footer="0.19"/>
  <pageSetup paperSize="9" scale="54" orientation="portrait" horizontalDpi="1200" verticalDpi="1200" r:id="rId1"/>
  <rowBreaks count="20" manualBreakCount="20">
    <brk id="33" max="16383" man="1"/>
    <brk id="114" max="7" man="1"/>
    <brk id="194" max="7" man="1"/>
    <brk id="274" max="7" man="1"/>
    <brk id="354" max="7" man="1"/>
    <brk id="434" max="7" man="1"/>
    <brk id="514" max="7" man="1"/>
    <brk id="594" max="7" man="1"/>
    <brk id="685" max="7" man="1"/>
    <brk id="767" max="7" man="1"/>
    <brk id="853" max="7" man="1"/>
    <brk id="938" max="7" man="1"/>
    <brk id="1019" max="7" man="1"/>
    <brk id="1102" max="7" man="1"/>
    <brk id="1183" max="7" man="1"/>
    <brk id="1264" max="7" man="1"/>
    <brk id="1350" max="7" man="1"/>
    <brk id="1432" max="7" man="1"/>
    <brk id="1514" max="7" man="1"/>
    <brk id="1595" max="7" man="1"/>
  </rowBreaks>
  <drawing r:id="rId2"/>
</worksheet>
</file>

<file path=xl/worksheets/sheet10.xml><?xml version="1.0" encoding="utf-8"?>
<worksheet xmlns="http://schemas.openxmlformats.org/spreadsheetml/2006/main" xmlns:r="http://schemas.openxmlformats.org/officeDocument/2006/relationships">
  <sheetPr>
    <tabColor rgb="FF00B050"/>
    <outlinePr summaryBelow="0" summaryRight="0"/>
    <pageSetUpPr fitToPage="1"/>
  </sheetPr>
  <dimension ref="A1:Z1003"/>
  <sheetViews>
    <sheetView view="pageBreakPreview" zoomScaleSheetLayoutView="100" workbookViewId="0">
      <pane xSplit="2" ySplit="9" topLeftCell="C67" activePane="bottomRight" state="frozen"/>
      <selection activeCell="H5" sqref="H5"/>
      <selection pane="topRight" activeCell="H5" sqref="H5"/>
      <selection pane="bottomLeft" activeCell="H5" sqref="H5"/>
      <selection pane="bottomRight" activeCell="I78" sqref="I78"/>
    </sheetView>
  </sheetViews>
  <sheetFormatPr defaultColWidth="14.42578125" defaultRowHeight="15.75" customHeight="1"/>
  <cols>
    <col min="1" max="1" width="5.28515625" style="280" customWidth="1"/>
    <col min="2" max="2" width="21.42578125" style="280" customWidth="1"/>
    <col min="3" max="3" width="6" style="280" bestFit="1" customWidth="1"/>
    <col min="4" max="4" width="8.140625" style="280" bestFit="1" customWidth="1"/>
    <col min="5" max="5" width="8.28515625" style="280" bestFit="1" customWidth="1"/>
    <col min="6" max="6" width="8.7109375" style="280" bestFit="1" customWidth="1"/>
    <col min="7" max="7" width="9.7109375" style="280" customWidth="1"/>
    <col min="8" max="8" width="11.28515625" style="280" bestFit="1" customWidth="1"/>
    <col min="9" max="9" width="7" style="280" bestFit="1" customWidth="1"/>
    <col min="10" max="11" width="8.28515625" style="280" bestFit="1" customWidth="1"/>
    <col min="12" max="12" width="8.7109375" style="280" bestFit="1" customWidth="1"/>
    <col min="13" max="13" width="9.85546875" style="280" customWidth="1"/>
    <col min="14" max="14" width="11.140625" style="280" customWidth="1"/>
    <col min="15" max="15" width="9.85546875" style="280" bestFit="1" customWidth="1"/>
    <col min="16" max="16" width="11.140625" style="280" bestFit="1" customWidth="1"/>
    <col min="17" max="17" width="10.140625" style="280" bestFit="1" customWidth="1"/>
    <col min="18" max="18" width="8.5703125" style="280" customWidth="1"/>
    <col min="19" max="20" width="10.140625" style="280" customWidth="1"/>
    <col min="21" max="16384" width="14.42578125" style="280"/>
  </cols>
  <sheetData>
    <row r="1" spans="1:26" ht="15.75" customHeight="1">
      <c r="A1" s="301"/>
      <c r="B1" s="301"/>
      <c r="C1" s="301"/>
      <c r="D1" s="301"/>
      <c r="E1" s="301"/>
      <c r="F1" s="301"/>
      <c r="G1" s="301"/>
      <c r="H1" s="301"/>
      <c r="I1" s="301"/>
      <c r="J1" s="301"/>
      <c r="K1" s="301"/>
      <c r="L1" s="301"/>
      <c r="M1" s="301"/>
      <c r="N1" s="301"/>
      <c r="O1" s="301"/>
      <c r="P1" s="301"/>
      <c r="Q1" s="301"/>
      <c r="R1" s="301"/>
      <c r="S1" s="301"/>
      <c r="T1" s="318" t="s">
        <v>224</v>
      </c>
      <c r="U1" s="303"/>
      <c r="V1" s="303"/>
      <c r="W1" s="303"/>
      <c r="X1" s="303"/>
      <c r="Y1" s="303"/>
      <c r="Z1" s="303"/>
    </row>
    <row r="2" spans="1:26" ht="15.75" customHeight="1">
      <c r="A2" s="709" t="str">
        <f>AT_2A_fundflow!A2</f>
        <v>[Mid Day Meal Scheme, U.P.]</v>
      </c>
      <c r="B2" s="680"/>
      <c r="C2" s="680"/>
      <c r="D2" s="680"/>
      <c r="E2" s="680"/>
      <c r="F2" s="680"/>
      <c r="G2" s="680"/>
      <c r="H2" s="680"/>
      <c r="I2" s="680"/>
      <c r="J2" s="680"/>
      <c r="K2" s="680"/>
      <c r="L2" s="680"/>
      <c r="M2" s="680"/>
      <c r="N2" s="680"/>
      <c r="O2" s="680"/>
      <c r="P2" s="680"/>
      <c r="Q2" s="680"/>
      <c r="R2" s="680"/>
      <c r="S2" s="680"/>
      <c r="T2" s="680"/>
      <c r="U2" s="303"/>
      <c r="V2" s="303"/>
      <c r="W2" s="303"/>
      <c r="X2" s="303"/>
      <c r="Y2" s="303"/>
      <c r="Z2" s="303"/>
    </row>
    <row r="3" spans="1:26" ht="30" customHeight="1">
      <c r="A3" s="710" t="str">
        <f>AT_2A_fundflow!A3</f>
        <v>Annual Work Plan and Budget 2019-20</v>
      </c>
      <c r="B3" s="680"/>
      <c r="C3" s="680"/>
      <c r="D3" s="680"/>
      <c r="E3" s="680"/>
      <c r="F3" s="680"/>
      <c r="G3" s="680"/>
      <c r="H3" s="680"/>
      <c r="I3" s="680"/>
      <c r="J3" s="680"/>
      <c r="K3" s="680"/>
      <c r="L3" s="680"/>
      <c r="M3" s="680"/>
      <c r="N3" s="680"/>
      <c r="O3" s="680"/>
      <c r="P3" s="680"/>
      <c r="Q3" s="680"/>
      <c r="R3" s="680"/>
      <c r="S3" s="680"/>
      <c r="T3" s="680"/>
      <c r="U3" s="303"/>
      <c r="V3" s="303"/>
      <c r="W3" s="303"/>
      <c r="X3" s="303"/>
      <c r="Y3" s="303"/>
      <c r="Z3" s="303"/>
    </row>
    <row r="4" spans="1:26" ht="15.75" customHeight="1">
      <c r="A4" s="711" t="s">
        <v>932</v>
      </c>
      <c r="B4" s="680"/>
      <c r="C4" s="680"/>
      <c r="D4" s="680"/>
      <c r="E4" s="680"/>
      <c r="F4" s="680"/>
      <c r="G4" s="680"/>
      <c r="H4" s="680"/>
      <c r="I4" s="680"/>
      <c r="J4" s="680"/>
      <c r="K4" s="680"/>
      <c r="L4" s="680"/>
      <c r="M4" s="680"/>
      <c r="N4" s="680"/>
      <c r="O4" s="680"/>
      <c r="P4" s="680"/>
      <c r="Q4" s="680"/>
      <c r="R4" s="680"/>
      <c r="S4" s="680"/>
      <c r="T4" s="680"/>
      <c r="U4" s="303"/>
      <c r="V4" s="303"/>
      <c r="W4" s="303"/>
      <c r="X4" s="303"/>
      <c r="Y4" s="303"/>
      <c r="Z4" s="303"/>
    </row>
    <row r="5" spans="1:26" ht="15.75" customHeight="1">
      <c r="A5" s="304" t="str">
        <f>AT_2A_fundflow!A5</f>
        <v>State: UTTAR PRADESH</v>
      </c>
      <c r="B5" s="304"/>
      <c r="C5" s="301"/>
      <c r="D5" s="301"/>
      <c r="E5" s="301"/>
      <c r="F5" s="301"/>
      <c r="G5" s="301"/>
      <c r="H5" s="301"/>
      <c r="I5" s="301"/>
      <c r="J5" s="301"/>
      <c r="K5" s="301"/>
      <c r="L5" s="301"/>
      <c r="M5" s="301"/>
      <c r="N5" s="301"/>
      <c r="O5" s="301"/>
      <c r="P5" s="301"/>
      <c r="Q5" s="301"/>
      <c r="R5" s="301"/>
      <c r="S5" s="301"/>
      <c r="T5" s="305" t="str">
        <f>AT_2A_fundflow!U5</f>
        <v>(For the Period 01.04.18 to 31.03.19)</v>
      </c>
      <c r="U5" s="303"/>
      <c r="V5" s="303"/>
      <c r="W5" s="303"/>
      <c r="X5" s="303"/>
      <c r="Y5" s="303"/>
      <c r="Z5" s="303"/>
    </row>
    <row r="6" spans="1:26" ht="15.75" customHeight="1">
      <c r="A6" s="712" t="s">
        <v>83</v>
      </c>
      <c r="B6" s="712" t="s">
        <v>90</v>
      </c>
      <c r="C6" s="714" t="s">
        <v>980</v>
      </c>
      <c r="D6" s="694"/>
      <c r="E6" s="694"/>
      <c r="F6" s="694"/>
      <c r="G6" s="694"/>
      <c r="H6" s="682"/>
      <c r="I6" s="713" t="s">
        <v>220</v>
      </c>
      <c r="J6" s="694"/>
      <c r="K6" s="694"/>
      <c r="L6" s="694"/>
      <c r="M6" s="694"/>
      <c r="N6" s="682"/>
      <c r="O6" s="713" t="s">
        <v>221</v>
      </c>
      <c r="P6" s="694"/>
      <c r="Q6" s="694"/>
      <c r="R6" s="694"/>
      <c r="S6" s="694"/>
      <c r="T6" s="682"/>
      <c r="U6" s="306"/>
      <c r="V6" s="306"/>
      <c r="W6" s="306"/>
      <c r="X6" s="306"/>
      <c r="Y6" s="306"/>
      <c r="Z6" s="306"/>
    </row>
    <row r="7" spans="1:26" ht="49.5" customHeight="1">
      <c r="A7" s="692"/>
      <c r="B7" s="692"/>
      <c r="C7" s="307" t="s">
        <v>129</v>
      </c>
      <c r="D7" s="307" t="s">
        <v>130</v>
      </c>
      <c r="E7" s="307" t="s">
        <v>131</v>
      </c>
      <c r="F7" s="307" t="s">
        <v>182</v>
      </c>
      <c r="G7" s="307" t="s">
        <v>133</v>
      </c>
      <c r="H7" s="307" t="s">
        <v>222</v>
      </c>
      <c r="I7" s="307" t="s">
        <v>129</v>
      </c>
      <c r="J7" s="307" t="s">
        <v>130</v>
      </c>
      <c r="K7" s="307" t="s">
        <v>131</v>
      </c>
      <c r="L7" s="307" t="s">
        <v>182</v>
      </c>
      <c r="M7" s="307" t="s">
        <v>133</v>
      </c>
      <c r="N7" s="307" t="s">
        <v>223</v>
      </c>
      <c r="O7" s="307" t="s">
        <v>129</v>
      </c>
      <c r="P7" s="307" t="s">
        <v>130</v>
      </c>
      <c r="Q7" s="307" t="s">
        <v>131</v>
      </c>
      <c r="R7" s="307" t="s">
        <v>182</v>
      </c>
      <c r="S7" s="307" t="s">
        <v>133</v>
      </c>
      <c r="T7" s="307" t="s">
        <v>9</v>
      </c>
      <c r="U7" s="306"/>
      <c r="V7" s="306"/>
      <c r="W7" s="306"/>
      <c r="X7" s="306"/>
      <c r="Y7" s="306"/>
      <c r="Z7" s="306"/>
    </row>
    <row r="8" spans="1:26" ht="15.75" customHeight="1">
      <c r="A8" s="307">
        <v>1</v>
      </c>
      <c r="B8" s="307">
        <v>2</v>
      </c>
      <c r="C8" s="307">
        <v>3</v>
      </c>
      <c r="D8" s="307">
        <v>4</v>
      </c>
      <c r="E8" s="307">
        <v>5</v>
      </c>
      <c r="F8" s="307">
        <v>6</v>
      </c>
      <c r="G8" s="307">
        <v>7</v>
      </c>
      <c r="H8" s="307">
        <v>8</v>
      </c>
      <c r="I8" s="307">
        <v>9</v>
      </c>
      <c r="J8" s="307">
        <v>10</v>
      </c>
      <c r="K8" s="307">
        <v>11</v>
      </c>
      <c r="L8" s="307">
        <v>12</v>
      </c>
      <c r="M8" s="307">
        <v>13</v>
      </c>
      <c r="N8" s="307">
        <v>14</v>
      </c>
      <c r="O8" s="307">
        <v>15</v>
      </c>
      <c r="P8" s="307">
        <v>16</v>
      </c>
      <c r="Q8" s="307">
        <v>17</v>
      </c>
      <c r="R8" s="307">
        <v>18</v>
      </c>
      <c r="S8" s="307">
        <v>19</v>
      </c>
      <c r="T8" s="307">
        <v>20</v>
      </c>
      <c r="U8" s="306"/>
      <c r="V8" s="306"/>
      <c r="W8" s="306"/>
      <c r="X8" s="306"/>
      <c r="Y8" s="306"/>
      <c r="Z8" s="306"/>
    </row>
    <row r="9" spans="1:26" ht="12.75">
      <c r="A9" s="308"/>
      <c r="B9" s="308" t="s">
        <v>27</v>
      </c>
      <c r="C9" s="309">
        <f t="shared" ref="C9:H9" si="0">SUM(C10:C84)</f>
        <v>89481</v>
      </c>
      <c r="D9" s="309">
        <f t="shared" si="0"/>
        <v>3853065</v>
      </c>
      <c r="E9" s="309">
        <f t="shared" si="0"/>
        <v>1681766</v>
      </c>
      <c r="F9" s="309">
        <f t="shared" si="0"/>
        <v>18570</v>
      </c>
      <c r="G9" s="309">
        <f t="shared" si="0"/>
        <v>62312</v>
      </c>
      <c r="H9" s="309">
        <f t="shared" si="0"/>
        <v>5705194</v>
      </c>
      <c r="I9" s="309">
        <v>47799</v>
      </c>
      <c r="J9" s="309">
        <v>2177854</v>
      </c>
      <c r="K9" s="309">
        <v>814509</v>
      </c>
      <c r="L9" s="309">
        <v>7865</v>
      </c>
      <c r="M9" s="309">
        <v>36862</v>
      </c>
      <c r="N9" s="309">
        <v>3093400</v>
      </c>
      <c r="O9" s="309">
        <f t="shared" ref="O9:T9" si="1">SUM(O10:O84)</f>
        <v>11041614</v>
      </c>
      <c r="P9" s="309">
        <f t="shared" si="1"/>
        <v>524862792</v>
      </c>
      <c r="Q9" s="309">
        <f t="shared" si="1"/>
        <v>193038696</v>
      </c>
      <c r="R9" s="309">
        <f t="shared" si="1"/>
        <v>1753826</v>
      </c>
      <c r="S9" s="309">
        <f t="shared" si="1"/>
        <v>8625595</v>
      </c>
      <c r="T9" s="309">
        <f t="shared" si="1"/>
        <v>739322523</v>
      </c>
      <c r="U9" s="303"/>
      <c r="V9" s="303"/>
      <c r="W9" s="303"/>
      <c r="X9" s="303"/>
      <c r="Y9" s="303"/>
      <c r="Z9" s="303"/>
    </row>
    <row r="10" spans="1:26" ht="12.75">
      <c r="A10" s="310">
        <f>AT3A_Schools_PS!A10</f>
        <v>1</v>
      </c>
      <c r="B10" s="310" t="str">
        <f>AT3A_Schools_PS!B10</f>
        <v>01-AGRA</v>
      </c>
      <c r="C10" s="311">
        <v>956</v>
      </c>
      <c r="D10" s="311">
        <v>52080</v>
      </c>
      <c r="E10" s="311">
        <v>25145</v>
      </c>
      <c r="F10" s="311">
        <v>2250</v>
      </c>
      <c r="G10" s="311">
        <v>0</v>
      </c>
      <c r="H10" s="309">
        <f>SUM(C10:G10)</f>
        <v>80431</v>
      </c>
      <c r="I10" s="311">
        <v>70</v>
      </c>
      <c r="J10" s="311">
        <v>31456</v>
      </c>
      <c r="K10" s="311">
        <v>4219</v>
      </c>
      <c r="L10" s="311">
        <v>908</v>
      </c>
      <c r="M10" s="311">
        <v>0</v>
      </c>
      <c r="N10" s="309">
        <v>36662</v>
      </c>
      <c r="O10" s="311">
        <v>16691</v>
      </c>
      <c r="P10" s="311">
        <v>7518028</v>
      </c>
      <c r="Q10" s="311">
        <v>1008447</v>
      </c>
      <c r="R10" s="311">
        <v>182475</v>
      </c>
      <c r="S10" s="311">
        <v>0</v>
      </c>
      <c r="T10" s="309">
        <f t="shared" ref="T10:T73" si="2">SUM(O10:S10)</f>
        <v>8725641</v>
      </c>
      <c r="U10" s="312"/>
      <c r="V10" s="312"/>
      <c r="W10" s="312"/>
      <c r="X10" s="312"/>
      <c r="Y10" s="312"/>
      <c r="Z10" s="312"/>
    </row>
    <row r="11" spans="1:26" ht="12.75">
      <c r="A11" s="310">
        <f>AT3A_Schools_PS!A11</f>
        <v>2</v>
      </c>
      <c r="B11" s="310" t="str">
        <f>AT3A_Schools_PS!B11</f>
        <v>02-ALIGARH</v>
      </c>
      <c r="C11" s="311">
        <v>3494</v>
      </c>
      <c r="D11" s="311">
        <v>50678</v>
      </c>
      <c r="E11" s="311">
        <v>32394</v>
      </c>
      <c r="F11" s="311">
        <v>0</v>
      </c>
      <c r="G11" s="311">
        <v>1020</v>
      </c>
      <c r="H11" s="309">
        <f t="shared" ref="H11:H74" si="3">SUM(C11:G11)</f>
        <v>87586</v>
      </c>
      <c r="I11" s="311">
        <v>1687</v>
      </c>
      <c r="J11" s="311">
        <v>24439</v>
      </c>
      <c r="K11" s="311">
        <v>13216</v>
      </c>
      <c r="L11" s="311">
        <v>0</v>
      </c>
      <c r="M11" s="311">
        <v>595</v>
      </c>
      <c r="N11" s="309">
        <v>39936</v>
      </c>
      <c r="O11" s="311">
        <v>366018</v>
      </c>
      <c r="P11" s="311">
        <v>5303165</v>
      </c>
      <c r="Q11" s="311">
        <v>2867812</v>
      </c>
      <c r="R11" s="311">
        <v>0</v>
      </c>
      <c r="S11" s="311">
        <v>129157</v>
      </c>
      <c r="T11" s="309">
        <f t="shared" si="2"/>
        <v>8666152</v>
      </c>
      <c r="U11" s="312"/>
      <c r="V11" s="312"/>
      <c r="W11" s="312"/>
      <c r="X11" s="312"/>
      <c r="Y11" s="312"/>
      <c r="Z11" s="312"/>
    </row>
    <row r="12" spans="1:26" ht="12.75">
      <c r="A12" s="310">
        <f>AT3A_Schools_PS!A12</f>
        <v>3</v>
      </c>
      <c r="B12" s="310" t="str">
        <f>AT3A_Schools_PS!B12</f>
        <v>03-ALLAHABAD</v>
      </c>
      <c r="C12" s="311">
        <v>1257</v>
      </c>
      <c r="D12" s="311">
        <v>94920</v>
      </c>
      <c r="E12" s="311">
        <v>57561</v>
      </c>
      <c r="F12" s="311">
        <v>1854</v>
      </c>
      <c r="G12" s="311">
        <v>3383</v>
      </c>
      <c r="H12" s="309">
        <f t="shared" si="3"/>
        <v>158975</v>
      </c>
      <c r="I12" s="311">
        <v>977</v>
      </c>
      <c r="J12" s="311">
        <v>49977</v>
      </c>
      <c r="K12" s="311">
        <v>34881</v>
      </c>
      <c r="L12" s="311">
        <v>1017</v>
      </c>
      <c r="M12" s="311">
        <v>2164</v>
      </c>
      <c r="N12" s="309">
        <v>88817</v>
      </c>
      <c r="O12" s="311">
        <v>229603</v>
      </c>
      <c r="P12" s="311">
        <v>11744532</v>
      </c>
      <c r="Q12" s="311">
        <v>8196995</v>
      </c>
      <c r="R12" s="311">
        <v>192236</v>
      </c>
      <c r="S12" s="311">
        <v>508520</v>
      </c>
      <c r="T12" s="309">
        <f t="shared" si="2"/>
        <v>20871886</v>
      </c>
      <c r="U12" s="312"/>
      <c r="V12" s="312"/>
      <c r="W12" s="312"/>
      <c r="X12" s="312"/>
      <c r="Y12" s="312"/>
      <c r="Z12" s="312"/>
    </row>
    <row r="13" spans="1:26" ht="12.75">
      <c r="A13" s="310">
        <f>AT3A_Schools_PS!A13</f>
        <v>4</v>
      </c>
      <c r="B13" s="310" t="str">
        <f>AT3A_Schools_PS!B13</f>
        <v>04-AMBEDKAR NAGAR</v>
      </c>
      <c r="C13" s="311">
        <v>391</v>
      </c>
      <c r="D13" s="311">
        <v>37132</v>
      </c>
      <c r="E13" s="311">
        <v>35374</v>
      </c>
      <c r="F13" s="311">
        <v>0</v>
      </c>
      <c r="G13" s="311">
        <v>905</v>
      </c>
      <c r="H13" s="309">
        <f t="shared" si="3"/>
        <v>73802</v>
      </c>
      <c r="I13" s="311">
        <v>202</v>
      </c>
      <c r="J13" s="311">
        <v>19230</v>
      </c>
      <c r="K13" s="311">
        <v>18288</v>
      </c>
      <c r="L13" s="311">
        <v>0</v>
      </c>
      <c r="M13" s="311">
        <v>469</v>
      </c>
      <c r="N13" s="309">
        <v>38189</v>
      </c>
      <c r="O13" s="311">
        <v>49002</v>
      </c>
      <c r="P13" s="311">
        <v>4653548</v>
      </c>
      <c r="Q13" s="311">
        <v>4425707</v>
      </c>
      <c r="R13" s="311">
        <v>0</v>
      </c>
      <c r="S13" s="311">
        <v>113419</v>
      </c>
      <c r="T13" s="309">
        <f t="shared" si="2"/>
        <v>9241676</v>
      </c>
      <c r="U13" s="312"/>
      <c r="V13" s="312"/>
      <c r="W13" s="312"/>
      <c r="X13" s="312"/>
      <c r="Y13" s="312"/>
      <c r="Z13" s="312"/>
    </row>
    <row r="14" spans="1:26" ht="12.75">
      <c r="A14" s="310">
        <f>AT3A_Schools_PS!A14</f>
        <v>5</v>
      </c>
      <c r="B14" s="310" t="str">
        <f>AT3A_Schools_PS!B14</f>
        <v>05-AURAIYA</v>
      </c>
      <c r="C14" s="311">
        <v>153</v>
      </c>
      <c r="D14" s="311">
        <v>27091</v>
      </c>
      <c r="E14" s="311">
        <v>15943</v>
      </c>
      <c r="F14" s="311">
        <v>0</v>
      </c>
      <c r="G14" s="311">
        <v>0</v>
      </c>
      <c r="H14" s="309">
        <f t="shared" si="3"/>
        <v>43187</v>
      </c>
      <c r="I14" s="311">
        <v>105</v>
      </c>
      <c r="J14" s="311">
        <v>18218</v>
      </c>
      <c r="K14" s="311">
        <v>8927</v>
      </c>
      <c r="L14" s="311">
        <v>0</v>
      </c>
      <c r="M14" s="311">
        <v>0</v>
      </c>
      <c r="N14" s="309">
        <v>27241</v>
      </c>
      <c r="O14" s="311">
        <v>23729</v>
      </c>
      <c r="P14" s="311">
        <v>4499848</v>
      </c>
      <c r="Q14" s="311">
        <v>2204850</v>
      </c>
      <c r="R14" s="311">
        <v>0</v>
      </c>
      <c r="S14" s="311">
        <v>0</v>
      </c>
      <c r="T14" s="309">
        <f t="shared" si="2"/>
        <v>6728427</v>
      </c>
      <c r="U14" s="312"/>
      <c r="V14" s="312"/>
      <c r="W14" s="312"/>
      <c r="X14" s="312"/>
      <c r="Y14" s="312"/>
      <c r="Z14" s="312"/>
    </row>
    <row r="15" spans="1:26" ht="12.75">
      <c r="A15" s="310">
        <f>AT3A_Schools_PS!A15</f>
        <v>6</v>
      </c>
      <c r="B15" s="310" t="str">
        <f>AT3A_Schools_PS!B15</f>
        <v>06-AZAMGARH</v>
      </c>
      <c r="C15" s="311">
        <v>802</v>
      </c>
      <c r="D15" s="311">
        <v>91038</v>
      </c>
      <c r="E15" s="311">
        <v>37544</v>
      </c>
      <c r="F15" s="311">
        <v>0</v>
      </c>
      <c r="G15" s="311">
        <v>1664</v>
      </c>
      <c r="H15" s="309">
        <f t="shared" si="3"/>
        <v>131048</v>
      </c>
      <c r="I15" s="311">
        <v>202</v>
      </c>
      <c r="J15" s="311">
        <v>48409</v>
      </c>
      <c r="K15" s="311">
        <v>16971</v>
      </c>
      <c r="L15" s="311">
        <v>0</v>
      </c>
      <c r="M15" s="311">
        <v>493</v>
      </c>
      <c r="N15" s="309">
        <v>66075</v>
      </c>
      <c r="O15" s="311">
        <v>50006</v>
      </c>
      <c r="P15" s="311">
        <v>11956938</v>
      </c>
      <c r="Q15" s="311">
        <v>4191717</v>
      </c>
      <c r="R15" s="311">
        <v>0</v>
      </c>
      <c r="S15" s="311">
        <v>121798</v>
      </c>
      <c r="T15" s="309">
        <f t="shared" si="2"/>
        <v>16320459</v>
      </c>
      <c r="U15" s="312"/>
      <c r="V15" s="312"/>
      <c r="W15" s="312"/>
      <c r="X15" s="312"/>
      <c r="Y15" s="312"/>
      <c r="Z15" s="312"/>
    </row>
    <row r="16" spans="1:26" ht="12.75">
      <c r="A16" s="310">
        <f>AT3A_Schools_PS!A16</f>
        <v>7</v>
      </c>
      <c r="B16" s="310" t="str">
        <f>AT3A_Schools_PS!B16</f>
        <v>07-BADAUN</v>
      </c>
      <c r="C16" s="311">
        <v>2009</v>
      </c>
      <c r="D16" s="311">
        <v>74386</v>
      </c>
      <c r="E16" s="311">
        <v>21608</v>
      </c>
      <c r="F16" s="311">
        <v>0</v>
      </c>
      <c r="G16" s="311">
        <v>133</v>
      </c>
      <c r="H16" s="309">
        <f t="shared" si="3"/>
        <v>98136</v>
      </c>
      <c r="I16" s="311">
        <v>282</v>
      </c>
      <c r="J16" s="311">
        <v>36381</v>
      </c>
      <c r="K16" s="311">
        <v>2473</v>
      </c>
      <c r="L16" s="311">
        <v>0</v>
      </c>
      <c r="M16" s="311">
        <v>57</v>
      </c>
      <c r="N16" s="309">
        <v>39193</v>
      </c>
      <c r="O16" s="311">
        <v>65055</v>
      </c>
      <c r="P16" s="311">
        <v>8403898</v>
      </c>
      <c r="Q16" s="311">
        <v>571305</v>
      </c>
      <c r="R16" s="311">
        <v>0</v>
      </c>
      <c r="S16" s="311">
        <v>13244</v>
      </c>
      <c r="T16" s="309">
        <f t="shared" si="2"/>
        <v>9053502</v>
      </c>
      <c r="U16" s="312"/>
      <c r="V16" s="312"/>
      <c r="W16" s="312"/>
      <c r="X16" s="312"/>
      <c r="Y16" s="312"/>
      <c r="Z16" s="312"/>
    </row>
    <row r="17" spans="1:26" ht="12.75">
      <c r="A17" s="310">
        <f>AT3A_Schools_PS!A17</f>
        <v>8</v>
      </c>
      <c r="B17" s="310" t="str">
        <f>AT3A_Schools_PS!B17</f>
        <v>08-BAGHPAT</v>
      </c>
      <c r="C17" s="311">
        <v>548</v>
      </c>
      <c r="D17" s="311">
        <v>13861</v>
      </c>
      <c r="E17" s="311">
        <v>19335</v>
      </c>
      <c r="F17" s="311">
        <v>0</v>
      </c>
      <c r="G17" s="311">
        <v>0</v>
      </c>
      <c r="H17" s="309">
        <f t="shared" si="3"/>
        <v>33744</v>
      </c>
      <c r="I17" s="311">
        <v>363</v>
      </c>
      <c r="J17" s="311">
        <v>8356</v>
      </c>
      <c r="K17" s="311">
        <v>10660</v>
      </c>
      <c r="L17" s="311">
        <v>0</v>
      </c>
      <c r="M17" s="311">
        <v>0</v>
      </c>
      <c r="N17" s="309">
        <v>19380</v>
      </c>
      <c r="O17" s="311">
        <v>85775</v>
      </c>
      <c r="P17" s="311">
        <v>1972066</v>
      </c>
      <c r="Q17" s="311">
        <v>2515797</v>
      </c>
      <c r="R17" s="311">
        <v>0</v>
      </c>
      <c r="S17" s="311">
        <v>0</v>
      </c>
      <c r="T17" s="309">
        <f t="shared" si="2"/>
        <v>4573638</v>
      </c>
      <c r="U17" s="312"/>
      <c r="V17" s="312"/>
      <c r="W17" s="312"/>
      <c r="X17" s="312"/>
      <c r="Y17" s="312"/>
      <c r="Z17" s="312"/>
    </row>
    <row r="18" spans="1:26" ht="12.75">
      <c r="A18" s="310">
        <f>AT3A_Schools_PS!A18</f>
        <v>9</v>
      </c>
      <c r="B18" s="310" t="str">
        <f>AT3A_Schools_PS!B18</f>
        <v>09-BAHRAICH</v>
      </c>
      <c r="C18" s="311">
        <v>877</v>
      </c>
      <c r="D18" s="311">
        <v>109632</v>
      </c>
      <c r="E18" s="311">
        <v>13482</v>
      </c>
      <c r="F18" s="311">
        <v>0</v>
      </c>
      <c r="G18" s="311">
        <v>1693</v>
      </c>
      <c r="H18" s="309">
        <f t="shared" si="3"/>
        <v>125684</v>
      </c>
      <c r="I18" s="311">
        <v>364</v>
      </c>
      <c r="J18" s="311">
        <v>56835</v>
      </c>
      <c r="K18" s="311">
        <v>5983</v>
      </c>
      <c r="L18" s="311">
        <v>0</v>
      </c>
      <c r="M18" s="311">
        <v>1305</v>
      </c>
      <c r="N18" s="309">
        <v>64487</v>
      </c>
      <c r="O18" s="311">
        <v>85142</v>
      </c>
      <c r="P18" s="311">
        <v>13299490</v>
      </c>
      <c r="Q18" s="311">
        <v>1399918</v>
      </c>
      <c r="R18" s="311">
        <v>0</v>
      </c>
      <c r="S18" s="311">
        <v>305339</v>
      </c>
      <c r="T18" s="309">
        <f t="shared" si="2"/>
        <v>15089889</v>
      </c>
      <c r="U18" s="312"/>
      <c r="V18" s="312"/>
      <c r="W18" s="312"/>
      <c r="X18" s="312"/>
      <c r="Y18" s="312"/>
      <c r="Z18" s="312"/>
    </row>
    <row r="19" spans="1:26" ht="12.75">
      <c r="A19" s="310">
        <f>AT3A_Schools_PS!A19</f>
        <v>10</v>
      </c>
      <c r="B19" s="310" t="str">
        <f>AT3A_Schools_PS!B19</f>
        <v>10-BALLIA</v>
      </c>
      <c r="C19" s="311">
        <v>911</v>
      </c>
      <c r="D19" s="311">
        <v>63753</v>
      </c>
      <c r="E19" s="311">
        <v>19368</v>
      </c>
      <c r="F19" s="311">
        <v>0</v>
      </c>
      <c r="G19" s="311">
        <v>0</v>
      </c>
      <c r="H19" s="309">
        <f t="shared" si="3"/>
        <v>84032</v>
      </c>
      <c r="I19" s="311">
        <v>424</v>
      </c>
      <c r="J19" s="311">
        <v>38781</v>
      </c>
      <c r="K19" s="311">
        <v>11343</v>
      </c>
      <c r="L19" s="311">
        <v>0</v>
      </c>
      <c r="M19" s="311">
        <v>0</v>
      </c>
      <c r="N19" s="309">
        <v>50549</v>
      </c>
      <c r="O19" s="311">
        <v>103150</v>
      </c>
      <c r="P19" s="311">
        <v>9423724</v>
      </c>
      <c r="Q19" s="311">
        <v>2756428</v>
      </c>
      <c r="R19" s="311">
        <v>0</v>
      </c>
      <c r="S19" s="311">
        <v>0</v>
      </c>
      <c r="T19" s="309">
        <f t="shared" si="2"/>
        <v>12283302</v>
      </c>
      <c r="U19" s="312"/>
      <c r="V19" s="312"/>
      <c r="W19" s="312"/>
      <c r="X19" s="312"/>
      <c r="Y19" s="312"/>
      <c r="Z19" s="312"/>
    </row>
    <row r="20" spans="1:26" ht="12.75">
      <c r="A20" s="310">
        <f>AT3A_Schools_PS!A20</f>
        <v>11</v>
      </c>
      <c r="B20" s="310" t="str">
        <f>AT3A_Schools_PS!B20</f>
        <v>11-BALRAMPUR</v>
      </c>
      <c r="C20" s="311">
        <v>492</v>
      </c>
      <c r="D20" s="311">
        <v>44103</v>
      </c>
      <c r="E20" s="311">
        <v>12910</v>
      </c>
      <c r="F20" s="311">
        <v>352</v>
      </c>
      <c r="G20" s="311">
        <v>5649</v>
      </c>
      <c r="H20" s="309">
        <f t="shared" si="3"/>
        <v>63506</v>
      </c>
      <c r="I20" s="311">
        <v>201</v>
      </c>
      <c r="J20" s="311">
        <v>26963</v>
      </c>
      <c r="K20" s="311">
        <v>4710</v>
      </c>
      <c r="L20" s="311">
        <v>196</v>
      </c>
      <c r="M20" s="311">
        <v>2959</v>
      </c>
      <c r="N20" s="309">
        <v>35028</v>
      </c>
      <c r="O20" s="311">
        <v>48983</v>
      </c>
      <c r="P20" s="311">
        <v>6579040</v>
      </c>
      <c r="Q20" s="311">
        <v>1149203</v>
      </c>
      <c r="R20" s="311">
        <v>47784</v>
      </c>
      <c r="S20" s="311">
        <v>721922</v>
      </c>
      <c r="T20" s="309">
        <f t="shared" si="2"/>
        <v>8546932</v>
      </c>
      <c r="U20" s="312"/>
      <c r="V20" s="312"/>
      <c r="W20" s="312"/>
      <c r="X20" s="312"/>
      <c r="Y20" s="312"/>
      <c r="Z20" s="312"/>
    </row>
    <row r="21" spans="1:26" ht="12.75">
      <c r="A21" s="310">
        <f>AT3A_Schools_PS!A21</f>
        <v>12</v>
      </c>
      <c r="B21" s="310" t="str">
        <f>AT3A_Schools_PS!B21</f>
        <v>12-BANDA</v>
      </c>
      <c r="C21" s="311">
        <v>1318</v>
      </c>
      <c r="D21" s="311">
        <v>69459</v>
      </c>
      <c r="E21" s="311">
        <v>9290</v>
      </c>
      <c r="F21" s="311">
        <v>0</v>
      </c>
      <c r="G21" s="311">
        <v>0</v>
      </c>
      <c r="H21" s="309">
        <f t="shared" si="3"/>
        <v>80067</v>
      </c>
      <c r="I21" s="311">
        <v>893</v>
      </c>
      <c r="J21" s="311">
        <v>38670</v>
      </c>
      <c r="K21" s="311">
        <v>6206</v>
      </c>
      <c r="L21" s="311">
        <v>0</v>
      </c>
      <c r="M21" s="311">
        <v>0</v>
      </c>
      <c r="N21" s="309">
        <v>45769</v>
      </c>
      <c r="O21" s="311">
        <v>220624</v>
      </c>
      <c r="P21" s="311">
        <v>9551541</v>
      </c>
      <c r="Q21" s="311">
        <v>1532788</v>
      </c>
      <c r="R21" s="311">
        <v>0</v>
      </c>
      <c r="S21" s="311">
        <v>0</v>
      </c>
      <c r="T21" s="309">
        <f t="shared" si="2"/>
        <v>11304953</v>
      </c>
      <c r="U21" s="312"/>
      <c r="V21" s="312"/>
      <c r="W21" s="312"/>
      <c r="X21" s="312"/>
      <c r="Y21" s="312"/>
      <c r="Z21" s="312"/>
    </row>
    <row r="22" spans="1:26" ht="12.75">
      <c r="A22" s="310">
        <f>AT3A_Schools_PS!A22</f>
        <v>13</v>
      </c>
      <c r="B22" s="310" t="str">
        <f>AT3A_Schools_PS!B22</f>
        <v>13-BARABANKI</v>
      </c>
      <c r="C22" s="311">
        <v>2621</v>
      </c>
      <c r="D22" s="311">
        <v>82350</v>
      </c>
      <c r="E22" s="311">
        <v>17216</v>
      </c>
      <c r="F22" s="311">
        <v>654</v>
      </c>
      <c r="G22" s="311">
        <v>2241</v>
      </c>
      <c r="H22" s="309">
        <f t="shared" si="3"/>
        <v>105082</v>
      </c>
      <c r="I22" s="311">
        <v>1387</v>
      </c>
      <c r="J22" s="311">
        <v>43761</v>
      </c>
      <c r="K22" s="311">
        <v>8260</v>
      </c>
      <c r="L22" s="311">
        <v>0</v>
      </c>
      <c r="M22" s="311">
        <v>0</v>
      </c>
      <c r="N22" s="309">
        <v>53408</v>
      </c>
      <c r="O22" s="311">
        <v>345345</v>
      </c>
      <c r="P22" s="311">
        <v>10896414</v>
      </c>
      <c r="Q22" s="311">
        <v>2056771</v>
      </c>
      <c r="R22" s="311">
        <v>0</v>
      </c>
      <c r="S22" s="311">
        <v>0</v>
      </c>
      <c r="T22" s="309">
        <f t="shared" si="2"/>
        <v>13298530</v>
      </c>
      <c r="U22" s="312"/>
      <c r="V22" s="312"/>
      <c r="W22" s="312"/>
      <c r="X22" s="312"/>
      <c r="Y22" s="312"/>
      <c r="Z22" s="312"/>
    </row>
    <row r="23" spans="1:26" ht="12.75">
      <c r="A23" s="310">
        <f>AT3A_Schools_PS!A23</f>
        <v>14</v>
      </c>
      <c r="B23" s="310" t="str">
        <f>AT3A_Schools_PS!B23</f>
        <v>14-BAREILY</v>
      </c>
      <c r="C23" s="311">
        <v>2490</v>
      </c>
      <c r="D23" s="311">
        <v>75310</v>
      </c>
      <c r="E23" s="311">
        <v>30919</v>
      </c>
      <c r="F23" s="311">
        <v>0</v>
      </c>
      <c r="G23" s="311">
        <v>502</v>
      </c>
      <c r="H23" s="309">
        <f t="shared" si="3"/>
        <v>109221</v>
      </c>
      <c r="I23" s="311">
        <v>848</v>
      </c>
      <c r="J23" s="311">
        <v>38584</v>
      </c>
      <c r="K23" s="311">
        <v>13852</v>
      </c>
      <c r="L23" s="311">
        <v>0</v>
      </c>
      <c r="M23" s="311">
        <v>100</v>
      </c>
      <c r="N23" s="309">
        <v>53384</v>
      </c>
      <c r="O23" s="311">
        <v>203426</v>
      </c>
      <c r="P23" s="311">
        <v>9260182</v>
      </c>
      <c r="Q23" s="311">
        <v>3324599</v>
      </c>
      <c r="R23" s="311">
        <v>0</v>
      </c>
      <c r="S23" s="311">
        <v>23913</v>
      </c>
      <c r="T23" s="309">
        <f t="shared" si="2"/>
        <v>12812120</v>
      </c>
      <c r="U23" s="312"/>
      <c r="V23" s="312"/>
      <c r="W23" s="312"/>
      <c r="X23" s="312"/>
      <c r="Y23" s="312"/>
      <c r="Z23" s="312"/>
    </row>
    <row r="24" spans="1:26" ht="12.75">
      <c r="A24" s="310">
        <f>AT3A_Schools_PS!A24</f>
        <v>15</v>
      </c>
      <c r="B24" s="310" t="str">
        <f>AT3A_Schools_PS!B24</f>
        <v>15-BASTI</v>
      </c>
      <c r="C24" s="311">
        <v>872</v>
      </c>
      <c r="D24" s="311">
        <v>43781</v>
      </c>
      <c r="E24" s="311">
        <v>34029</v>
      </c>
      <c r="F24" s="311">
        <v>0</v>
      </c>
      <c r="G24" s="311">
        <v>1539</v>
      </c>
      <c r="H24" s="309">
        <f t="shared" si="3"/>
        <v>80221</v>
      </c>
      <c r="I24" s="311">
        <v>341</v>
      </c>
      <c r="J24" s="311">
        <v>28426</v>
      </c>
      <c r="K24" s="311">
        <v>16227</v>
      </c>
      <c r="L24" s="311">
        <v>0</v>
      </c>
      <c r="M24" s="311">
        <v>905</v>
      </c>
      <c r="N24" s="309">
        <v>45899</v>
      </c>
      <c r="O24" s="311">
        <v>81219</v>
      </c>
      <c r="P24" s="311">
        <v>6765417</v>
      </c>
      <c r="Q24" s="311">
        <v>3861938</v>
      </c>
      <c r="R24" s="311">
        <v>0</v>
      </c>
      <c r="S24" s="311">
        <v>215470</v>
      </c>
      <c r="T24" s="309">
        <f t="shared" si="2"/>
        <v>10924044</v>
      </c>
      <c r="U24" s="312"/>
      <c r="V24" s="312"/>
      <c r="W24" s="312"/>
      <c r="X24" s="312"/>
      <c r="Y24" s="312"/>
      <c r="Z24" s="312"/>
    </row>
    <row r="25" spans="1:26" ht="12.75">
      <c r="A25" s="310">
        <f>AT3A_Schools_PS!A25</f>
        <v>16</v>
      </c>
      <c r="B25" s="310" t="str">
        <f>AT3A_Schools_PS!B25</f>
        <v>16-BHADOHI</v>
      </c>
      <c r="C25" s="311">
        <v>97</v>
      </c>
      <c r="D25" s="311">
        <v>39397</v>
      </c>
      <c r="E25" s="311">
        <v>8145</v>
      </c>
      <c r="F25" s="311">
        <v>0</v>
      </c>
      <c r="G25" s="311">
        <v>825</v>
      </c>
      <c r="H25" s="309">
        <f t="shared" si="3"/>
        <v>48464</v>
      </c>
      <c r="I25" s="311">
        <v>42</v>
      </c>
      <c r="J25" s="311">
        <v>21131</v>
      </c>
      <c r="K25" s="311">
        <v>4825</v>
      </c>
      <c r="L25" s="311">
        <v>0</v>
      </c>
      <c r="M25" s="311">
        <v>0</v>
      </c>
      <c r="N25" s="309">
        <v>25998</v>
      </c>
      <c r="O25" s="311">
        <v>10169</v>
      </c>
      <c r="P25" s="311">
        <v>5071334</v>
      </c>
      <c r="Q25" s="311">
        <v>1157949</v>
      </c>
      <c r="R25" s="311">
        <v>0</v>
      </c>
      <c r="S25" s="311">
        <v>0</v>
      </c>
      <c r="T25" s="309">
        <f t="shared" si="2"/>
        <v>6239452</v>
      </c>
      <c r="U25" s="312"/>
      <c r="V25" s="312"/>
      <c r="W25" s="312"/>
      <c r="X25" s="312"/>
      <c r="Y25" s="312"/>
      <c r="Z25" s="312"/>
    </row>
    <row r="26" spans="1:26" ht="12.75">
      <c r="A26" s="310">
        <f>AT3A_Schools_PS!A26</f>
        <v>17</v>
      </c>
      <c r="B26" s="310" t="str">
        <f>AT3A_Schools_PS!B26</f>
        <v>17-BIJNOUR</v>
      </c>
      <c r="C26" s="311">
        <v>4112</v>
      </c>
      <c r="D26" s="311">
        <v>48790</v>
      </c>
      <c r="E26" s="311">
        <v>39058</v>
      </c>
      <c r="F26" s="311">
        <v>0</v>
      </c>
      <c r="G26" s="311">
        <v>0</v>
      </c>
      <c r="H26" s="309">
        <f t="shared" si="3"/>
        <v>91960</v>
      </c>
      <c r="I26" s="311">
        <v>2913</v>
      </c>
      <c r="J26" s="311">
        <v>32224</v>
      </c>
      <c r="K26" s="311">
        <v>27854</v>
      </c>
      <c r="L26" s="311">
        <v>0</v>
      </c>
      <c r="M26" s="311">
        <v>0</v>
      </c>
      <c r="N26" s="309">
        <v>62991</v>
      </c>
      <c r="O26" s="311">
        <v>705051</v>
      </c>
      <c r="P26" s="311">
        <v>7798112</v>
      </c>
      <c r="Q26" s="311">
        <v>6740707</v>
      </c>
      <c r="R26" s="311">
        <v>0</v>
      </c>
      <c r="S26" s="311">
        <v>0</v>
      </c>
      <c r="T26" s="309">
        <f t="shared" si="2"/>
        <v>15243870</v>
      </c>
      <c r="U26" s="312"/>
      <c r="V26" s="312"/>
      <c r="W26" s="312"/>
      <c r="X26" s="312"/>
      <c r="Y26" s="312"/>
      <c r="Z26" s="312"/>
    </row>
    <row r="27" spans="1:26" ht="12.75">
      <c r="A27" s="310">
        <f>AT3A_Schools_PS!A27</f>
        <v>18</v>
      </c>
      <c r="B27" s="310" t="str">
        <f>AT3A_Schools_PS!B27</f>
        <v>18-BULANDSHAHAR</v>
      </c>
      <c r="C27" s="311">
        <v>2905</v>
      </c>
      <c r="D27" s="311">
        <v>47226</v>
      </c>
      <c r="E27" s="311">
        <v>45322</v>
      </c>
      <c r="F27" s="311">
        <v>0</v>
      </c>
      <c r="G27" s="311">
        <v>0</v>
      </c>
      <c r="H27" s="309">
        <f t="shared" si="3"/>
        <v>95453</v>
      </c>
      <c r="I27" s="311">
        <v>691</v>
      </c>
      <c r="J27" s="311">
        <v>28548</v>
      </c>
      <c r="K27" s="311">
        <v>12582</v>
      </c>
      <c r="L27" s="311">
        <v>0</v>
      </c>
      <c r="M27" s="311">
        <v>0</v>
      </c>
      <c r="N27" s="309">
        <v>41821</v>
      </c>
      <c r="O27" s="311">
        <v>159020</v>
      </c>
      <c r="P27" s="311">
        <v>6565930</v>
      </c>
      <c r="Q27" s="311">
        <v>2893938</v>
      </c>
      <c r="R27" s="311">
        <v>0</v>
      </c>
      <c r="S27" s="311">
        <v>0</v>
      </c>
      <c r="T27" s="309">
        <f t="shared" si="2"/>
        <v>9618888</v>
      </c>
      <c r="U27" s="312"/>
      <c r="V27" s="312"/>
      <c r="W27" s="312"/>
      <c r="X27" s="312"/>
      <c r="Y27" s="312"/>
      <c r="Z27" s="312"/>
    </row>
    <row r="28" spans="1:26" ht="12.75">
      <c r="A28" s="310">
        <f>AT3A_Schools_PS!A28</f>
        <v>19</v>
      </c>
      <c r="B28" s="310" t="str">
        <f>AT3A_Schools_PS!B28</f>
        <v>19-CHANDAULI</v>
      </c>
      <c r="C28" s="311">
        <v>722</v>
      </c>
      <c r="D28" s="311">
        <v>60521</v>
      </c>
      <c r="E28" s="311">
        <v>17532</v>
      </c>
      <c r="F28" s="311">
        <v>0</v>
      </c>
      <c r="G28" s="311">
        <v>355</v>
      </c>
      <c r="H28" s="309">
        <f t="shared" si="3"/>
        <v>79130</v>
      </c>
      <c r="I28" s="311">
        <v>425</v>
      </c>
      <c r="J28" s="311">
        <v>34880</v>
      </c>
      <c r="K28" s="311">
        <v>10402</v>
      </c>
      <c r="L28" s="311">
        <v>0</v>
      </c>
      <c r="M28" s="311">
        <v>210</v>
      </c>
      <c r="N28" s="309">
        <v>45917</v>
      </c>
      <c r="O28" s="311">
        <v>104672</v>
      </c>
      <c r="P28" s="311">
        <v>8580408</v>
      </c>
      <c r="Q28" s="311">
        <v>2558834</v>
      </c>
      <c r="R28" s="311">
        <v>0</v>
      </c>
      <c r="S28" s="311">
        <v>51596</v>
      </c>
      <c r="T28" s="309">
        <f t="shared" si="2"/>
        <v>11295510</v>
      </c>
      <c r="U28" s="312"/>
      <c r="V28" s="312"/>
      <c r="W28" s="312"/>
      <c r="X28" s="312"/>
      <c r="Y28" s="312"/>
      <c r="Z28" s="312"/>
    </row>
    <row r="29" spans="1:26" ht="12.75">
      <c r="A29" s="310">
        <f>AT3A_Schools_PS!A29</f>
        <v>20</v>
      </c>
      <c r="B29" s="310" t="str">
        <f>AT3A_Schools_PS!B29</f>
        <v>20-CHITRAKOOT</v>
      </c>
      <c r="C29" s="311">
        <v>895</v>
      </c>
      <c r="D29" s="311">
        <v>41213</v>
      </c>
      <c r="E29" s="311">
        <v>6717</v>
      </c>
      <c r="F29" s="311">
        <v>0</v>
      </c>
      <c r="G29" s="311">
        <v>0</v>
      </c>
      <c r="H29" s="309">
        <f t="shared" si="3"/>
        <v>48825</v>
      </c>
      <c r="I29" s="311">
        <v>529</v>
      </c>
      <c r="J29" s="311">
        <v>25357</v>
      </c>
      <c r="K29" s="311">
        <v>3053</v>
      </c>
      <c r="L29" s="311">
        <v>0</v>
      </c>
      <c r="M29" s="311">
        <v>0</v>
      </c>
      <c r="N29" s="309">
        <v>28939</v>
      </c>
      <c r="O29" s="311">
        <v>128076</v>
      </c>
      <c r="P29" s="311">
        <v>6136487</v>
      </c>
      <c r="Q29" s="311">
        <v>738772</v>
      </c>
      <c r="R29" s="311">
        <v>0</v>
      </c>
      <c r="S29" s="311">
        <v>0</v>
      </c>
      <c r="T29" s="309">
        <f t="shared" si="2"/>
        <v>7003335</v>
      </c>
      <c r="U29" s="312"/>
      <c r="V29" s="312"/>
      <c r="W29" s="312"/>
      <c r="X29" s="312"/>
      <c r="Y29" s="312"/>
      <c r="Z29" s="312"/>
    </row>
    <row r="30" spans="1:26" ht="12.75">
      <c r="A30" s="310">
        <f>AT3A_Schools_PS!A30</f>
        <v>21</v>
      </c>
      <c r="B30" s="310" t="str">
        <f>AT3A_Schools_PS!B30</f>
        <v>21-AMETHI</v>
      </c>
      <c r="C30" s="311">
        <v>2040</v>
      </c>
      <c r="D30" s="311">
        <v>38177</v>
      </c>
      <c r="E30" s="311">
        <v>13858</v>
      </c>
      <c r="F30" s="311">
        <v>0</v>
      </c>
      <c r="G30" s="311">
        <v>274</v>
      </c>
      <c r="H30" s="309">
        <f t="shared" si="3"/>
        <v>54349</v>
      </c>
      <c r="I30" s="311">
        <v>1013</v>
      </c>
      <c r="J30" s="311">
        <v>20934</v>
      </c>
      <c r="K30" s="311">
        <v>5861</v>
      </c>
      <c r="L30" s="311">
        <v>0</v>
      </c>
      <c r="M30" s="311">
        <v>141</v>
      </c>
      <c r="N30" s="309">
        <v>27948</v>
      </c>
      <c r="O30" s="311">
        <v>244022</v>
      </c>
      <c r="P30" s="311">
        <v>5045203</v>
      </c>
      <c r="Q30" s="311">
        <v>1412382</v>
      </c>
      <c r="R30" s="311">
        <v>0</v>
      </c>
      <c r="S30" s="311">
        <v>33869</v>
      </c>
      <c r="T30" s="309">
        <f t="shared" si="2"/>
        <v>6735476</v>
      </c>
      <c r="U30" s="312"/>
      <c r="V30" s="312"/>
      <c r="W30" s="312"/>
      <c r="X30" s="312"/>
      <c r="Y30" s="312"/>
      <c r="Z30" s="312"/>
    </row>
    <row r="31" spans="1:26" ht="12.75">
      <c r="A31" s="310">
        <f>AT3A_Schools_PS!A31</f>
        <v>22</v>
      </c>
      <c r="B31" s="310" t="str">
        <f>AT3A_Schools_PS!B31</f>
        <v>22-DEORIA</v>
      </c>
      <c r="C31" s="311">
        <v>593</v>
      </c>
      <c r="D31" s="311">
        <v>51599</v>
      </c>
      <c r="E31" s="311">
        <v>45498</v>
      </c>
      <c r="F31" s="311">
        <v>0</v>
      </c>
      <c r="G31" s="311">
        <v>2220</v>
      </c>
      <c r="H31" s="309">
        <f t="shared" si="3"/>
        <v>99910</v>
      </c>
      <c r="I31" s="311">
        <v>245</v>
      </c>
      <c r="J31" s="311">
        <v>30976</v>
      </c>
      <c r="K31" s="311">
        <v>23446</v>
      </c>
      <c r="L31" s="311">
        <v>0</v>
      </c>
      <c r="M31" s="311">
        <v>1315</v>
      </c>
      <c r="N31" s="309">
        <v>55982</v>
      </c>
      <c r="O31" s="311">
        <v>58241</v>
      </c>
      <c r="P31" s="311">
        <v>7372274</v>
      </c>
      <c r="Q31" s="311">
        <v>5580197</v>
      </c>
      <c r="R31" s="311">
        <v>0</v>
      </c>
      <c r="S31" s="311">
        <v>313086</v>
      </c>
      <c r="T31" s="309">
        <f t="shared" si="2"/>
        <v>13323798</v>
      </c>
      <c r="U31" s="312"/>
      <c r="V31" s="312"/>
      <c r="W31" s="312"/>
      <c r="X31" s="312"/>
      <c r="Y31" s="312"/>
      <c r="Z31" s="312"/>
    </row>
    <row r="32" spans="1:26" ht="12.75">
      <c r="A32" s="310">
        <f>AT3A_Schools_PS!A32</f>
        <v>23</v>
      </c>
      <c r="B32" s="310" t="str">
        <f>AT3A_Schools_PS!B32</f>
        <v>23-ETAH</v>
      </c>
      <c r="C32" s="311">
        <v>1793</v>
      </c>
      <c r="D32" s="311">
        <v>30325</v>
      </c>
      <c r="E32" s="311">
        <v>21410</v>
      </c>
      <c r="F32" s="311">
        <v>0</v>
      </c>
      <c r="G32" s="311">
        <v>0</v>
      </c>
      <c r="H32" s="309">
        <f t="shared" si="3"/>
        <v>53528</v>
      </c>
      <c r="I32" s="311">
        <v>667</v>
      </c>
      <c r="J32" s="311">
        <v>17258</v>
      </c>
      <c r="K32" s="311">
        <v>8299</v>
      </c>
      <c r="L32" s="311">
        <v>0</v>
      </c>
      <c r="M32" s="311">
        <v>0</v>
      </c>
      <c r="N32" s="309">
        <v>26224</v>
      </c>
      <c r="O32" s="311">
        <v>159462</v>
      </c>
      <c r="P32" s="311">
        <v>4124632</v>
      </c>
      <c r="Q32" s="311">
        <v>1983537</v>
      </c>
      <c r="R32" s="311">
        <v>0</v>
      </c>
      <c r="S32" s="311">
        <v>0</v>
      </c>
      <c r="T32" s="309">
        <f t="shared" si="2"/>
        <v>6267631</v>
      </c>
      <c r="U32" s="312"/>
      <c r="V32" s="312"/>
      <c r="W32" s="312"/>
      <c r="X32" s="312"/>
      <c r="Y32" s="312"/>
      <c r="Z32" s="312"/>
    </row>
    <row r="33" spans="1:26" ht="12.75">
      <c r="A33" s="310">
        <f>AT3A_Schools_PS!A33</f>
        <v>24</v>
      </c>
      <c r="B33" s="310" t="str">
        <f>AT3A_Schools_PS!B33</f>
        <v>24-FAIZABAD</v>
      </c>
      <c r="C33" s="311">
        <v>1351</v>
      </c>
      <c r="D33" s="311">
        <v>47680</v>
      </c>
      <c r="E33" s="311">
        <v>26804</v>
      </c>
      <c r="F33" s="311">
        <v>0</v>
      </c>
      <c r="G33" s="311">
        <v>818</v>
      </c>
      <c r="H33" s="309">
        <f t="shared" si="3"/>
        <v>76653</v>
      </c>
      <c r="I33" s="311">
        <v>824</v>
      </c>
      <c r="J33" s="311">
        <v>27283</v>
      </c>
      <c r="K33" s="311">
        <v>15432</v>
      </c>
      <c r="L33" s="311">
        <v>0</v>
      </c>
      <c r="M33" s="311">
        <v>546</v>
      </c>
      <c r="N33" s="309">
        <v>44085</v>
      </c>
      <c r="O33" s="311">
        <v>196121</v>
      </c>
      <c r="P33" s="311">
        <v>6493439</v>
      </c>
      <c r="Q33" s="311">
        <v>3672737</v>
      </c>
      <c r="R33" s="311">
        <v>0</v>
      </c>
      <c r="S33" s="311">
        <v>129868</v>
      </c>
      <c r="T33" s="309">
        <f t="shared" si="2"/>
        <v>10492165</v>
      </c>
      <c r="U33" s="312"/>
      <c r="V33" s="312"/>
      <c r="W33" s="312"/>
      <c r="X33" s="312"/>
      <c r="Y33" s="312"/>
      <c r="Z33" s="312"/>
    </row>
    <row r="34" spans="1:26" ht="12.75">
      <c r="A34" s="310">
        <f>AT3A_Schools_PS!A34</f>
        <v>25</v>
      </c>
      <c r="B34" s="310" t="str">
        <f>AT3A_Schools_PS!B34</f>
        <v>25-FARRUKHABAD</v>
      </c>
      <c r="C34" s="311">
        <v>1495</v>
      </c>
      <c r="D34" s="311">
        <v>36859</v>
      </c>
      <c r="E34" s="311">
        <v>23061</v>
      </c>
      <c r="F34" s="311">
        <v>0</v>
      </c>
      <c r="G34" s="311">
        <v>0</v>
      </c>
      <c r="H34" s="309">
        <f t="shared" si="3"/>
        <v>61415</v>
      </c>
      <c r="I34" s="311">
        <v>729</v>
      </c>
      <c r="J34" s="311">
        <v>21535</v>
      </c>
      <c r="K34" s="311">
        <v>10419</v>
      </c>
      <c r="L34" s="311">
        <v>0</v>
      </c>
      <c r="M34" s="311">
        <v>0</v>
      </c>
      <c r="N34" s="309">
        <v>32683</v>
      </c>
      <c r="O34" s="311">
        <v>178683</v>
      </c>
      <c r="P34" s="311">
        <v>5276066</v>
      </c>
      <c r="Q34" s="311">
        <v>2552646</v>
      </c>
      <c r="R34" s="311">
        <v>0</v>
      </c>
      <c r="S34" s="311">
        <v>0</v>
      </c>
      <c r="T34" s="309">
        <f t="shared" si="2"/>
        <v>8007395</v>
      </c>
      <c r="U34" s="312"/>
      <c r="V34" s="312"/>
      <c r="W34" s="312"/>
      <c r="X34" s="312"/>
      <c r="Y34" s="312"/>
      <c r="Z34" s="312"/>
    </row>
    <row r="35" spans="1:26" ht="12.75">
      <c r="A35" s="310">
        <f>AT3A_Schools_PS!A35</f>
        <v>26</v>
      </c>
      <c r="B35" s="310" t="str">
        <f>AT3A_Schools_PS!B35</f>
        <v>26-FATEHPUR</v>
      </c>
      <c r="C35" s="311">
        <v>734</v>
      </c>
      <c r="D35" s="311">
        <v>53078</v>
      </c>
      <c r="E35" s="311">
        <v>25573</v>
      </c>
      <c r="F35" s="311">
        <v>1522</v>
      </c>
      <c r="G35" s="311">
        <v>595</v>
      </c>
      <c r="H35" s="309">
        <f t="shared" si="3"/>
        <v>81502</v>
      </c>
      <c r="I35" s="311">
        <v>308</v>
      </c>
      <c r="J35" s="311">
        <v>31627</v>
      </c>
      <c r="K35" s="311">
        <v>14692</v>
      </c>
      <c r="L35" s="311">
        <v>581</v>
      </c>
      <c r="M35" s="311">
        <v>428</v>
      </c>
      <c r="N35" s="309">
        <v>47637</v>
      </c>
      <c r="O35" s="311">
        <v>75134</v>
      </c>
      <c r="P35" s="311">
        <v>7717107</v>
      </c>
      <c r="Q35" s="311">
        <v>3584920</v>
      </c>
      <c r="R35" s="311">
        <v>141834</v>
      </c>
      <c r="S35" s="311">
        <v>104473</v>
      </c>
      <c r="T35" s="309">
        <f t="shared" si="2"/>
        <v>11623468</v>
      </c>
      <c r="U35" s="312"/>
      <c r="V35" s="312"/>
      <c r="W35" s="312"/>
      <c r="X35" s="312"/>
      <c r="Y35" s="312"/>
      <c r="Z35" s="312"/>
    </row>
    <row r="36" spans="1:26" ht="12.75">
      <c r="A36" s="310">
        <f>AT3A_Schools_PS!A36</f>
        <v>27</v>
      </c>
      <c r="B36" s="310" t="str">
        <f>AT3A_Schools_PS!B36</f>
        <v>27-FIROZABAD</v>
      </c>
      <c r="C36" s="311">
        <v>196</v>
      </c>
      <c r="D36" s="311">
        <v>35403</v>
      </c>
      <c r="E36" s="311">
        <v>26016</v>
      </c>
      <c r="F36" s="311">
        <v>1750</v>
      </c>
      <c r="G36" s="311">
        <v>0</v>
      </c>
      <c r="H36" s="309">
        <f t="shared" si="3"/>
        <v>63365</v>
      </c>
      <c r="I36" s="311">
        <v>89</v>
      </c>
      <c r="J36" s="311">
        <v>24237</v>
      </c>
      <c r="K36" s="311">
        <v>3951</v>
      </c>
      <c r="L36" s="311">
        <v>1495</v>
      </c>
      <c r="M36" s="311">
        <v>0</v>
      </c>
      <c r="N36" s="309">
        <v>29537</v>
      </c>
      <c r="O36" s="311">
        <v>21062</v>
      </c>
      <c r="P36" s="311">
        <v>5719951</v>
      </c>
      <c r="Q36" s="311">
        <v>932324</v>
      </c>
      <c r="R36" s="311">
        <v>297457</v>
      </c>
      <c r="S36" s="311">
        <v>0</v>
      </c>
      <c r="T36" s="309">
        <f t="shared" si="2"/>
        <v>6970794</v>
      </c>
      <c r="U36" s="312"/>
      <c r="V36" s="312"/>
      <c r="W36" s="312"/>
      <c r="X36" s="312"/>
      <c r="Y36" s="312"/>
      <c r="Z36" s="312"/>
    </row>
    <row r="37" spans="1:26" ht="12.75">
      <c r="A37" s="310">
        <f>AT3A_Schools_PS!A37</f>
        <v>28</v>
      </c>
      <c r="B37" s="310" t="str">
        <f>AT3A_Schools_PS!B37</f>
        <v>28-G.B. NAGAR</v>
      </c>
      <c r="C37" s="311">
        <v>1435</v>
      </c>
      <c r="D37" s="311">
        <v>18706</v>
      </c>
      <c r="E37" s="311">
        <v>12951</v>
      </c>
      <c r="F37" s="311">
        <v>0</v>
      </c>
      <c r="G37" s="311">
        <v>0</v>
      </c>
      <c r="H37" s="309">
        <f t="shared" si="3"/>
        <v>33092</v>
      </c>
      <c r="I37" s="311">
        <v>686</v>
      </c>
      <c r="J37" s="311">
        <v>9804</v>
      </c>
      <c r="K37" s="311">
        <v>7322</v>
      </c>
      <c r="L37" s="311">
        <v>0</v>
      </c>
      <c r="M37" s="311">
        <v>0</v>
      </c>
      <c r="N37" s="309">
        <v>17812</v>
      </c>
      <c r="O37" s="311">
        <v>168656</v>
      </c>
      <c r="P37" s="311">
        <v>2411858</v>
      </c>
      <c r="Q37" s="311">
        <v>1801129</v>
      </c>
      <c r="R37" s="311">
        <v>0</v>
      </c>
      <c r="S37" s="311">
        <v>0</v>
      </c>
      <c r="T37" s="309">
        <f t="shared" si="2"/>
        <v>4381643</v>
      </c>
      <c r="U37" s="312"/>
      <c r="V37" s="312"/>
      <c r="W37" s="312"/>
      <c r="X37" s="312"/>
      <c r="Y37" s="312"/>
      <c r="Z37" s="312"/>
    </row>
    <row r="38" spans="1:26" ht="12.75">
      <c r="A38" s="310">
        <f>AT3A_Schools_PS!A38</f>
        <v>29</v>
      </c>
      <c r="B38" s="310" t="str">
        <f>AT3A_Schools_PS!B38</f>
        <v>29-GHAZIPUR</v>
      </c>
      <c r="C38" s="311">
        <v>1541</v>
      </c>
      <c r="D38" s="311">
        <v>64514</v>
      </c>
      <c r="E38" s="311">
        <v>27543</v>
      </c>
      <c r="F38" s="311">
        <v>0</v>
      </c>
      <c r="G38" s="311">
        <v>3795</v>
      </c>
      <c r="H38" s="309">
        <f t="shared" si="3"/>
        <v>97393</v>
      </c>
      <c r="I38" s="311">
        <v>746</v>
      </c>
      <c r="J38" s="311">
        <v>39299</v>
      </c>
      <c r="K38" s="311">
        <v>13973</v>
      </c>
      <c r="L38" s="311">
        <v>0</v>
      </c>
      <c r="M38" s="311">
        <v>1286</v>
      </c>
      <c r="N38" s="309">
        <v>55303</v>
      </c>
      <c r="O38" s="311">
        <v>181218</v>
      </c>
      <c r="P38" s="311">
        <v>9549643</v>
      </c>
      <c r="Q38" s="311">
        <v>3395388</v>
      </c>
      <c r="R38" s="311">
        <v>0</v>
      </c>
      <c r="S38" s="311">
        <v>312489</v>
      </c>
      <c r="T38" s="309">
        <f t="shared" si="2"/>
        <v>13438738</v>
      </c>
      <c r="U38" s="312"/>
      <c r="V38" s="312"/>
      <c r="W38" s="312"/>
      <c r="X38" s="312"/>
      <c r="Y38" s="312"/>
      <c r="Z38" s="312"/>
    </row>
    <row r="39" spans="1:26" ht="12.75">
      <c r="A39" s="310">
        <f>AT3A_Schools_PS!A39</f>
        <v>30</v>
      </c>
      <c r="B39" s="310" t="str">
        <f>AT3A_Schools_PS!B39</f>
        <v>30-GHAZIYABAD</v>
      </c>
      <c r="C39" s="311">
        <v>2401</v>
      </c>
      <c r="D39" s="311">
        <v>19788</v>
      </c>
      <c r="E39" s="311">
        <v>19026</v>
      </c>
      <c r="F39" s="311">
        <v>0</v>
      </c>
      <c r="G39" s="311">
        <v>0</v>
      </c>
      <c r="H39" s="309">
        <f t="shared" si="3"/>
        <v>41215</v>
      </c>
      <c r="I39" s="311">
        <v>1315</v>
      </c>
      <c r="J39" s="311">
        <v>12767</v>
      </c>
      <c r="K39" s="311">
        <v>4315</v>
      </c>
      <c r="L39" s="311">
        <v>0</v>
      </c>
      <c r="M39" s="311">
        <v>0</v>
      </c>
      <c r="N39" s="309">
        <v>18397</v>
      </c>
      <c r="O39" s="311">
        <v>305109</v>
      </c>
      <c r="P39" s="311">
        <v>2961878</v>
      </c>
      <c r="Q39" s="311">
        <v>1001084</v>
      </c>
      <c r="R39" s="311">
        <v>0</v>
      </c>
      <c r="S39" s="311">
        <v>0</v>
      </c>
      <c r="T39" s="309">
        <f t="shared" si="2"/>
        <v>4268071</v>
      </c>
      <c r="U39" s="312"/>
      <c r="V39" s="312"/>
      <c r="W39" s="312"/>
      <c r="X39" s="312"/>
      <c r="Y39" s="312"/>
      <c r="Z39" s="312"/>
    </row>
    <row r="40" spans="1:26" ht="12.75">
      <c r="A40" s="310">
        <f>AT3A_Schools_PS!A40</f>
        <v>31</v>
      </c>
      <c r="B40" s="310" t="str">
        <f>AT3A_Schools_PS!B40</f>
        <v>31-GONDA</v>
      </c>
      <c r="C40" s="311">
        <v>451</v>
      </c>
      <c r="D40" s="311">
        <v>74184</v>
      </c>
      <c r="E40" s="311">
        <v>22602</v>
      </c>
      <c r="F40" s="311">
        <v>0</v>
      </c>
      <c r="G40" s="311">
        <v>635</v>
      </c>
      <c r="H40" s="309">
        <f t="shared" si="3"/>
        <v>97872</v>
      </c>
      <c r="I40" s="311">
        <v>245</v>
      </c>
      <c r="J40" s="311">
        <v>38384</v>
      </c>
      <c r="K40" s="311">
        <v>12034</v>
      </c>
      <c r="L40" s="311">
        <v>0</v>
      </c>
      <c r="M40" s="311">
        <v>330</v>
      </c>
      <c r="N40" s="309">
        <v>50993</v>
      </c>
      <c r="O40" s="311">
        <v>58822</v>
      </c>
      <c r="P40" s="311">
        <v>9212248</v>
      </c>
      <c r="Q40" s="311">
        <v>2888070</v>
      </c>
      <c r="R40" s="311">
        <v>0</v>
      </c>
      <c r="S40" s="311">
        <v>79238</v>
      </c>
      <c r="T40" s="309">
        <f t="shared" si="2"/>
        <v>12238378</v>
      </c>
      <c r="U40" s="312"/>
      <c r="V40" s="312"/>
      <c r="W40" s="312"/>
      <c r="X40" s="312"/>
      <c r="Y40" s="312"/>
      <c r="Z40" s="312"/>
    </row>
    <row r="41" spans="1:26" ht="12.75">
      <c r="A41" s="310">
        <f>AT3A_Schools_PS!A41</f>
        <v>32</v>
      </c>
      <c r="B41" s="310" t="str">
        <f>AT3A_Schools_PS!B41</f>
        <v>32-GORAKHPUR</v>
      </c>
      <c r="C41" s="311">
        <v>2278</v>
      </c>
      <c r="D41" s="311">
        <v>65442</v>
      </c>
      <c r="E41" s="311">
        <v>39171</v>
      </c>
      <c r="F41" s="311">
        <v>0</v>
      </c>
      <c r="G41" s="311">
        <v>382</v>
      </c>
      <c r="H41" s="309">
        <f t="shared" si="3"/>
        <v>107273</v>
      </c>
      <c r="I41" s="311">
        <v>1082</v>
      </c>
      <c r="J41" s="311">
        <v>36894</v>
      </c>
      <c r="K41" s="311">
        <v>21908</v>
      </c>
      <c r="L41" s="311">
        <v>0</v>
      </c>
      <c r="M41" s="311">
        <v>908</v>
      </c>
      <c r="N41" s="309">
        <v>60584</v>
      </c>
      <c r="O41" s="311">
        <v>254157</v>
      </c>
      <c r="P41" s="311">
        <v>8670104</v>
      </c>
      <c r="Q41" s="311">
        <v>4797765</v>
      </c>
      <c r="R41" s="311">
        <v>0</v>
      </c>
      <c r="S41" s="311">
        <v>151617</v>
      </c>
      <c r="T41" s="309">
        <f t="shared" si="2"/>
        <v>13873643</v>
      </c>
      <c r="U41" s="312"/>
      <c r="V41" s="312"/>
      <c r="W41" s="312"/>
      <c r="X41" s="312"/>
      <c r="Y41" s="312"/>
      <c r="Z41" s="312"/>
    </row>
    <row r="42" spans="1:26" ht="12.75">
      <c r="A42" s="310">
        <f>AT3A_Schools_PS!A42</f>
        <v>33</v>
      </c>
      <c r="B42" s="310" t="str">
        <f>AT3A_Schools_PS!B42</f>
        <v>33-HAMEERPUR</v>
      </c>
      <c r="C42" s="311">
        <v>1136</v>
      </c>
      <c r="D42" s="311">
        <v>31351</v>
      </c>
      <c r="E42" s="311">
        <v>6818</v>
      </c>
      <c r="F42" s="311">
        <v>0</v>
      </c>
      <c r="G42" s="311">
        <v>31</v>
      </c>
      <c r="H42" s="309">
        <f t="shared" si="3"/>
        <v>39336</v>
      </c>
      <c r="I42" s="311">
        <v>631</v>
      </c>
      <c r="J42" s="311">
        <v>18928</v>
      </c>
      <c r="K42" s="311">
        <v>3795</v>
      </c>
      <c r="L42" s="311">
        <v>0</v>
      </c>
      <c r="M42" s="311">
        <v>31</v>
      </c>
      <c r="N42" s="309">
        <v>23384</v>
      </c>
      <c r="O42" s="311">
        <v>156483</v>
      </c>
      <c r="P42" s="311">
        <v>4694150</v>
      </c>
      <c r="Q42" s="311">
        <v>941058</v>
      </c>
      <c r="R42" s="311">
        <v>0</v>
      </c>
      <c r="S42" s="311">
        <v>7577</v>
      </c>
      <c r="T42" s="309">
        <f t="shared" si="2"/>
        <v>5799268</v>
      </c>
      <c r="U42" s="312"/>
      <c r="V42" s="312"/>
      <c r="W42" s="312"/>
      <c r="X42" s="312"/>
      <c r="Y42" s="312"/>
      <c r="Z42" s="312"/>
    </row>
    <row r="43" spans="1:26" ht="12.75">
      <c r="A43" s="310">
        <f>AT3A_Schools_PS!A43</f>
        <v>34</v>
      </c>
      <c r="B43" s="310" t="str">
        <f>AT3A_Schools_PS!B43</f>
        <v>34-HARDOI</v>
      </c>
      <c r="C43" s="311">
        <v>1107</v>
      </c>
      <c r="D43" s="311">
        <v>122885</v>
      </c>
      <c r="E43" s="311">
        <v>28331</v>
      </c>
      <c r="F43" s="311">
        <v>0</v>
      </c>
      <c r="G43" s="311">
        <v>0</v>
      </c>
      <c r="H43" s="309">
        <f t="shared" si="3"/>
        <v>152323</v>
      </c>
      <c r="I43" s="311">
        <v>745</v>
      </c>
      <c r="J43" s="311">
        <v>64715</v>
      </c>
      <c r="K43" s="311">
        <v>15142</v>
      </c>
      <c r="L43" s="311">
        <v>0</v>
      </c>
      <c r="M43" s="311">
        <v>0</v>
      </c>
      <c r="N43" s="309">
        <v>80602</v>
      </c>
      <c r="O43" s="311">
        <v>181794</v>
      </c>
      <c r="P43" s="311">
        <v>15790432</v>
      </c>
      <c r="Q43" s="311">
        <v>3694728</v>
      </c>
      <c r="R43" s="311">
        <v>0</v>
      </c>
      <c r="S43" s="311">
        <v>0</v>
      </c>
      <c r="T43" s="309">
        <f t="shared" si="2"/>
        <v>19666954</v>
      </c>
      <c r="U43" s="312"/>
      <c r="V43" s="312"/>
      <c r="W43" s="312"/>
      <c r="X43" s="312"/>
      <c r="Y43" s="312"/>
      <c r="Z43" s="312"/>
    </row>
    <row r="44" spans="1:26" ht="12.75">
      <c r="A44" s="310">
        <f>AT3A_Schools_PS!A44</f>
        <v>35</v>
      </c>
      <c r="B44" s="310" t="str">
        <f>AT3A_Schools_PS!B44</f>
        <v>35-HATHRAS</v>
      </c>
      <c r="C44" s="311">
        <v>128</v>
      </c>
      <c r="D44" s="311">
        <v>31168</v>
      </c>
      <c r="E44" s="311">
        <v>15176</v>
      </c>
      <c r="F44" s="311">
        <v>0</v>
      </c>
      <c r="G44" s="311">
        <v>0</v>
      </c>
      <c r="H44" s="309">
        <f t="shared" si="3"/>
        <v>46472</v>
      </c>
      <c r="I44" s="311">
        <v>24</v>
      </c>
      <c r="J44" s="311">
        <v>15908</v>
      </c>
      <c r="K44" s="311">
        <v>6381</v>
      </c>
      <c r="L44" s="311">
        <v>0</v>
      </c>
      <c r="M44" s="311">
        <v>0</v>
      </c>
      <c r="N44" s="309">
        <v>22313</v>
      </c>
      <c r="O44" s="311">
        <v>5549</v>
      </c>
      <c r="P44" s="311">
        <v>3738448</v>
      </c>
      <c r="Q44" s="311">
        <v>1499532</v>
      </c>
      <c r="R44" s="311">
        <v>0</v>
      </c>
      <c r="S44" s="311">
        <v>0</v>
      </c>
      <c r="T44" s="309">
        <f t="shared" si="2"/>
        <v>5243529</v>
      </c>
      <c r="U44" s="312"/>
      <c r="V44" s="312"/>
      <c r="W44" s="312"/>
      <c r="X44" s="312"/>
      <c r="Y44" s="312"/>
      <c r="Z44" s="312"/>
    </row>
    <row r="45" spans="1:26" ht="12.75">
      <c r="A45" s="310">
        <f>AT3A_Schools_PS!A45</f>
        <v>36</v>
      </c>
      <c r="B45" s="310" t="str">
        <f>AT3A_Schools_PS!B45</f>
        <v>36-ITAWAH</v>
      </c>
      <c r="C45" s="311">
        <v>617</v>
      </c>
      <c r="D45" s="311">
        <v>29220</v>
      </c>
      <c r="E45" s="311">
        <v>15427</v>
      </c>
      <c r="F45" s="311">
        <v>0</v>
      </c>
      <c r="G45" s="311">
        <v>60</v>
      </c>
      <c r="H45" s="309">
        <f t="shared" si="3"/>
        <v>45324</v>
      </c>
      <c r="I45" s="311">
        <v>334</v>
      </c>
      <c r="J45" s="311">
        <v>18186</v>
      </c>
      <c r="K45" s="311">
        <v>8847</v>
      </c>
      <c r="L45" s="311">
        <v>0</v>
      </c>
      <c r="M45" s="311">
        <v>48</v>
      </c>
      <c r="N45" s="309">
        <v>27414</v>
      </c>
      <c r="O45" s="311">
        <v>81735</v>
      </c>
      <c r="P45" s="311">
        <v>4455472</v>
      </c>
      <c r="Q45" s="311">
        <v>2167499</v>
      </c>
      <c r="R45" s="311">
        <v>0</v>
      </c>
      <c r="S45" s="311">
        <v>11734</v>
      </c>
      <c r="T45" s="309">
        <f t="shared" si="2"/>
        <v>6716440</v>
      </c>
      <c r="U45" s="312"/>
      <c r="V45" s="312"/>
      <c r="W45" s="312"/>
      <c r="X45" s="312"/>
      <c r="Y45" s="312"/>
      <c r="Z45" s="312"/>
    </row>
    <row r="46" spans="1:26" ht="12.75">
      <c r="A46" s="310">
        <f>AT3A_Schools_PS!A46</f>
        <v>37</v>
      </c>
      <c r="B46" s="310" t="str">
        <f>AT3A_Schools_PS!B46</f>
        <v>37-J.P. NAGAR</v>
      </c>
      <c r="C46" s="311">
        <v>1264</v>
      </c>
      <c r="D46" s="311">
        <v>25287</v>
      </c>
      <c r="E46" s="311">
        <v>15488</v>
      </c>
      <c r="F46" s="311">
        <v>0</v>
      </c>
      <c r="G46" s="311">
        <v>701</v>
      </c>
      <c r="H46" s="309">
        <f t="shared" si="3"/>
        <v>42740</v>
      </c>
      <c r="I46" s="311">
        <v>698</v>
      </c>
      <c r="J46" s="311">
        <v>13161</v>
      </c>
      <c r="K46" s="311">
        <v>9605</v>
      </c>
      <c r="L46" s="311">
        <v>0</v>
      </c>
      <c r="M46" s="311">
        <v>405</v>
      </c>
      <c r="N46" s="309">
        <v>23870</v>
      </c>
      <c r="O46" s="311">
        <v>166928</v>
      </c>
      <c r="P46" s="311">
        <v>3145454</v>
      </c>
      <c r="Q46" s="311">
        <v>2295692</v>
      </c>
      <c r="R46" s="311">
        <v>0</v>
      </c>
      <c r="S46" s="311">
        <v>96778</v>
      </c>
      <c r="T46" s="309">
        <f t="shared" si="2"/>
        <v>5704852</v>
      </c>
      <c r="U46" s="312"/>
      <c r="V46" s="312"/>
      <c r="W46" s="312"/>
      <c r="X46" s="312"/>
      <c r="Y46" s="312"/>
      <c r="Z46" s="312"/>
    </row>
    <row r="47" spans="1:26" ht="12.75">
      <c r="A47" s="310">
        <f>AT3A_Schools_PS!A47</f>
        <v>38</v>
      </c>
      <c r="B47" s="310" t="str">
        <f>AT3A_Schools_PS!B47</f>
        <v>38-JALAUN</v>
      </c>
      <c r="C47" s="311">
        <v>870</v>
      </c>
      <c r="D47" s="311">
        <v>34352</v>
      </c>
      <c r="E47" s="311">
        <v>13485</v>
      </c>
      <c r="F47" s="311">
        <v>0</v>
      </c>
      <c r="G47" s="311">
        <v>0</v>
      </c>
      <c r="H47" s="309">
        <f t="shared" si="3"/>
        <v>48707</v>
      </c>
      <c r="I47" s="311">
        <v>494</v>
      </c>
      <c r="J47" s="311">
        <v>18308</v>
      </c>
      <c r="K47" s="311">
        <v>7929</v>
      </c>
      <c r="L47" s="311">
        <v>0</v>
      </c>
      <c r="M47" s="311">
        <v>0</v>
      </c>
      <c r="N47" s="309">
        <v>26731</v>
      </c>
      <c r="O47" s="311">
        <v>122634</v>
      </c>
      <c r="P47" s="311">
        <v>4540455</v>
      </c>
      <c r="Q47" s="311">
        <v>1966282</v>
      </c>
      <c r="R47" s="311">
        <v>0</v>
      </c>
      <c r="S47" s="311">
        <v>0</v>
      </c>
      <c r="T47" s="309">
        <f t="shared" si="2"/>
        <v>6629371</v>
      </c>
      <c r="U47" s="312"/>
      <c r="V47" s="312"/>
      <c r="W47" s="312"/>
      <c r="X47" s="312"/>
      <c r="Y47" s="312"/>
      <c r="Z47" s="312"/>
    </row>
    <row r="48" spans="1:26" ht="12.75">
      <c r="A48" s="310">
        <f>AT3A_Schools_PS!A48</f>
        <v>39</v>
      </c>
      <c r="B48" s="310" t="str">
        <f>AT3A_Schools_PS!B48</f>
        <v>39-JAUNPUR</v>
      </c>
      <c r="C48" s="311">
        <v>229</v>
      </c>
      <c r="D48" s="311">
        <v>89172</v>
      </c>
      <c r="E48" s="311">
        <v>57381</v>
      </c>
      <c r="F48" s="311">
        <v>0</v>
      </c>
      <c r="G48" s="311">
        <v>1654</v>
      </c>
      <c r="H48" s="309">
        <f t="shared" si="3"/>
        <v>148436</v>
      </c>
      <c r="I48" s="311">
        <v>123</v>
      </c>
      <c r="J48" s="311">
        <v>48790</v>
      </c>
      <c r="K48" s="311">
        <v>27116</v>
      </c>
      <c r="L48" s="311">
        <v>0</v>
      </c>
      <c r="M48" s="311">
        <v>907</v>
      </c>
      <c r="N48" s="309">
        <v>76936</v>
      </c>
      <c r="O48" s="311">
        <v>30401</v>
      </c>
      <c r="P48" s="311">
        <v>12051089</v>
      </c>
      <c r="Q48" s="311">
        <v>6697653</v>
      </c>
      <c r="R48" s="311">
        <v>0</v>
      </c>
      <c r="S48" s="311">
        <v>224076</v>
      </c>
      <c r="T48" s="309">
        <f t="shared" si="2"/>
        <v>19003219</v>
      </c>
      <c r="U48" s="312"/>
      <c r="V48" s="312"/>
      <c r="W48" s="312"/>
      <c r="X48" s="312"/>
      <c r="Y48" s="312"/>
      <c r="Z48" s="312"/>
    </row>
    <row r="49" spans="1:26" ht="12.75">
      <c r="A49" s="310">
        <f>AT3A_Schools_PS!A49</f>
        <v>40</v>
      </c>
      <c r="B49" s="310" t="str">
        <f>AT3A_Schools_PS!B49</f>
        <v>40-JHANSI</v>
      </c>
      <c r="C49" s="311">
        <v>1128</v>
      </c>
      <c r="D49" s="311">
        <v>42398</v>
      </c>
      <c r="E49" s="311">
        <v>9189</v>
      </c>
      <c r="F49" s="311">
        <v>0</v>
      </c>
      <c r="G49" s="311">
        <v>456</v>
      </c>
      <c r="H49" s="309">
        <f t="shared" si="3"/>
        <v>53171</v>
      </c>
      <c r="I49" s="311">
        <v>596</v>
      </c>
      <c r="J49" s="311">
        <v>24762</v>
      </c>
      <c r="K49" s="311">
        <v>4807</v>
      </c>
      <c r="L49" s="311">
        <v>0</v>
      </c>
      <c r="M49" s="311">
        <v>228</v>
      </c>
      <c r="N49" s="309">
        <v>30393</v>
      </c>
      <c r="O49" s="311">
        <v>143663</v>
      </c>
      <c r="P49" s="311">
        <v>5967597</v>
      </c>
      <c r="Q49" s="311">
        <v>1158552</v>
      </c>
      <c r="R49" s="311">
        <v>0</v>
      </c>
      <c r="S49" s="311">
        <v>54870</v>
      </c>
      <c r="T49" s="309">
        <f t="shared" si="2"/>
        <v>7324682</v>
      </c>
      <c r="U49" s="312"/>
      <c r="V49" s="312"/>
      <c r="W49" s="312"/>
      <c r="X49" s="312"/>
      <c r="Y49" s="312"/>
      <c r="Z49" s="312"/>
    </row>
    <row r="50" spans="1:26" ht="12.75">
      <c r="A50" s="310">
        <f>AT3A_Schools_PS!A50</f>
        <v>41</v>
      </c>
      <c r="B50" s="310" t="str">
        <f>AT3A_Schools_PS!B50</f>
        <v>41-KANNAUJ</v>
      </c>
      <c r="C50" s="311">
        <v>198</v>
      </c>
      <c r="D50" s="311">
        <v>30191</v>
      </c>
      <c r="E50" s="311">
        <v>19779</v>
      </c>
      <c r="F50" s="311">
        <v>0</v>
      </c>
      <c r="G50" s="311">
        <v>1273</v>
      </c>
      <c r="H50" s="309">
        <f t="shared" si="3"/>
        <v>51441</v>
      </c>
      <c r="I50" s="311">
        <v>138</v>
      </c>
      <c r="J50" s="311">
        <v>19659</v>
      </c>
      <c r="K50" s="311">
        <v>12037</v>
      </c>
      <c r="L50" s="311">
        <v>0</v>
      </c>
      <c r="M50" s="311">
        <v>894</v>
      </c>
      <c r="N50" s="309">
        <v>32608</v>
      </c>
      <c r="O50" s="311">
        <v>32328</v>
      </c>
      <c r="P50" s="311">
        <v>4737801</v>
      </c>
      <c r="Q50" s="311">
        <v>2612015</v>
      </c>
      <c r="R50" s="311">
        <v>0</v>
      </c>
      <c r="S50" s="311">
        <v>215523</v>
      </c>
      <c r="T50" s="309">
        <f t="shared" si="2"/>
        <v>7597667</v>
      </c>
      <c r="U50" s="312"/>
      <c r="V50" s="312"/>
      <c r="W50" s="312"/>
      <c r="X50" s="312"/>
      <c r="Y50" s="312"/>
      <c r="Z50" s="312"/>
    </row>
    <row r="51" spans="1:26" ht="12.75">
      <c r="A51" s="310">
        <f>AT3A_Schools_PS!A51</f>
        <v>42</v>
      </c>
      <c r="B51" s="310" t="str">
        <f>AT3A_Schools_PS!B51</f>
        <v>42-KANPUR DEHAT</v>
      </c>
      <c r="C51" s="311">
        <v>206</v>
      </c>
      <c r="D51" s="311">
        <v>37836</v>
      </c>
      <c r="E51" s="311">
        <v>14599</v>
      </c>
      <c r="F51" s="311">
        <v>0</v>
      </c>
      <c r="G51" s="311">
        <v>212</v>
      </c>
      <c r="H51" s="309">
        <f t="shared" si="3"/>
        <v>52853</v>
      </c>
      <c r="I51" s="311">
        <v>112</v>
      </c>
      <c r="J51" s="311">
        <v>21224</v>
      </c>
      <c r="K51" s="311">
        <v>5795</v>
      </c>
      <c r="L51" s="311">
        <v>0</v>
      </c>
      <c r="M51" s="311">
        <v>66</v>
      </c>
      <c r="N51" s="309">
        <v>27197</v>
      </c>
      <c r="O51" s="311">
        <v>27601</v>
      </c>
      <c r="P51" s="311">
        <v>5221031</v>
      </c>
      <c r="Q51" s="311">
        <v>1425640</v>
      </c>
      <c r="R51" s="311">
        <v>0</v>
      </c>
      <c r="S51" s="311">
        <v>16292</v>
      </c>
      <c r="T51" s="309">
        <f t="shared" si="2"/>
        <v>6690564</v>
      </c>
      <c r="U51" s="312"/>
      <c r="V51" s="312"/>
      <c r="W51" s="312"/>
      <c r="X51" s="312"/>
      <c r="Y51" s="312"/>
      <c r="Z51" s="312"/>
    </row>
    <row r="52" spans="1:26" ht="12.75">
      <c r="A52" s="310">
        <f>AT3A_Schools_PS!A52</f>
        <v>43</v>
      </c>
      <c r="B52" s="310" t="str">
        <f>AT3A_Schools_PS!B52</f>
        <v>43-KANPUR NAGAR</v>
      </c>
      <c r="C52" s="311">
        <v>664</v>
      </c>
      <c r="D52" s="311">
        <v>39467</v>
      </c>
      <c r="E52" s="311">
        <v>32120</v>
      </c>
      <c r="F52" s="311">
        <v>0</v>
      </c>
      <c r="G52" s="311">
        <v>530</v>
      </c>
      <c r="H52" s="309">
        <f t="shared" si="3"/>
        <v>72781</v>
      </c>
      <c r="I52" s="311">
        <v>211</v>
      </c>
      <c r="J52" s="311">
        <v>21873</v>
      </c>
      <c r="K52" s="311">
        <v>13327</v>
      </c>
      <c r="L52" s="311">
        <v>0</v>
      </c>
      <c r="M52" s="311">
        <v>359</v>
      </c>
      <c r="N52" s="309">
        <v>35769</v>
      </c>
      <c r="O52" s="311">
        <v>51525</v>
      </c>
      <c r="P52" s="311">
        <v>5336952</v>
      </c>
      <c r="Q52" s="311">
        <v>3251730</v>
      </c>
      <c r="R52" s="311">
        <v>0</v>
      </c>
      <c r="S52" s="311">
        <v>87480</v>
      </c>
      <c r="T52" s="309">
        <f t="shared" si="2"/>
        <v>8727687</v>
      </c>
      <c r="U52" s="312"/>
      <c r="V52" s="312"/>
      <c r="W52" s="312"/>
      <c r="X52" s="312"/>
      <c r="Y52" s="312"/>
      <c r="Z52" s="312"/>
    </row>
    <row r="53" spans="1:26" ht="12.75">
      <c r="A53" s="310">
        <f>AT3A_Schools_PS!A53</f>
        <v>44</v>
      </c>
      <c r="B53" s="310" t="str">
        <f>AT3A_Schools_PS!B53</f>
        <v>44-KAAS GANJ</v>
      </c>
      <c r="C53" s="311">
        <v>776</v>
      </c>
      <c r="D53" s="311">
        <v>28767</v>
      </c>
      <c r="E53" s="311">
        <v>13192</v>
      </c>
      <c r="F53" s="311">
        <v>0</v>
      </c>
      <c r="G53" s="311">
        <v>0</v>
      </c>
      <c r="H53" s="309">
        <f t="shared" si="3"/>
        <v>42735</v>
      </c>
      <c r="I53" s="311">
        <v>303</v>
      </c>
      <c r="J53" s="311">
        <v>18166</v>
      </c>
      <c r="K53" s="311">
        <v>4007</v>
      </c>
      <c r="L53" s="311">
        <v>0</v>
      </c>
      <c r="M53" s="311">
        <v>0</v>
      </c>
      <c r="N53" s="309">
        <v>22476</v>
      </c>
      <c r="O53" s="311">
        <v>72775</v>
      </c>
      <c r="P53" s="311">
        <v>4359768</v>
      </c>
      <c r="Q53" s="311">
        <v>961784</v>
      </c>
      <c r="R53" s="311">
        <v>0</v>
      </c>
      <c r="S53" s="311">
        <v>0</v>
      </c>
      <c r="T53" s="309">
        <f t="shared" si="2"/>
        <v>5394327</v>
      </c>
      <c r="U53" s="312"/>
      <c r="V53" s="312"/>
      <c r="W53" s="312"/>
      <c r="X53" s="312"/>
      <c r="Y53" s="312"/>
      <c r="Z53" s="312"/>
    </row>
    <row r="54" spans="1:26" ht="12.75">
      <c r="A54" s="310">
        <f>AT3A_Schools_PS!A54</f>
        <v>45</v>
      </c>
      <c r="B54" s="310" t="str">
        <f>AT3A_Schools_PS!B54</f>
        <v>45-KAUSHAMBI</v>
      </c>
      <c r="C54" s="311">
        <v>121</v>
      </c>
      <c r="D54" s="311">
        <v>32544</v>
      </c>
      <c r="E54" s="311">
        <v>14399</v>
      </c>
      <c r="F54" s="311">
        <v>2301</v>
      </c>
      <c r="G54" s="311">
        <v>1494</v>
      </c>
      <c r="H54" s="309">
        <f t="shared" si="3"/>
        <v>50859</v>
      </c>
      <c r="I54" s="311">
        <v>79</v>
      </c>
      <c r="J54" s="311">
        <v>18844</v>
      </c>
      <c r="K54" s="311">
        <v>4835</v>
      </c>
      <c r="L54" s="311">
        <v>0</v>
      </c>
      <c r="M54" s="311">
        <v>1270</v>
      </c>
      <c r="N54" s="309">
        <v>24955</v>
      </c>
      <c r="O54" s="311">
        <v>16818</v>
      </c>
      <c r="P54" s="311">
        <v>4560365</v>
      </c>
      <c r="Q54" s="311">
        <v>1029769</v>
      </c>
      <c r="R54" s="311">
        <v>0</v>
      </c>
      <c r="S54" s="311">
        <v>307381</v>
      </c>
      <c r="T54" s="309">
        <f t="shared" si="2"/>
        <v>5914333</v>
      </c>
      <c r="U54" s="312"/>
      <c r="V54" s="312"/>
      <c r="W54" s="312"/>
      <c r="X54" s="312"/>
      <c r="Y54" s="312"/>
      <c r="Z54" s="312"/>
    </row>
    <row r="55" spans="1:26" ht="12.75">
      <c r="A55" s="310">
        <f>AT3A_Schools_PS!A55</f>
        <v>46</v>
      </c>
      <c r="B55" s="310" t="str">
        <f>AT3A_Schools_PS!B55</f>
        <v>46-KUSHINAGAR</v>
      </c>
      <c r="C55" s="311">
        <v>524</v>
      </c>
      <c r="D55" s="311">
        <v>56560</v>
      </c>
      <c r="E55" s="311">
        <v>36968</v>
      </c>
      <c r="F55" s="311">
        <v>1163</v>
      </c>
      <c r="G55" s="311">
        <v>3042</v>
      </c>
      <c r="H55" s="309">
        <f t="shared" si="3"/>
        <v>98257</v>
      </c>
      <c r="I55" s="311">
        <v>253</v>
      </c>
      <c r="J55" s="311">
        <v>30135</v>
      </c>
      <c r="K55" s="311">
        <v>18385</v>
      </c>
      <c r="L55" s="311">
        <v>637</v>
      </c>
      <c r="M55" s="311">
        <v>946</v>
      </c>
      <c r="N55" s="309">
        <v>50356</v>
      </c>
      <c r="O55" s="311">
        <v>62601</v>
      </c>
      <c r="P55" s="311">
        <v>7443352</v>
      </c>
      <c r="Q55" s="311">
        <v>4541027</v>
      </c>
      <c r="R55" s="311">
        <v>157218</v>
      </c>
      <c r="S55" s="311">
        <v>233673</v>
      </c>
      <c r="T55" s="309">
        <f t="shared" si="2"/>
        <v>12437871</v>
      </c>
      <c r="U55" s="312"/>
      <c r="V55" s="312"/>
      <c r="W55" s="312"/>
      <c r="X55" s="312"/>
      <c r="Y55" s="312"/>
      <c r="Z55" s="312"/>
    </row>
    <row r="56" spans="1:26" ht="12.75">
      <c r="A56" s="310">
        <f>AT3A_Schools_PS!A56</f>
        <v>47</v>
      </c>
      <c r="B56" s="310" t="str">
        <f>AT3A_Schools_PS!B56</f>
        <v>47-LAKHIMPUR KHERI</v>
      </c>
      <c r="C56" s="311">
        <v>1856</v>
      </c>
      <c r="D56" s="311">
        <v>150263</v>
      </c>
      <c r="E56" s="311">
        <v>20355</v>
      </c>
      <c r="F56" s="311">
        <v>0</v>
      </c>
      <c r="G56" s="311">
        <v>229</v>
      </c>
      <c r="H56" s="309">
        <f t="shared" si="3"/>
        <v>172703</v>
      </c>
      <c r="I56" s="311">
        <v>1553</v>
      </c>
      <c r="J56" s="311">
        <v>76891</v>
      </c>
      <c r="K56" s="311">
        <v>10022</v>
      </c>
      <c r="L56" s="311">
        <v>0</v>
      </c>
      <c r="M56" s="311">
        <v>1161</v>
      </c>
      <c r="N56" s="309">
        <v>89627</v>
      </c>
      <c r="O56" s="311">
        <v>375802</v>
      </c>
      <c r="P56" s="311">
        <v>18607602</v>
      </c>
      <c r="Q56" s="311">
        <v>2425398</v>
      </c>
      <c r="R56" s="311">
        <v>0</v>
      </c>
      <c r="S56" s="311">
        <v>281005</v>
      </c>
      <c r="T56" s="309">
        <f t="shared" si="2"/>
        <v>21689807</v>
      </c>
      <c r="U56" s="312"/>
      <c r="V56" s="312"/>
      <c r="W56" s="312"/>
      <c r="X56" s="312"/>
      <c r="Y56" s="312"/>
      <c r="Z56" s="312"/>
    </row>
    <row r="57" spans="1:26" ht="12.75">
      <c r="A57" s="310">
        <f>AT3A_Schools_PS!A57</f>
        <v>48</v>
      </c>
      <c r="B57" s="310" t="str">
        <f>AT3A_Schools_PS!B57</f>
        <v>48-LALITPUR</v>
      </c>
      <c r="C57" s="311">
        <v>1563</v>
      </c>
      <c r="D57" s="311">
        <v>59032</v>
      </c>
      <c r="E57" s="311">
        <v>1841</v>
      </c>
      <c r="F57" s="311">
        <v>0</v>
      </c>
      <c r="G57" s="311">
        <v>0</v>
      </c>
      <c r="H57" s="309">
        <f t="shared" si="3"/>
        <v>62436</v>
      </c>
      <c r="I57" s="311">
        <v>620</v>
      </c>
      <c r="J57" s="311">
        <v>30222</v>
      </c>
      <c r="K57" s="311">
        <v>207</v>
      </c>
      <c r="L57" s="311">
        <v>0</v>
      </c>
      <c r="M57" s="311">
        <v>0</v>
      </c>
      <c r="N57" s="309">
        <v>31048</v>
      </c>
      <c r="O57" s="311">
        <v>148812</v>
      </c>
      <c r="P57" s="311">
        <v>7253214</v>
      </c>
      <c r="Q57" s="311">
        <v>49585</v>
      </c>
      <c r="R57" s="311">
        <v>0</v>
      </c>
      <c r="S57" s="311">
        <v>0</v>
      </c>
      <c r="T57" s="309">
        <f t="shared" si="2"/>
        <v>7451611</v>
      </c>
      <c r="U57" s="312"/>
      <c r="V57" s="312"/>
      <c r="W57" s="312"/>
      <c r="X57" s="312"/>
      <c r="Y57" s="312"/>
      <c r="Z57" s="312"/>
    </row>
    <row r="58" spans="1:26" ht="12.75">
      <c r="A58" s="310">
        <f>AT3A_Schools_PS!A58</f>
        <v>49</v>
      </c>
      <c r="B58" s="310" t="str">
        <f>AT3A_Schools_PS!B58</f>
        <v>49-LUCKNOW</v>
      </c>
      <c r="C58" s="311">
        <v>2206</v>
      </c>
      <c r="D58" s="311">
        <v>48964</v>
      </c>
      <c r="E58" s="311">
        <v>20662</v>
      </c>
      <c r="F58" s="311">
        <v>2594</v>
      </c>
      <c r="G58" s="311">
        <v>808</v>
      </c>
      <c r="H58" s="309">
        <f t="shared" si="3"/>
        <v>75234</v>
      </c>
      <c r="I58" s="311">
        <v>1514</v>
      </c>
      <c r="J58" s="311">
        <v>27465</v>
      </c>
      <c r="K58" s="311">
        <v>18045</v>
      </c>
      <c r="L58" s="311">
        <v>1455</v>
      </c>
      <c r="M58" s="311" t="e">
        <v>#DIV/0!</v>
      </c>
      <c r="N58" s="309">
        <v>47620</v>
      </c>
      <c r="O58" s="311">
        <v>304347</v>
      </c>
      <c r="P58" s="311">
        <v>6756279</v>
      </c>
      <c r="Q58" s="311">
        <v>2851090</v>
      </c>
      <c r="R58" s="311">
        <v>357932</v>
      </c>
      <c r="S58" s="311">
        <v>111487</v>
      </c>
      <c r="T58" s="309">
        <f t="shared" si="2"/>
        <v>10381135</v>
      </c>
      <c r="U58" s="312"/>
      <c r="V58" s="312"/>
      <c r="W58" s="312"/>
      <c r="X58" s="312"/>
      <c r="Y58" s="312"/>
      <c r="Z58" s="312"/>
    </row>
    <row r="59" spans="1:26" ht="12.75">
      <c r="A59" s="310">
        <f>AT3A_Schools_PS!A59</f>
        <v>50</v>
      </c>
      <c r="B59" s="310" t="str">
        <f>AT3A_Schools_PS!B59</f>
        <v>50-MAHOBA</v>
      </c>
      <c r="C59" s="311">
        <v>738</v>
      </c>
      <c r="D59" s="311">
        <v>30030</v>
      </c>
      <c r="E59" s="311">
        <v>3622</v>
      </c>
      <c r="F59" s="311">
        <v>0</v>
      </c>
      <c r="G59" s="311">
        <v>179</v>
      </c>
      <c r="H59" s="309">
        <f t="shared" si="3"/>
        <v>34569</v>
      </c>
      <c r="I59" s="311">
        <v>514</v>
      </c>
      <c r="J59" s="311">
        <v>20802</v>
      </c>
      <c r="K59" s="311">
        <v>2517</v>
      </c>
      <c r="L59" s="311">
        <v>0</v>
      </c>
      <c r="M59" s="311">
        <v>124</v>
      </c>
      <c r="N59" s="309">
        <v>23957</v>
      </c>
      <c r="O59" s="311">
        <v>126515</v>
      </c>
      <c r="P59" s="311">
        <v>5117338</v>
      </c>
      <c r="Q59" s="311">
        <v>619250</v>
      </c>
      <c r="R59" s="311">
        <v>0</v>
      </c>
      <c r="S59" s="311">
        <v>30412</v>
      </c>
      <c r="T59" s="309">
        <f t="shared" si="2"/>
        <v>5893515</v>
      </c>
      <c r="U59" s="312"/>
      <c r="V59" s="312"/>
      <c r="W59" s="312"/>
      <c r="X59" s="312"/>
      <c r="Y59" s="312"/>
      <c r="Z59" s="312"/>
    </row>
    <row r="60" spans="1:26" ht="12.75">
      <c r="A60" s="310">
        <f>AT3A_Schools_PS!A60</f>
        <v>51</v>
      </c>
      <c r="B60" s="310" t="str">
        <f>AT3A_Schools_PS!B60</f>
        <v>51-MAHRAJGANJ</v>
      </c>
      <c r="C60" s="311">
        <v>838</v>
      </c>
      <c r="D60" s="311">
        <v>49402</v>
      </c>
      <c r="E60" s="311">
        <v>27869</v>
      </c>
      <c r="F60" s="311">
        <v>0</v>
      </c>
      <c r="G60" s="311">
        <v>2452</v>
      </c>
      <c r="H60" s="309">
        <f t="shared" si="3"/>
        <v>80561</v>
      </c>
      <c r="I60" s="311">
        <v>511</v>
      </c>
      <c r="J60" s="311">
        <v>27064</v>
      </c>
      <c r="K60" s="311">
        <v>16321</v>
      </c>
      <c r="L60" s="311">
        <v>0</v>
      </c>
      <c r="M60" s="311">
        <v>1343</v>
      </c>
      <c r="N60" s="309">
        <v>45043</v>
      </c>
      <c r="O60" s="311">
        <v>113854</v>
      </c>
      <c r="P60" s="311">
        <v>6711950</v>
      </c>
      <c r="Q60" s="311">
        <v>3786393</v>
      </c>
      <c r="R60" s="311">
        <v>0</v>
      </c>
      <c r="S60" s="311">
        <v>333138</v>
      </c>
      <c r="T60" s="309">
        <f t="shared" si="2"/>
        <v>10945335</v>
      </c>
      <c r="U60" s="312"/>
      <c r="V60" s="312"/>
      <c r="W60" s="312"/>
      <c r="X60" s="312"/>
      <c r="Y60" s="312"/>
      <c r="Z60" s="312"/>
    </row>
    <row r="61" spans="1:26" ht="12.75">
      <c r="A61" s="310">
        <f>AT3A_Schools_PS!A61</f>
        <v>52</v>
      </c>
      <c r="B61" s="310" t="str">
        <f>AT3A_Schools_PS!B61</f>
        <v>52-MAINPURI</v>
      </c>
      <c r="C61" s="311">
        <v>107</v>
      </c>
      <c r="D61" s="311">
        <v>29905</v>
      </c>
      <c r="E61" s="311">
        <v>11342</v>
      </c>
      <c r="F61" s="311">
        <v>0</v>
      </c>
      <c r="G61" s="311">
        <v>0</v>
      </c>
      <c r="H61" s="309">
        <f t="shared" si="3"/>
        <v>41354</v>
      </c>
      <c r="I61" s="311">
        <v>83</v>
      </c>
      <c r="J61" s="311">
        <v>19235</v>
      </c>
      <c r="K61" s="311">
        <v>4259</v>
      </c>
      <c r="L61" s="311">
        <v>0</v>
      </c>
      <c r="M61" s="311">
        <v>0</v>
      </c>
      <c r="N61" s="309">
        <v>23577</v>
      </c>
      <c r="O61" s="311">
        <v>20148</v>
      </c>
      <c r="P61" s="311">
        <v>4674127</v>
      </c>
      <c r="Q61" s="311">
        <v>1034902</v>
      </c>
      <c r="R61" s="311">
        <v>0</v>
      </c>
      <c r="S61" s="311">
        <v>0</v>
      </c>
      <c r="T61" s="309">
        <f t="shared" si="2"/>
        <v>5729177</v>
      </c>
      <c r="U61" s="312"/>
      <c r="V61" s="312"/>
      <c r="W61" s="312"/>
      <c r="X61" s="312"/>
      <c r="Y61" s="312"/>
      <c r="Z61" s="312"/>
    </row>
    <row r="62" spans="1:26" ht="12.75">
      <c r="A62" s="310">
        <f>AT3A_Schools_PS!A62</f>
        <v>53</v>
      </c>
      <c r="B62" s="310" t="str">
        <f>AT3A_Schools_PS!B62</f>
        <v>53-MATHURA</v>
      </c>
      <c r="C62" s="311">
        <v>767</v>
      </c>
      <c r="D62" s="311">
        <v>34134</v>
      </c>
      <c r="E62" s="311">
        <v>21060</v>
      </c>
      <c r="F62" s="311">
        <v>0</v>
      </c>
      <c r="G62" s="311">
        <v>0</v>
      </c>
      <c r="H62" s="309">
        <f t="shared" si="3"/>
        <v>55961</v>
      </c>
      <c r="I62" s="311">
        <v>341</v>
      </c>
      <c r="J62" s="311">
        <v>21717</v>
      </c>
      <c r="K62" s="311">
        <v>7404</v>
      </c>
      <c r="L62" s="311">
        <v>0</v>
      </c>
      <c r="M62" s="311">
        <v>0</v>
      </c>
      <c r="N62" s="309">
        <v>29460</v>
      </c>
      <c r="O62" s="311">
        <v>79375</v>
      </c>
      <c r="P62" s="311">
        <v>5081706</v>
      </c>
      <c r="Q62" s="311">
        <v>1732518</v>
      </c>
      <c r="R62" s="311">
        <v>0</v>
      </c>
      <c r="S62" s="311">
        <v>0</v>
      </c>
      <c r="T62" s="309">
        <f t="shared" si="2"/>
        <v>6893599</v>
      </c>
      <c r="U62" s="312"/>
      <c r="V62" s="312"/>
      <c r="W62" s="312"/>
      <c r="X62" s="312"/>
      <c r="Y62" s="312"/>
      <c r="Z62" s="312"/>
    </row>
    <row r="63" spans="1:26" ht="12.75">
      <c r="A63" s="310">
        <f>AT3A_Schools_PS!A63</f>
        <v>54</v>
      </c>
      <c r="B63" s="310" t="str">
        <f>AT3A_Schools_PS!B63</f>
        <v>54-MAU</v>
      </c>
      <c r="C63" s="311">
        <v>170</v>
      </c>
      <c r="D63" s="311">
        <v>34772</v>
      </c>
      <c r="E63" s="311">
        <v>35104</v>
      </c>
      <c r="F63" s="311">
        <v>0</v>
      </c>
      <c r="G63" s="311">
        <v>6347</v>
      </c>
      <c r="H63" s="309">
        <f t="shared" si="3"/>
        <v>76393</v>
      </c>
      <c r="I63" s="311">
        <v>63</v>
      </c>
      <c r="J63" s="311">
        <v>25101</v>
      </c>
      <c r="K63" s="311">
        <v>9387</v>
      </c>
      <c r="L63" s="311">
        <v>0</v>
      </c>
      <c r="M63" s="311">
        <v>5530</v>
      </c>
      <c r="N63" s="309">
        <v>40081</v>
      </c>
      <c r="O63" s="311">
        <v>15221</v>
      </c>
      <c r="P63" s="311">
        <v>6049269</v>
      </c>
      <c r="Q63" s="311">
        <v>2262197</v>
      </c>
      <c r="R63" s="311">
        <v>0</v>
      </c>
      <c r="S63" s="311">
        <v>1332850</v>
      </c>
      <c r="T63" s="309">
        <f t="shared" si="2"/>
        <v>9659537</v>
      </c>
      <c r="U63" s="312"/>
      <c r="V63" s="312"/>
      <c r="W63" s="312"/>
      <c r="X63" s="312"/>
      <c r="Y63" s="312"/>
      <c r="Z63" s="312"/>
    </row>
    <row r="64" spans="1:26" ht="12.75">
      <c r="A64" s="310">
        <f>AT3A_Schools_PS!A64</f>
        <v>55</v>
      </c>
      <c r="B64" s="310" t="str">
        <f>AT3A_Schools_PS!B64</f>
        <v>55-MEERUT</v>
      </c>
      <c r="C64" s="311">
        <v>1380</v>
      </c>
      <c r="D64" s="311">
        <v>26109</v>
      </c>
      <c r="E64" s="311">
        <v>39499</v>
      </c>
      <c r="F64" s="311">
        <v>0</v>
      </c>
      <c r="G64" s="311">
        <v>126</v>
      </c>
      <c r="H64" s="309">
        <f t="shared" si="3"/>
        <v>67114</v>
      </c>
      <c r="I64" s="311">
        <v>741</v>
      </c>
      <c r="J64" s="311">
        <v>14016</v>
      </c>
      <c r="K64" s="311">
        <v>21204</v>
      </c>
      <c r="L64" s="311">
        <v>0</v>
      </c>
      <c r="M64" s="311">
        <v>68</v>
      </c>
      <c r="N64" s="309">
        <v>36028</v>
      </c>
      <c r="O64" s="311">
        <v>171870</v>
      </c>
      <c r="P64" s="311">
        <v>3251710</v>
      </c>
      <c r="Q64" s="311">
        <v>4919341</v>
      </c>
      <c r="R64" s="311">
        <v>0</v>
      </c>
      <c r="S64" s="311">
        <v>15688</v>
      </c>
      <c r="T64" s="309">
        <f t="shared" si="2"/>
        <v>8358609</v>
      </c>
      <c r="U64" s="312"/>
      <c r="V64" s="312"/>
      <c r="W64" s="312"/>
      <c r="X64" s="312"/>
      <c r="Y64" s="312"/>
      <c r="Z64" s="312"/>
    </row>
    <row r="65" spans="1:26" ht="12.75">
      <c r="A65" s="310">
        <f>AT3A_Schools_PS!A65</f>
        <v>56</v>
      </c>
      <c r="B65" s="310" t="str">
        <f>AT3A_Schools_PS!B65</f>
        <v>56-MIRZAPUR</v>
      </c>
      <c r="C65" s="311">
        <v>1119</v>
      </c>
      <c r="D65" s="311">
        <v>73685</v>
      </c>
      <c r="E65" s="311">
        <v>19216</v>
      </c>
      <c r="F65" s="311">
        <v>1000</v>
      </c>
      <c r="G65" s="311">
        <v>710</v>
      </c>
      <c r="H65" s="309">
        <f t="shared" si="3"/>
        <v>95730</v>
      </c>
      <c r="I65" s="311">
        <v>578</v>
      </c>
      <c r="J65" s="311">
        <v>41901</v>
      </c>
      <c r="K65" s="311">
        <v>9206</v>
      </c>
      <c r="L65" s="311">
        <v>574</v>
      </c>
      <c r="M65" s="311">
        <v>385</v>
      </c>
      <c r="N65" s="309">
        <v>52550</v>
      </c>
      <c r="O65" s="311">
        <v>139418</v>
      </c>
      <c r="P65" s="311">
        <v>10098143</v>
      </c>
      <c r="Q65" s="311">
        <v>2218724</v>
      </c>
      <c r="R65" s="311">
        <v>115366</v>
      </c>
      <c r="S65" s="311">
        <v>92826</v>
      </c>
      <c r="T65" s="309">
        <f t="shared" si="2"/>
        <v>12664477</v>
      </c>
      <c r="U65" s="312"/>
      <c r="V65" s="312"/>
      <c r="W65" s="312"/>
      <c r="X65" s="312"/>
      <c r="Y65" s="312"/>
      <c r="Z65" s="312"/>
    </row>
    <row r="66" spans="1:26" ht="12.75">
      <c r="A66" s="310">
        <f>AT3A_Schools_PS!A66</f>
        <v>57</v>
      </c>
      <c r="B66" s="310" t="str">
        <f>AT3A_Schools_PS!B66</f>
        <v>57-MORADABAD</v>
      </c>
      <c r="C66" s="311">
        <v>2088</v>
      </c>
      <c r="D66" s="311">
        <v>38574</v>
      </c>
      <c r="E66" s="311">
        <v>22643</v>
      </c>
      <c r="F66" s="311">
        <v>0</v>
      </c>
      <c r="G66" s="311">
        <v>248</v>
      </c>
      <c r="H66" s="309">
        <f t="shared" si="3"/>
        <v>63553</v>
      </c>
      <c r="I66" s="311">
        <v>1088</v>
      </c>
      <c r="J66" s="311">
        <v>20451</v>
      </c>
      <c r="K66" s="311">
        <v>12160</v>
      </c>
      <c r="L66" s="311">
        <v>0</v>
      </c>
      <c r="M66" s="311">
        <v>153</v>
      </c>
      <c r="N66" s="309">
        <v>33852</v>
      </c>
      <c r="O66" s="311">
        <v>266592</v>
      </c>
      <c r="P66" s="311">
        <v>5010456</v>
      </c>
      <c r="Q66" s="311">
        <v>2979279</v>
      </c>
      <c r="R66" s="311">
        <v>0</v>
      </c>
      <c r="S66" s="311">
        <v>37455</v>
      </c>
      <c r="T66" s="309">
        <f t="shared" si="2"/>
        <v>8293782</v>
      </c>
      <c r="U66" s="312"/>
      <c r="V66" s="312"/>
      <c r="W66" s="312"/>
      <c r="X66" s="312"/>
      <c r="Y66" s="312"/>
      <c r="Z66" s="312"/>
    </row>
    <row r="67" spans="1:26" ht="12.75">
      <c r="A67" s="310">
        <f>AT3A_Schools_PS!A67</f>
        <v>58</v>
      </c>
      <c r="B67" s="310" t="str">
        <f>AT3A_Schools_PS!B67</f>
        <v>58-MUZAFFARNAGAR</v>
      </c>
      <c r="C67" s="311">
        <v>50</v>
      </c>
      <c r="D67" s="311">
        <v>31678</v>
      </c>
      <c r="E67" s="311">
        <v>36532</v>
      </c>
      <c r="F67" s="311">
        <v>0</v>
      </c>
      <c r="G67" s="311">
        <v>0</v>
      </c>
      <c r="H67" s="309">
        <f t="shared" si="3"/>
        <v>68260</v>
      </c>
      <c r="I67" s="311">
        <v>32</v>
      </c>
      <c r="J67" s="311">
        <v>18699</v>
      </c>
      <c r="K67" s="311">
        <v>12487</v>
      </c>
      <c r="L67" s="311">
        <v>0</v>
      </c>
      <c r="M67" s="311">
        <v>0</v>
      </c>
      <c r="N67" s="309">
        <v>31218</v>
      </c>
      <c r="O67" s="311">
        <v>7502</v>
      </c>
      <c r="P67" s="311">
        <v>4356809</v>
      </c>
      <c r="Q67" s="311">
        <v>2909540</v>
      </c>
      <c r="R67" s="311">
        <v>0</v>
      </c>
      <c r="S67" s="311">
        <v>0</v>
      </c>
      <c r="T67" s="309">
        <f t="shared" si="2"/>
        <v>7273851</v>
      </c>
      <c r="U67" s="312"/>
      <c r="V67" s="312"/>
      <c r="W67" s="312"/>
      <c r="X67" s="312"/>
      <c r="Y67" s="312"/>
      <c r="Z67" s="312"/>
    </row>
    <row r="68" spans="1:26" ht="12.75">
      <c r="A68" s="310">
        <f>AT3A_Schools_PS!A68</f>
        <v>59</v>
      </c>
      <c r="B68" s="310" t="str">
        <f>AT3A_Schools_PS!B68</f>
        <v>59-PILIBHIT</v>
      </c>
      <c r="C68" s="311">
        <v>1777</v>
      </c>
      <c r="D68" s="311">
        <v>51096</v>
      </c>
      <c r="E68" s="311">
        <v>6419</v>
      </c>
      <c r="F68" s="311">
        <v>0</v>
      </c>
      <c r="G68" s="311">
        <v>0</v>
      </c>
      <c r="H68" s="309">
        <f t="shared" si="3"/>
        <v>59292</v>
      </c>
      <c r="I68" s="311">
        <v>866</v>
      </c>
      <c r="J68" s="311">
        <v>28059</v>
      </c>
      <c r="K68" s="311">
        <v>2398</v>
      </c>
      <c r="L68" s="311">
        <v>0</v>
      </c>
      <c r="M68" s="311">
        <v>0</v>
      </c>
      <c r="N68" s="309">
        <v>31322</v>
      </c>
      <c r="O68" s="311">
        <v>204342</v>
      </c>
      <c r="P68" s="311">
        <v>6621868</v>
      </c>
      <c r="Q68" s="311">
        <v>565851</v>
      </c>
      <c r="R68" s="311">
        <v>0</v>
      </c>
      <c r="S68" s="311">
        <v>0</v>
      </c>
      <c r="T68" s="309">
        <f t="shared" si="2"/>
        <v>7392061</v>
      </c>
      <c r="U68" s="312"/>
      <c r="V68" s="312"/>
      <c r="W68" s="312"/>
      <c r="X68" s="312"/>
      <c r="Y68" s="312"/>
      <c r="Z68" s="312"/>
    </row>
    <row r="69" spans="1:26" ht="12.75">
      <c r="A69" s="310">
        <f>AT3A_Schools_PS!A69</f>
        <v>60</v>
      </c>
      <c r="B69" s="310" t="str">
        <f>AT3A_Schools_PS!B69</f>
        <v>60-PRATAPGARH</v>
      </c>
      <c r="C69" s="311">
        <v>1735</v>
      </c>
      <c r="D69" s="311">
        <v>52686</v>
      </c>
      <c r="E69" s="311">
        <v>41687</v>
      </c>
      <c r="F69" s="311">
        <v>0</v>
      </c>
      <c r="G69" s="311">
        <v>622</v>
      </c>
      <c r="H69" s="309">
        <f t="shared" si="3"/>
        <v>96730</v>
      </c>
      <c r="I69" s="311">
        <v>1051</v>
      </c>
      <c r="J69" s="311">
        <v>33437</v>
      </c>
      <c r="K69" s="311">
        <v>26067</v>
      </c>
      <c r="L69" s="311">
        <v>0</v>
      </c>
      <c r="M69" s="311">
        <v>681</v>
      </c>
      <c r="N69" s="309">
        <v>61236</v>
      </c>
      <c r="O69" s="311">
        <v>252218</v>
      </c>
      <c r="P69" s="311">
        <v>8024937</v>
      </c>
      <c r="Q69" s="311">
        <v>6256114</v>
      </c>
      <c r="R69" s="311">
        <v>0</v>
      </c>
      <c r="S69" s="311">
        <v>163422</v>
      </c>
      <c r="T69" s="309">
        <f t="shared" si="2"/>
        <v>14696691</v>
      </c>
      <c r="U69" s="312"/>
      <c r="V69" s="312"/>
      <c r="W69" s="312"/>
      <c r="X69" s="312"/>
      <c r="Y69" s="312"/>
      <c r="Z69" s="312"/>
    </row>
    <row r="70" spans="1:26" ht="12.75">
      <c r="A70" s="310">
        <f>AT3A_Schools_PS!A70</f>
        <v>61</v>
      </c>
      <c r="B70" s="310" t="str">
        <f>AT3A_Schools_PS!B70</f>
        <v>61-RAI BAREILY</v>
      </c>
      <c r="C70" s="311">
        <v>1434</v>
      </c>
      <c r="D70" s="311">
        <v>67770</v>
      </c>
      <c r="E70" s="311">
        <v>18667</v>
      </c>
      <c r="F70" s="311">
        <v>0</v>
      </c>
      <c r="G70" s="311">
        <v>0</v>
      </c>
      <c r="H70" s="309">
        <f t="shared" si="3"/>
        <v>87871</v>
      </c>
      <c r="I70" s="311">
        <v>648</v>
      </c>
      <c r="J70" s="311">
        <v>35219</v>
      </c>
      <c r="K70" s="311">
        <v>8355</v>
      </c>
      <c r="L70" s="311">
        <v>0</v>
      </c>
      <c r="M70" s="311">
        <v>0</v>
      </c>
      <c r="N70" s="309">
        <v>44222</v>
      </c>
      <c r="O70" s="311">
        <v>157499</v>
      </c>
      <c r="P70" s="311">
        <v>8558337</v>
      </c>
      <c r="Q70" s="311">
        <v>2030217</v>
      </c>
      <c r="R70" s="311">
        <v>0</v>
      </c>
      <c r="S70" s="311">
        <v>0</v>
      </c>
      <c r="T70" s="309">
        <f t="shared" si="2"/>
        <v>10746053</v>
      </c>
      <c r="U70" s="312"/>
      <c r="V70" s="312"/>
      <c r="W70" s="312"/>
      <c r="X70" s="312"/>
      <c r="Y70" s="312"/>
      <c r="Z70" s="312"/>
    </row>
    <row r="71" spans="1:26" ht="12.75">
      <c r="A71" s="310">
        <f>AT3A_Schools_PS!A71</f>
        <v>62</v>
      </c>
      <c r="B71" s="310" t="str">
        <f>AT3A_Schools_PS!B71</f>
        <v>62-RAMPUR</v>
      </c>
      <c r="C71" s="311">
        <v>4826</v>
      </c>
      <c r="D71" s="311">
        <v>36721</v>
      </c>
      <c r="E71" s="311">
        <v>9340</v>
      </c>
      <c r="F71" s="311">
        <v>3130</v>
      </c>
      <c r="G71" s="311">
        <v>0</v>
      </c>
      <c r="H71" s="309">
        <f t="shared" si="3"/>
        <v>54017</v>
      </c>
      <c r="I71" s="311">
        <v>2953</v>
      </c>
      <c r="J71" s="311">
        <v>21479</v>
      </c>
      <c r="K71" s="311">
        <v>5832</v>
      </c>
      <c r="L71" s="311">
        <v>1103</v>
      </c>
      <c r="M71" s="311">
        <v>0</v>
      </c>
      <c r="N71" s="309">
        <v>31368</v>
      </c>
      <c r="O71" s="311">
        <v>699835</v>
      </c>
      <c r="P71" s="311">
        <v>5090539</v>
      </c>
      <c r="Q71" s="311">
        <v>1382209</v>
      </c>
      <c r="R71" s="311">
        <v>261524</v>
      </c>
      <c r="S71" s="311">
        <v>0</v>
      </c>
      <c r="T71" s="309">
        <f t="shared" si="2"/>
        <v>7434107</v>
      </c>
      <c r="U71" s="312"/>
      <c r="V71" s="312"/>
      <c r="W71" s="312"/>
      <c r="X71" s="312"/>
      <c r="Y71" s="312"/>
      <c r="Z71" s="312"/>
    </row>
    <row r="72" spans="1:26" ht="12.75">
      <c r="A72" s="310">
        <f>AT3A_Schools_PS!A72</f>
        <v>63</v>
      </c>
      <c r="B72" s="310" t="str">
        <f>AT3A_Schools_PS!B72</f>
        <v>63-SAHARANPUR</v>
      </c>
      <c r="C72" s="311">
        <v>1269</v>
      </c>
      <c r="D72" s="311">
        <v>43083</v>
      </c>
      <c r="E72" s="311">
        <v>33991</v>
      </c>
      <c r="F72" s="311">
        <v>0</v>
      </c>
      <c r="G72" s="311">
        <v>0</v>
      </c>
      <c r="H72" s="309">
        <f t="shared" si="3"/>
        <v>78343</v>
      </c>
      <c r="I72" s="311">
        <v>805</v>
      </c>
      <c r="J72" s="311">
        <v>28494</v>
      </c>
      <c r="K72" s="311">
        <v>11955</v>
      </c>
      <c r="L72" s="311">
        <v>0</v>
      </c>
      <c r="M72" s="311">
        <v>0</v>
      </c>
      <c r="N72" s="309">
        <v>41253</v>
      </c>
      <c r="O72" s="311">
        <v>190667</v>
      </c>
      <c r="P72" s="311">
        <v>6752983</v>
      </c>
      <c r="Q72" s="311">
        <v>2833403</v>
      </c>
      <c r="R72" s="311">
        <v>0</v>
      </c>
      <c r="S72" s="311">
        <v>0</v>
      </c>
      <c r="T72" s="309">
        <f t="shared" si="2"/>
        <v>9777053</v>
      </c>
      <c r="U72" s="312"/>
      <c r="V72" s="312"/>
      <c r="W72" s="312"/>
      <c r="X72" s="312"/>
      <c r="Y72" s="312"/>
      <c r="Z72" s="312"/>
    </row>
    <row r="73" spans="1:26" ht="12.75">
      <c r="A73" s="310">
        <f>AT3A_Schools_PS!A73</f>
        <v>64</v>
      </c>
      <c r="B73" s="310" t="str">
        <f>AT3A_Schools_PS!B73</f>
        <v>64-SANTKABIR NAGAR</v>
      </c>
      <c r="C73" s="311">
        <v>366</v>
      </c>
      <c r="D73" s="311">
        <v>31788</v>
      </c>
      <c r="E73" s="311">
        <v>18694</v>
      </c>
      <c r="F73" s="311">
        <v>0</v>
      </c>
      <c r="G73" s="311">
        <v>1832</v>
      </c>
      <c r="H73" s="309">
        <f t="shared" si="3"/>
        <v>52680</v>
      </c>
      <c r="I73" s="311">
        <v>254</v>
      </c>
      <c r="J73" s="311">
        <v>18284</v>
      </c>
      <c r="K73" s="311">
        <v>8933</v>
      </c>
      <c r="L73" s="311">
        <v>0</v>
      </c>
      <c r="M73" s="311">
        <v>1196</v>
      </c>
      <c r="N73" s="309">
        <v>28508</v>
      </c>
      <c r="O73" s="311">
        <v>46647</v>
      </c>
      <c r="P73" s="311">
        <v>4186997</v>
      </c>
      <c r="Q73" s="311">
        <v>1813313</v>
      </c>
      <c r="R73" s="311">
        <v>0</v>
      </c>
      <c r="S73" s="311">
        <v>224754</v>
      </c>
      <c r="T73" s="309">
        <f t="shared" si="2"/>
        <v>6271711</v>
      </c>
      <c r="U73" s="312"/>
      <c r="V73" s="312"/>
      <c r="W73" s="312"/>
      <c r="X73" s="312"/>
      <c r="Y73" s="312"/>
      <c r="Z73" s="312"/>
    </row>
    <row r="74" spans="1:26" ht="12.75">
      <c r="A74" s="310">
        <f>AT3A_Schools_PS!A74</f>
        <v>65</v>
      </c>
      <c r="B74" s="310" t="str">
        <f>AT3A_Schools_PS!B74</f>
        <v>65-SHAHJAHANPUR</v>
      </c>
      <c r="C74" s="311">
        <v>2011</v>
      </c>
      <c r="D74" s="311">
        <v>96252</v>
      </c>
      <c r="E74" s="311">
        <v>17165</v>
      </c>
      <c r="F74" s="311">
        <v>0</v>
      </c>
      <c r="G74" s="311">
        <v>451</v>
      </c>
      <c r="H74" s="309">
        <f t="shared" si="3"/>
        <v>115879</v>
      </c>
      <c r="I74" s="311">
        <v>953</v>
      </c>
      <c r="J74" s="311">
        <v>48462</v>
      </c>
      <c r="K74" s="311">
        <v>7667</v>
      </c>
      <c r="L74" s="311">
        <v>0</v>
      </c>
      <c r="M74" s="311">
        <v>275</v>
      </c>
      <c r="N74" s="309">
        <v>57357</v>
      </c>
      <c r="O74" s="311">
        <v>227701</v>
      </c>
      <c r="P74" s="311">
        <v>11582373</v>
      </c>
      <c r="Q74" s="311">
        <v>1832527</v>
      </c>
      <c r="R74" s="311">
        <v>0</v>
      </c>
      <c r="S74" s="311">
        <v>65773</v>
      </c>
      <c r="T74" s="309">
        <f t="shared" ref="T74:T84" si="4">SUM(O74:S74)</f>
        <v>13708374</v>
      </c>
      <c r="U74" s="312"/>
      <c r="V74" s="312"/>
      <c r="W74" s="312"/>
      <c r="X74" s="312"/>
      <c r="Y74" s="312"/>
      <c r="Z74" s="312"/>
    </row>
    <row r="75" spans="1:26" ht="12.75">
      <c r="A75" s="310">
        <f>AT3A_Schools_PS!A75</f>
        <v>66</v>
      </c>
      <c r="B75" s="310" t="str">
        <f>AT3A_Schools_PS!B75</f>
        <v>66-SHRAWASTI</v>
      </c>
      <c r="C75" s="311">
        <v>0</v>
      </c>
      <c r="D75" s="311">
        <v>31421</v>
      </c>
      <c r="E75" s="311">
        <v>5515</v>
      </c>
      <c r="F75" s="311">
        <v>0</v>
      </c>
      <c r="G75" s="311">
        <v>0</v>
      </c>
      <c r="H75" s="309">
        <f t="shared" ref="H75:H84" si="5">SUM(C75:G75)</f>
        <v>36936</v>
      </c>
      <c r="I75" s="311">
        <v>0</v>
      </c>
      <c r="J75" s="311">
        <v>15498</v>
      </c>
      <c r="K75" s="311">
        <v>2545</v>
      </c>
      <c r="L75" s="311">
        <v>0</v>
      </c>
      <c r="M75" s="311">
        <v>0</v>
      </c>
      <c r="N75" s="309">
        <v>18043</v>
      </c>
      <c r="O75" s="311">
        <v>0</v>
      </c>
      <c r="P75" s="311">
        <v>3719593</v>
      </c>
      <c r="Q75" s="311">
        <v>610844</v>
      </c>
      <c r="R75" s="311">
        <v>0</v>
      </c>
      <c r="S75" s="311">
        <v>0</v>
      </c>
      <c r="T75" s="309">
        <f t="shared" si="4"/>
        <v>4330437</v>
      </c>
      <c r="U75" s="312"/>
      <c r="V75" s="312"/>
      <c r="W75" s="312"/>
      <c r="X75" s="312"/>
      <c r="Y75" s="312"/>
      <c r="Z75" s="312"/>
    </row>
    <row r="76" spans="1:26" ht="12.75">
      <c r="A76" s="310">
        <f>AT3A_Schools_PS!A76</f>
        <v>67</v>
      </c>
      <c r="B76" s="310" t="str">
        <f>AT3A_Schools_PS!B76</f>
        <v>67-SIDDHARTHNAGAR</v>
      </c>
      <c r="C76" s="311">
        <v>580</v>
      </c>
      <c r="D76" s="311">
        <v>63167</v>
      </c>
      <c r="E76" s="311">
        <v>19021</v>
      </c>
      <c r="F76" s="311">
        <v>0</v>
      </c>
      <c r="G76" s="311">
        <v>1769</v>
      </c>
      <c r="H76" s="309">
        <f t="shared" si="5"/>
        <v>84537</v>
      </c>
      <c r="I76" s="311">
        <v>229</v>
      </c>
      <c r="J76" s="311">
        <v>36303</v>
      </c>
      <c r="K76" s="311">
        <v>10156</v>
      </c>
      <c r="L76" s="311">
        <v>0</v>
      </c>
      <c r="M76" s="311">
        <v>984</v>
      </c>
      <c r="N76" s="309">
        <v>47672</v>
      </c>
      <c r="O76" s="311">
        <v>56455</v>
      </c>
      <c r="P76" s="311">
        <v>8966808</v>
      </c>
      <c r="Q76" s="311">
        <v>2508554</v>
      </c>
      <c r="R76" s="311">
        <v>0</v>
      </c>
      <c r="S76" s="311">
        <v>243046</v>
      </c>
      <c r="T76" s="309">
        <f t="shared" si="4"/>
        <v>11774863</v>
      </c>
      <c r="U76" s="312"/>
      <c r="V76" s="312"/>
      <c r="W76" s="312"/>
      <c r="X76" s="312"/>
      <c r="Y76" s="312"/>
      <c r="Z76" s="312"/>
    </row>
    <row r="77" spans="1:26" ht="12.75">
      <c r="A77" s="310">
        <f>AT3A_Schools_PS!A77</f>
        <v>68</v>
      </c>
      <c r="B77" s="310" t="str">
        <f>AT3A_Schools_PS!B77</f>
        <v>68-SITAPUR</v>
      </c>
      <c r="C77" s="311">
        <v>1346</v>
      </c>
      <c r="D77" s="311">
        <v>118221</v>
      </c>
      <c r="E77" s="311">
        <v>35464</v>
      </c>
      <c r="F77" s="311">
        <v>0</v>
      </c>
      <c r="G77" s="311">
        <v>1218</v>
      </c>
      <c r="H77" s="309">
        <f t="shared" si="5"/>
        <v>156249</v>
      </c>
      <c r="I77" s="311">
        <v>2400</v>
      </c>
      <c r="J77" s="311">
        <v>66197</v>
      </c>
      <c r="K77" s="311">
        <v>20789</v>
      </c>
      <c r="L77" s="311">
        <v>0</v>
      </c>
      <c r="M77" s="311">
        <v>681</v>
      </c>
      <c r="N77" s="309">
        <v>90067</v>
      </c>
      <c r="O77" s="311">
        <v>302071</v>
      </c>
      <c r="P77" s="311">
        <v>16350564</v>
      </c>
      <c r="Q77" s="311">
        <v>4885331</v>
      </c>
      <c r="R77" s="311">
        <v>0</v>
      </c>
      <c r="S77" s="311">
        <v>168143</v>
      </c>
      <c r="T77" s="309">
        <f t="shared" si="4"/>
        <v>21706109</v>
      </c>
      <c r="U77" s="312"/>
      <c r="V77" s="312"/>
      <c r="W77" s="312"/>
      <c r="X77" s="312"/>
      <c r="Y77" s="312"/>
      <c r="Z77" s="312"/>
    </row>
    <row r="78" spans="1:26" ht="12.75">
      <c r="A78" s="310">
        <f>AT3A_Schools_PS!A78</f>
        <v>69</v>
      </c>
      <c r="B78" s="310" t="str">
        <f>AT3A_Schools_PS!B78</f>
        <v>69-SONBHADRA</v>
      </c>
      <c r="C78" s="311">
        <v>2822</v>
      </c>
      <c r="D78" s="311">
        <v>75324</v>
      </c>
      <c r="E78" s="311">
        <v>4510</v>
      </c>
      <c r="F78" s="311">
        <v>0</v>
      </c>
      <c r="G78" s="311">
        <v>0</v>
      </c>
      <c r="H78" s="309">
        <f t="shared" si="5"/>
        <v>82656</v>
      </c>
      <c r="I78" s="311">
        <v>1445</v>
      </c>
      <c r="J78" s="311">
        <v>41415</v>
      </c>
      <c r="K78" s="311">
        <v>1933</v>
      </c>
      <c r="L78" s="311">
        <v>0</v>
      </c>
      <c r="M78" s="311">
        <v>0</v>
      </c>
      <c r="N78" s="309">
        <v>44792</v>
      </c>
      <c r="O78" s="311">
        <v>342469</v>
      </c>
      <c r="P78" s="311">
        <v>9815249</v>
      </c>
      <c r="Q78" s="311">
        <v>458055</v>
      </c>
      <c r="R78" s="311">
        <v>0</v>
      </c>
      <c r="S78" s="311">
        <v>0</v>
      </c>
      <c r="T78" s="309">
        <f t="shared" si="4"/>
        <v>10615773</v>
      </c>
      <c r="U78" s="312"/>
      <c r="V78" s="312"/>
      <c r="W78" s="312"/>
      <c r="X78" s="312"/>
      <c r="Y78" s="312"/>
      <c r="Z78" s="312"/>
    </row>
    <row r="79" spans="1:26" ht="12.75">
      <c r="A79" s="310">
        <f>AT3A_Schools_PS!A79</f>
        <v>70</v>
      </c>
      <c r="B79" s="310" t="str">
        <f>AT3A_Schools_PS!B79</f>
        <v>70-SULTANPUR</v>
      </c>
      <c r="C79" s="311">
        <v>980</v>
      </c>
      <c r="D79" s="311">
        <v>59947</v>
      </c>
      <c r="E79" s="311">
        <v>29023</v>
      </c>
      <c r="F79" s="311">
        <v>0</v>
      </c>
      <c r="G79" s="311">
        <v>820</v>
      </c>
      <c r="H79" s="309">
        <f t="shared" si="5"/>
        <v>90770</v>
      </c>
      <c r="I79" s="311">
        <v>411</v>
      </c>
      <c r="J79" s="311">
        <v>36321</v>
      </c>
      <c r="K79" s="311">
        <v>15002</v>
      </c>
      <c r="L79" s="311">
        <v>0</v>
      </c>
      <c r="M79" s="311">
        <v>502</v>
      </c>
      <c r="N79" s="309">
        <v>52326</v>
      </c>
      <c r="O79" s="311">
        <v>97462</v>
      </c>
      <c r="P79" s="311">
        <v>8680707</v>
      </c>
      <c r="Q79" s="311">
        <v>3555528</v>
      </c>
      <c r="R79" s="311">
        <v>0</v>
      </c>
      <c r="S79" s="311">
        <v>119882</v>
      </c>
      <c r="T79" s="309">
        <f t="shared" si="4"/>
        <v>12453579</v>
      </c>
      <c r="U79" s="312"/>
      <c r="V79" s="312"/>
      <c r="W79" s="312"/>
      <c r="X79" s="312"/>
      <c r="Y79" s="312"/>
      <c r="Z79" s="312"/>
    </row>
    <row r="80" spans="1:26" ht="12.75">
      <c r="A80" s="310">
        <f>AT3A_Schools_PS!A80</f>
        <v>71</v>
      </c>
      <c r="B80" s="310" t="str">
        <f>AT3A_Schools_PS!B80</f>
        <v>71-UNNAO</v>
      </c>
      <c r="C80" s="311">
        <v>997</v>
      </c>
      <c r="D80" s="311">
        <v>68088</v>
      </c>
      <c r="E80" s="311">
        <v>13568</v>
      </c>
      <c r="F80" s="311">
        <v>0</v>
      </c>
      <c r="G80" s="311">
        <v>0</v>
      </c>
      <c r="H80" s="309">
        <f t="shared" si="5"/>
        <v>82653</v>
      </c>
      <c r="I80" s="311">
        <v>482</v>
      </c>
      <c r="J80" s="311">
        <v>36671</v>
      </c>
      <c r="K80" s="311">
        <v>6521</v>
      </c>
      <c r="L80" s="311">
        <v>0</v>
      </c>
      <c r="M80" s="311">
        <v>0</v>
      </c>
      <c r="N80" s="309">
        <v>43634</v>
      </c>
      <c r="O80" s="311">
        <v>108839</v>
      </c>
      <c r="P80" s="311">
        <v>9021057</v>
      </c>
      <c r="Q80" s="311">
        <v>1604140</v>
      </c>
      <c r="R80" s="311">
        <v>0</v>
      </c>
      <c r="S80" s="311">
        <v>0</v>
      </c>
      <c r="T80" s="309">
        <f t="shared" si="4"/>
        <v>10734036</v>
      </c>
      <c r="U80" s="312"/>
      <c r="V80" s="312"/>
      <c r="W80" s="312"/>
      <c r="X80" s="312"/>
      <c r="Y80" s="312"/>
      <c r="Z80" s="312"/>
    </row>
    <row r="81" spans="1:26" ht="12.75">
      <c r="A81" s="310">
        <f>AT3A_Schools_PS!A81</f>
        <v>72</v>
      </c>
      <c r="B81" s="310" t="str">
        <f>AT3A_Schools_PS!B81</f>
        <v>72-VARANASI</v>
      </c>
      <c r="C81" s="311">
        <v>2016</v>
      </c>
      <c r="D81" s="311">
        <v>42092</v>
      </c>
      <c r="E81" s="311">
        <v>31926</v>
      </c>
      <c r="F81" s="311">
        <v>0</v>
      </c>
      <c r="G81" s="311">
        <v>6420</v>
      </c>
      <c r="H81" s="309">
        <f t="shared" si="5"/>
        <v>82454</v>
      </c>
      <c r="I81" s="311">
        <v>1503</v>
      </c>
      <c r="J81" s="311">
        <v>33063</v>
      </c>
      <c r="K81" s="311">
        <v>22428</v>
      </c>
      <c r="L81" s="311">
        <v>0</v>
      </c>
      <c r="M81" s="311">
        <v>3571</v>
      </c>
      <c r="N81" s="309">
        <v>60565</v>
      </c>
      <c r="O81" s="311">
        <v>345637</v>
      </c>
      <c r="P81" s="311">
        <v>7604568</v>
      </c>
      <c r="Q81" s="311">
        <v>5158362</v>
      </c>
      <c r="R81" s="311">
        <v>0</v>
      </c>
      <c r="S81" s="311">
        <v>821312</v>
      </c>
      <c r="T81" s="309">
        <f t="shared" si="4"/>
        <v>13929879</v>
      </c>
      <c r="U81" s="312"/>
      <c r="V81" s="312"/>
      <c r="W81" s="312"/>
      <c r="X81" s="312"/>
      <c r="Y81" s="312"/>
      <c r="Z81" s="312"/>
    </row>
    <row r="82" spans="1:26" ht="12.75">
      <c r="A82" s="310">
        <f>AT3A_Schools_PS!A82</f>
        <v>73</v>
      </c>
      <c r="B82" s="310" t="str">
        <f>AT3A_Schools_PS!B82</f>
        <v>73-SAMBHAL</v>
      </c>
      <c r="C82" s="311">
        <v>316</v>
      </c>
      <c r="D82" s="311">
        <v>47135</v>
      </c>
      <c r="E82" s="311">
        <v>16493</v>
      </c>
      <c r="F82" s="311">
        <v>0</v>
      </c>
      <c r="G82" s="311">
        <v>0</v>
      </c>
      <c r="H82" s="309">
        <f t="shared" si="5"/>
        <v>63944</v>
      </c>
      <c r="I82" s="311">
        <v>151</v>
      </c>
      <c r="J82" s="311">
        <v>25826</v>
      </c>
      <c r="K82" s="311">
        <v>10933</v>
      </c>
      <c r="L82" s="311">
        <v>0</v>
      </c>
      <c r="M82" s="311">
        <v>0</v>
      </c>
      <c r="N82" s="309">
        <v>36909</v>
      </c>
      <c r="O82" s="311">
        <v>35839</v>
      </c>
      <c r="P82" s="311">
        <v>6146591</v>
      </c>
      <c r="Q82" s="311">
        <v>2602010</v>
      </c>
      <c r="R82" s="311">
        <v>0</v>
      </c>
      <c r="S82" s="311">
        <v>0</v>
      </c>
      <c r="T82" s="309">
        <f t="shared" si="4"/>
        <v>8784440</v>
      </c>
      <c r="U82" s="312"/>
      <c r="V82" s="312"/>
      <c r="W82" s="312"/>
      <c r="X82" s="312"/>
      <c r="Y82" s="312"/>
      <c r="Z82" s="312"/>
    </row>
    <row r="83" spans="1:26" ht="12.75">
      <c r="A83" s="310">
        <f>AT3A_Schools_PS!A83</f>
        <v>74</v>
      </c>
      <c r="B83" s="310" t="str">
        <f>AT3A_Schools_PS!B83</f>
        <v>74-HAPUR</v>
      </c>
      <c r="C83" s="311">
        <v>275</v>
      </c>
      <c r="D83" s="311">
        <v>12817</v>
      </c>
      <c r="E83" s="311">
        <v>14088</v>
      </c>
      <c r="F83" s="311">
        <v>0</v>
      </c>
      <c r="G83" s="311">
        <v>0</v>
      </c>
      <c r="H83" s="309">
        <f t="shared" si="5"/>
        <v>27180</v>
      </c>
      <c r="I83" s="311">
        <v>150</v>
      </c>
      <c r="J83" s="311">
        <v>7669</v>
      </c>
      <c r="K83" s="311">
        <v>7934</v>
      </c>
      <c r="L83" s="311">
        <v>0</v>
      </c>
      <c r="M83" s="311">
        <v>0</v>
      </c>
      <c r="N83" s="309">
        <v>15679</v>
      </c>
      <c r="O83" s="311">
        <v>36056</v>
      </c>
      <c r="P83" s="311">
        <v>1840533</v>
      </c>
      <c r="Q83" s="311">
        <v>1729516</v>
      </c>
      <c r="R83" s="311">
        <v>0</v>
      </c>
      <c r="S83" s="311">
        <v>0</v>
      </c>
      <c r="T83" s="309">
        <f t="shared" si="4"/>
        <v>3606105</v>
      </c>
      <c r="U83" s="312"/>
      <c r="V83" s="312"/>
      <c r="W83" s="312"/>
      <c r="X83" s="312"/>
      <c r="Y83" s="312"/>
      <c r="Z83" s="312"/>
    </row>
    <row r="84" spans="1:26" ht="12.75">
      <c r="A84" s="310">
        <f>AT3A_Schools_PS!A84</f>
        <v>75</v>
      </c>
      <c r="B84" s="310" t="str">
        <f>AT3A_Schools_PS!B84</f>
        <v>75-SHAMLI</v>
      </c>
      <c r="C84" s="311">
        <v>651</v>
      </c>
      <c r="D84" s="311">
        <v>15235</v>
      </c>
      <c r="E84" s="311">
        <v>11693</v>
      </c>
      <c r="F84" s="311">
        <v>0</v>
      </c>
      <c r="G84" s="311">
        <v>0</v>
      </c>
      <c r="H84" s="309">
        <f t="shared" si="5"/>
        <v>27579</v>
      </c>
      <c r="I84" s="311">
        <v>157</v>
      </c>
      <c r="J84" s="311">
        <v>9766</v>
      </c>
      <c r="K84" s="311">
        <v>6536</v>
      </c>
      <c r="L84" s="311">
        <v>0</v>
      </c>
      <c r="M84" s="311">
        <v>0</v>
      </c>
      <c r="N84" s="309">
        <v>16434</v>
      </c>
      <c r="O84" s="311">
        <v>34143</v>
      </c>
      <c r="P84" s="311">
        <v>2353614</v>
      </c>
      <c r="Q84" s="311">
        <v>1424890</v>
      </c>
      <c r="R84" s="311">
        <v>0</v>
      </c>
      <c r="S84" s="311">
        <v>0</v>
      </c>
      <c r="T84" s="309">
        <f t="shared" si="4"/>
        <v>3812647</v>
      </c>
      <c r="U84" s="312"/>
      <c r="V84" s="312"/>
      <c r="W84" s="312"/>
      <c r="X84" s="312"/>
      <c r="Y84" s="312"/>
      <c r="Z84" s="312"/>
    </row>
    <row r="85" spans="1:26" ht="15.75" customHeight="1">
      <c r="A85" s="313" t="s">
        <v>213</v>
      </c>
      <c r="B85" s="313"/>
      <c r="C85" s="313"/>
      <c r="D85" s="313"/>
      <c r="E85" s="313"/>
      <c r="F85" s="313"/>
      <c r="G85" s="313"/>
      <c r="H85" s="313"/>
      <c r="I85" s="313"/>
      <c r="J85" s="313"/>
      <c r="K85" s="313"/>
      <c r="L85" s="313"/>
      <c r="M85" s="313"/>
      <c r="N85" s="313"/>
      <c r="O85" s="313"/>
      <c r="P85" s="313"/>
      <c r="Q85" s="313"/>
      <c r="R85" s="313"/>
      <c r="S85" s="313"/>
      <c r="T85" s="313"/>
      <c r="U85" s="312"/>
      <c r="V85" s="312"/>
      <c r="W85" s="312"/>
      <c r="X85" s="312"/>
      <c r="Y85" s="312"/>
      <c r="Z85" s="312"/>
    </row>
    <row r="86" spans="1:26" ht="15.75" customHeight="1">
      <c r="A86" s="314" t="s">
        <v>233</v>
      </c>
      <c r="B86" s="314"/>
      <c r="C86" s="313"/>
      <c r="D86" s="313"/>
      <c r="E86" s="313"/>
      <c r="F86" s="313"/>
      <c r="G86" s="313"/>
      <c r="H86" s="313"/>
      <c r="I86" s="313"/>
      <c r="J86" s="313"/>
      <c r="K86" s="313"/>
      <c r="L86" s="313"/>
      <c r="M86" s="313"/>
      <c r="N86" s="313"/>
      <c r="O86" s="313"/>
      <c r="P86" s="313"/>
      <c r="Q86" s="313"/>
      <c r="R86" s="313"/>
      <c r="S86" s="313"/>
      <c r="T86" s="313"/>
      <c r="U86" s="312"/>
      <c r="V86" s="312"/>
      <c r="W86" s="312"/>
      <c r="X86" s="312"/>
      <c r="Y86" s="312"/>
      <c r="Z86" s="312"/>
    </row>
    <row r="87" spans="1:26" ht="15.75" customHeight="1">
      <c r="A87" s="314" t="s">
        <v>215</v>
      </c>
      <c r="B87" s="314"/>
      <c r="C87" s="313"/>
      <c r="D87" s="313"/>
      <c r="E87" s="313"/>
      <c r="F87" s="313"/>
      <c r="G87" s="313"/>
      <c r="H87" s="313"/>
      <c r="I87" s="313"/>
      <c r="J87" s="313"/>
      <c r="K87" s="313"/>
      <c r="L87" s="313"/>
      <c r="M87" s="313"/>
      <c r="N87" s="313"/>
      <c r="O87" s="313"/>
      <c r="P87" s="313"/>
      <c r="Q87" s="313"/>
      <c r="R87" s="313"/>
      <c r="S87" s="313"/>
      <c r="T87" s="313"/>
      <c r="U87" s="312"/>
      <c r="V87" s="312"/>
      <c r="W87" s="312"/>
      <c r="X87" s="312"/>
      <c r="Y87" s="312"/>
      <c r="Z87" s="312"/>
    </row>
    <row r="88" spans="1:26" ht="15.75" customHeight="1">
      <c r="A88" s="314" t="s">
        <v>234</v>
      </c>
      <c r="B88" s="314"/>
      <c r="C88" s="314"/>
      <c r="D88" s="314"/>
      <c r="E88" s="314"/>
      <c r="F88" s="314"/>
      <c r="G88" s="314"/>
      <c r="H88" s="314"/>
      <c r="I88" s="314"/>
      <c r="J88" s="314"/>
      <c r="K88" s="314"/>
      <c r="L88" s="314"/>
      <c r="M88" s="314"/>
      <c r="N88" s="313"/>
      <c r="O88" s="313"/>
      <c r="P88" s="313"/>
      <c r="Q88" s="313"/>
      <c r="R88" s="313"/>
      <c r="S88" s="313"/>
      <c r="T88" s="313"/>
      <c r="U88" s="312"/>
      <c r="V88" s="312"/>
      <c r="W88" s="312"/>
      <c r="X88" s="312"/>
      <c r="Y88" s="312"/>
      <c r="Z88" s="312"/>
    </row>
    <row r="89" spans="1:26" ht="15.75" customHeight="1">
      <c r="A89" s="314"/>
      <c r="B89" s="314"/>
      <c r="C89" s="314"/>
      <c r="D89" s="314"/>
      <c r="E89" s="314"/>
      <c r="F89" s="314"/>
      <c r="G89" s="314"/>
      <c r="H89" s="314"/>
      <c r="I89" s="314"/>
      <c r="J89" s="314"/>
      <c r="K89" s="314"/>
      <c r="L89" s="314"/>
      <c r="M89" s="314"/>
      <c r="N89" s="313"/>
      <c r="O89" s="313"/>
      <c r="P89" s="313"/>
      <c r="Q89" s="313"/>
      <c r="R89" s="313"/>
      <c r="S89" s="313"/>
      <c r="T89" s="313"/>
      <c r="U89" s="312"/>
      <c r="V89" s="312"/>
      <c r="W89" s="312"/>
      <c r="X89" s="312"/>
      <c r="Y89" s="312"/>
      <c r="Z89" s="312"/>
    </row>
    <row r="90" spans="1:26" ht="15.75" customHeight="1">
      <c r="A90" s="314"/>
      <c r="B90" s="314"/>
      <c r="C90" s="314"/>
      <c r="D90" s="314"/>
      <c r="E90" s="314"/>
      <c r="F90" s="314"/>
      <c r="G90" s="314"/>
      <c r="H90" s="314"/>
      <c r="I90" s="314"/>
      <c r="J90" s="314"/>
      <c r="K90" s="314"/>
      <c r="L90" s="314"/>
      <c r="M90" s="314"/>
      <c r="N90" s="313"/>
      <c r="O90" s="313"/>
      <c r="P90" s="313"/>
      <c r="Q90" s="313"/>
      <c r="R90" s="313"/>
      <c r="S90" s="313"/>
      <c r="T90" s="313"/>
      <c r="U90" s="312"/>
      <c r="V90" s="312"/>
      <c r="W90" s="312"/>
      <c r="X90" s="312"/>
      <c r="Y90" s="312"/>
      <c r="Z90" s="312"/>
    </row>
    <row r="91" spans="1:26" ht="15.75" customHeight="1">
      <c r="A91" s="314"/>
      <c r="B91" s="314"/>
      <c r="C91" s="314"/>
      <c r="D91" s="314"/>
      <c r="E91" s="314"/>
      <c r="F91" s="314"/>
      <c r="G91" s="314"/>
      <c r="H91" s="314"/>
      <c r="I91" s="314"/>
      <c r="J91" s="314"/>
      <c r="K91" s="314"/>
      <c r="L91" s="314"/>
      <c r="M91" s="314"/>
      <c r="N91" s="313"/>
      <c r="O91" s="313"/>
      <c r="P91" s="313"/>
      <c r="Q91" s="313"/>
      <c r="R91" s="313"/>
      <c r="S91" s="313"/>
      <c r="T91" s="313"/>
      <c r="U91" s="312"/>
      <c r="V91" s="312"/>
      <c r="W91" s="312"/>
      <c r="X91" s="312"/>
      <c r="Y91" s="312"/>
      <c r="Z91" s="312"/>
    </row>
    <row r="92" spans="1:26" ht="15.75" customHeight="1">
      <c r="A92" s="314"/>
      <c r="B92" s="314"/>
      <c r="C92" s="314"/>
      <c r="D92" s="314"/>
      <c r="E92" s="314"/>
      <c r="F92" s="314"/>
      <c r="G92" s="314"/>
      <c r="H92" s="314"/>
      <c r="I92" s="314"/>
      <c r="J92" s="314"/>
      <c r="K92" s="314"/>
      <c r="L92" s="314"/>
      <c r="M92" s="314"/>
      <c r="N92" s="313"/>
      <c r="O92" s="313"/>
      <c r="P92" s="313"/>
      <c r="Q92" s="313"/>
      <c r="R92" s="313"/>
      <c r="S92" s="313"/>
      <c r="T92" s="313"/>
      <c r="U92" s="312"/>
      <c r="V92" s="312"/>
      <c r="W92" s="312"/>
      <c r="X92" s="312"/>
      <c r="Y92" s="312"/>
      <c r="Z92" s="312"/>
    </row>
    <row r="93" spans="1:26" ht="15.75" customHeight="1">
      <c r="A93" s="313"/>
      <c r="B93" s="313"/>
      <c r="C93" s="313"/>
      <c r="D93" s="314"/>
      <c r="E93" s="314"/>
      <c r="F93" s="314"/>
      <c r="G93" s="313"/>
      <c r="H93" s="313"/>
      <c r="I93" s="313"/>
      <c r="J93" s="313"/>
      <c r="K93" s="313"/>
      <c r="L93" s="313"/>
      <c r="M93" s="313"/>
      <c r="N93" s="313"/>
      <c r="O93" s="313"/>
      <c r="P93" s="313"/>
      <c r="Q93" s="313"/>
      <c r="R93" s="313"/>
      <c r="S93" s="313"/>
      <c r="T93" s="313"/>
      <c r="U93" s="312"/>
      <c r="V93" s="312"/>
      <c r="W93" s="312"/>
      <c r="X93" s="312"/>
      <c r="Y93" s="312"/>
      <c r="Z93" s="312"/>
    </row>
    <row r="94" spans="1:26" ht="15.75" customHeight="1">
      <c r="A94" s="303" t="str">
        <f>AT_2A_fundflow!A53</f>
        <v>Date:</v>
      </c>
      <c r="B94" s="312"/>
      <c r="C94" s="312"/>
      <c r="D94" s="312"/>
      <c r="E94" s="312"/>
      <c r="F94" s="312"/>
      <c r="G94" s="312"/>
      <c r="H94" s="312"/>
      <c r="I94" s="312"/>
      <c r="J94" s="312"/>
      <c r="K94" s="312"/>
      <c r="L94" s="312"/>
      <c r="M94" s="312"/>
      <c r="N94" s="312"/>
      <c r="O94" s="312"/>
      <c r="P94" s="312"/>
      <c r="Q94" s="315"/>
      <c r="R94" s="315" t="str">
        <f>'AT-1'!J46</f>
        <v>(Signature)</v>
      </c>
      <c r="S94" s="312"/>
      <c r="T94" s="312"/>
      <c r="U94" s="312"/>
      <c r="V94" s="312"/>
      <c r="W94" s="312"/>
      <c r="X94" s="312"/>
      <c r="Y94" s="312"/>
      <c r="Z94" s="312"/>
    </row>
    <row r="95" spans="1:26" ht="15.75" customHeight="1">
      <c r="A95" s="303" t="str">
        <f>AT_2A_fundflow!A54</f>
        <v>Place: LUCKNOW</v>
      </c>
      <c r="B95" s="312"/>
      <c r="C95" s="312"/>
      <c r="D95" s="312"/>
      <c r="E95" s="312"/>
      <c r="F95" s="312"/>
      <c r="G95" s="312"/>
      <c r="H95" s="312"/>
      <c r="I95" s="312"/>
      <c r="J95" s="312"/>
      <c r="K95" s="312"/>
      <c r="L95" s="312"/>
      <c r="M95" s="312"/>
      <c r="N95" s="312"/>
      <c r="O95" s="312"/>
      <c r="P95" s="312"/>
      <c r="Q95" s="315"/>
      <c r="R95" s="315" t="str">
        <f>'AT-1'!J47</f>
        <v>Secretary Basic Education Department</v>
      </c>
      <c r="S95" s="312"/>
      <c r="T95" s="312"/>
      <c r="U95" s="312"/>
      <c r="V95" s="312"/>
      <c r="W95" s="312"/>
      <c r="X95" s="312"/>
      <c r="Y95" s="312"/>
      <c r="Z95" s="312"/>
    </row>
    <row r="96" spans="1:26" ht="15.75" customHeight="1">
      <c r="A96" s="312"/>
      <c r="B96" s="312"/>
      <c r="C96" s="312"/>
      <c r="D96" s="312"/>
      <c r="E96" s="312"/>
      <c r="F96" s="312"/>
      <c r="G96" s="312"/>
      <c r="H96" s="312"/>
      <c r="I96" s="312"/>
      <c r="J96" s="312"/>
      <c r="K96" s="312"/>
      <c r="L96" s="312"/>
      <c r="M96" s="312"/>
      <c r="N96" s="312"/>
      <c r="O96" s="312"/>
      <c r="P96" s="312"/>
      <c r="Q96" s="315" t="str">
        <f>'AT-1'!I48</f>
        <v>Seal:</v>
      </c>
      <c r="R96" s="315"/>
      <c r="S96" s="312"/>
      <c r="T96" s="312"/>
      <c r="U96" s="312"/>
      <c r="V96" s="312"/>
      <c r="W96" s="312"/>
      <c r="X96" s="312"/>
      <c r="Y96" s="312"/>
      <c r="Z96" s="312"/>
    </row>
    <row r="97" spans="1:26" ht="15.75" customHeight="1">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15.75" customHeight="1">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15.75" customHeight="1">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15.75" customHeight="1">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15.75" customHeight="1">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15.7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15.75" customHeight="1">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15.75" customHeight="1">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15.75" customHeight="1">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15.75" customHeight="1">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15.75" customHeight="1">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15.75" customHeight="1">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15.7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15.75" customHeight="1">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15.75" customHeight="1">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15.75" customHeight="1">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15.75" customHeight="1">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15.75" customHeight="1">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15.75" customHeight="1">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15.75" customHeight="1">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15.75" customHeight="1">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15.75" customHeight="1">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15.75" customHeight="1">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15.75" customHeight="1">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15.75" customHeight="1">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15.75" customHeight="1">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15.75" customHeight="1">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15.75" customHeight="1">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15.75" customHeight="1">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15.75" customHeight="1">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15.75" customHeight="1">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15.75" customHeight="1">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15.75" customHeight="1">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15.75" customHeight="1">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15.75" customHeight="1">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15.75" customHeight="1">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15.75" customHeight="1">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15.75" customHeight="1">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15.75" customHeight="1">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15.75" customHeight="1">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15.75" customHeight="1">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15.75" customHeight="1">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15.75" customHeight="1">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15.75" customHeight="1">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15.75" customHeight="1">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15.75" customHeight="1">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15.75" customHeight="1">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15.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15.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15.75" customHeight="1">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15.75" customHeight="1">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15.75" customHeight="1">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15.75" customHeight="1">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15.75" customHeight="1">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15.75" customHeight="1">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15.75" customHeight="1">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15.75" customHeight="1">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15.75" customHeight="1">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15.75" customHeight="1">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15.75" customHeight="1">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15.75" customHeight="1">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15.75" customHeight="1">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15.75" customHeight="1">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15.75" customHeight="1">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15.75" customHeight="1">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15.75" customHeight="1">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15.75" customHeight="1">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15.75" customHeight="1">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15.75" customHeight="1">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15.75" customHeight="1">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15.75" customHeight="1">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15.75" customHeight="1">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15.75" customHeight="1">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15.75" customHeight="1">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15.75" customHeight="1">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15.75" customHeight="1">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15.75" customHeight="1">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15.75" customHeight="1">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15.75" customHeight="1">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15.75" customHeight="1">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15.75" customHeight="1">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15.75" customHeight="1">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15.75" customHeight="1">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15.75" customHeight="1">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15.75" customHeight="1">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15.75" customHeight="1">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15.75" customHeight="1">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15.75" customHeight="1">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5.75" customHeight="1">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5.75" customHeight="1">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5.7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5.75" customHeight="1">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5.75" customHeight="1">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5.75" customHeight="1">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5.75" customHeight="1">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5.75" customHeight="1">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5.7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5.75" customHeight="1">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5.75" customHeigh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5.75" customHeight="1">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5.75" customHeight="1">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5.75" customHeight="1">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5.75" customHeight="1">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5.75" customHeight="1">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5.75" customHeight="1">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5.75" customHeight="1">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5.75" customHeight="1">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5.75" customHeight="1">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5.75" customHeight="1">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5.75" customHeight="1">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5.75" customHeight="1">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5.75" customHeight="1">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5.75" customHeight="1">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5.75" customHeight="1">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5.75" customHeight="1">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5.75" customHeight="1">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5.75" customHeight="1">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5.75" customHeight="1">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5.75" customHeight="1">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5.75" customHeight="1">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5.75" customHeight="1">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5.75" customHeight="1">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5.75" customHeight="1">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5.75" customHeight="1">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5.75" customHeight="1">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5.75" customHeight="1">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5.75" customHeight="1">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5.75" customHeight="1">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15.75" customHeight="1">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15.75" customHeight="1">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15.75" customHeight="1">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15.75" customHeight="1">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15.75" customHeight="1">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15.75" customHeight="1">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15.75" customHeight="1">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15.75" customHeight="1">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15.75" customHeight="1">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15.75" customHeight="1">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15.75" customHeight="1">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15.75" customHeight="1">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15.75" customHeight="1">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15.75" customHeight="1">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15.75" customHeight="1">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15.75" customHeight="1">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15.75" customHeight="1">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15.75" customHeight="1">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15.75" customHeight="1">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15.75" customHeight="1">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15.75" customHeight="1">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15.75" customHeight="1">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15.75" customHeight="1">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15.7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15.75" customHeight="1">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15.75" customHeight="1">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15.75" customHeight="1">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15.75" customHeight="1">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15.75" customHeight="1">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15.75" customHeight="1">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15.75" customHeight="1">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15.75" customHeight="1">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15.75" customHeight="1">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15.75" customHeight="1">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15.75" customHeight="1">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15.75" customHeight="1">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15.75" customHeight="1">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15.75" customHeight="1">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15.75" customHeight="1">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15.75" customHeight="1">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15.75" customHeight="1">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15.75" customHeight="1">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15.75" customHeight="1">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15.75" customHeight="1">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15.75" customHeight="1">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15.75" customHeight="1">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15.75" customHeight="1">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15.75" customHeight="1">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15.75" customHeight="1">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15.75" customHeight="1">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15.75" customHeight="1">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15.75" customHeight="1">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15.75" customHeight="1">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15.75" customHeight="1">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15.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15.75" customHeight="1">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15.75" customHeight="1">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15.75" customHeight="1">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15.75" customHeight="1">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15.75" customHeight="1">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15.75" customHeight="1">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15.75" customHeight="1">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15.75" customHeight="1">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15.75" customHeight="1">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15.75" customHeight="1">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15.75" customHeight="1">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15.75" customHeight="1">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15.75" customHeight="1">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15.75" customHeight="1">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15.75" customHeight="1">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15.75" customHeight="1">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15.75" customHeight="1">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15.75" customHeight="1">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15.75" customHeight="1">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15.75" customHeight="1">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15.75" customHeight="1">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15.75" customHeight="1">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15.75" customHeight="1">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15.75" customHeight="1">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15.75"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15.75" customHeight="1">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15.75" customHeight="1">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15.75" customHeight="1">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15.75" customHeight="1">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15.75" customHeight="1">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15.75" customHeight="1">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15.75" customHeight="1">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15.75" customHeight="1">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15.75" customHeight="1">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15.75" customHeight="1">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15.75" customHeight="1">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15.75" customHeight="1">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15.75" customHeight="1">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15.75" customHeight="1">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15.75" customHeight="1">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15.75" customHeight="1">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15.75" customHeight="1">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15.75" customHeight="1">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15.75" customHeight="1">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15.75" customHeight="1">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15.75" customHeight="1">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15.75" customHeight="1">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15.75" customHeight="1">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15.75" customHeight="1">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15.75" customHeight="1">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15.75" customHeight="1">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15.75" customHeight="1">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15.75" customHeight="1">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15.75" customHeight="1">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15.75" customHeight="1">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15.75" customHeight="1">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15.75" customHeight="1">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15.75" customHeight="1">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15.75" customHeight="1">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15.75" customHeight="1">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15.75" customHeight="1">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15.75" customHeight="1">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15.75" customHeight="1">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15.75" customHeight="1">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15.75" customHeight="1">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15.75" customHeight="1">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15.75" customHeight="1">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15.75" customHeight="1">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15.75" customHeight="1">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15.75" customHeight="1">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15.75" customHeight="1">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15.75" customHeight="1">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15.75" customHeight="1">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15.75" customHeight="1">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15.75" customHeight="1">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15.75" customHeight="1">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15.75" customHeight="1">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15.75" customHeight="1">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15.75" customHeight="1">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15.75" customHeight="1">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15.75" customHeight="1">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15.75" customHeight="1">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15.75" customHeight="1">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15.75" customHeight="1">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15.75" customHeight="1">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15.75" customHeight="1">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15.75" customHeight="1">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15.75" customHeight="1">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15.75" customHeight="1">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15.75" customHeight="1">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15.75" customHeight="1">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15.75" customHeight="1">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15.75" customHeight="1">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15.75" customHeight="1">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15.75" customHeight="1">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15.75" customHeight="1">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15.75" customHeight="1">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15.75" customHeight="1">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15.75" customHeight="1">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15.75" customHeight="1">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15.75" customHeight="1">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15.75" customHeight="1">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15.75" customHeight="1">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15.75" customHeight="1">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15.75" customHeight="1">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15.75" customHeight="1">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15.75" customHeight="1">
      <c r="A386" s="312"/>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ht="15.75" customHeight="1">
      <c r="A387" s="312"/>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ht="15.75" customHeight="1">
      <c r="A388" s="312"/>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ht="15.75" customHeight="1">
      <c r="A389" s="312"/>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ht="15.75" customHeight="1">
      <c r="A390" s="312"/>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ht="15.75" customHeight="1">
      <c r="A391" s="312"/>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ht="15.75" customHeight="1">
      <c r="A392" s="312"/>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ht="15.75" customHeight="1">
      <c r="A393" s="312"/>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ht="15.75" customHeight="1">
      <c r="A394" s="312"/>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ht="15.75" customHeight="1">
      <c r="A395" s="312"/>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ht="15.75" customHeight="1">
      <c r="A396" s="312"/>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ht="15.75" customHeight="1">
      <c r="A397" s="312"/>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ht="15.75" customHeight="1">
      <c r="A398" s="312"/>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ht="15.75" customHeight="1">
      <c r="A399" s="312"/>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ht="15.75" customHeight="1">
      <c r="A400" s="312"/>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ht="15.75" customHeight="1">
      <c r="A401" s="312"/>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ht="15.75" customHeight="1">
      <c r="A402" s="312"/>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ht="15.75" customHeight="1">
      <c r="A403" s="312"/>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ht="15.75" customHeight="1">
      <c r="A404" s="312"/>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ht="15.75" customHeight="1">
      <c r="A405" s="312"/>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ht="15.75" customHeight="1">
      <c r="A406" s="312"/>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ht="15.75" customHeight="1">
      <c r="A407" s="312"/>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ht="15.75" customHeight="1">
      <c r="A408" s="312"/>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ht="15.75" customHeight="1">
      <c r="A409" s="312"/>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ht="15.75" customHeight="1">
      <c r="A410" s="312"/>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ht="15.75" customHeight="1">
      <c r="A411" s="312"/>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ht="15.75" customHeight="1">
      <c r="A412" s="312"/>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ht="15.75" customHeight="1">
      <c r="A413" s="312"/>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ht="15.75" customHeight="1">
      <c r="A414" s="312"/>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ht="15.75" customHeight="1">
      <c r="A415" s="312"/>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ht="15.75" customHeight="1">
      <c r="A416" s="312"/>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ht="15.75" customHeight="1">
      <c r="A417" s="312"/>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ht="15.75" customHeight="1">
      <c r="A418" s="312"/>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ht="15.75" customHeight="1">
      <c r="A419" s="312"/>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ht="15.75" customHeight="1">
      <c r="A420" s="312"/>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ht="15.75" customHeight="1">
      <c r="A421" s="312"/>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ht="15.75" customHeight="1">
      <c r="A422" s="312"/>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ht="15.75" customHeight="1">
      <c r="A423" s="312"/>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ht="15.75" customHeight="1">
      <c r="A424" s="312"/>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ht="15.75" customHeight="1">
      <c r="A425" s="312"/>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ht="15.75" customHeight="1">
      <c r="A426" s="312"/>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ht="15.75" customHeight="1">
      <c r="A427" s="312"/>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ht="15.75" customHeight="1">
      <c r="A428" s="312"/>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ht="15.75" customHeight="1">
      <c r="A429" s="312"/>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ht="15.75" customHeight="1">
      <c r="A430" s="312"/>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ht="15.75" customHeight="1">
      <c r="A431" s="312"/>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ht="15.75" customHeight="1">
      <c r="A432" s="312"/>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ht="15.75" customHeight="1">
      <c r="A433" s="312"/>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ht="15.75" customHeight="1">
      <c r="A434" s="312"/>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ht="15.75" customHeight="1">
      <c r="A435" s="312"/>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ht="15.75" customHeight="1">
      <c r="A436" s="312"/>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ht="15.75" customHeight="1">
      <c r="A437" s="312"/>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ht="15.75" customHeight="1">
      <c r="A438" s="312"/>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ht="15.75" customHeight="1">
      <c r="A439" s="312"/>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ht="15.75" customHeight="1">
      <c r="A440" s="312"/>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ht="15.75" customHeight="1">
      <c r="A441" s="312"/>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ht="15.75" customHeight="1">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ht="15.75" customHeight="1">
      <c r="A443" s="312"/>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ht="15.75" customHeight="1">
      <c r="A444" s="312"/>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ht="15.75" customHeight="1">
      <c r="A445" s="312"/>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ht="15.75" customHeight="1">
      <c r="A446" s="312"/>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ht="15.75" customHeight="1">
      <c r="A447" s="312"/>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ht="15.75" customHeight="1">
      <c r="A448" s="312"/>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ht="15.75" customHeight="1">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ht="15.75" customHeight="1">
      <c r="A450" s="312"/>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ht="15.75" customHeight="1">
      <c r="A451" s="312"/>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ht="15.75" customHeight="1">
      <c r="A452" s="312"/>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ht="15.75" customHeight="1">
      <c r="A453" s="312"/>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ht="15.75" customHeight="1">
      <c r="A454" s="312"/>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ht="15.75" customHeight="1">
      <c r="A455" s="312"/>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ht="15.75" customHeight="1">
      <c r="A456" s="312"/>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ht="15.75" customHeight="1">
      <c r="A457" s="312"/>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ht="15.75" customHeight="1">
      <c r="A458" s="312"/>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ht="15.75" customHeight="1">
      <c r="A459" s="312"/>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ht="15.75" customHeight="1">
      <c r="A460" s="312"/>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ht="15.75" customHeight="1">
      <c r="A461" s="312"/>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ht="15.75" customHeight="1">
      <c r="A462" s="312"/>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ht="15.75" customHeight="1">
      <c r="A463" s="312"/>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ht="15.75" customHeight="1">
      <c r="A464" s="312"/>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ht="15.75" customHeight="1">
      <c r="A465" s="312"/>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ht="15.75" customHeight="1">
      <c r="A466" s="312"/>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ht="15.75" customHeight="1">
      <c r="A467" s="312"/>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ht="15.75" customHeight="1">
      <c r="A468" s="312"/>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ht="15.75" customHeight="1">
      <c r="A469" s="312"/>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ht="15.75" customHeight="1">
      <c r="A470" s="312"/>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ht="15.75" customHeight="1">
      <c r="A471" s="312"/>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ht="15.75" customHeight="1">
      <c r="A472" s="312"/>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ht="15.75" customHeight="1">
      <c r="A473" s="312"/>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ht="15.75" customHeight="1">
      <c r="A474" s="312"/>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ht="15.75" customHeight="1">
      <c r="A475" s="312"/>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ht="15.75" customHeight="1">
      <c r="A476" s="312"/>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ht="15.75" customHeight="1">
      <c r="A477" s="312"/>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ht="15.75" customHeight="1">
      <c r="A478" s="312"/>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ht="15.75" customHeight="1">
      <c r="A479" s="312"/>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ht="15.75" customHeight="1">
      <c r="A480" s="312"/>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ht="15.75" customHeight="1">
      <c r="A481" s="312"/>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ht="15.75" customHeight="1">
      <c r="A482" s="312"/>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ht="15.75" customHeight="1">
      <c r="A483" s="312"/>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ht="15.75" customHeight="1">
      <c r="A484" s="312"/>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ht="15.75" customHeight="1">
      <c r="A485" s="312"/>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ht="15.75" customHeight="1">
      <c r="A486" s="312"/>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ht="15.75" customHeight="1">
      <c r="A487" s="312"/>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ht="15.75" customHeight="1">
      <c r="A488" s="312"/>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ht="15.75" customHeight="1">
      <c r="A489" s="312"/>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ht="15.75" customHeight="1">
      <c r="A490" s="312"/>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ht="15.75" customHeight="1">
      <c r="A491" s="312"/>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ht="15.75" customHeight="1">
      <c r="A492" s="312"/>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ht="15.75" customHeight="1">
      <c r="A493" s="312"/>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ht="15.75" customHeight="1">
      <c r="A494" s="312"/>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ht="15.75" customHeight="1">
      <c r="A495" s="312"/>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ht="15.75" customHeight="1">
      <c r="A496" s="312"/>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ht="15.75" customHeight="1">
      <c r="A497" s="312"/>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ht="15.75" customHeight="1">
      <c r="A498" s="312"/>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ht="15.75" customHeight="1">
      <c r="A499" s="312"/>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ht="15.75" customHeight="1">
      <c r="A500" s="312"/>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ht="15.75" customHeight="1">
      <c r="A501" s="312"/>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ht="15.75" customHeight="1">
      <c r="A502" s="312"/>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ht="15.75" customHeight="1">
      <c r="A503" s="312"/>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ht="15.75" customHeight="1">
      <c r="A504" s="312"/>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ht="15.75" customHeight="1">
      <c r="A505" s="312"/>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ht="15.75" customHeight="1">
      <c r="A506" s="312"/>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ht="15.75" customHeight="1">
      <c r="A507" s="312"/>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ht="15.75" customHeight="1">
      <c r="A508" s="312"/>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ht="15.75" customHeight="1">
      <c r="A509" s="312"/>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ht="15.75" customHeight="1">
      <c r="A510" s="312"/>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ht="15.75" customHeight="1">
      <c r="A511" s="312"/>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ht="15.75" customHeight="1">
      <c r="A512" s="312"/>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ht="15.75" customHeight="1">
      <c r="A513" s="312"/>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ht="15.75" customHeight="1">
      <c r="A514" s="312"/>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ht="15.75" customHeight="1">
      <c r="A515" s="312"/>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ht="15.75" customHeight="1">
      <c r="A516" s="312"/>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ht="15.75" customHeight="1">
      <c r="A517" s="312"/>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ht="15.75" customHeight="1">
      <c r="A518" s="312"/>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ht="15.75" customHeight="1">
      <c r="A519" s="312"/>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ht="15.75" customHeight="1">
      <c r="A520" s="312"/>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ht="15.75" customHeight="1">
      <c r="A521" s="312"/>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ht="15.75" customHeight="1">
      <c r="A522" s="312"/>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ht="15.75" customHeight="1">
      <c r="A523" s="312"/>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ht="15.75" customHeight="1">
      <c r="A524" s="312"/>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ht="15.75" customHeight="1">
      <c r="A525" s="312"/>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ht="15.75" customHeight="1">
      <c r="A526" s="312"/>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ht="15.75" customHeight="1">
      <c r="A527" s="312"/>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ht="15.75" customHeight="1">
      <c r="A528" s="312"/>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ht="15.75" customHeight="1">
      <c r="A529" s="312"/>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ht="15.75" customHeight="1">
      <c r="A530" s="312"/>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ht="15.75" customHeight="1">
      <c r="A531" s="312"/>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ht="15.75" customHeight="1">
      <c r="A532" s="312"/>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ht="15.75" customHeight="1">
      <c r="A533" s="312"/>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ht="15.75" customHeight="1">
      <c r="A534" s="312"/>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ht="15.75" customHeight="1">
      <c r="A535" s="312"/>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ht="15.75" customHeight="1">
      <c r="A536" s="312"/>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ht="15.75" customHeight="1">
      <c r="A537" s="312"/>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ht="15.75" customHeight="1">
      <c r="A538" s="312"/>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ht="15.75" customHeight="1">
      <c r="A539" s="312"/>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ht="15.75" customHeight="1">
      <c r="A540" s="312"/>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ht="15.75" customHeight="1">
      <c r="A541" s="312"/>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ht="15.75" customHeight="1">
      <c r="A542" s="312"/>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ht="15.75" customHeight="1">
      <c r="A543" s="312"/>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ht="15.75" customHeight="1">
      <c r="A544" s="312"/>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ht="15.75" customHeight="1">
      <c r="A545" s="312"/>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ht="15.75" customHeight="1">
      <c r="A546" s="312"/>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ht="15.75" customHeight="1">
      <c r="A547" s="312"/>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ht="15.75" customHeight="1">
      <c r="A548" s="312"/>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ht="15.75" customHeight="1">
      <c r="A549" s="312"/>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ht="15.75" customHeight="1">
      <c r="A550" s="312"/>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ht="15.75" customHeight="1">
      <c r="A551" s="312"/>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ht="15.75" customHeight="1">
      <c r="A552" s="312"/>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ht="15.75" customHeight="1">
      <c r="A553" s="312"/>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ht="15.75" customHeight="1">
      <c r="A554" s="312"/>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ht="15.75" customHeight="1">
      <c r="A555" s="312"/>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ht="15.75" customHeight="1">
      <c r="A556" s="312"/>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ht="15.75" customHeight="1">
      <c r="A557" s="312"/>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ht="15.75" customHeight="1">
      <c r="A558" s="312"/>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ht="15.75" customHeight="1">
      <c r="A559" s="312"/>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ht="15.75" customHeight="1">
      <c r="A560" s="312"/>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ht="15.75" customHeight="1">
      <c r="A561" s="312"/>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ht="15.75" customHeight="1">
      <c r="A562" s="312"/>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ht="15.75" customHeight="1">
      <c r="A563" s="312"/>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ht="15.75" customHeight="1">
      <c r="A564" s="312"/>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ht="15.75" customHeight="1">
      <c r="A565" s="312"/>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ht="15.75" customHeight="1">
      <c r="A566" s="312"/>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ht="15.75" customHeight="1">
      <c r="A567" s="312"/>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ht="15.75" customHeight="1">
      <c r="A568" s="312"/>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ht="15.75" customHeight="1">
      <c r="A569" s="312"/>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ht="15.75" customHeight="1">
      <c r="A570" s="312"/>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ht="15.75" customHeight="1">
      <c r="A571" s="312"/>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ht="15.75" customHeight="1">
      <c r="A572" s="312"/>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ht="15.75" customHeight="1">
      <c r="A573" s="312"/>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ht="15.75" customHeight="1">
      <c r="A574" s="312"/>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ht="15.75" customHeight="1">
      <c r="A575" s="312"/>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ht="15.75" customHeight="1">
      <c r="A576" s="312"/>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ht="15.75" customHeight="1">
      <c r="A577" s="312"/>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ht="15.75" customHeight="1">
      <c r="A578" s="312"/>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ht="15.75" customHeight="1">
      <c r="A579" s="312"/>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ht="15.75" customHeight="1">
      <c r="A580" s="312"/>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ht="15.75" customHeight="1">
      <c r="A581" s="312"/>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ht="15.75" customHeight="1">
      <c r="A582" s="312"/>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ht="15.75" customHeight="1">
      <c r="A583" s="312"/>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ht="15.75" customHeight="1">
      <c r="A584" s="312"/>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ht="15.75" customHeight="1">
      <c r="A585" s="312"/>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ht="15.75" customHeight="1">
      <c r="A586" s="312"/>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ht="15.75" customHeight="1">
      <c r="A587" s="312"/>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ht="15.75" customHeight="1">
      <c r="A588" s="312"/>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ht="15.75" customHeight="1">
      <c r="A589" s="312"/>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ht="15.75" customHeight="1">
      <c r="A590" s="312"/>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ht="15.75" customHeight="1">
      <c r="A591" s="312"/>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ht="15.75" customHeight="1">
      <c r="A592" s="312"/>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ht="15.75" customHeight="1">
      <c r="A593" s="312"/>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ht="15.75" customHeight="1">
      <c r="A594" s="312"/>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ht="15.75" customHeight="1">
      <c r="A595" s="312"/>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ht="15.75" customHeight="1">
      <c r="A596" s="312"/>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ht="15.75" customHeight="1">
      <c r="A597" s="312"/>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ht="15.75" customHeight="1">
      <c r="A598" s="312"/>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ht="15.75" customHeight="1">
      <c r="A599" s="312"/>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ht="15.75" customHeight="1">
      <c r="A600" s="312"/>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ht="15.75" customHeight="1">
      <c r="A601" s="312"/>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ht="15.75" customHeight="1">
      <c r="A602" s="312"/>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ht="15.75" customHeight="1">
      <c r="A603" s="312"/>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ht="15.75" customHeight="1">
      <c r="A604" s="312"/>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ht="15.75" customHeight="1">
      <c r="A605" s="312"/>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ht="15.75" customHeight="1">
      <c r="A606" s="312"/>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ht="15.75" customHeight="1">
      <c r="A607" s="312"/>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ht="15.75" customHeight="1">
      <c r="A608" s="312"/>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ht="15.75" customHeight="1">
      <c r="A609" s="312"/>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ht="15.75" customHeight="1">
      <c r="A610" s="312"/>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ht="15.75" customHeight="1">
      <c r="A611" s="312"/>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ht="15.75" customHeight="1">
      <c r="A612" s="312"/>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ht="15.75" customHeight="1">
      <c r="A613" s="312"/>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ht="15.75" customHeight="1">
      <c r="A614" s="312"/>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ht="15.75" customHeight="1">
      <c r="A615" s="312"/>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ht="15.75" customHeight="1">
      <c r="A616" s="312"/>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ht="15.75" customHeight="1">
      <c r="A617" s="312"/>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ht="15.75" customHeight="1">
      <c r="A618" s="312"/>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ht="15.75" customHeight="1">
      <c r="A619" s="312"/>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ht="15.75" customHeight="1">
      <c r="A620" s="312"/>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ht="15.75" customHeight="1">
      <c r="A621" s="312"/>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ht="15.75" customHeight="1">
      <c r="A622" s="312"/>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ht="15.75" customHeight="1">
      <c r="A623" s="312"/>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ht="15.75" customHeight="1">
      <c r="A624" s="312"/>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ht="15.75" customHeight="1">
      <c r="A625" s="312"/>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ht="15.75" customHeight="1">
      <c r="A626" s="312"/>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ht="15.75" customHeight="1">
      <c r="A627" s="312"/>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ht="15.75" customHeight="1">
      <c r="A628" s="312"/>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ht="15.75" customHeight="1">
      <c r="A629" s="312"/>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ht="15.75" customHeight="1">
      <c r="A630" s="312"/>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ht="15.75" customHeight="1">
      <c r="A631" s="312"/>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ht="15.75" customHeight="1">
      <c r="A632" s="312"/>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ht="15.75" customHeight="1">
      <c r="A633" s="312"/>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ht="15.75" customHeight="1">
      <c r="A634" s="312"/>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ht="15.75" customHeight="1">
      <c r="A635" s="312"/>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ht="15.75" customHeight="1">
      <c r="A636" s="312"/>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ht="15.75" customHeight="1">
      <c r="A637" s="312"/>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ht="15.75" customHeight="1">
      <c r="A638" s="312"/>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ht="15.75" customHeight="1">
      <c r="A639" s="312"/>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ht="15.75" customHeight="1">
      <c r="A640" s="312"/>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ht="15.75" customHeight="1">
      <c r="A641" s="312"/>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ht="15.75" customHeight="1">
      <c r="A642" s="312"/>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ht="15.75" customHeight="1">
      <c r="A643" s="312"/>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ht="15.75" customHeight="1">
      <c r="A644" s="312"/>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ht="15.75" customHeight="1">
      <c r="A645" s="312"/>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ht="15.75" customHeight="1">
      <c r="A646" s="312"/>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ht="15.75" customHeight="1">
      <c r="A647" s="312"/>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ht="15.75" customHeight="1">
      <c r="A648" s="312"/>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ht="15.75" customHeight="1">
      <c r="A649" s="312"/>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ht="15.75" customHeight="1">
      <c r="A650" s="312"/>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ht="15.75" customHeight="1">
      <c r="A651" s="312"/>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ht="15.75" customHeight="1">
      <c r="A652" s="312"/>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ht="15.75" customHeight="1">
      <c r="A653" s="312"/>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ht="15.75" customHeight="1">
      <c r="A654" s="312"/>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ht="15.75" customHeight="1">
      <c r="A655" s="312"/>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ht="15.75" customHeight="1">
      <c r="A656" s="312"/>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ht="15.75" customHeight="1">
      <c r="A657" s="312"/>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ht="15.75" customHeight="1">
      <c r="A658" s="312"/>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ht="15.75" customHeight="1">
      <c r="A659" s="312"/>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ht="15.75" customHeight="1">
      <c r="A660" s="312"/>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ht="15.75" customHeight="1">
      <c r="A661" s="312"/>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ht="15.75" customHeight="1">
      <c r="A662" s="312"/>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ht="15.75" customHeight="1">
      <c r="A663" s="312"/>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ht="15.75" customHeight="1">
      <c r="A664" s="312"/>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ht="15.75" customHeight="1">
      <c r="A665" s="312"/>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ht="15.75" customHeight="1">
      <c r="A666" s="312"/>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ht="15.75" customHeight="1">
      <c r="A667" s="312"/>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ht="15.75" customHeight="1">
      <c r="A668" s="312"/>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ht="15.75" customHeight="1">
      <c r="A669" s="312"/>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ht="15.75" customHeight="1">
      <c r="A670" s="312"/>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ht="15.75" customHeight="1">
      <c r="A671" s="312"/>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ht="15.75" customHeight="1">
      <c r="A672" s="312"/>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ht="15.75" customHeight="1">
      <c r="A673" s="312"/>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ht="15.75" customHeight="1">
      <c r="A674" s="312"/>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ht="15.75" customHeight="1">
      <c r="A675" s="312"/>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ht="15.75" customHeight="1">
      <c r="A676" s="312"/>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ht="15.75" customHeight="1">
      <c r="A677" s="312"/>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ht="15.75" customHeight="1">
      <c r="A678" s="312"/>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ht="15.75" customHeight="1">
      <c r="A679" s="312"/>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ht="15.75" customHeight="1">
      <c r="A680" s="312"/>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ht="15.75" customHeight="1">
      <c r="A681" s="312"/>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ht="15.75" customHeight="1">
      <c r="A682" s="312"/>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ht="15.75" customHeight="1">
      <c r="A683" s="312"/>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ht="15.75" customHeight="1">
      <c r="A684" s="312"/>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ht="15.75" customHeight="1">
      <c r="A685" s="312"/>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ht="15.75" customHeight="1">
      <c r="A686" s="312"/>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ht="15.75" customHeight="1">
      <c r="A687" s="312"/>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ht="15.75" customHeight="1">
      <c r="A688" s="312"/>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ht="15.75" customHeight="1">
      <c r="A689" s="312"/>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ht="15.75" customHeight="1">
      <c r="A690" s="312"/>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ht="15.75" customHeight="1">
      <c r="A691" s="312"/>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ht="15.75" customHeight="1">
      <c r="A692" s="312"/>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ht="15.75" customHeight="1">
      <c r="A693" s="312"/>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ht="15.75" customHeight="1">
      <c r="A694" s="312"/>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ht="15.75" customHeight="1">
      <c r="A695" s="312"/>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ht="15.75" customHeight="1">
      <c r="A696" s="312"/>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ht="15.75" customHeight="1">
      <c r="A697" s="312"/>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ht="15.75" customHeight="1">
      <c r="A698" s="312"/>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ht="15.75" customHeight="1">
      <c r="A699" s="312"/>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ht="15.75" customHeight="1">
      <c r="A700" s="312"/>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ht="15.75" customHeight="1">
      <c r="A701" s="312"/>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ht="15.75" customHeight="1">
      <c r="A702" s="312"/>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ht="15.75" customHeight="1">
      <c r="A703" s="312"/>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ht="15.75" customHeight="1">
      <c r="A704" s="312"/>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ht="15.75" customHeight="1">
      <c r="A705" s="312"/>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ht="15.75" customHeight="1">
      <c r="A706" s="312"/>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ht="15.75" customHeight="1">
      <c r="A707" s="312"/>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ht="15.75" customHeight="1">
      <c r="A708" s="312"/>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ht="15.75" customHeight="1">
      <c r="A709" s="312"/>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ht="15.75" customHeight="1">
      <c r="A710" s="312"/>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ht="15.75" customHeight="1">
      <c r="A711" s="312"/>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ht="15.75" customHeight="1">
      <c r="A712" s="312"/>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ht="15.75" customHeight="1">
      <c r="A713" s="312"/>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ht="15.75" customHeight="1">
      <c r="A714" s="312"/>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ht="15.75" customHeight="1">
      <c r="A715" s="312"/>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ht="15.75" customHeight="1">
      <c r="A716" s="312"/>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ht="15.75" customHeight="1">
      <c r="A717" s="312"/>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ht="15.75" customHeight="1">
      <c r="A718" s="312"/>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ht="15.75" customHeight="1">
      <c r="A719" s="312"/>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ht="15.75" customHeight="1">
      <c r="A720" s="312"/>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ht="15.75" customHeight="1">
      <c r="A721" s="312"/>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ht="15.75" customHeight="1">
      <c r="A722" s="312"/>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ht="15.75" customHeight="1">
      <c r="A723" s="312"/>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ht="15.75" customHeight="1">
      <c r="A724" s="312"/>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ht="15.75" customHeight="1">
      <c r="A725" s="312"/>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ht="15.75" customHeight="1">
      <c r="A726" s="312"/>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ht="15.75" customHeight="1">
      <c r="A727" s="312"/>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ht="15.75" customHeight="1">
      <c r="A728" s="312"/>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ht="15.75" customHeight="1">
      <c r="A729" s="312"/>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ht="15.75" customHeight="1">
      <c r="A730" s="312"/>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ht="15.75" customHeight="1">
      <c r="A731" s="312"/>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ht="15.75" customHeight="1">
      <c r="A732" s="312"/>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ht="15.75" customHeight="1">
      <c r="A733" s="312"/>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ht="15.75" customHeight="1">
      <c r="A734" s="312"/>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ht="15.75" customHeight="1">
      <c r="A735" s="312"/>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ht="15.75" customHeight="1">
      <c r="A736" s="312"/>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ht="15.75" customHeight="1">
      <c r="A737" s="312"/>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ht="15.75" customHeight="1">
      <c r="A738" s="312"/>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ht="15.75" customHeight="1">
      <c r="A739" s="312"/>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ht="15.75" customHeight="1">
      <c r="A740" s="312"/>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ht="15.75" customHeight="1">
      <c r="A741" s="312"/>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ht="15.75" customHeight="1">
      <c r="A742" s="312"/>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ht="15.75" customHeight="1">
      <c r="A743" s="312"/>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ht="15.75" customHeight="1">
      <c r="A744" s="312"/>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ht="15.75" customHeight="1">
      <c r="A745" s="312"/>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ht="15.75" customHeight="1">
      <c r="A746" s="312"/>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ht="15.75" customHeight="1">
      <c r="A747" s="312"/>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ht="15.75" customHeight="1">
      <c r="A748" s="312"/>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ht="15.75" customHeight="1">
      <c r="A749" s="312"/>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ht="15.75" customHeight="1">
      <c r="A750" s="312"/>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ht="15.75" customHeight="1">
      <c r="A751" s="312"/>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ht="15.75" customHeight="1">
      <c r="A752" s="312"/>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ht="15.75" customHeight="1">
      <c r="A753" s="312"/>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ht="15.75" customHeight="1">
      <c r="A754" s="312"/>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ht="15.75" customHeight="1">
      <c r="A755" s="312"/>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ht="15.75" customHeight="1">
      <c r="A756" s="312"/>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ht="15.75" customHeight="1">
      <c r="A757" s="312"/>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ht="15.75" customHeight="1">
      <c r="A758" s="312"/>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ht="15.75" customHeight="1">
      <c r="A759" s="312"/>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ht="15.75" customHeight="1">
      <c r="A760" s="312"/>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ht="15.75" customHeight="1">
      <c r="A761" s="312"/>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ht="15.75" customHeight="1">
      <c r="A762" s="312"/>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ht="15.75" customHeight="1">
      <c r="A763" s="312"/>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ht="15.75" customHeight="1">
      <c r="A764" s="312"/>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ht="15.75" customHeight="1">
      <c r="A765" s="312"/>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ht="15.75" customHeight="1">
      <c r="A766" s="312"/>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ht="15.75" customHeight="1">
      <c r="A767" s="312"/>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ht="15.75" customHeight="1">
      <c r="A768" s="312"/>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ht="15.75" customHeight="1">
      <c r="A769" s="312"/>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ht="15.75" customHeight="1">
      <c r="A770" s="312"/>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ht="15.75" customHeight="1">
      <c r="A771" s="312"/>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ht="15.75" customHeight="1">
      <c r="A772" s="312"/>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ht="15.75" customHeight="1">
      <c r="A773" s="312"/>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ht="15.75" customHeight="1">
      <c r="A774" s="312"/>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ht="15.75" customHeight="1">
      <c r="A775" s="312"/>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ht="15.75" customHeight="1">
      <c r="A776" s="312"/>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ht="15.75" customHeight="1">
      <c r="A777" s="312"/>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ht="15.75" customHeight="1">
      <c r="A778" s="312"/>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ht="15.75" customHeight="1">
      <c r="A779" s="312"/>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ht="15.75" customHeight="1">
      <c r="A780" s="312"/>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ht="15.75" customHeight="1">
      <c r="A781" s="312"/>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ht="15.75" customHeight="1">
      <c r="A782" s="312"/>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ht="15.75" customHeight="1">
      <c r="A783" s="312"/>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ht="15.75" customHeight="1">
      <c r="A784" s="312"/>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ht="15.75" customHeight="1">
      <c r="A785" s="312"/>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ht="15.75" customHeight="1">
      <c r="A786" s="312"/>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ht="15.75" customHeight="1">
      <c r="A787" s="312"/>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ht="15.75" customHeight="1">
      <c r="A788" s="312"/>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ht="15.75" customHeight="1">
      <c r="A789" s="312"/>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ht="15.75" customHeight="1">
      <c r="A790" s="312"/>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ht="15.75" customHeight="1">
      <c r="A791" s="312"/>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ht="15.75" customHeight="1">
      <c r="A792" s="312"/>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ht="15.75" customHeight="1">
      <c r="A793" s="312"/>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ht="15.75" customHeight="1">
      <c r="A794" s="312"/>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ht="15.75" customHeight="1">
      <c r="A795" s="312"/>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ht="15.75" customHeight="1">
      <c r="A796" s="312"/>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ht="15.75" customHeight="1">
      <c r="A797" s="312"/>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ht="15.75" customHeight="1">
      <c r="A798" s="312"/>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ht="15.75" customHeight="1">
      <c r="A799" s="312"/>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ht="15.75" customHeight="1">
      <c r="A800" s="312"/>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ht="15.75" customHeight="1">
      <c r="A801" s="312"/>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ht="15.75" customHeight="1">
      <c r="A802" s="312"/>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ht="15.75" customHeight="1">
      <c r="A803" s="312"/>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ht="15.75" customHeight="1">
      <c r="A804" s="312"/>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ht="15.75" customHeight="1">
      <c r="A805" s="312"/>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ht="15.75" customHeight="1">
      <c r="A806" s="312"/>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ht="15.75" customHeight="1">
      <c r="A807" s="312"/>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ht="15.75" customHeight="1">
      <c r="A808" s="312"/>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ht="15.75" customHeight="1">
      <c r="A809" s="312"/>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ht="15.75" customHeight="1">
      <c r="A810" s="312"/>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ht="15.75" customHeight="1">
      <c r="A811" s="312"/>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ht="15.75" customHeight="1">
      <c r="A812" s="312"/>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ht="15.75" customHeight="1">
      <c r="A813" s="312"/>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ht="15.75" customHeight="1">
      <c r="A814" s="312"/>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ht="15.75" customHeight="1">
      <c r="A815" s="312"/>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ht="15.75" customHeight="1">
      <c r="A816" s="312"/>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ht="15.75" customHeight="1">
      <c r="A817" s="312"/>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ht="15.75" customHeight="1">
      <c r="A818" s="312"/>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ht="15.75" customHeight="1">
      <c r="A819" s="312"/>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ht="15.75" customHeight="1">
      <c r="A820" s="312"/>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ht="15.75" customHeight="1">
      <c r="A821" s="312"/>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ht="15.75" customHeight="1">
      <c r="A822" s="312"/>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ht="15.75" customHeight="1">
      <c r="A823" s="312"/>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ht="15.75" customHeight="1">
      <c r="A824" s="312"/>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ht="15.75" customHeight="1">
      <c r="A825" s="312"/>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ht="15.75" customHeight="1">
      <c r="A826" s="312"/>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ht="15.75" customHeight="1">
      <c r="A827" s="312"/>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ht="15.75" customHeight="1">
      <c r="A828" s="312"/>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ht="15.75" customHeight="1">
      <c r="A829" s="312"/>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ht="15.75" customHeight="1">
      <c r="A830" s="312"/>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ht="15.75" customHeight="1">
      <c r="A831" s="312"/>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ht="15.75" customHeight="1">
      <c r="A832" s="312"/>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ht="15.75" customHeight="1">
      <c r="A833" s="312"/>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ht="15.75" customHeight="1">
      <c r="A834" s="312"/>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ht="15.75" customHeight="1">
      <c r="A835" s="312"/>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ht="15.75" customHeight="1">
      <c r="A836" s="312"/>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ht="15.75" customHeight="1">
      <c r="A837" s="312"/>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ht="15.75" customHeight="1">
      <c r="A838" s="312"/>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ht="15.75" customHeight="1">
      <c r="A839" s="312"/>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ht="15.75" customHeight="1">
      <c r="A840" s="312"/>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ht="15.75" customHeight="1">
      <c r="A841" s="312"/>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ht="15.75" customHeight="1">
      <c r="A842" s="312"/>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ht="15.75" customHeight="1">
      <c r="A843" s="312"/>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ht="15.75" customHeight="1">
      <c r="A844" s="312"/>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ht="15.75" customHeight="1">
      <c r="A845" s="312"/>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ht="15.75" customHeight="1">
      <c r="A846" s="312"/>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ht="15.75" customHeight="1">
      <c r="A847" s="312"/>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ht="15.75" customHeight="1">
      <c r="A848" s="312"/>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ht="15.75" customHeight="1">
      <c r="A849" s="312"/>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ht="15.75" customHeight="1">
      <c r="A850" s="312"/>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ht="15.75" customHeight="1">
      <c r="A851" s="312"/>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ht="15.75" customHeight="1">
      <c r="A852" s="312"/>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ht="15.75" customHeight="1">
      <c r="A853" s="312"/>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ht="15.75" customHeight="1">
      <c r="A854" s="312"/>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ht="15.75" customHeight="1">
      <c r="A855" s="312"/>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ht="15.75" customHeight="1">
      <c r="A856" s="312"/>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ht="15.75" customHeight="1">
      <c r="A857" s="312"/>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ht="15.75" customHeight="1">
      <c r="A858" s="312"/>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ht="15.75" customHeight="1">
      <c r="A859" s="312"/>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ht="15.75" customHeight="1">
      <c r="A860" s="312"/>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ht="15.75" customHeight="1">
      <c r="A861" s="312"/>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ht="15.75" customHeight="1">
      <c r="A862" s="312"/>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ht="15.75" customHeight="1">
      <c r="A863" s="312"/>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ht="15.75" customHeight="1">
      <c r="A864" s="312"/>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ht="15.75" customHeight="1">
      <c r="A865" s="312"/>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ht="15.75" customHeight="1">
      <c r="A866" s="312"/>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ht="15.75" customHeight="1">
      <c r="A867" s="312"/>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ht="15.75" customHeight="1">
      <c r="A868" s="312"/>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ht="15.75" customHeight="1">
      <c r="A869" s="312"/>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ht="15.75" customHeight="1">
      <c r="A870" s="312"/>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ht="15.75" customHeight="1">
      <c r="A871" s="312"/>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ht="15.75" customHeight="1">
      <c r="A872" s="312"/>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ht="15.75" customHeight="1">
      <c r="A873" s="312"/>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ht="15.75" customHeight="1">
      <c r="A874" s="312"/>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ht="15.75" customHeight="1">
      <c r="A875" s="312"/>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ht="15.75" customHeight="1">
      <c r="A876" s="312"/>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ht="15.75" customHeight="1">
      <c r="A877" s="312"/>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ht="15.75" customHeight="1">
      <c r="A878" s="312"/>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ht="15.75" customHeight="1">
      <c r="A879" s="312"/>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ht="15.75" customHeight="1">
      <c r="A880" s="312"/>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ht="15.75" customHeight="1">
      <c r="A881" s="312"/>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ht="15.75" customHeight="1">
      <c r="A882" s="312"/>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ht="15.75" customHeight="1">
      <c r="A883" s="312"/>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ht="15.75" customHeight="1">
      <c r="A884" s="312"/>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ht="15.75" customHeight="1">
      <c r="A885" s="312"/>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ht="15.75" customHeight="1">
      <c r="A886" s="312"/>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ht="15.75" customHeight="1">
      <c r="A887" s="312"/>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ht="15.75" customHeight="1">
      <c r="A888" s="312"/>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ht="15.75" customHeight="1">
      <c r="A889" s="312"/>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ht="15.75" customHeight="1">
      <c r="A890" s="312"/>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ht="15.75" customHeight="1">
      <c r="A891" s="312"/>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ht="15.75" customHeight="1">
      <c r="A892" s="312"/>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ht="15.75" customHeight="1">
      <c r="A893" s="312"/>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ht="15.75" customHeight="1">
      <c r="A894" s="312"/>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ht="15.75" customHeight="1">
      <c r="A895" s="312"/>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ht="15.75" customHeight="1">
      <c r="A896" s="312"/>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ht="15.75" customHeight="1">
      <c r="A897" s="312"/>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ht="15.75" customHeight="1">
      <c r="A898" s="312"/>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ht="15.75" customHeight="1">
      <c r="A899" s="312"/>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ht="15.75" customHeight="1">
      <c r="A900" s="312"/>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ht="15.75" customHeight="1">
      <c r="A901" s="312"/>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ht="15.75" customHeight="1">
      <c r="A902" s="312"/>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ht="15.75" customHeight="1">
      <c r="A903" s="312"/>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ht="15.75" customHeight="1">
      <c r="A904" s="312"/>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ht="15.75" customHeight="1">
      <c r="A905" s="312"/>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ht="15.75" customHeight="1">
      <c r="A906" s="312"/>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ht="15.75" customHeight="1">
      <c r="A907" s="312"/>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ht="15.75" customHeight="1">
      <c r="A908" s="312"/>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ht="15.75" customHeight="1">
      <c r="A909" s="312"/>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ht="15.75" customHeight="1">
      <c r="A910" s="312"/>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ht="15.75" customHeight="1">
      <c r="A911" s="312"/>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ht="15.75" customHeight="1">
      <c r="A912" s="312"/>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ht="15.75" customHeight="1">
      <c r="A913" s="312"/>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ht="15.75" customHeight="1">
      <c r="A914" s="312"/>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ht="15.75" customHeight="1">
      <c r="A915" s="312"/>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ht="15.75" customHeight="1">
      <c r="A916" s="312"/>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ht="15.75" customHeight="1">
      <c r="A917" s="312"/>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ht="15.75" customHeight="1">
      <c r="A918" s="312"/>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ht="15.75" customHeight="1">
      <c r="A919" s="312"/>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ht="15.75" customHeight="1">
      <c r="A920" s="312"/>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ht="15.75" customHeight="1">
      <c r="A921" s="312"/>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ht="15.75" customHeight="1">
      <c r="A922" s="312"/>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ht="15.75" customHeight="1">
      <c r="A923" s="312"/>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ht="15.75" customHeight="1">
      <c r="A924" s="312"/>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ht="15.75" customHeight="1">
      <c r="A925" s="312"/>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ht="15.75" customHeight="1">
      <c r="A926" s="312"/>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ht="15.75" customHeight="1">
      <c r="A927" s="312"/>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ht="15.75" customHeight="1">
      <c r="A928" s="312"/>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ht="15.75" customHeight="1">
      <c r="A929" s="312"/>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ht="15.75" customHeight="1">
      <c r="A930" s="312"/>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ht="15.75" customHeight="1">
      <c r="A931" s="312"/>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ht="15.75" customHeight="1">
      <c r="A932" s="312"/>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ht="15.75" customHeight="1">
      <c r="A933" s="312"/>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ht="15.75" customHeight="1">
      <c r="A934" s="312"/>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ht="15.75" customHeight="1">
      <c r="A935" s="312"/>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ht="15.75" customHeight="1">
      <c r="A936" s="312"/>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ht="15.75" customHeight="1">
      <c r="A937" s="312"/>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ht="15.75" customHeight="1">
      <c r="A938" s="312"/>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ht="15.75" customHeight="1">
      <c r="A939" s="312"/>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ht="15.75" customHeight="1">
      <c r="A940" s="312"/>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ht="15.75" customHeight="1">
      <c r="A941" s="312"/>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ht="15.75" customHeight="1">
      <c r="A942" s="312"/>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ht="15.75" customHeight="1">
      <c r="A943" s="312"/>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ht="15.75" customHeight="1">
      <c r="A944" s="312"/>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ht="15.75" customHeight="1">
      <c r="A945" s="312"/>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ht="15.75" customHeight="1">
      <c r="A946" s="312"/>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ht="15.75" customHeight="1">
      <c r="A947" s="312"/>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ht="15.75" customHeight="1">
      <c r="A948" s="312"/>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ht="15.75" customHeight="1">
      <c r="A949" s="312"/>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ht="15.75" customHeight="1">
      <c r="A950" s="312"/>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ht="15.75" customHeight="1">
      <c r="A951" s="312"/>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ht="15.75" customHeight="1">
      <c r="A952" s="312"/>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ht="15.75" customHeight="1">
      <c r="A953" s="312"/>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ht="15.75" customHeight="1">
      <c r="A954" s="312"/>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ht="15.75" customHeight="1">
      <c r="A955" s="312"/>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ht="15.75" customHeight="1">
      <c r="A956" s="312"/>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ht="15.75" customHeight="1">
      <c r="A957" s="312"/>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ht="15.75" customHeight="1">
      <c r="A958" s="312"/>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ht="15.75" customHeight="1">
      <c r="A959" s="312"/>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ht="15.75" customHeight="1">
      <c r="A960" s="312"/>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ht="15.75" customHeight="1">
      <c r="A961" s="312"/>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ht="15.75" customHeight="1">
      <c r="A962" s="312"/>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ht="15.75" customHeight="1">
      <c r="A963" s="312"/>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ht="15.75" customHeight="1">
      <c r="A964" s="312"/>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ht="15.75" customHeight="1">
      <c r="A965" s="312"/>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ht="15.75" customHeight="1">
      <c r="A966" s="312"/>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ht="15.75" customHeight="1">
      <c r="A967" s="312"/>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ht="15.75" customHeight="1">
      <c r="A968" s="312"/>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ht="15.75" customHeight="1">
      <c r="A969" s="312"/>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ht="15.75" customHeight="1">
      <c r="A970" s="312"/>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ht="15.75" customHeight="1">
      <c r="A971" s="312"/>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ht="15.75" customHeight="1">
      <c r="A972" s="312"/>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ht="15.75" customHeight="1">
      <c r="A973" s="312"/>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ht="15.75" customHeight="1">
      <c r="A974" s="312"/>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ht="15.75" customHeight="1">
      <c r="A975" s="312"/>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ht="15.75" customHeight="1">
      <c r="A976" s="312"/>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ht="15.75" customHeight="1">
      <c r="A977" s="312"/>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ht="15.75" customHeight="1">
      <c r="A978" s="312"/>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ht="15.75" customHeight="1">
      <c r="A979" s="312"/>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ht="15.75" customHeight="1">
      <c r="A980" s="312"/>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ht="15.75" customHeight="1">
      <c r="A981" s="312"/>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ht="15.75" customHeight="1">
      <c r="A982" s="312"/>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ht="15.75" customHeight="1">
      <c r="A983" s="312"/>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ht="15.75" customHeight="1">
      <c r="A984" s="312"/>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ht="15.75" customHeight="1">
      <c r="A985" s="312"/>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ht="15.75" customHeight="1">
      <c r="A986" s="312"/>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ht="15.75" customHeight="1">
      <c r="A987" s="312"/>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ht="15.75" customHeight="1">
      <c r="A988" s="312"/>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ht="15.75" customHeight="1">
      <c r="A989" s="312"/>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ht="15.75" customHeight="1">
      <c r="A990" s="312"/>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ht="15.75" customHeight="1">
      <c r="A991" s="312"/>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ht="15.75" customHeight="1">
      <c r="A992" s="312"/>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ht="15.75" customHeight="1">
      <c r="A993" s="312"/>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ht="15.75" customHeight="1">
      <c r="A994" s="312"/>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ht="15.75" customHeight="1">
      <c r="A995" s="312"/>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ht="15.75" customHeight="1">
      <c r="A996" s="312"/>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ht="15.75" customHeight="1">
      <c r="A997" s="312"/>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ht="15.75" customHeight="1">
      <c r="A998" s="312"/>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ht="15.75" customHeight="1">
      <c r="A999" s="312"/>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ht="15.75" customHeight="1">
      <c r="A1000" s="312"/>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row r="1001" spans="1:26" ht="15.75" customHeight="1">
      <c r="A1001" s="312"/>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row>
    <row r="1002" spans="1:26" ht="15.75" customHeight="1">
      <c r="A1002" s="312"/>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312"/>
      <c r="X1002" s="312"/>
      <c r="Y1002" s="312"/>
      <c r="Z1002" s="312"/>
    </row>
    <row r="1003" spans="1:26" ht="15.75" customHeight="1">
      <c r="A1003" s="312"/>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312"/>
      <c r="X1003" s="312"/>
      <c r="Y1003" s="312"/>
      <c r="Z1003" s="312"/>
    </row>
  </sheetData>
  <mergeCells count="8">
    <mergeCell ref="A2:T2"/>
    <mergeCell ref="A3:T3"/>
    <mergeCell ref="A4:T4"/>
    <mergeCell ref="A6:A7"/>
    <mergeCell ref="B6:B7"/>
    <mergeCell ref="I6:N6"/>
    <mergeCell ref="O6:T6"/>
    <mergeCell ref="C6:H6"/>
  </mergeCells>
  <printOptions horizontalCentered="1"/>
  <pageMargins left="0.59055118110236227" right="0.59055118110236227" top="0.78740157480314965" bottom="0.59055118110236227" header="0.78740157480314965" footer="0.39370078740157483"/>
  <pageSetup paperSize="9" scale="71" fitToHeight="0" pageOrder="overThenDown" orientation="landscape" cellComments="atEnd" r:id="rId1"/>
  <headerFooter>
    <oddFooter>&amp;R&amp;P of &amp;N</oddFooter>
  </headerFooter>
</worksheet>
</file>

<file path=xl/worksheets/sheet11.xml><?xml version="1.0" encoding="utf-8"?>
<worksheet xmlns="http://schemas.openxmlformats.org/spreadsheetml/2006/main" xmlns:r="http://schemas.openxmlformats.org/officeDocument/2006/relationships">
  <sheetPr>
    <tabColor rgb="FF00B050"/>
    <outlinePr summaryBelow="0" summaryRight="0"/>
    <pageSetUpPr fitToPage="1"/>
  </sheetPr>
  <dimension ref="A1:H93"/>
  <sheetViews>
    <sheetView view="pageBreakPreview" zoomScaleSheetLayoutView="100" workbookViewId="0">
      <pane xSplit="2" ySplit="8" topLeftCell="C18"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 style="280" customWidth="1"/>
    <col min="2" max="2" width="21.7109375" style="280" bestFit="1" customWidth="1"/>
    <col min="3" max="3" width="11.28515625" style="280" customWidth="1"/>
    <col min="4" max="7" width="13.5703125" style="280" customWidth="1"/>
    <col min="8" max="16384" width="14.42578125" style="280"/>
  </cols>
  <sheetData>
    <row r="1" spans="1:8" ht="12.75">
      <c r="G1" s="319" t="s">
        <v>225</v>
      </c>
    </row>
    <row r="2" spans="1:8" ht="12.75">
      <c r="A2" s="716" t="str">
        <f>'AT-2-S1 BUDGET'!A2</f>
        <v>[Mid Day Meal Scheme, U.P.]</v>
      </c>
      <c r="B2" s="680"/>
      <c r="C2" s="680"/>
      <c r="D2" s="680"/>
      <c r="E2" s="680"/>
      <c r="F2" s="680"/>
      <c r="G2" s="680"/>
    </row>
    <row r="3" spans="1:8" ht="23.25">
      <c r="A3" s="717" t="str">
        <f>'AT-2-S1 BUDGET'!A3</f>
        <v>Annual Work Plan and Budget 2019-20</v>
      </c>
      <c r="B3" s="680"/>
      <c r="C3" s="680"/>
      <c r="D3" s="680"/>
      <c r="E3" s="680"/>
      <c r="F3" s="680"/>
      <c r="G3" s="680"/>
    </row>
    <row r="4" spans="1:8" ht="12.75">
      <c r="A4" s="715" t="s">
        <v>226</v>
      </c>
      <c r="B4" s="680"/>
      <c r="C4" s="680"/>
      <c r="D4" s="680"/>
      <c r="E4" s="680"/>
      <c r="F4" s="680"/>
      <c r="G4" s="680"/>
    </row>
    <row r="5" spans="1:8" ht="12.75">
      <c r="A5" s="321" t="str">
        <f>AT_2A_fundflow!A5</f>
        <v>State: UTTAR PRADESH</v>
      </c>
      <c r="G5" s="190" t="str">
        <f>AT_2A_fundflow!U5</f>
        <v>(For the Period 01.04.18 to 31.03.19)</v>
      </c>
    </row>
    <row r="6" spans="1:8" ht="57" customHeight="1">
      <c r="A6" s="285" t="s">
        <v>83</v>
      </c>
      <c r="B6" s="285" t="s">
        <v>227</v>
      </c>
      <c r="C6" s="285" t="s">
        <v>228</v>
      </c>
      <c r="D6" s="285" t="s">
        <v>229</v>
      </c>
      <c r="E6" s="285" t="s">
        <v>230</v>
      </c>
      <c r="F6" s="285" t="s">
        <v>231</v>
      </c>
      <c r="G6" s="285" t="s">
        <v>232</v>
      </c>
    </row>
    <row r="7" spans="1:8" ht="15.75" customHeight="1">
      <c r="A7" s="285">
        <v>1</v>
      </c>
      <c r="B7" s="285">
        <v>2</v>
      </c>
      <c r="C7" s="285">
        <v>3</v>
      </c>
      <c r="D7" s="285">
        <v>4</v>
      </c>
      <c r="E7" s="285">
        <v>5</v>
      </c>
      <c r="F7" s="285">
        <v>6</v>
      </c>
      <c r="G7" s="285">
        <v>7</v>
      </c>
    </row>
    <row r="8" spans="1:8" ht="12.75">
      <c r="A8" s="322"/>
      <c r="B8" s="322" t="s">
        <v>27</v>
      </c>
      <c r="C8" s="323">
        <f>SUM(C9:C83)</f>
        <v>18019846</v>
      </c>
      <c r="D8" s="323">
        <f>SUM(D9:D83)</f>
        <v>14747191</v>
      </c>
      <c r="E8" s="323">
        <f>SUM(E9:E83)</f>
        <v>1024798</v>
      </c>
      <c r="F8" s="323">
        <f>SUM(F9:F83)</f>
        <v>2247857</v>
      </c>
      <c r="G8" s="323">
        <f>SUM(G9:G83)</f>
        <v>669</v>
      </c>
      <c r="H8" s="387"/>
    </row>
    <row r="9" spans="1:8" ht="12.75">
      <c r="A9" s="324">
        <f>AT3A_Schools_PS!A10</f>
        <v>1</v>
      </c>
      <c r="B9" s="324" t="str">
        <f>AT3A_Schools_PS!B10</f>
        <v>01-AGRA</v>
      </c>
      <c r="C9" s="325">
        <f>'AT4_enrolment vs availed_PY'!H10+'AT4A_enrolment vs availed_UPY'!H10</f>
        <v>268148</v>
      </c>
      <c r="D9" s="324">
        <v>118370</v>
      </c>
      <c r="E9" s="324">
        <v>70846</v>
      </c>
      <c r="F9" s="325">
        <f t="shared" ref="F9:F72" si="0">C9-D9-E9</f>
        <v>78932</v>
      </c>
      <c r="G9" s="324">
        <v>0</v>
      </c>
    </row>
    <row r="10" spans="1:8" ht="12.75">
      <c r="A10" s="324">
        <f>AT3A_Schools_PS!A11</f>
        <v>2</v>
      </c>
      <c r="B10" s="324" t="str">
        <f>AT3A_Schools_PS!B11</f>
        <v>02-ALIGARH</v>
      </c>
      <c r="C10" s="325">
        <f>'AT4_enrolment vs availed_PY'!H11+'AT4A_enrolment vs availed_UPY'!H11</f>
        <v>259310</v>
      </c>
      <c r="D10" s="324">
        <v>163513</v>
      </c>
      <c r="E10" s="324">
        <v>28583</v>
      </c>
      <c r="F10" s="325">
        <f t="shared" si="0"/>
        <v>67214</v>
      </c>
      <c r="G10" s="324">
        <v>13</v>
      </c>
    </row>
    <row r="11" spans="1:8" ht="12.75">
      <c r="A11" s="324">
        <f>AT3A_Schools_PS!A12</f>
        <v>3</v>
      </c>
      <c r="B11" s="324" t="str">
        <f>AT3A_Schools_PS!B12</f>
        <v>03-ALLAHABAD</v>
      </c>
      <c r="C11" s="325">
        <f>'AT4_enrolment vs availed_PY'!H12+'AT4A_enrolment vs availed_UPY'!H12</f>
        <v>498445</v>
      </c>
      <c r="D11" s="325">
        <v>468528</v>
      </c>
      <c r="E11" s="325">
        <v>14655</v>
      </c>
      <c r="F11" s="325">
        <f t="shared" si="0"/>
        <v>15262</v>
      </c>
      <c r="G11" s="326">
        <v>0</v>
      </c>
    </row>
    <row r="12" spans="1:8" ht="12.75">
      <c r="A12" s="324">
        <f>AT3A_Schools_PS!A13</f>
        <v>4</v>
      </c>
      <c r="B12" s="324" t="str">
        <f>AT3A_Schools_PS!B13</f>
        <v>04-AMBEDKAR NAGAR</v>
      </c>
      <c r="C12" s="325">
        <f>'AT4_enrolment vs availed_PY'!H13+'AT4A_enrolment vs availed_UPY'!H13</f>
        <v>207900</v>
      </c>
      <c r="D12" s="324">
        <v>159114</v>
      </c>
      <c r="E12" s="325">
        <v>20726</v>
      </c>
      <c r="F12" s="325">
        <f t="shared" si="0"/>
        <v>28060</v>
      </c>
      <c r="G12" s="324">
        <v>0</v>
      </c>
    </row>
    <row r="13" spans="1:8" ht="12.75">
      <c r="A13" s="324">
        <f>AT3A_Schools_PS!A14</f>
        <v>5</v>
      </c>
      <c r="B13" s="324" t="str">
        <f>AT3A_Schools_PS!B14</f>
        <v>05-AURAIYA</v>
      </c>
      <c r="C13" s="325">
        <f>'AT4_enrolment vs availed_PY'!H14+'AT4A_enrolment vs availed_UPY'!H14</f>
        <v>125020</v>
      </c>
      <c r="D13" s="325">
        <v>87940</v>
      </c>
      <c r="E13" s="325">
        <v>0</v>
      </c>
      <c r="F13" s="325">
        <f t="shared" si="0"/>
        <v>37080</v>
      </c>
      <c r="G13" s="325">
        <v>0</v>
      </c>
    </row>
    <row r="14" spans="1:8" ht="12.75">
      <c r="A14" s="324">
        <f>AT3A_Schools_PS!A15</f>
        <v>6</v>
      </c>
      <c r="B14" s="324" t="str">
        <f>AT3A_Schools_PS!B15</f>
        <v>06-AZAMGARH</v>
      </c>
      <c r="C14" s="325">
        <f>'AT4_enrolment vs availed_PY'!H15+'AT4A_enrolment vs availed_UPY'!H15</f>
        <v>418477</v>
      </c>
      <c r="D14" s="324">
        <v>362251</v>
      </c>
      <c r="E14" s="324">
        <v>0</v>
      </c>
      <c r="F14" s="325">
        <f t="shared" si="0"/>
        <v>56226</v>
      </c>
      <c r="G14" s="324">
        <v>0</v>
      </c>
    </row>
    <row r="15" spans="1:8" ht="12.75">
      <c r="A15" s="324">
        <f>AT3A_Schools_PS!A16</f>
        <v>7</v>
      </c>
      <c r="B15" s="324" t="str">
        <f>AT3A_Schools_PS!B16</f>
        <v>07-BADAUN</v>
      </c>
      <c r="C15" s="325">
        <f>'AT4_enrolment vs availed_PY'!H16+'AT4A_enrolment vs availed_UPY'!H16</f>
        <v>351563</v>
      </c>
      <c r="D15" s="324">
        <v>301292</v>
      </c>
      <c r="E15" s="324">
        <v>40382</v>
      </c>
      <c r="F15" s="325">
        <f t="shared" si="0"/>
        <v>9889</v>
      </c>
      <c r="G15" s="325">
        <v>0</v>
      </c>
    </row>
    <row r="16" spans="1:8" ht="12.75">
      <c r="A16" s="324">
        <f>AT3A_Schools_PS!A17</f>
        <v>8</v>
      </c>
      <c r="B16" s="324" t="str">
        <f>AT3A_Schools_PS!B17</f>
        <v>08-BAGHPAT</v>
      </c>
      <c r="C16" s="325">
        <f>'AT4_enrolment vs availed_PY'!H17+'AT4A_enrolment vs availed_UPY'!H17</f>
        <v>93248</v>
      </c>
      <c r="D16" s="325">
        <v>72163</v>
      </c>
      <c r="E16" s="324">
        <v>0</v>
      </c>
      <c r="F16" s="325">
        <f t="shared" si="0"/>
        <v>21085</v>
      </c>
      <c r="G16" s="324">
        <v>0</v>
      </c>
    </row>
    <row r="17" spans="1:7" ht="12.75">
      <c r="A17" s="324">
        <f>AT3A_Schools_PS!A18</f>
        <v>9</v>
      </c>
      <c r="B17" s="324" t="str">
        <f>AT3A_Schools_PS!B18</f>
        <v>09-BAHRAICH</v>
      </c>
      <c r="C17" s="325">
        <f>'AT4_enrolment vs availed_PY'!H18+'AT4A_enrolment vs availed_UPY'!H18</f>
        <v>483209</v>
      </c>
      <c r="D17" s="324">
        <v>376902</v>
      </c>
      <c r="E17" s="324">
        <v>19327</v>
      </c>
      <c r="F17" s="325">
        <f t="shared" si="0"/>
        <v>86980</v>
      </c>
      <c r="G17" s="324">
        <v>0</v>
      </c>
    </row>
    <row r="18" spans="1:7" ht="12.75">
      <c r="A18" s="324">
        <f>AT3A_Schools_PS!A19</f>
        <v>10</v>
      </c>
      <c r="B18" s="324" t="str">
        <f>AT3A_Schools_PS!B19</f>
        <v>10-BALLIA</v>
      </c>
      <c r="C18" s="325">
        <f>'AT4_enrolment vs availed_PY'!H19+'AT4A_enrolment vs availed_UPY'!H19</f>
        <v>306705</v>
      </c>
      <c r="D18" s="325">
        <v>229691</v>
      </c>
      <c r="E18" s="325">
        <v>77014</v>
      </c>
      <c r="F18" s="325">
        <f t="shared" si="0"/>
        <v>0</v>
      </c>
      <c r="G18" s="324">
        <v>0</v>
      </c>
    </row>
    <row r="19" spans="1:7" ht="12.75">
      <c r="A19" s="324">
        <f>AT3A_Schools_PS!A20</f>
        <v>11</v>
      </c>
      <c r="B19" s="324" t="str">
        <f>AT3A_Schools_PS!B20</f>
        <v>11-BALRAMPUR</v>
      </c>
      <c r="C19" s="325">
        <f>'AT4_enrolment vs availed_PY'!H20+'AT4A_enrolment vs availed_UPY'!H20</f>
        <v>262496</v>
      </c>
      <c r="D19" s="325">
        <v>179628</v>
      </c>
      <c r="E19" s="325">
        <v>21790</v>
      </c>
      <c r="F19" s="325">
        <f t="shared" si="0"/>
        <v>61078</v>
      </c>
      <c r="G19" s="325">
        <v>0</v>
      </c>
    </row>
    <row r="20" spans="1:7" ht="12.75">
      <c r="A20" s="324">
        <f>AT3A_Schools_PS!A21</f>
        <v>12</v>
      </c>
      <c r="B20" s="324" t="str">
        <f>AT3A_Schools_PS!B21</f>
        <v>12-BANDA</v>
      </c>
      <c r="C20" s="325">
        <f>'AT4_enrolment vs availed_PY'!H21+'AT4A_enrolment vs availed_UPY'!H21</f>
        <v>236440</v>
      </c>
      <c r="D20" s="325">
        <v>202987</v>
      </c>
      <c r="E20" s="324">
        <v>0</v>
      </c>
      <c r="F20" s="325">
        <f t="shared" si="0"/>
        <v>33453</v>
      </c>
      <c r="G20" s="325">
        <v>0</v>
      </c>
    </row>
    <row r="21" spans="1:7" ht="12.75">
      <c r="A21" s="324">
        <f>AT3A_Schools_PS!A22</f>
        <v>13</v>
      </c>
      <c r="B21" s="324" t="str">
        <f>AT3A_Schools_PS!B22</f>
        <v>13-BARABANKI</v>
      </c>
      <c r="C21" s="325">
        <f>'AT4_enrolment vs availed_PY'!H22+'AT4A_enrolment vs availed_UPY'!H22</f>
        <v>356814</v>
      </c>
      <c r="D21" s="324">
        <v>275845</v>
      </c>
      <c r="E21" s="325">
        <v>7336</v>
      </c>
      <c r="F21" s="325">
        <f t="shared" si="0"/>
        <v>73633</v>
      </c>
      <c r="G21" s="324">
        <v>0</v>
      </c>
    </row>
    <row r="22" spans="1:7" ht="12.75">
      <c r="A22" s="324">
        <f>AT3A_Schools_PS!A23</f>
        <v>14</v>
      </c>
      <c r="B22" s="324" t="str">
        <f>AT3A_Schools_PS!B23</f>
        <v>14-BAREILY</v>
      </c>
      <c r="C22" s="325">
        <f>'AT4_enrolment vs availed_PY'!H23+'AT4A_enrolment vs availed_UPY'!H23</f>
        <v>363284</v>
      </c>
      <c r="D22" s="324">
        <v>255605</v>
      </c>
      <c r="E22" s="324">
        <v>6467</v>
      </c>
      <c r="F22" s="325">
        <f t="shared" si="0"/>
        <v>101212</v>
      </c>
      <c r="G22" s="324">
        <v>0</v>
      </c>
    </row>
    <row r="23" spans="1:7" ht="12.75">
      <c r="A23" s="324">
        <f>AT3A_Schools_PS!A24</f>
        <v>15</v>
      </c>
      <c r="B23" s="324" t="str">
        <f>AT3A_Schools_PS!B24</f>
        <v>15-BASTI</v>
      </c>
      <c r="C23" s="325">
        <f>'AT4_enrolment vs availed_PY'!H24+'AT4A_enrolment vs availed_UPY'!H24</f>
        <v>236134</v>
      </c>
      <c r="D23" s="324">
        <v>232001</v>
      </c>
      <c r="E23" s="324">
        <v>982</v>
      </c>
      <c r="F23" s="325">
        <f t="shared" si="0"/>
        <v>3151</v>
      </c>
      <c r="G23" s="324">
        <v>0</v>
      </c>
    </row>
    <row r="24" spans="1:7" ht="12.75">
      <c r="A24" s="324">
        <f>AT3A_Schools_PS!A25</f>
        <v>16</v>
      </c>
      <c r="B24" s="324" t="str">
        <f>AT3A_Schools_PS!B25</f>
        <v>16-BHADOHI</v>
      </c>
      <c r="C24" s="325">
        <f>'AT4_enrolment vs availed_PY'!H25+'AT4A_enrolment vs availed_UPY'!H25</f>
        <v>157894</v>
      </c>
      <c r="D24" s="324">
        <v>97010</v>
      </c>
      <c r="E24" s="325">
        <v>22199</v>
      </c>
      <c r="F24" s="325">
        <f t="shared" si="0"/>
        <v>38685</v>
      </c>
      <c r="G24" s="324">
        <v>0</v>
      </c>
    </row>
    <row r="25" spans="1:7" ht="12.75">
      <c r="A25" s="324">
        <f>AT3A_Schools_PS!A26</f>
        <v>17</v>
      </c>
      <c r="B25" s="324" t="str">
        <f>AT3A_Schools_PS!B26</f>
        <v>17-BIJNOUR</v>
      </c>
      <c r="C25" s="325">
        <f>'AT4_enrolment vs availed_PY'!H26+'AT4A_enrolment vs availed_UPY'!H26</f>
        <v>228618</v>
      </c>
      <c r="D25" s="324">
        <v>211860</v>
      </c>
      <c r="E25" s="324">
        <v>0</v>
      </c>
      <c r="F25" s="325">
        <f t="shared" si="0"/>
        <v>16758</v>
      </c>
      <c r="G25" s="324">
        <v>0</v>
      </c>
    </row>
    <row r="26" spans="1:7" ht="12.75">
      <c r="A26" s="324">
        <f>AT3A_Schools_PS!A27</f>
        <v>18</v>
      </c>
      <c r="B26" s="324" t="str">
        <f>AT3A_Schools_PS!B27</f>
        <v>18-BULANDSHAHAR</v>
      </c>
      <c r="C26" s="325">
        <f>'AT4_enrolment vs availed_PY'!H27+'AT4A_enrolment vs availed_UPY'!H27</f>
        <v>272349</v>
      </c>
      <c r="D26" s="325">
        <v>198692</v>
      </c>
      <c r="E26" s="324">
        <v>0</v>
      </c>
      <c r="F26" s="325">
        <f t="shared" si="0"/>
        <v>73657</v>
      </c>
      <c r="G26" s="324"/>
    </row>
    <row r="27" spans="1:7" ht="12.75">
      <c r="A27" s="324">
        <f>AT3A_Schools_PS!A28</f>
        <v>19</v>
      </c>
      <c r="B27" s="324" t="str">
        <f>AT3A_Schools_PS!B28</f>
        <v>19-CHANDAULI</v>
      </c>
      <c r="C27" s="325">
        <f>'AT4_enrolment vs availed_PY'!H28+'AT4A_enrolment vs availed_UPY'!H28</f>
        <v>233015</v>
      </c>
      <c r="D27" s="324">
        <v>223648</v>
      </c>
      <c r="E27" s="324">
        <v>9367</v>
      </c>
      <c r="F27" s="325">
        <f t="shared" si="0"/>
        <v>0</v>
      </c>
      <c r="G27" s="324">
        <v>0</v>
      </c>
    </row>
    <row r="28" spans="1:7" ht="12.75">
      <c r="A28" s="324">
        <f>AT3A_Schools_PS!A29</f>
        <v>20</v>
      </c>
      <c r="B28" s="324" t="str">
        <f>AT3A_Schools_PS!B29</f>
        <v>20-CHITRAKOOT</v>
      </c>
      <c r="C28" s="325">
        <f>'AT4_enrolment vs availed_PY'!H29+'AT4A_enrolment vs availed_UPY'!H29</f>
        <v>145021</v>
      </c>
      <c r="D28" s="324">
        <v>130355</v>
      </c>
      <c r="E28" s="324">
        <v>0</v>
      </c>
      <c r="F28" s="325">
        <f t="shared" si="0"/>
        <v>14666</v>
      </c>
      <c r="G28" s="324">
        <v>0</v>
      </c>
    </row>
    <row r="29" spans="1:7" ht="12.75">
      <c r="A29" s="324">
        <f>AT3A_Schools_PS!A30</f>
        <v>21</v>
      </c>
      <c r="B29" s="324" t="str">
        <f>AT3A_Schools_PS!B30</f>
        <v>21-AMETHI</v>
      </c>
      <c r="C29" s="325">
        <f>'AT4_enrolment vs availed_PY'!H30+'AT4A_enrolment vs availed_UPY'!H30</f>
        <v>178195</v>
      </c>
      <c r="D29" s="324">
        <v>114045</v>
      </c>
      <c r="E29" s="324">
        <v>345</v>
      </c>
      <c r="F29" s="325">
        <f t="shared" si="0"/>
        <v>63805</v>
      </c>
      <c r="G29" s="324">
        <v>0</v>
      </c>
    </row>
    <row r="30" spans="1:7" ht="12.75">
      <c r="A30" s="324">
        <f>AT3A_Schools_PS!A31</f>
        <v>22</v>
      </c>
      <c r="B30" s="324" t="str">
        <f>AT3A_Schools_PS!B31</f>
        <v>22-DEORIA</v>
      </c>
      <c r="C30" s="325">
        <f>'AT4_enrolment vs availed_PY'!H31+'AT4A_enrolment vs availed_UPY'!H31</f>
        <v>286366</v>
      </c>
      <c r="D30" s="325">
        <v>259986</v>
      </c>
      <c r="E30" s="325">
        <v>13989</v>
      </c>
      <c r="F30" s="325">
        <f t="shared" si="0"/>
        <v>12391</v>
      </c>
      <c r="G30" s="324">
        <v>0</v>
      </c>
    </row>
    <row r="31" spans="1:7" ht="12.75">
      <c r="A31" s="324">
        <f>AT3A_Schools_PS!A32</f>
        <v>23</v>
      </c>
      <c r="B31" s="324" t="str">
        <f>AT3A_Schools_PS!B32</f>
        <v>23-ETAH</v>
      </c>
      <c r="C31" s="325">
        <f>'AT4_enrolment vs availed_PY'!H32+'AT4A_enrolment vs availed_UPY'!H32</f>
        <v>170653</v>
      </c>
      <c r="D31" s="325">
        <v>133517</v>
      </c>
      <c r="E31" s="325">
        <v>737</v>
      </c>
      <c r="F31" s="325">
        <f t="shared" si="0"/>
        <v>36399</v>
      </c>
      <c r="G31" s="325">
        <v>0</v>
      </c>
    </row>
    <row r="32" spans="1:7" ht="12.75">
      <c r="A32" s="324">
        <f>AT3A_Schools_PS!A33</f>
        <v>24</v>
      </c>
      <c r="B32" s="324" t="str">
        <f>AT3A_Schools_PS!B33</f>
        <v>24-FAIZABAD</v>
      </c>
      <c r="C32" s="325">
        <f>'AT4_enrolment vs availed_PY'!H33+'AT4A_enrolment vs availed_UPY'!H33</f>
        <v>224331</v>
      </c>
      <c r="D32" s="325">
        <v>174736</v>
      </c>
      <c r="E32" s="325">
        <v>31741</v>
      </c>
      <c r="F32" s="325">
        <f t="shared" si="0"/>
        <v>17854</v>
      </c>
      <c r="G32" s="325">
        <v>0</v>
      </c>
    </row>
    <row r="33" spans="1:7" ht="12.75">
      <c r="A33" s="324">
        <f>AT3A_Schools_PS!A34</f>
        <v>25</v>
      </c>
      <c r="B33" s="324" t="str">
        <f>AT3A_Schools_PS!B34</f>
        <v>25-FARRUKHABAD</v>
      </c>
      <c r="C33" s="325">
        <f>'AT4_enrolment vs availed_PY'!H34+'AT4A_enrolment vs availed_UPY'!H34</f>
        <v>191324</v>
      </c>
      <c r="D33" s="325">
        <v>129412</v>
      </c>
      <c r="E33" s="324">
        <v>0</v>
      </c>
      <c r="F33" s="325">
        <f t="shared" si="0"/>
        <v>61912</v>
      </c>
      <c r="G33" s="324">
        <v>0</v>
      </c>
    </row>
    <row r="34" spans="1:7" ht="12.75">
      <c r="A34" s="324">
        <f>AT3A_Schools_PS!A35</f>
        <v>26</v>
      </c>
      <c r="B34" s="324" t="str">
        <f>AT3A_Schools_PS!B35</f>
        <v>26-FATEHPUR</v>
      </c>
      <c r="C34" s="325">
        <f>'AT4_enrolment vs availed_PY'!H35+'AT4A_enrolment vs availed_UPY'!H35</f>
        <v>260452</v>
      </c>
      <c r="D34" s="324">
        <v>227432</v>
      </c>
      <c r="E34" s="324">
        <v>17805</v>
      </c>
      <c r="F34" s="325">
        <f t="shared" si="0"/>
        <v>15215</v>
      </c>
      <c r="G34" s="324">
        <v>31</v>
      </c>
    </row>
    <row r="35" spans="1:7" ht="12.75">
      <c r="A35" s="324">
        <f>AT3A_Schools_PS!A36</f>
        <v>27</v>
      </c>
      <c r="B35" s="324" t="str">
        <f>AT3A_Schools_PS!B36</f>
        <v>27-FIROZABAD</v>
      </c>
      <c r="C35" s="325">
        <f>'AT4_enrolment vs availed_PY'!H36+'AT4A_enrolment vs availed_UPY'!H36</f>
        <v>185345</v>
      </c>
      <c r="D35" s="324"/>
      <c r="E35" s="324"/>
      <c r="F35" s="325">
        <f t="shared" si="0"/>
        <v>185345</v>
      </c>
      <c r="G35" s="324"/>
    </row>
    <row r="36" spans="1:7" ht="12.75">
      <c r="A36" s="324">
        <f>AT3A_Schools_PS!A37</f>
        <v>28</v>
      </c>
      <c r="B36" s="324" t="str">
        <f>AT3A_Schools_PS!B37</f>
        <v>28-G.B. NAGAR</v>
      </c>
      <c r="C36" s="325">
        <f>'AT4_enrolment vs availed_PY'!H37+'AT4A_enrolment vs availed_UPY'!H37</f>
        <v>100076</v>
      </c>
      <c r="D36" s="324">
        <v>73706</v>
      </c>
      <c r="E36" s="324">
        <v>486</v>
      </c>
      <c r="F36" s="325">
        <f t="shared" si="0"/>
        <v>25884</v>
      </c>
      <c r="G36" s="324">
        <v>0</v>
      </c>
    </row>
    <row r="37" spans="1:7" ht="12.75">
      <c r="A37" s="324">
        <f>AT3A_Schools_PS!A38</f>
        <v>29</v>
      </c>
      <c r="B37" s="324" t="str">
        <f>AT3A_Schools_PS!B38</f>
        <v>29-GHAZIPUR</v>
      </c>
      <c r="C37" s="325">
        <f>'AT4_enrolment vs availed_PY'!H38+'AT4A_enrolment vs availed_UPY'!H38</f>
        <v>324149</v>
      </c>
      <c r="D37" s="324">
        <v>295818</v>
      </c>
      <c r="E37" s="324">
        <v>28331</v>
      </c>
      <c r="F37" s="325">
        <f t="shared" si="0"/>
        <v>0</v>
      </c>
      <c r="G37" s="324">
        <v>0</v>
      </c>
    </row>
    <row r="38" spans="1:7" ht="12.75">
      <c r="A38" s="324">
        <f>AT3A_Schools_PS!A39</f>
        <v>30</v>
      </c>
      <c r="B38" s="324" t="str">
        <f>AT3A_Schools_PS!B39</f>
        <v>30-GHAZIYABAD</v>
      </c>
      <c r="C38" s="325">
        <f>'AT4_enrolment vs availed_PY'!H39+'AT4A_enrolment vs availed_UPY'!H39</f>
        <v>114861</v>
      </c>
      <c r="D38" s="324">
        <v>96880</v>
      </c>
      <c r="E38" s="324">
        <v>1410</v>
      </c>
      <c r="F38" s="325">
        <f t="shared" si="0"/>
        <v>16571</v>
      </c>
      <c r="G38" s="324">
        <v>0</v>
      </c>
    </row>
    <row r="39" spans="1:7" ht="12.75">
      <c r="A39" s="324">
        <f>AT3A_Schools_PS!A40</f>
        <v>31</v>
      </c>
      <c r="B39" s="324" t="str">
        <f>AT3A_Schools_PS!B40</f>
        <v>31-GONDA</v>
      </c>
      <c r="C39" s="325">
        <f>'AT4_enrolment vs availed_PY'!H40+'AT4A_enrolment vs availed_UPY'!H40</f>
        <v>368149</v>
      </c>
      <c r="D39" s="324">
        <v>213068</v>
      </c>
      <c r="E39" s="324">
        <v>50169</v>
      </c>
      <c r="F39" s="325">
        <f t="shared" si="0"/>
        <v>104912</v>
      </c>
      <c r="G39" s="325">
        <v>0</v>
      </c>
    </row>
    <row r="40" spans="1:7" ht="12.75">
      <c r="A40" s="324">
        <f>AT3A_Schools_PS!A41</f>
        <v>32</v>
      </c>
      <c r="B40" s="324" t="str">
        <f>AT3A_Schools_PS!B41</f>
        <v>32-GORAKHPUR</v>
      </c>
      <c r="C40" s="325">
        <f>'AT4_enrolment vs availed_PY'!H41+'AT4A_enrolment vs availed_UPY'!H41</f>
        <v>350163</v>
      </c>
      <c r="D40" s="324">
        <v>321276</v>
      </c>
      <c r="E40" s="324">
        <v>29387</v>
      </c>
      <c r="F40" s="325">
        <f t="shared" si="0"/>
        <v>-500</v>
      </c>
      <c r="G40" s="324">
        <v>147</v>
      </c>
    </row>
    <row r="41" spans="1:7" ht="12.75">
      <c r="A41" s="324">
        <f>AT3A_Schools_PS!A42</f>
        <v>33</v>
      </c>
      <c r="B41" s="324" t="str">
        <f>AT3A_Schools_PS!B42</f>
        <v>33-HAMEERPUR</v>
      </c>
      <c r="C41" s="325">
        <f>'AT4_enrolment vs availed_PY'!H42+'AT4A_enrolment vs availed_UPY'!H42</f>
        <v>113992</v>
      </c>
      <c r="D41" s="324">
        <v>104987</v>
      </c>
      <c r="E41" s="324">
        <v>3014</v>
      </c>
      <c r="F41" s="325">
        <f t="shared" si="0"/>
        <v>5991</v>
      </c>
      <c r="G41" s="324">
        <v>0</v>
      </c>
    </row>
    <row r="42" spans="1:7" ht="12.75">
      <c r="A42" s="324">
        <f>AT3A_Schools_PS!A43</f>
        <v>34</v>
      </c>
      <c r="B42" s="324" t="str">
        <f>AT3A_Schools_PS!B43</f>
        <v>34-HARDOI</v>
      </c>
      <c r="C42" s="325">
        <f>'AT4_enrolment vs availed_PY'!H43+'AT4A_enrolment vs availed_UPY'!H43</f>
        <v>500456</v>
      </c>
      <c r="D42" s="324">
        <v>462923</v>
      </c>
      <c r="E42" s="324">
        <v>37533</v>
      </c>
      <c r="F42" s="325">
        <f t="shared" si="0"/>
        <v>0</v>
      </c>
      <c r="G42" s="324"/>
    </row>
    <row r="43" spans="1:7" ht="12.75">
      <c r="A43" s="324">
        <f>AT3A_Schools_PS!A44</f>
        <v>35</v>
      </c>
      <c r="B43" s="324" t="str">
        <f>AT3A_Schools_PS!B44</f>
        <v>35-HATHRAS</v>
      </c>
      <c r="C43" s="325">
        <f>'AT4_enrolment vs availed_PY'!H44+'AT4A_enrolment vs availed_UPY'!H44</f>
        <v>139412</v>
      </c>
      <c r="D43" s="324">
        <v>111749</v>
      </c>
      <c r="E43" s="324">
        <v>2821</v>
      </c>
      <c r="F43" s="325">
        <f t="shared" si="0"/>
        <v>24842</v>
      </c>
      <c r="G43" s="324">
        <v>0</v>
      </c>
    </row>
    <row r="44" spans="1:7" ht="12.75">
      <c r="A44" s="324">
        <f>AT3A_Schools_PS!A45</f>
        <v>36</v>
      </c>
      <c r="B44" s="324" t="str">
        <f>AT3A_Schools_PS!B45</f>
        <v>36-ITAWAH</v>
      </c>
      <c r="C44" s="325">
        <f>'AT4_enrolment vs availed_PY'!H45+'AT4A_enrolment vs availed_UPY'!H45</f>
        <v>129805</v>
      </c>
      <c r="D44" s="324">
        <v>44818</v>
      </c>
      <c r="E44" s="324">
        <v>0</v>
      </c>
      <c r="F44" s="325">
        <f t="shared" si="0"/>
        <v>84987</v>
      </c>
      <c r="G44" s="324">
        <v>0</v>
      </c>
    </row>
    <row r="45" spans="1:7" ht="12.75">
      <c r="A45" s="324">
        <f>AT3A_Schools_PS!A46</f>
        <v>37</v>
      </c>
      <c r="B45" s="324" t="str">
        <f>AT3A_Schools_PS!B46</f>
        <v>37-J.P. NAGAR</v>
      </c>
      <c r="C45" s="325">
        <f>'AT4_enrolment vs availed_PY'!H46+'AT4A_enrolment vs availed_UPY'!H46</f>
        <v>131598</v>
      </c>
      <c r="D45" s="324">
        <v>119754</v>
      </c>
      <c r="E45" s="324">
        <v>4808</v>
      </c>
      <c r="F45" s="325">
        <f t="shared" si="0"/>
        <v>7036</v>
      </c>
      <c r="G45" s="324">
        <v>0</v>
      </c>
    </row>
    <row r="46" spans="1:7" ht="12.75">
      <c r="A46" s="324">
        <f>AT3A_Schools_PS!A47</f>
        <v>38</v>
      </c>
      <c r="B46" s="324" t="str">
        <f>AT3A_Schools_PS!B47</f>
        <v>38-JALAUN</v>
      </c>
      <c r="C46" s="325">
        <f>'AT4_enrolment vs availed_PY'!H47+'AT4A_enrolment vs availed_UPY'!H47</f>
        <v>143299</v>
      </c>
      <c r="D46" s="324">
        <v>114203</v>
      </c>
      <c r="E46" s="324">
        <v>2379</v>
      </c>
      <c r="F46" s="325">
        <f t="shared" si="0"/>
        <v>26717</v>
      </c>
      <c r="G46" s="324">
        <v>0</v>
      </c>
    </row>
    <row r="47" spans="1:7" ht="12.75">
      <c r="A47" s="324">
        <f>AT3A_Schools_PS!A48</f>
        <v>39</v>
      </c>
      <c r="B47" s="324" t="str">
        <f>AT3A_Schools_PS!B48</f>
        <v>39-JAUNPUR</v>
      </c>
      <c r="C47" s="325">
        <f>'AT4_enrolment vs availed_PY'!H48+'AT4A_enrolment vs availed_UPY'!H48</f>
        <v>449219</v>
      </c>
      <c r="D47" s="324">
        <v>386328</v>
      </c>
      <c r="E47" s="324">
        <v>22012</v>
      </c>
      <c r="F47" s="325">
        <f t="shared" si="0"/>
        <v>40879</v>
      </c>
      <c r="G47" s="324">
        <v>0</v>
      </c>
    </row>
    <row r="48" spans="1:7" ht="12.75">
      <c r="A48" s="324">
        <f>AT3A_Schools_PS!A49</f>
        <v>40</v>
      </c>
      <c r="B48" s="324" t="str">
        <f>AT3A_Schools_PS!B49</f>
        <v>40-JHANSI</v>
      </c>
      <c r="C48" s="325">
        <f>'AT4_enrolment vs availed_PY'!H49+'AT4A_enrolment vs availed_UPY'!H49</f>
        <v>152361</v>
      </c>
      <c r="D48" s="324">
        <v>115295</v>
      </c>
      <c r="E48" s="324">
        <v>3256</v>
      </c>
      <c r="F48" s="325">
        <f t="shared" si="0"/>
        <v>33810</v>
      </c>
      <c r="G48" s="324">
        <v>0</v>
      </c>
    </row>
    <row r="49" spans="1:7" ht="12.75">
      <c r="A49" s="324">
        <f>AT3A_Schools_PS!A50</f>
        <v>41</v>
      </c>
      <c r="B49" s="324" t="str">
        <f>AT3A_Schools_PS!B50</f>
        <v>41-KANNAUJ</v>
      </c>
      <c r="C49" s="325">
        <f>'AT4_enrolment vs availed_PY'!H50+'AT4A_enrolment vs availed_UPY'!H50</f>
        <v>161274</v>
      </c>
      <c r="D49" s="324">
        <v>160876</v>
      </c>
      <c r="E49" s="324">
        <v>398</v>
      </c>
      <c r="F49" s="325">
        <f t="shared" si="0"/>
        <v>0</v>
      </c>
      <c r="G49" s="324">
        <v>0</v>
      </c>
    </row>
    <row r="50" spans="1:7" ht="12.75">
      <c r="A50" s="324">
        <f>AT3A_Schools_PS!A51</f>
        <v>42</v>
      </c>
      <c r="B50" s="324" t="str">
        <f>AT3A_Schools_PS!B51</f>
        <v>42-KANPUR DEHAT</v>
      </c>
      <c r="C50" s="325">
        <f>'AT4_enrolment vs availed_PY'!H51+'AT4A_enrolment vs availed_UPY'!H51</f>
        <v>159502</v>
      </c>
      <c r="D50" s="324">
        <v>142871</v>
      </c>
      <c r="E50" s="324">
        <v>13886</v>
      </c>
      <c r="F50" s="325">
        <f t="shared" si="0"/>
        <v>2745</v>
      </c>
      <c r="G50" s="324">
        <v>0</v>
      </c>
    </row>
    <row r="51" spans="1:7" ht="12.75">
      <c r="A51" s="324">
        <f>AT3A_Schools_PS!A52</f>
        <v>43</v>
      </c>
      <c r="B51" s="324" t="str">
        <f>AT3A_Schools_PS!B52</f>
        <v>43-KANPUR NAGAR</v>
      </c>
      <c r="C51" s="325">
        <f>'AT4_enrolment vs availed_PY'!H52+'AT4A_enrolment vs availed_UPY'!H52</f>
        <v>200564</v>
      </c>
      <c r="D51" s="324">
        <v>134516</v>
      </c>
      <c r="E51" s="324">
        <v>0</v>
      </c>
      <c r="F51" s="325">
        <f t="shared" si="0"/>
        <v>66048</v>
      </c>
      <c r="G51" s="324">
        <v>0</v>
      </c>
    </row>
    <row r="52" spans="1:7" ht="12.75">
      <c r="A52" s="324">
        <f>AT3A_Schools_PS!A53</f>
        <v>44</v>
      </c>
      <c r="B52" s="324" t="str">
        <f>AT3A_Schools_PS!B53</f>
        <v>44-KAAS GANJ</v>
      </c>
      <c r="C52" s="325">
        <f>'AT4_enrolment vs availed_PY'!H53+'AT4A_enrolment vs availed_UPY'!H53</f>
        <v>152371</v>
      </c>
      <c r="D52" s="324">
        <v>93962</v>
      </c>
      <c r="E52" s="324">
        <v>2273</v>
      </c>
      <c r="F52" s="325">
        <f t="shared" si="0"/>
        <v>56136</v>
      </c>
      <c r="G52" s="324">
        <v>0</v>
      </c>
    </row>
    <row r="53" spans="1:7" ht="12.75">
      <c r="A53" s="324">
        <f>AT3A_Schools_PS!A54</f>
        <v>45</v>
      </c>
      <c r="B53" s="324" t="str">
        <f>AT3A_Schools_PS!B54</f>
        <v>45-KAUSHAMBI</v>
      </c>
      <c r="C53" s="325">
        <f>'AT4_enrolment vs availed_PY'!H54+'AT4A_enrolment vs availed_UPY'!H54</f>
        <v>180982</v>
      </c>
      <c r="D53" s="324">
        <v>172460</v>
      </c>
      <c r="E53" s="324">
        <v>0</v>
      </c>
      <c r="F53" s="325">
        <f t="shared" si="0"/>
        <v>8522</v>
      </c>
      <c r="G53" s="324">
        <v>0</v>
      </c>
    </row>
    <row r="54" spans="1:7" ht="12.75">
      <c r="A54" s="324">
        <f>AT3A_Schools_PS!A55</f>
        <v>46</v>
      </c>
      <c r="B54" s="324" t="str">
        <f>AT3A_Schools_PS!B55</f>
        <v>46-KUSHINAGAR</v>
      </c>
      <c r="C54" s="325">
        <f>'AT4_enrolment vs availed_PY'!H55+'AT4A_enrolment vs availed_UPY'!H55</f>
        <v>347514</v>
      </c>
      <c r="D54" s="324">
        <v>282388</v>
      </c>
      <c r="E54" s="324">
        <v>42860</v>
      </c>
      <c r="F54" s="325">
        <f t="shared" si="0"/>
        <v>22266</v>
      </c>
      <c r="G54" s="324">
        <v>0</v>
      </c>
    </row>
    <row r="55" spans="1:7" ht="12.75">
      <c r="A55" s="324">
        <f>AT3A_Schools_PS!A56</f>
        <v>47</v>
      </c>
      <c r="B55" s="324" t="str">
        <f>AT3A_Schools_PS!B56</f>
        <v>47-LAKHIMPUR KHERI</v>
      </c>
      <c r="C55" s="325">
        <f>'AT4_enrolment vs availed_PY'!H56+'AT4A_enrolment vs availed_UPY'!H56</f>
        <v>542470</v>
      </c>
      <c r="D55" s="324">
        <v>427372</v>
      </c>
      <c r="E55" s="324">
        <v>35800</v>
      </c>
      <c r="F55" s="325">
        <f t="shared" si="0"/>
        <v>79298</v>
      </c>
      <c r="G55" s="324">
        <v>0</v>
      </c>
    </row>
    <row r="56" spans="1:7" ht="12.75">
      <c r="A56" s="324">
        <f>AT3A_Schools_PS!A57</f>
        <v>48</v>
      </c>
      <c r="B56" s="324" t="str">
        <f>AT3A_Schools_PS!B57</f>
        <v>48-LALITPUR</v>
      </c>
      <c r="C56" s="325">
        <f>'AT4_enrolment vs availed_PY'!H57+'AT4A_enrolment vs availed_UPY'!H57</f>
        <v>176121</v>
      </c>
      <c r="D56" s="325">
        <v>172116</v>
      </c>
      <c r="E56" s="325">
        <v>4005</v>
      </c>
      <c r="F56" s="325">
        <f t="shared" si="0"/>
        <v>0</v>
      </c>
      <c r="G56" s="324">
        <v>0</v>
      </c>
    </row>
    <row r="57" spans="1:7" ht="12.75">
      <c r="A57" s="324">
        <f>AT3A_Schools_PS!A58</f>
        <v>49</v>
      </c>
      <c r="B57" s="324" t="str">
        <f>AT3A_Schools_PS!B58</f>
        <v>49-LUCKNOW</v>
      </c>
      <c r="C57" s="325">
        <f>'AT4_enrolment vs availed_PY'!H58+'AT4A_enrolment vs availed_UPY'!H58</f>
        <v>229525</v>
      </c>
      <c r="D57" s="324">
        <v>183620</v>
      </c>
      <c r="E57" s="324">
        <v>45905</v>
      </c>
      <c r="F57" s="325">
        <f t="shared" si="0"/>
        <v>0</v>
      </c>
      <c r="G57" s="324"/>
    </row>
    <row r="58" spans="1:7" ht="12.75">
      <c r="A58" s="324">
        <f>AT3A_Schools_PS!A59</f>
        <v>50</v>
      </c>
      <c r="B58" s="324" t="str">
        <f>AT3A_Schools_PS!B59</f>
        <v>50-MAHOBA</v>
      </c>
      <c r="C58" s="325">
        <f>'AT4_enrolment vs availed_PY'!H59+'AT4A_enrolment vs availed_UPY'!H59</f>
        <v>101588</v>
      </c>
      <c r="D58" s="324">
        <v>94627</v>
      </c>
      <c r="E58" s="324">
        <v>6961</v>
      </c>
      <c r="F58" s="325">
        <f t="shared" si="0"/>
        <v>0</v>
      </c>
      <c r="G58" s="324">
        <v>0</v>
      </c>
    </row>
    <row r="59" spans="1:7" ht="12.75">
      <c r="A59" s="324">
        <f>AT3A_Schools_PS!A60</f>
        <v>51</v>
      </c>
      <c r="B59" s="324" t="str">
        <f>AT3A_Schools_PS!B60</f>
        <v>51-MAHRAJGANJ</v>
      </c>
      <c r="C59" s="325">
        <f>'AT4_enrolment vs availed_PY'!H60+'AT4A_enrolment vs availed_UPY'!H60</f>
        <v>268221</v>
      </c>
      <c r="D59" s="324">
        <v>213347</v>
      </c>
      <c r="E59" s="324">
        <v>54874</v>
      </c>
      <c r="F59" s="325">
        <f t="shared" si="0"/>
        <v>0</v>
      </c>
      <c r="G59" s="324">
        <v>0</v>
      </c>
    </row>
    <row r="60" spans="1:7" ht="12.75">
      <c r="A60" s="324">
        <f>AT3A_Schools_PS!A61</f>
        <v>52</v>
      </c>
      <c r="B60" s="324" t="str">
        <f>AT3A_Schools_PS!B61</f>
        <v>52-MAINPURI</v>
      </c>
      <c r="C60" s="325">
        <f>'AT4_enrolment vs availed_PY'!H61+'AT4A_enrolment vs availed_UPY'!H61</f>
        <v>148991</v>
      </c>
      <c r="D60" s="325">
        <v>96750</v>
      </c>
      <c r="E60" s="325">
        <v>19133</v>
      </c>
      <c r="F60" s="325">
        <f t="shared" si="0"/>
        <v>33108</v>
      </c>
      <c r="G60" s="324"/>
    </row>
    <row r="61" spans="1:7" ht="12.75">
      <c r="A61" s="324">
        <f>AT3A_Schools_PS!A62</f>
        <v>53</v>
      </c>
      <c r="B61" s="324" t="str">
        <f>AT3A_Schools_PS!B62</f>
        <v>53-MATHURA</v>
      </c>
      <c r="C61" s="325">
        <f>'AT4_enrolment vs availed_PY'!H62+'AT4A_enrolment vs availed_UPY'!H62</f>
        <v>167112</v>
      </c>
      <c r="D61" s="324">
        <v>118956</v>
      </c>
      <c r="E61" s="324">
        <v>3452</v>
      </c>
      <c r="F61" s="325">
        <f t="shared" si="0"/>
        <v>44704</v>
      </c>
      <c r="G61" s="324">
        <v>0</v>
      </c>
    </row>
    <row r="62" spans="1:7" ht="12.75">
      <c r="A62" s="324">
        <f>AT3A_Schools_PS!A63</f>
        <v>54</v>
      </c>
      <c r="B62" s="324" t="str">
        <f>AT3A_Schools_PS!B63</f>
        <v>54-MAU</v>
      </c>
      <c r="C62" s="325">
        <f>'AT4_enrolment vs availed_PY'!H63+'AT4A_enrolment vs availed_UPY'!H63</f>
        <v>220759</v>
      </c>
      <c r="D62" s="324">
        <v>203187</v>
      </c>
      <c r="E62" s="324">
        <v>0</v>
      </c>
      <c r="F62" s="325">
        <f t="shared" si="0"/>
        <v>17572</v>
      </c>
      <c r="G62" s="324">
        <v>0</v>
      </c>
    </row>
    <row r="63" spans="1:7" ht="12.75">
      <c r="A63" s="324">
        <f>AT3A_Schools_PS!A64</f>
        <v>55</v>
      </c>
      <c r="B63" s="324" t="str">
        <f>AT3A_Schools_PS!B64</f>
        <v>55-MEERUT</v>
      </c>
      <c r="C63" s="325">
        <f>'AT4_enrolment vs availed_PY'!H64+'AT4A_enrolment vs availed_UPY'!H64</f>
        <v>171001</v>
      </c>
      <c r="D63" s="324">
        <v>135090</v>
      </c>
      <c r="E63" s="324">
        <v>1711</v>
      </c>
      <c r="F63" s="325">
        <f t="shared" si="0"/>
        <v>34200</v>
      </c>
      <c r="G63" s="324">
        <v>0</v>
      </c>
    </row>
    <row r="64" spans="1:7" ht="12.75">
      <c r="A64" s="324">
        <f>AT3A_Schools_PS!A65</f>
        <v>56</v>
      </c>
      <c r="B64" s="324" t="str">
        <f>AT3A_Schools_PS!B65</f>
        <v>56-MIRZAPUR</v>
      </c>
      <c r="C64" s="325">
        <f>'AT4_enrolment vs availed_PY'!H65+'AT4A_enrolment vs availed_UPY'!H65</f>
        <v>297636</v>
      </c>
      <c r="D64" s="324">
        <v>271033</v>
      </c>
      <c r="E64" s="324">
        <v>10724</v>
      </c>
      <c r="F64" s="325">
        <f t="shared" si="0"/>
        <v>15879</v>
      </c>
      <c r="G64" s="324">
        <v>478</v>
      </c>
    </row>
    <row r="65" spans="1:7" ht="12.75">
      <c r="A65" s="324">
        <f>AT3A_Schools_PS!A66</f>
        <v>57</v>
      </c>
      <c r="B65" s="324" t="str">
        <f>AT3A_Schools_PS!B66</f>
        <v>57-MORADABAD</v>
      </c>
      <c r="C65" s="325">
        <f>'AT4_enrolment vs availed_PY'!H66+'AT4A_enrolment vs availed_UPY'!H66</f>
        <v>197362</v>
      </c>
      <c r="D65" s="324">
        <v>186298</v>
      </c>
      <c r="E65" s="324">
        <v>11064</v>
      </c>
      <c r="F65" s="325">
        <f t="shared" si="0"/>
        <v>0</v>
      </c>
      <c r="G65" s="324">
        <v>0</v>
      </c>
    </row>
    <row r="66" spans="1:7" ht="12.75">
      <c r="A66" s="324">
        <f>AT3A_Schools_PS!A67</f>
        <v>58</v>
      </c>
      <c r="B66" s="324" t="str">
        <f>AT3A_Schools_PS!B67</f>
        <v>58-MUZAFFARNAGAR</v>
      </c>
      <c r="C66" s="325">
        <f>'AT4_enrolment vs availed_PY'!H67+'AT4A_enrolment vs availed_UPY'!H67</f>
        <v>181652</v>
      </c>
      <c r="D66" s="324">
        <v>171534</v>
      </c>
      <c r="E66" s="324">
        <v>903</v>
      </c>
      <c r="F66" s="325">
        <f t="shared" si="0"/>
        <v>9215</v>
      </c>
      <c r="G66" s="324">
        <v>0</v>
      </c>
    </row>
    <row r="67" spans="1:7" ht="12.75">
      <c r="A67" s="324">
        <f>AT3A_Schools_PS!A68</f>
        <v>59</v>
      </c>
      <c r="B67" s="324" t="str">
        <f>AT3A_Schools_PS!B68</f>
        <v>59-PILIBHIT</v>
      </c>
      <c r="C67" s="325">
        <f>'AT4_enrolment vs availed_PY'!H68+'AT4A_enrolment vs availed_UPY'!H68</f>
        <v>188778</v>
      </c>
      <c r="D67" s="324">
        <v>163947</v>
      </c>
      <c r="E67" s="324">
        <v>24831</v>
      </c>
      <c r="F67" s="325">
        <f t="shared" si="0"/>
        <v>0</v>
      </c>
      <c r="G67" s="324">
        <v>0</v>
      </c>
    </row>
    <row r="68" spans="1:7" ht="12.75">
      <c r="A68" s="324">
        <f>AT3A_Schools_PS!A69</f>
        <v>60</v>
      </c>
      <c r="B68" s="324" t="str">
        <f>AT3A_Schools_PS!B69</f>
        <v>60-PRATAPGARH</v>
      </c>
      <c r="C68" s="325">
        <f>'AT4_enrolment vs availed_PY'!H69+'AT4A_enrolment vs availed_UPY'!H69</f>
        <v>273029</v>
      </c>
      <c r="D68" s="324">
        <v>198465</v>
      </c>
      <c r="E68" s="324">
        <v>2837</v>
      </c>
      <c r="F68" s="325">
        <f t="shared" si="0"/>
        <v>71727</v>
      </c>
      <c r="G68" s="324">
        <v>0</v>
      </c>
    </row>
    <row r="69" spans="1:7" ht="12.75">
      <c r="A69" s="324">
        <f>AT3A_Schools_PS!A70</f>
        <v>61</v>
      </c>
      <c r="B69" s="324" t="str">
        <f>AT3A_Schools_PS!B70</f>
        <v>61-RAI BAREILY</v>
      </c>
      <c r="C69" s="325">
        <f>'AT4_enrolment vs availed_PY'!H70+'AT4A_enrolment vs availed_UPY'!H70</f>
        <v>268253</v>
      </c>
      <c r="D69" s="324">
        <v>224988</v>
      </c>
      <c r="E69" s="324">
        <v>12814</v>
      </c>
      <c r="F69" s="325">
        <f t="shared" si="0"/>
        <v>30451</v>
      </c>
      <c r="G69" s="324"/>
    </row>
    <row r="70" spans="1:7" ht="12.75">
      <c r="A70" s="324">
        <f>AT3A_Schools_PS!A71</f>
        <v>62</v>
      </c>
      <c r="B70" s="324" t="str">
        <f>AT3A_Schools_PS!B71</f>
        <v>62-RAMPUR</v>
      </c>
      <c r="C70" s="325">
        <f>'AT4_enrolment vs availed_PY'!H71+'AT4A_enrolment vs availed_UPY'!H71</f>
        <v>177537</v>
      </c>
      <c r="D70" s="324">
        <v>166166</v>
      </c>
      <c r="E70" s="324">
        <v>7202</v>
      </c>
      <c r="F70" s="325">
        <f t="shared" si="0"/>
        <v>4169</v>
      </c>
      <c r="G70" s="324"/>
    </row>
    <row r="71" spans="1:7" ht="12.75">
      <c r="A71" s="324">
        <f>AT3A_Schools_PS!A72</f>
        <v>63</v>
      </c>
      <c r="B71" s="324" t="str">
        <f>AT3A_Schools_PS!B72</f>
        <v>63-SAHARANPUR</v>
      </c>
      <c r="C71" s="325">
        <f>'AT4_enrolment vs availed_PY'!H72+'AT4A_enrolment vs availed_UPY'!H72</f>
        <v>217528</v>
      </c>
      <c r="D71" s="324">
        <v>211689</v>
      </c>
      <c r="E71" s="324">
        <v>2434</v>
      </c>
      <c r="F71" s="325">
        <f t="shared" si="0"/>
        <v>3405</v>
      </c>
      <c r="G71" s="324">
        <v>0</v>
      </c>
    </row>
    <row r="72" spans="1:7" ht="12.75">
      <c r="A72" s="324">
        <f>AT3A_Schools_PS!A73</f>
        <v>64</v>
      </c>
      <c r="B72" s="324" t="str">
        <f>AT3A_Schools_PS!B73</f>
        <v>64-SANTKABIR NAGAR</v>
      </c>
      <c r="C72" s="325">
        <f>'AT4_enrolment vs availed_PY'!H73+'AT4A_enrolment vs availed_UPY'!H73</f>
        <v>157717</v>
      </c>
      <c r="D72" s="324">
        <v>142512</v>
      </c>
      <c r="E72" s="324">
        <v>3354</v>
      </c>
      <c r="F72" s="325">
        <f t="shared" si="0"/>
        <v>11851</v>
      </c>
      <c r="G72" s="324">
        <v>0</v>
      </c>
    </row>
    <row r="73" spans="1:7" ht="12.75">
      <c r="A73" s="324">
        <f>AT3A_Schools_PS!A74</f>
        <v>65</v>
      </c>
      <c r="B73" s="324" t="str">
        <f>AT3A_Schools_PS!B74</f>
        <v>65-SHAHJAHANPUR</v>
      </c>
      <c r="C73" s="325">
        <f>'AT4_enrolment vs availed_PY'!H74+'AT4A_enrolment vs availed_UPY'!H74</f>
        <v>375807</v>
      </c>
      <c r="D73" s="324">
        <v>352332</v>
      </c>
      <c r="E73" s="509">
        <v>12059</v>
      </c>
      <c r="F73" s="325">
        <f t="shared" ref="F73:F83" si="1">C73-D73-E73</f>
        <v>11416</v>
      </c>
      <c r="G73" s="324"/>
    </row>
    <row r="74" spans="1:7" ht="12.75">
      <c r="A74" s="324">
        <f>AT3A_Schools_PS!A75</f>
        <v>66</v>
      </c>
      <c r="B74" s="324" t="str">
        <f>AT3A_Schools_PS!B75</f>
        <v>66-SHRAWASTI</v>
      </c>
      <c r="C74" s="325">
        <f>'AT4_enrolment vs availed_PY'!H75+'AT4A_enrolment vs availed_UPY'!H75</f>
        <v>145899</v>
      </c>
      <c r="D74" s="324">
        <v>128391</v>
      </c>
      <c r="E74" s="324">
        <v>17508</v>
      </c>
      <c r="F74" s="325">
        <f t="shared" si="1"/>
        <v>0</v>
      </c>
      <c r="G74" s="324">
        <v>0</v>
      </c>
    </row>
    <row r="75" spans="1:7" ht="12.75">
      <c r="A75" s="324">
        <f>AT3A_Schools_PS!A76</f>
        <v>67</v>
      </c>
      <c r="B75" s="324" t="str">
        <f>AT3A_Schools_PS!B76</f>
        <v>67-SIDDHARTHNAGAR</v>
      </c>
      <c r="C75" s="325">
        <f>'AT4_enrolment vs availed_PY'!H76+'AT4A_enrolment vs availed_UPY'!H76</f>
        <v>318006</v>
      </c>
      <c r="D75" s="324">
        <v>307669</v>
      </c>
      <c r="E75" s="324">
        <v>117</v>
      </c>
      <c r="F75" s="325">
        <f t="shared" si="1"/>
        <v>10220</v>
      </c>
      <c r="G75" s="324">
        <v>0</v>
      </c>
    </row>
    <row r="76" spans="1:7" ht="12.75">
      <c r="A76" s="324">
        <f>AT3A_Schools_PS!A77</f>
        <v>68</v>
      </c>
      <c r="B76" s="324" t="str">
        <f>AT3A_Schools_PS!B77</f>
        <v>68-SITAPUR</v>
      </c>
      <c r="C76" s="325">
        <f>'AT4_enrolment vs availed_PY'!H77+'AT4A_enrolment vs availed_UPY'!H77</f>
        <v>532548</v>
      </c>
      <c r="D76" s="324">
        <v>488825</v>
      </c>
      <c r="E76" s="324">
        <v>43723</v>
      </c>
      <c r="F76" s="325">
        <f t="shared" si="1"/>
        <v>0</v>
      </c>
      <c r="G76" s="324">
        <v>0</v>
      </c>
    </row>
    <row r="77" spans="1:7" ht="12.75">
      <c r="A77" s="324">
        <f>AT3A_Schools_PS!A78</f>
        <v>69</v>
      </c>
      <c r="B77" s="324" t="str">
        <f>AT3A_Schools_PS!B78</f>
        <v>69-SONBHADRA</v>
      </c>
      <c r="C77" s="325">
        <f>'AT4_enrolment vs availed_PY'!H78+'AT4A_enrolment vs availed_UPY'!H78</f>
        <v>264533</v>
      </c>
      <c r="D77" s="324">
        <v>240589</v>
      </c>
      <c r="E77" s="324">
        <v>10198</v>
      </c>
      <c r="F77" s="325">
        <f t="shared" si="1"/>
        <v>13746</v>
      </c>
      <c r="G77" s="324">
        <v>0</v>
      </c>
    </row>
    <row r="78" spans="1:7" ht="12.75">
      <c r="A78" s="324">
        <f>AT3A_Schools_PS!A79</f>
        <v>70</v>
      </c>
      <c r="B78" s="324" t="str">
        <f>AT3A_Schools_PS!B79</f>
        <v>70-SULTANPUR</v>
      </c>
      <c r="C78" s="325">
        <f>'AT4_enrolment vs availed_PY'!H79+'AT4A_enrolment vs availed_UPY'!H79</f>
        <v>267544</v>
      </c>
      <c r="D78" s="324">
        <v>203105</v>
      </c>
      <c r="E78" s="324">
        <v>20676</v>
      </c>
      <c r="F78" s="325">
        <f t="shared" si="1"/>
        <v>43763</v>
      </c>
      <c r="G78" s="324">
        <v>0</v>
      </c>
    </row>
    <row r="79" spans="1:7" ht="12.75">
      <c r="A79" s="324">
        <f>AT3A_Schools_PS!A80</f>
        <v>71</v>
      </c>
      <c r="B79" s="324" t="str">
        <f>AT3A_Schools_PS!B80</f>
        <v>71-UNNAO</v>
      </c>
      <c r="C79" s="325">
        <f>'AT4_enrolment vs availed_PY'!H80+'AT4A_enrolment vs availed_UPY'!H80</f>
        <v>269595</v>
      </c>
      <c r="D79" s="324">
        <v>221682</v>
      </c>
      <c r="E79" s="324">
        <v>0</v>
      </c>
      <c r="F79" s="325">
        <f t="shared" si="1"/>
        <v>47913</v>
      </c>
      <c r="G79" s="324"/>
    </row>
    <row r="80" spans="1:7" ht="12.75">
      <c r="A80" s="324">
        <f>AT3A_Schools_PS!A81</f>
        <v>72</v>
      </c>
      <c r="B80" s="324" t="str">
        <f>AT3A_Schools_PS!B81</f>
        <v>72-VARANASI</v>
      </c>
      <c r="C80" s="325">
        <f>'AT4_enrolment vs availed_PY'!H81+'AT4A_enrolment vs availed_UPY'!H81</f>
        <v>253091</v>
      </c>
      <c r="D80" s="324">
        <v>232844</v>
      </c>
      <c r="E80" s="324">
        <v>20247</v>
      </c>
      <c r="F80" s="325">
        <f t="shared" si="1"/>
        <v>0</v>
      </c>
      <c r="G80" s="324">
        <v>0</v>
      </c>
    </row>
    <row r="81" spans="1:7" ht="12.75">
      <c r="A81" s="324">
        <f>AT3A_Schools_PS!A82</f>
        <v>73</v>
      </c>
      <c r="B81" s="324" t="str">
        <f>AT3A_Schools_PS!B82</f>
        <v>73-SAMBHAL</v>
      </c>
      <c r="C81" s="325">
        <f>'AT4_enrolment vs availed_PY'!H82+'AT4A_enrolment vs availed_UPY'!H82</f>
        <v>223619</v>
      </c>
      <c r="D81" s="324">
        <v>199697</v>
      </c>
      <c r="E81" s="324">
        <v>313</v>
      </c>
      <c r="F81" s="325">
        <f t="shared" si="1"/>
        <v>23609</v>
      </c>
      <c r="G81" s="324">
        <v>0</v>
      </c>
    </row>
    <row r="82" spans="1:7" ht="12.75">
      <c r="A82" s="324">
        <f>AT3A_Schools_PS!A83</f>
        <v>74</v>
      </c>
      <c r="B82" s="324" t="str">
        <f>AT3A_Schools_PS!B83</f>
        <v>74-HAPUR</v>
      </c>
      <c r="C82" s="325">
        <f>'AT4_enrolment vs availed_PY'!H83+'AT4A_enrolment vs availed_UPY'!H83</f>
        <v>76124</v>
      </c>
      <c r="D82" s="324">
        <v>72154</v>
      </c>
      <c r="E82" s="324">
        <v>963</v>
      </c>
      <c r="F82" s="325">
        <f t="shared" si="1"/>
        <v>3007</v>
      </c>
      <c r="G82" s="324">
        <v>0</v>
      </c>
    </row>
    <row r="83" spans="1:7" ht="12.75">
      <c r="A83" s="324">
        <f>AT3A_Schools_PS!A84</f>
        <v>75</v>
      </c>
      <c r="B83" s="324" t="str">
        <f>AT3A_Schools_PS!B84</f>
        <v>75-SHAMLI</v>
      </c>
      <c r="C83" s="325">
        <f>'AT4_enrolment vs availed_PY'!H84+'AT4A_enrolment vs availed_UPY'!H84</f>
        <v>87297</v>
      </c>
      <c r="D83" s="324">
        <v>83805</v>
      </c>
      <c r="E83" s="324">
        <v>1676</v>
      </c>
      <c r="F83" s="325">
        <f t="shared" si="1"/>
        <v>1816</v>
      </c>
      <c r="G83" s="324">
        <v>0</v>
      </c>
    </row>
    <row r="84" spans="1:7" ht="15.75" customHeight="1">
      <c r="A84" s="327"/>
      <c r="B84" s="327"/>
    </row>
    <row r="85" spans="1:7" ht="15.75" customHeight="1">
      <c r="A85" s="327"/>
      <c r="B85" s="327"/>
    </row>
    <row r="86" spans="1:7" ht="15.75" customHeight="1">
      <c r="A86" s="327"/>
      <c r="B86" s="327"/>
    </row>
    <row r="87" spans="1:7" ht="15.75" customHeight="1">
      <c r="A87" s="327"/>
      <c r="B87" s="327"/>
    </row>
    <row r="88" spans="1:7" ht="15.75" customHeight="1">
      <c r="A88" s="327"/>
      <c r="B88" s="327"/>
    </row>
    <row r="91" spans="1:7" ht="15.75" customHeight="1">
      <c r="A91" s="321" t="str">
        <f>AT_2A_fundflow!A53</f>
        <v>Date:</v>
      </c>
      <c r="F91" s="294" t="str">
        <f>'AT-1'!J46</f>
        <v>(Signature)</v>
      </c>
    </row>
    <row r="92" spans="1:7" ht="15.75" customHeight="1">
      <c r="A92" s="321" t="str">
        <f>AT_2A_fundflow!A54</f>
        <v>Place: LUCKNOW</v>
      </c>
      <c r="F92" s="294" t="str">
        <f>'AT-1'!J47</f>
        <v>Secretary Basic Education Department</v>
      </c>
    </row>
    <row r="93" spans="1:7" ht="15.75" customHeight="1">
      <c r="E93" s="294" t="str">
        <f>'AT-1'!I48</f>
        <v>Seal:</v>
      </c>
    </row>
  </sheetData>
  <mergeCells count="3">
    <mergeCell ref="A4:G4"/>
    <mergeCell ref="A2:G2"/>
    <mergeCell ref="A3:G3"/>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12.xml><?xml version="1.0" encoding="utf-8"?>
<worksheet xmlns="http://schemas.openxmlformats.org/spreadsheetml/2006/main" xmlns:r="http://schemas.openxmlformats.org/officeDocument/2006/relationships">
  <sheetPr>
    <tabColor rgb="FF00B050"/>
    <outlinePr summaryBelow="0" summaryRight="0"/>
  </sheetPr>
  <dimension ref="A1:Z94"/>
  <sheetViews>
    <sheetView zoomScaleSheetLayoutView="100" workbookViewId="0">
      <pane xSplit="2" ySplit="9" topLeftCell="C10" activePane="bottomRight" state="frozen"/>
      <selection activeCell="N10" sqref="N10"/>
      <selection pane="topRight" activeCell="N10" sqref="N10"/>
      <selection pane="bottomLeft" activeCell="N10" sqref="N10"/>
      <selection pane="bottomRight" activeCell="N10" sqref="N10"/>
    </sheetView>
  </sheetViews>
  <sheetFormatPr defaultColWidth="14.42578125" defaultRowHeight="15.75" customHeight="1"/>
  <cols>
    <col min="1" max="1" width="5.85546875" style="280" customWidth="1"/>
    <col min="2" max="2" width="21.7109375" style="280" bestFit="1" customWidth="1"/>
    <col min="3" max="10" width="13.42578125" style="280" customWidth="1"/>
    <col min="11" max="12" width="14.42578125" style="280" hidden="1"/>
    <col min="13" max="16384" width="14.42578125" style="280"/>
  </cols>
  <sheetData>
    <row r="1" spans="1:26" ht="12.75">
      <c r="A1" s="277"/>
      <c r="B1" s="277"/>
      <c r="C1" s="277"/>
      <c r="D1" s="277"/>
      <c r="E1" s="277"/>
      <c r="F1" s="277"/>
      <c r="G1" s="277"/>
      <c r="H1" s="277"/>
      <c r="I1" s="277"/>
      <c r="J1" s="328" t="s">
        <v>235</v>
      </c>
    </row>
    <row r="2" spans="1:26" ht="12.75">
      <c r="A2" s="697" t="str">
        <f>'AT-2-S1 BUDGET'!A2</f>
        <v>[Mid Day Meal Scheme, U.P.]</v>
      </c>
      <c r="B2" s="680"/>
      <c r="C2" s="680"/>
      <c r="D2" s="680"/>
      <c r="E2" s="680"/>
      <c r="F2" s="680"/>
      <c r="G2" s="680"/>
      <c r="H2" s="680"/>
      <c r="I2" s="680"/>
      <c r="J2" s="680"/>
    </row>
    <row r="3" spans="1:26" ht="23.25">
      <c r="A3" s="698" t="str">
        <f>'AT-2-S1 BUDGET'!A3</f>
        <v>Annual Work Plan and Budget 2019-20</v>
      </c>
      <c r="B3" s="680"/>
      <c r="C3" s="680"/>
      <c r="D3" s="680"/>
      <c r="E3" s="680"/>
      <c r="F3" s="680"/>
      <c r="G3" s="680"/>
      <c r="H3" s="680"/>
      <c r="I3" s="680"/>
      <c r="J3" s="680"/>
    </row>
    <row r="4" spans="1:26" ht="12.75">
      <c r="A4" s="718" t="s">
        <v>933</v>
      </c>
      <c r="B4" s="680"/>
      <c r="C4" s="680"/>
      <c r="D4" s="680"/>
      <c r="E4" s="680"/>
      <c r="F4" s="680"/>
      <c r="G4" s="680"/>
      <c r="H4" s="680"/>
      <c r="I4" s="680"/>
      <c r="J4" s="680"/>
    </row>
    <row r="5" spans="1:26" ht="12.75">
      <c r="A5" s="329" t="str">
        <f>AT_2A_fundflow!A5</f>
        <v>State: UTTAR PRADESH</v>
      </c>
      <c r="B5" s="330"/>
      <c r="C5" s="277"/>
      <c r="D5" s="277"/>
      <c r="E5" s="277"/>
      <c r="F5" s="277"/>
      <c r="G5" s="277"/>
      <c r="H5" s="277"/>
      <c r="I5" s="331"/>
      <c r="J5" s="283" t="str">
        <f>AT_2A_fundflow!U5</f>
        <v>(For the Period 01.04.18 to 31.03.19)</v>
      </c>
    </row>
    <row r="6" spans="1:26" ht="15.75" customHeight="1">
      <c r="A6" s="691" t="s">
        <v>83</v>
      </c>
      <c r="B6" s="691" t="s">
        <v>90</v>
      </c>
      <c r="C6" s="693" t="s">
        <v>934</v>
      </c>
      <c r="D6" s="694"/>
      <c r="E6" s="694"/>
      <c r="F6" s="682"/>
      <c r="G6" s="693" t="s">
        <v>236</v>
      </c>
      <c r="H6" s="694"/>
      <c r="I6" s="694"/>
      <c r="J6" s="682"/>
    </row>
    <row r="7" spans="1:26" ht="58.5" customHeight="1">
      <c r="A7" s="692"/>
      <c r="B7" s="692"/>
      <c r="C7" s="285" t="s">
        <v>237</v>
      </c>
      <c r="D7" s="285" t="s">
        <v>238</v>
      </c>
      <c r="E7" s="285" t="s">
        <v>239</v>
      </c>
      <c r="F7" s="285" t="s">
        <v>240</v>
      </c>
      <c r="G7" s="285" t="s">
        <v>237</v>
      </c>
      <c r="H7" s="285" t="s">
        <v>241</v>
      </c>
      <c r="I7" s="285" t="s">
        <v>242</v>
      </c>
      <c r="J7" s="285" t="s">
        <v>243</v>
      </c>
    </row>
    <row r="8" spans="1:26" ht="12.75">
      <c r="A8" s="285">
        <v>1</v>
      </c>
      <c r="B8" s="285">
        <v>2</v>
      </c>
      <c r="C8" s="285">
        <v>3</v>
      </c>
      <c r="D8" s="285">
        <v>4</v>
      </c>
      <c r="E8" s="285">
        <v>5</v>
      </c>
      <c r="F8" s="285">
        <v>6</v>
      </c>
      <c r="G8" s="285">
        <v>7</v>
      </c>
      <c r="H8" s="285">
        <v>8</v>
      </c>
      <c r="I8" s="285">
        <v>9</v>
      </c>
      <c r="J8" s="285">
        <v>10</v>
      </c>
    </row>
    <row r="9" spans="1:26" ht="15.75" customHeight="1">
      <c r="A9" s="332"/>
      <c r="B9" s="332" t="s">
        <v>27</v>
      </c>
      <c r="C9" s="333">
        <f>SUM(C10:C84)</f>
        <v>113947</v>
      </c>
      <c r="D9" s="333">
        <f>SUM(D10:D84)</f>
        <v>7784140</v>
      </c>
      <c r="E9" s="333">
        <v>244</v>
      </c>
      <c r="F9" s="333">
        <f>SUM(F10:F84)</f>
        <v>1899330160</v>
      </c>
      <c r="G9" s="333">
        <f>SUM(G10:G84)</f>
        <v>113880</v>
      </c>
      <c r="H9" s="333">
        <f>SUM(H10:H84)</f>
        <v>1733379185</v>
      </c>
      <c r="I9" s="333">
        <v>241</v>
      </c>
      <c r="J9" s="333">
        <f t="shared" ref="J9:J84" si="0">ROUND(IF(I9=0,0,H9/I9),0)</f>
        <v>7192445</v>
      </c>
      <c r="K9" s="333">
        <f>SUM(K10:K84)</f>
        <v>418059506744</v>
      </c>
      <c r="L9" s="321"/>
      <c r="M9" s="321"/>
      <c r="N9" s="321"/>
      <c r="O9" s="321"/>
      <c r="P9" s="321"/>
      <c r="Q9" s="321"/>
      <c r="R9" s="321"/>
      <c r="S9" s="321"/>
      <c r="T9" s="321"/>
      <c r="U9" s="321"/>
      <c r="V9" s="321"/>
      <c r="W9" s="321"/>
      <c r="X9" s="321"/>
      <c r="Y9" s="321"/>
      <c r="Z9" s="321"/>
    </row>
    <row r="10" spans="1:26" ht="15.75" customHeight="1">
      <c r="A10" s="297">
        <v>1</v>
      </c>
      <c r="B10" s="297" t="s">
        <v>136</v>
      </c>
      <c r="C10" s="334">
        <v>2100</v>
      </c>
      <c r="D10" s="334">
        <v>126762</v>
      </c>
      <c r="E10" s="334">
        <v>244</v>
      </c>
      <c r="F10" s="333">
        <f t="shared" ref="F10:F84" si="1">ROUND(D10*E10,0)</f>
        <v>30929928</v>
      </c>
      <c r="G10" s="334">
        <f>AT3A_Schools_PS!N10-AT3A_Schools_PS!L10</f>
        <v>2091</v>
      </c>
      <c r="H10" s="334">
        <f>'AT4_enrolment vs availed_PY'!T10</f>
        <v>26093147</v>
      </c>
      <c r="I10" s="334">
        <v>239</v>
      </c>
      <c r="J10" s="333">
        <f t="shared" si="0"/>
        <v>109176</v>
      </c>
      <c r="K10" s="280">
        <f t="shared" ref="K10:K84" si="2">H10*I10</f>
        <v>6236262133</v>
      </c>
      <c r="L10" s="280">
        <f>'AT4_enrolment vs availed_PY'!N10</f>
        <v>109176</v>
      </c>
    </row>
    <row r="11" spans="1:26" ht="15.75" customHeight="1">
      <c r="A11" s="297">
        <v>2</v>
      </c>
      <c r="B11" s="297" t="s">
        <v>137</v>
      </c>
      <c r="C11" s="334">
        <v>1767</v>
      </c>
      <c r="D11" s="334">
        <v>101144</v>
      </c>
      <c r="E11" s="334">
        <v>244</v>
      </c>
      <c r="F11" s="333">
        <f t="shared" si="1"/>
        <v>24679136</v>
      </c>
      <c r="G11" s="334">
        <f>AT3A_Schools_PS!N11-AT3A_Schools_PS!L11</f>
        <v>1767</v>
      </c>
      <c r="H11" s="334">
        <f>'AT4_enrolment vs availed_PY'!T11</f>
        <v>19911620</v>
      </c>
      <c r="I11" s="334">
        <v>217</v>
      </c>
      <c r="J11" s="333">
        <f t="shared" si="0"/>
        <v>91759</v>
      </c>
      <c r="K11" s="280">
        <f t="shared" si="2"/>
        <v>4320821540</v>
      </c>
      <c r="L11" s="280">
        <f>'AT4_enrolment vs availed_PY'!N11</f>
        <v>91759</v>
      </c>
    </row>
    <row r="12" spans="1:26" ht="15.75" customHeight="1">
      <c r="A12" s="297">
        <v>3</v>
      </c>
      <c r="B12" s="297" t="s">
        <v>138</v>
      </c>
      <c r="C12" s="334">
        <v>2509</v>
      </c>
      <c r="D12" s="334">
        <v>173005</v>
      </c>
      <c r="E12" s="334">
        <v>244</v>
      </c>
      <c r="F12" s="333">
        <f t="shared" si="1"/>
        <v>42213220</v>
      </c>
      <c r="G12" s="334">
        <f>AT3A_Schools_PS!N12-AT3A_Schools_PS!L12</f>
        <v>2506</v>
      </c>
      <c r="H12" s="334">
        <f>'AT4_enrolment vs availed_PY'!T12</f>
        <v>42711862</v>
      </c>
      <c r="I12" s="334">
        <v>236</v>
      </c>
      <c r="J12" s="333">
        <f t="shared" si="0"/>
        <v>180982</v>
      </c>
      <c r="K12" s="280">
        <f t="shared" si="2"/>
        <v>10079999432</v>
      </c>
      <c r="L12" s="280">
        <f>'AT4_enrolment vs availed_PY'!N12</f>
        <v>180982</v>
      </c>
    </row>
    <row r="13" spans="1:26" ht="15.75" customHeight="1">
      <c r="A13" s="297">
        <v>4</v>
      </c>
      <c r="B13" s="297" t="s">
        <v>139</v>
      </c>
      <c r="C13" s="334">
        <v>1354</v>
      </c>
      <c r="D13" s="334">
        <v>92395</v>
      </c>
      <c r="E13" s="334">
        <v>244</v>
      </c>
      <c r="F13" s="333">
        <f t="shared" si="1"/>
        <v>22544380</v>
      </c>
      <c r="G13" s="334">
        <f>AT3A_Schools_PS!N13-AT3A_Schools_PS!L13</f>
        <v>1354</v>
      </c>
      <c r="H13" s="334">
        <f>'AT4_enrolment vs availed_PY'!T13</f>
        <v>18131424</v>
      </c>
      <c r="I13" s="334">
        <v>242</v>
      </c>
      <c r="J13" s="333">
        <f t="shared" si="0"/>
        <v>74923</v>
      </c>
      <c r="K13" s="280">
        <f t="shared" si="2"/>
        <v>4387804608</v>
      </c>
      <c r="L13" s="280">
        <f>'AT4_enrolment vs availed_PY'!N13</f>
        <v>74923</v>
      </c>
    </row>
    <row r="14" spans="1:26" ht="15.75" customHeight="1">
      <c r="A14" s="297">
        <v>5</v>
      </c>
      <c r="B14" s="297" t="s">
        <v>140</v>
      </c>
      <c r="C14" s="334">
        <v>1063</v>
      </c>
      <c r="D14" s="334">
        <v>59286</v>
      </c>
      <c r="E14" s="334">
        <v>244</v>
      </c>
      <c r="F14" s="333">
        <f t="shared" si="1"/>
        <v>14465784</v>
      </c>
      <c r="G14" s="334">
        <f>AT3A_Schools_PS!N14-AT3A_Schools_PS!L14</f>
        <v>1063</v>
      </c>
      <c r="H14" s="334">
        <f>'AT4_enrolment vs availed_PY'!T14</f>
        <v>13825471</v>
      </c>
      <c r="I14" s="334">
        <v>247</v>
      </c>
      <c r="J14" s="333">
        <f t="shared" si="0"/>
        <v>55974</v>
      </c>
      <c r="K14" s="280">
        <f t="shared" si="2"/>
        <v>3414891337</v>
      </c>
      <c r="L14" s="280">
        <f>'AT4_enrolment vs availed_PY'!N14</f>
        <v>55974</v>
      </c>
    </row>
    <row r="15" spans="1:26" ht="15.75" customHeight="1">
      <c r="A15" s="297">
        <v>6</v>
      </c>
      <c r="B15" s="297" t="s">
        <v>141</v>
      </c>
      <c r="C15" s="334">
        <v>2359</v>
      </c>
      <c r="D15" s="334">
        <v>169696</v>
      </c>
      <c r="E15" s="334">
        <v>244</v>
      </c>
      <c r="F15" s="333">
        <f t="shared" si="1"/>
        <v>41405824</v>
      </c>
      <c r="G15" s="334">
        <f>AT3A_Schools_PS!N15-AT3A_Schools_PS!L15</f>
        <v>2359</v>
      </c>
      <c r="H15" s="334">
        <f>'AT4_enrolment vs availed_PY'!T15</f>
        <v>39066385</v>
      </c>
      <c r="I15" s="334">
        <v>247</v>
      </c>
      <c r="J15" s="333">
        <f t="shared" si="0"/>
        <v>158164</v>
      </c>
      <c r="K15" s="280">
        <f t="shared" si="2"/>
        <v>9649397095</v>
      </c>
      <c r="L15" s="280">
        <f>'AT4_enrolment vs availed_PY'!N15</f>
        <v>158164</v>
      </c>
    </row>
    <row r="16" spans="1:26" ht="15.75" customHeight="1">
      <c r="A16" s="297">
        <v>7</v>
      </c>
      <c r="B16" s="297" t="s">
        <v>142</v>
      </c>
      <c r="C16" s="334">
        <v>1802</v>
      </c>
      <c r="D16" s="334">
        <v>148052</v>
      </c>
      <c r="E16" s="334">
        <v>244</v>
      </c>
      <c r="F16" s="333">
        <f t="shared" si="1"/>
        <v>36124688</v>
      </c>
      <c r="G16" s="334">
        <f>AT3A_Schools_PS!N16-AT3A_Schools_PS!L16</f>
        <v>1802</v>
      </c>
      <c r="H16" s="334">
        <f>'AT4_enrolment vs availed_PY'!T16</f>
        <v>31110384</v>
      </c>
      <c r="I16" s="334">
        <v>231</v>
      </c>
      <c r="J16" s="333">
        <f t="shared" si="0"/>
        <v>134677</v>
      </c>
      <c r="K16" s="280">
        <f t="shared" si="2"/>
        <v>7186498704</v>
      </c>
      <c r="L16" s="280">
        <f>'AT4_enrolment vs availed_PY'!N16</f>
        <v>134677</v>
      </c>
    </row>
    <row r="17" spans="1:12" ht="15.75" customHeight="1">
      <c r="A17" s="297">
        <v>8</v>
      </c>
      <c r="B17" s="297" t="s">
        <v>143</v>
      </c>
      <c r="C17" s="334">
        <v>487</v>
      </c>
      <c r="D17" s="334">
        <v>35942</v>
      </c>
      <c r="E17" s="334">
        <v>244</v>
      </c>
      <c r="F17" s="333">
        <f t="shared" si="1"/>
        <v>8769848</v>
      </c>
      <c r="G17" s="334">
        <f>AT3A_Schools_PS!N17-AT3A_Schools_PS!L17</f>
        <v>487</v>
      </c>
      <c r="H17" s="334">
        <f>'AT4_enrolment vs availed_PY'!T17</f>
        <v>8152589</v>
      </c>
      <c r="I17" s="334">
        <v>236</v>
      </c>
      <c r="J17" s="333">
        <f t="shared" si="0"/>
        <v>34545</v>
      </c>
      <c r="K17" s="280">
        <f t="shared" si="2"/>
        <v>1924011004</v>
      </c>
      <c r="L17" s="280">
        <f>'AT4_enrolment vs availed_PY'!N17</f>
        <v>34545</v>
      </c>
    </row>
    <row r="18" spans="1:12" ht="15.75" customHeight="1">
      <c r="A18" s="297">
        <v>9</v>
      </c>
      <c r="B18" s="297" t="s">
        <v>144</v>
      </c>
      <c r="C18" s="334">
        <v>2475</v>
      </c>
      <c r="D18" s="334">
        <v>214453</v>
      </c>
      <c r="E18" s="334">
        <v>244</v>
      </c>
      <c r="F18" s="333">
        <f t="shared" si="1"/>
        <v>52326532</v>
      </c>
      <c r="G18" s="334">
        <f>AT3A_Schools_PS!N18-AT3A_Schools_PS!L18</f>
        <v>2475</v>
      </c>
      <c r="H18" s="334">
        <f>'AT4_enrolment vs availed_PY'!T18</f>
        <v>46960691</v>
      </c>
      <c r="I18" s="334">
        <v>235</v>
      </c>
      <c r="J18" s="333">
        <f t="shared" si="0"/>
        <v>199833</v>
      </c>
      <c r="K18" s="280">
        <f t="shared" si="2"/>
        <v>11035762385</v>
      </c>
      <c r="L18" s="280">
        <f>'AT4_enrolment vs availed_PY'!N18</f>
        <v>199833</v>
      </c>
    </row>
    <row r="19" spans="1:12" ht="15.75" customHeight="1">
      <c r="A19" s="297">
        <v>10</v>
      </c>
      <c r="B19" s="297" t="s">
        <v>145</v>
      </c>
      <c r="C19" s="334">
        <v>2070</v>
      </c>
      <c r="D19" s="334">
        <v>132607</v>
      </c>
      <c r="E19" s="334">
        <v>244</v>
      </c>
      <c r="F19" s="333">
        <f t="shared" si="1"/>
        <v>32356108</v>
      </c>
      <c r="G19" s="334">
        <f>AT3A_Schools_PS!N19-AT3A_Schools_PS!L19</f>
        <v>2070</v>
      </c>
      <c r="H19" s="334">
        <f>'AT4_enrolment vs availed_PY'!T19</f>
        <v>32610905</v>
      </c>
      <c r="I19" s="334">
        <v>243</v>
      </c>
      <c r="J19" s="333">
        <f t="shared" si="0"/>
        <v>134201</v>
      </c>
      <c r="K19" s="280">
        <f t="shared" si="2"/>
        <v>7924449915</v>
      </c>
      <c r="L19" s="280">
        <f>'AT4_enrolment vs availed_PY'!N19</f>
        <v>134201</v>
      </c>
    </row>
    <row r="20" spans="1:12" ht="15.75" customHeight="1">
      <c r="A20" s="297">
        <v>11</v>
      </c>
      <c r="B20" s="297" t="s">
        <v>146</v>
      </c>
      <c r="C20" s="334">
        <v>1575</v>
      </c>
      <c r="D20" s="334">
        <v>129759</v>
      </c>
      <c r="E20" s="334">
        <v>244</v>
      </c>
      <c r="F20" s="333">
        <f t="shared" si="1"/>
        <v>31661196</v>
      </c>
      <c r="G20" s="334">
        <f>AT3A_Schools_PS!N20-AT3A_Schools_PS!L20</f>
        <v>1575</v>
      </c>
      <c r="H20" s="334">
        <f>'AT4_enrolment vs availed_PY'!T20</f>
        <v>29753251</v>
      </c>
      <c r="I20" s="334">
        <v>246</v>
      </c>
      <c r="J20" s="333">
        <f t="shared" si="0"/>
        <v>120948</v>
      </c>
      <c r="K20" s="280">
        <f t="shared" si="2"/>
        <v>7319299746</v>
      </c>
      <c r="L20" s="280">
        <f>'AT4_enrolment vs availed_PY'!N20</f>
        <v>120948</v>
      </c>
    </row>
    <row r="21" spans="1:12" ht="15.75" customHeight="1">
      <c r="A21" s="297">
        <v>12</v>
      </c>
      <c r="B21" s="297" t="s">
        <v>147</v>
      </c>
      <c r="C21" s="334">
        <v>1399</v>
      </c>
      <c r="D21" s="334">
        <v>101378</v>
      </c>
      <c r="E21" s="334">
        <v>244</v>
      </c>
      <c r="F21" s="333">
        <f t="shared" si="1"/>
        <v>24736232</v>
      </c>
      <c r="G21" s="334">
        <f>AT3A_Schools_PS!N21-AT3A_Schools_PS!L21</f>
        <v>1399</v>
      </c>
      <c r="H21" s="334">
        <f>'AT4_enrolment vs availed_PY'!T21</f>
        <v>23050264</v>
      </c>
      <c r="I21" s="334">
        <v>247</v>
      </c>
      <c r="J21" s="333">
        <f t="shared" si="0"/>
        <v>93321</v>
      </c>
      <c r="K21" s="280">
        <f t="shared" si="2"/>
        <v>5693415208</v>
      </c>
      <c r="L21" s="280">
        <f>'AT4_enrolment vs availed_PY'!N21</f>
        <v>93321</v>
      </c>
    </row>
    <row r="22" spans="1:12" ht="15.75" customHeight="1">
      <c r="A22" s="297">
        <v>13</v>
      </c>
      <c r="B22" s="297" t="s">
        <v>148</v>
      </c>
      <c r="C22" s="334">
        <v>2198</v>
      </c>
      <c r="D22" s="334">
        <v>143674</v>
      </c>
      <c r="E22" s="334">
        <v>244</v>
      </c>
      <c r="F22" s="333">
        <f t="shared" si="1"/>
        <v>35056456</v>
      </c>
      <c r="G22" s="334">
        <f>AT3A_Schools_PS!N22-AT3A_Schools_PS!L22</f>
        <v>2197</v>
      </c>
      <c r="H22" s="334">
        <f>'AT4_enrolment vs availed_PY'!T22</f>
        <v>32575445</v>
      </c>
      <c r="I22" s="334">
        <v>250</v>
      </c>
      <c r="J22" s="333">
        <f t="shared" si="0"/>
        <v>130302</v>
      </c>
      <c r="K22" s="280">
        <f t="shared" si="2"/>
        <v>8143861250</v>
      </c>
      <c r="L22" s="280">
        <f>'AT4_enrolment vs availed_PY'!N22</f>
        <v>130302</v>
      </c>
    </row>
    <row r="23" spans="1:12" ht="15.75" customHeight="1">
      <c r="A23" s="297">
        <v>14</v>
      </c>
      <c r="B23" s="297" t="s">
        <v>149</v>
      </c>
      <c r="C23" s="334">
        <v>2115</v>
      </c>
      <c r="D23" s="334">
        <v>158501</v>
      </c>
      <c r="E23" s="334">
        <v>244</v>
      </c>
      <c r="F23" s="333">
        <f t="shared" si="1"/>
        <v>38674244</v>
      </c>
      <c r="G23" s="334">
        <f>AT3A_Schools_PS!N23-AT3A_Schools_PS!L23</f>
        <v>2111</v>
      </c>
      <c r="H23" s="334">
        <f>'AT4_enrolment vs availed_PY'!T23</f>
        <v>33345566</v>
      </c>
      <c r="I23" s="334">
        <v>240</v>
      </c>
      <c r="J23" s="333">
        <f t="shared" si="0"/>
        <v>138940</v>
      </c>
      <c r="K23" s="280">
        <f t="shared" si="2"/>
        <v>8002935840</v>
      </c>
      <c r="L23" s="280">
        <f>'AT4_enrolment vs availed_PY'!N23</f>
        <v>138940</v>
      </c>
    </row>
    <row r="24" spans="1:12" ht="15.75" customHeight="1">
      <c r="A24" s="297">
        <v>15</v>
      </c>
      <c r="B24" s="297" t="s">
        <v>150</v>
      </c>
      <c r="C24" s="334">
        <v>1749</v>
      </c>
      <c r="D24" s="334">
        <v>108875</v>
      </c>
      <c r="E24" s="334">
        <v>244</v>
      </c>
      <c r="F24" s="333">
        <f t="shared" si="1"/>
        <v>26565500</v>
      </c>
      <c r="G24" s="334">
        <f>AT3A_Schools_PS!N24-AT3A_Schools_PS!L24</f>
        <v>1749</v>
      </c>
      <c r="H24" s="334">
        <f>'AT4_enrolment vs availed_PY'!T24</f>
        <v>23236593</v>
      </c>
      <c r="I24" s="334">
        <v>244</v>
      </c>
      <c r="J24" s="333">
        <f t="shared" si="0"/>
        <v>95232</v>
      </c>
      <c r="K24" s="280">
        <f t="shared" si="2"/>
        <v>5669728692</v>
      </c>
      <c r="L24" s="280">
        <f>'AT4_enrolment vs availed_PY'!N24</f>
        <v>95232</v>
      </c>
    </row>
    <row r="25" spans="1:12" ht="15.75" customHeight="1">
      <c r="A25" s="297">
        <v>16</v>
      </c>
      <c r="B25" s="297" t="s">
        <v>151</v>
      </c>
      <c r="C25" s="334">
        <v>753</v>
      </c>
      <c r="D25" s="334">
        <v>63486</v>
      </c>
      <c r="E25" s="334">
        <v>244</v>
      </c>
      <c r="F25" s="333">
        <f t="shared" si="1"/>
        <v>15490584</v>
      </c>
      <c r="G25" s="334">
        <f>AT3A_Schools_PS!N25-AT3A_Schools_PS!L25</f>
        <v>753</v>
      </c>
      <c r="H25" s="334">
        <f>'AT4_enrolment vs availed_PY'!T25</f>
        <v>14244349</v>
      </c>
      <c r="I25" s="334">
        <v>240</v>
      </c>
      <c r="J25" s="333">
        <f t="shared" si="0"/>
        <v>59351</v>
      </c>
      <c r="K25" s="280">
        <f t="shared" si="2"/>
        <v>3418643760</v>
      </c>
      <c r="L25" s="280">
        <f>'AT4_enrolment vs availed_PY'!N25</f>
        <v>59351</v>
      </c>
    </row>
    <row r="26" spans="1:12" ht="15.75" customHeight="1">
      <c r="A26" s="297">
        <v>17</v>
      </c>
      <c r="B26" s="297" t="s">
        <v>152</v>
      </c>
      <c r="C26" s="334">
        <v>1794</v>
      </c>
      <c r="D26" s="334">
        <v>101069</v>
      </c>
      <c r="E26" s="334">
        <v>244</v>
      </c>
      <c r="F26" s="333">
        <f t="shared" si="1"/>
        <v>24660836</v>
      </c>
      <c r="G26" s="334">
        <f>AT3A_Schools_PS!N26-AT3A_Schools_PS!L26</f>
        <v>1794</v>
      </c>
      <c r="H26" s="334">
        <f>'AT4_enrolment vs availed_PY'!T26</f>
        <v>22383857</v>
      </c>
      <c r="I26" s="334">
        <v>242</v>
      </c>
      <c r="J26" s="333">
        <f t="shared" si="0"/>
        <v>92495</v>
      </c>
      <c r="K26" s="280">
        <f t="shared" si="2"/>
        <v>5416893394</v>
      </c>
      <c r="L26" s="280">
        <f>'AT4_enrolment vs availed_PY'!N26</f>
        <v>92495</v>
      </c>
    </row>
    <row r="27" spans="1:12" ht="15.75" customHeight="1">
      <c r="A27" s="297">
        <v>18</v>
      </c>
      <c r="B27" s="297" t="s">
        <v>153</v>
      </c>
      <c r="C27" s="334">
        <v>1637</v>
      </c>
      <c r="D27" s="334">
        <v>119340</v>
      </c>
      <c r="E27" s="334">
        <v>244</v>
      </c>
      <c r="F27" s="333">
        <f t="shared" si="1"/>
        <v>29118960</v>
      </c>
      <c r="G27" s="334">
        <f>AT3A_Schools_PS!N27-AT3A_Schools_PS!L27</f>
        <v>1637</v>
      </c>
      <c r="H27" s="334">
        <f>'AT4_enrolment vs availed_PY'!T27</f>
        <v>25637244</v>
      </c>
      <c r="I27" s="334">
        <v>238</v>
      </c>
      <c r="J27" s="333">
        <f t="shared" si="0"/>
        <v>107720</v>
      </c>
      <c r="K27" s="280">
        <f t="shared" si="2"/>
        <v>6101664072</v>
      </c>
      <c r="L27" s="280">
        <f>'AT4_enrolment vs availed_PY'!N27</f>
        <v>107720</v>
      </c>
    </row>
    <row r="28" spans="1:12" ht="15.75" customHeight="1">
      <c r="A28" s="297">
        <v>19</v>
      </c>
      <c r="B28" s="297" t="s">
        <v>154</v>
      </c>
      <c r="C28" s="334">
        <v>1002</v>
      </c>
      <c r="D28" s="334">
        <v>94633</v>
      </c>
      <c r="E28" s="334">
        <v>244</v>
      </c>
      <c r="F28" s="333">
        <f t="shared" si="1"/>
        <v>23090452</v>
      </c>
      <c r="G28" s="334">
        <f>AT3A_Schools_PS!N28-AT3A_Schools_PS!L28</f>
        <v>1002</v>
      </c>
      <c r="H28" s="334">
        <f>'AT4_enrolment vs availed_PY'!T28</f>
        <v>22351571</v>
      </c>
      <c r="I28" s="334">
        <v>246</v>
      </c>
      <c r="J28" s="333">
        <f t="shared" si="0"/>
        <v>90860</v>
      </c>
      <c r="K28" s="280">
        <f t="shared" si="2"/>
        <v>5498486466</v>
      </c>
      <c r="L28" s="280">
        <f>'AT4_enrolment vs availed_PY'!N28</f>
        <v>90860</v>
      </c>
    </row>
    <row r="29" spans="1:12" ht="15.75" customHeight="1">
      <c r="A29" s="297">
        <v>20</v>
      </c>
      <c r="B29" s="297" t="s">
        <v>155</v>
      </c>
      <c r="C29" s="334">
        <v>989</v>
      </c>
      <c r="D29" s="334">
        <v>64238</v>
      </c>
      <c r="E29" s="334">
        <v>244</v>
      </c>
      <c r="F29" s="333">
        <f t="shared" si="1"/>
        <v>15674072</v>
      </c>
      <c r="G29" s="334">
        <f>AT3A_Schools_PS!N29-AT3A_Schools_PS!L29</f>
        <v>988</v>
      </c>
      <c r="H29" s="334">
        <f>'AT4_enrolment vs availed_PY'!T29</f>
        <v>14895308</v>
      </c>
      <c r="I29" s="334">
        <v>242</v>
      </c>
      <c r="J29" s="333">
        <f t="shared" si="0"/>
        <v>61551</v>
      </c>
      <c r="K29" s="280">
        <f t="shared" si="2"/>
        <v>3604664536</v>
      </c>
      <c r="L29" s="280">
        <f>'AT4_enrolment vs availed_PY'!N29</f>
        <v>61551</v>
      </c>
    </row>
    <row r="30" spans="1:12" ht="15.75" customHeight="1">
      <c r="A30" s="297">
        <v>21</v>
      </c>
      <c r="B30" s="297" t="s">
        <v>156</v>
      </c>
      <c r="C30" s="334">
        <v>1337</v>
      </c>
      <c r="D30" s="334">
        <v>77645</v>
      </c>
      <c r="E30" s="334">
        <v>244</v>
      </c>
      <c r="F30" s="333">
        <f t="shared" si="1"/>
        <v>18945380</v>
      </c>
      <c r="G30" s="334">
        <f>AT3A_Schools_PS!N30-AT3A_Schools_PS!L30</f>
        <v>1337</v>
      </c>
      <c r="H30" s="334">
        <f>'AT4_enrolment vs availed_PY'!T30</f>
        <v>16622159</v>
      </c>
      <c r="I30" s="334">
        <v>241</v>
      </c>
      <c r="J30" s="333">
        <f t="shared" si="0"/>
        <v>68972</v>
      </c>
      <c r="K30" s="280">
        <f t="shared" si="2"/>
        <v>4005940319</v>
      </c>
      <c r="L30" s="280">
        <f>'AT4_enrolment vs availed_PY'!N30</f>
        <v>68972</v>
      </c>
    </row>
    <row r="31" spans="1:12" ht="15.75" customHeight="1">
      <c r="A31" s="297">
        <v>22</v>
      </c>
      <c r="B31" s="297" t="s">
        <v>157</v>
      </c>
      <c r="C31" s="334">
        <v>1919</v>
      </c>
      <c r="D31" s="334">
        <v>121711</v>
      </c>
      <c r="E31" s="334">
        <v>244</v>
      </c>
      <c r="F31" s="333">
        <f t="shared" si="1"/>
        <v>29697484</v>
      </c>
      <c r="G31" s="334">
        <f>AT3A_Schools_PS!N31-AT3A_Schools_PS!L31</f>
        <v>1919</v>
      </c>
      <c r="H31" s="334">
        <f>'AT4_enrolment vs availed_PY'!T31</f>
        <v>29035558</v>
      </c>
      <c r="I31" s="334">
        <v>243</v>
      </c>
      <c r="J31" s="333">
        <f t="shared" si="0"/>
        <v>119488</v>
      </c>
      <c r="K31" s="280">
        <f t="shared" si="2"/>
        <v>7055640594</v>
      </c>
      <c r="L31" s="280">
        <f>'AT4_enrolment vs availed_PY'!N31</f>
        <v>119488</v>
      </c>
    </row>
    <row r="32" spans="1:12" ht="15.75" customHeight="1">
      <c r="A32" s="297">
        <v>23</v>
      </c>
      <c r="B32" s="297" t="s">
        <v>158</v>
      </c>
      <c r="C32" s="334">
        <v>1364</v>
      </c>
      <c r="D32" s="334">
        <v>82495</v>
      </c>
      <c r="E32" s="334">
        <v>244</v>
      </c>
      <c r="F32" s="333">
        <f t="shared" si="1"/>
        <v>20128780</v>
      </c>
      <c r="G32" s="334">
        <f>AT3A_Schools_PS!N32-AT3A_Schools_PS!L32</f>
        <v>1364</v>
      </c>
      <c r="H32" s="334">
        <f>'AT4_enrolment vs availed_PY'!T32</f>
        <v>17237445</v>
      </c>
      <c r="I32" s="334">
        <v>239</v>
      </c>
      <c r="J32" s="333">
        <f t="shared" si="0"/>
        <v>72123</v>
      </c>
      <c r="K32" s="280">
        <f t="shared" si="2"/>
        <v>4119749355</v>
      </c>
      <c r="L32" s="280">
        <f>'AT4_enrolment vs availed_PY'!N32</f>
        <v>72123</v>
      </c>
    </row>
    <row r="33" spans="1:12" ht="15.75" customHeight="1">
      <c r="A33" s="297">
        <v>24</v>
      </c>
      <c r="B33" s="297" t="s">
        <v>159</v>
      </c>
      <c r="C33" s="334">
        <v>1539</v>
      </c>
      <c r="D33" s="334">
        <v>99898</v>
      </c>
      <c r="E33" s="334">
        <v>244</v>
      </c>
      <c r="F33" s="333">
        <f t="shared" si="1"/>
        <v>24375112</v>
      </c>
      <c r="G33" s="334">
        <f>AT3A_Schools_PS!N33-AT3A_Schools_PS!L33</f>
        <v>1539</v>
      </c>
      <c r="H33" s="334">
        <f>'AT4_enrolment vs availed_PY'!T33</f>
        <v>21356565</v>
      </c>
      <c r="I33" s="334">
        <v>238</v>
      </c>
      <c r="J33" s="333">
        <f t="shared" si="0"/>
        <v>89733</v>
      </c>
      <c r="K33" s="280">
        <f t="shared" si="2"/>
        <v>5082862470</v>
      </c>
      <c r="L33" s="280">
        <f>'AT4_enrolment vs availed_PY'!N33</f>
        <v>89733</v>
      </c>
    </row>
    <row r="34" spans="1:12" ht="15.75" customHeight="1">
      <c r="A34" s="297">
        <v>25</v>
      </c>
      <c r="B34" s="297" t="s">
        <v>160</v>
      </c>
      <c r="C34" s="334">
        <v>1290</v>
      </c>
      <c r="D34" s="334">
        <v>83297</v>
      </c>
      <c r="E34" s="334">
        <v>244</v>
      </c>
      <c r="F34" s="333">
        <f t="shared" si="1"/>
        <v>20324468</v>
      </c>
      <c r="G34" s="334">
        <f>AT3A_Schools_PS!N34-AT3A_Schools_PS!L34</f>
        <v>1290</v>
      </c>
      <c r="H34" s="334">
        <f>'AT4_enrolment vs availed_PY'!T34</f>
        <v>19210904</v>
      </c>
      <c r="I34" s="334">
        <v>245</v>
      </c>
      <c r="J34" s="333">
        <f t="shared" si="0"/>
        <v>78412</v>
      </c>
      <c r="K34" s="280">
        <f t="shared" si="2"/>
        <v>4706671480</v>
      </c>
      <c r="L34" s="280">
        <f>'AT4_enrolment vs availed_PY'!N34</f>
        <v>78412</v>
      </c>
    </row>
    <row r="35" spans="1:12" ht="15.75" customHeight="1">
      <c r="A35" s="297">
        <v>26</v>
      </c>
      <c r="B35" s="297" t="s">
        <v>161</v>
      </c>
      <c r="C35" s="334">
        <v>1904</v>
      </c>
      <c r="D35" s="334">
        <v>124197</v>
      </c>
      <c r="E35" s="334">
        <v>244</v>
      </c>
      <c r="F35" s="333">
        <f t="shared" si="1"/>
        <v>30304068</v>
      </c>
      <c r="G35" s="334">
        <f>AT3A_Schools_PS!N35-AT3A_Schools_PS!L35</f>
        <v>1904</v>
      </c>
      <c r="H35" s="334">
        <f>'AT4_enrolment vs availed_PY'!T35</f>
        <v>28229739</v>
      </c>
      <c r="I35" s="334">
        <v>244</v>
      </c>
      <c r="J35" s="333">
        <f t="shared" si="0"/>
        <v>115696</v>
      </c>
      <c r="K35" s="280">
        <f t="shared" si="2"/>
        <v>6888056316</v>
      </c>
      <c r="L35" s="280">
        <f>'AT4_enrolment vs availed_PY'!N35</f>
        <v>115696</v>
      </c>
    </row>
    <row r="36" spans="1:12" ht="15.75" customHeight="1">
      <c r="A36" s="297">
        <v>27</v>
      </c>
      <c r="B36" s="297" t="s">
        <v>162</v>
      </c>
      <c r="C36" s="334">
        <v>1528</v>
      </c>
      <c r="D36" s="334">
        <v>74383</v>
      </c>
      <c r="E36" s="334">
        <v>244</v>
      </c>
      <c r="F36" s="333">
        <f t="shared" si="1"/>
        <v>18149452</v>
      </c>
      <c r="G36" s="334">
        <f>AT3A_Schools_PS!N36-AT3A_Schools_PS!L36</f>
        <v>1529</v>
      </c>
      <c r="H36" s="334">
        <f>'AT4_enrolment vs availed_PY'!T36</f>
        <v>17522463</v>
      </c>
      <c r="I36" s="334">
        <v>236</v>
      </c>
      <c r="J36" s="333">
        <f t="shared" si="0"/>
        <v>74248</v>
      </c>
      <c r="K36" s="280">
        <f t="shared" si="2"/>
        <v>4135301268</v>
      </c>
      <c r="L36" s="280">
        <f>'AT4_enrolment vs availed_PY'!N36</f>
        <v>74248</v>
      </c>
    </row>
    <row r="37" spans="1:12" ht="15.75" customHeight="1">
      <c r="A37" s="297">
        <v>28</v>
      </c>
      <c r="B37" s="297" t="s">
        <v>163</v>
      </c>
      <c r="C37" s="334">
        <v>471</v>
      </c>
      <c r="D37" s="334">
        <v>40542</v>
      </c>
      <c r="E37" s="334">
        <v>244</v>
      </c>
      <c r="F37" s="333">
        <f t="shared" si="1"/>
        <v>9892248</v>
      </c>
      <c r="G37" s="334">
        <f>AT3A_Schools_PS!N37-AT3A_Schools_PS!L37</f>
        <v>471</v>
      </c>
      <c r="H37" s="334">
        <f>'AT4_enrolment vs availed_PY'!T37</f>
        <v>9388877</v>
      </c>
      <c r="I37" s="334">
        <v>246</v>
      </c>
      <c r="J37" s="333">
        <f t="shared" si="0"/>
        <v>38166</v>
      </c>
      <c r="K37" s="280">
        <f t="shared" si="2"/>
        <v>2309663742</v>
      </c>
      <c r="L37" s="280">
        <f>'AT4_enrolment vs availed_PY'!N37</f>
        <v>38166</v>
      </c>
    </row>
    <row r="38" spans="1:12" ht="15.75" customHeight="1">
      <c r="A38" s="297">
        <v>29</v>
      </c>
      <c r="B38" s="297" t="s">
        <v>164</v>
      </c>
      <c r="C38" s="334">
        <v>2009</v>
      </c>
      <c r="D38" s="334">
        <v>151955</v>
      </c>
      <c r="E38" s="334">
        <v>244</v>
      </c>
      <c r="F38" s="333">
        <f t="shared" si="1"/>
        <v>37077020</v>
      </c>
      <c r="G38" s="334">
        <f>AT3A_Schools_PS!N38-AT3A_Schools_PS!L38</f>
        <v>2006</v>
      </c>
      <c r="H38" s="334">
        <f>'AT4_enrolment vs availed_PY'!T38</f>
        <v>34380469</v>
      </c>
      <c r="I38" s="334">
        <v>243</v>
      </c>
      <c r="J38" s="333">
        <f t="shared" si="0"/>
        <v>141483</v>
      </c>
      <c r="K38" s="280">
        <f t="shared" si="2"/>
        <v>8354453967</v>
      </c>
      <c r="L38" s="280">
        <f>'AT4_enrolment vs availed_PY'!N38</f>
        <v>141483</v>
      </c>
    </row>
    <row r="39" spans="1:12" ht="15.75" customHeight="1">
      <c r="A39" s="297">
        <v>30</v>
      </c>
      <c r="B39" s="297" t="s">
        <v>165</v>
      </c>
      <c r="C39" s="334">
        <v>400</v>
      </c>
      <c r="D39" s="334">
        <v>41672</v>
      </c>
      <c r="E39" s="334">
        <v>244</v>
      </c>
      <c r="F39" s="333">
        <f t="shared" si="1"/>
        <v>10167968</v>
      </c>
      <c r="G39" s="334">
        <f>AT3A_Schools_PS!N39-AT3A_Schools_PS!L39</f>
        <v>400</v>
      </c>
      <c r="H39" s="334">
        <f>'AT4_enrolment vs availed_PY'!T39</f>
        <v>10664547</v>
      </c>
      <c r="I39" s="334">
        <v>234</v>
      </c>
      <c r="J39" s="333">
        <f t="shared" si="0"/>
        <v>45575</v>
      </c>
      <c r="K39" s="280">
        <f t="shared" si="2"/>
        <v>2495503998</v>
      </c>
      <c r="L39" s="280">
        <f>'AT4_enrolment vs availed_PY'!N39</f>
        <v>45575</v>
      </c>
    </row>
    <row r="40" spans="1:12" ht="15.75" customHeight="1">
      <c r="A40" s="297">
        <v>31</v>
      </c>
      <c r="B40" s="297" t="s">
        <v>166</v>
      </c>
      <c r="C40" s="334">
        <v>2232</v>
      </c>
      <c r="D40" s="334">
        <v>170615</v>
      </c>
      <c r="E40" s="334">
        <v>244</v>
      </c>
      <c r="F40" s="333">
        <f t="shared" si="1"/>
        <v>41630060</v>
      </c>
      <c r="G40" s="334">
        <f>AT3A_Schools_PS!N40-AT3A_Schools_PS!L40</f>
        <v>2234</v>
      </c>
      <c r="H40" s="334">
        <f>'AT4_enrolment vs availed_PY'!T40</f>
        <v>37468704</v>
      </c>
      <c r="I40" s="334">
        <v>240</v>
      </c>
      <c r="J40" s="333">
        <f t="shared" si="0"/>
        <v>156120</v>
      </c>
      <c r="K40" s="280">
        <f t="shared" si="2"/>
        <v>8992488960</v>
      </c>
      <c r="L40" s="280">
        <f>'AT4_enrolment vs availed_PY'!N40</f>
        <v>156120</v>
      </c>
    </row>
    <row r="41" spans="1:12" ht="15.75" customHeight="1">
      <c r="A41" s="297">
        <v>32</v>
      </c>
      <c r="B41" s="297" t="s">
        <v>167</v>
      </c>
      <c r="C41" s="334">
        <v>2169</v>
      </c>
      <c r="D41" s="334">
        <v>131546</v>
      </c>
      <c r="E41" s="334">
        <v>244</v>
      </c>
      <c r="F41" s="333">
        <f t="shared" si="1"/>
        <v>32097224</v>
      </c>
      <c r="G41" s="334">
        <f>AT3A_Schools_PS!N41-AT3A_Schools_PS!L41</f>
        <v>2169</v>
      </c>
      <c r="H41" s="334">
        <f>'AT4_enrolment vs availed_PY'!T41</f>
        <v>33282268</v>
      </c>
      <c r="I41" s="334">
        <v>235</v>
      </c>
      <c r="J41" s="333">
        <f t="shared" si="0"/>
        <v>141627</v>
      </c>
      <c r="K41" s="280">
        <f t="shared" si="2"/>
        <v>7821332980</v>
      </c>
      <c r="L41" s="280">
        <f>'AT4_enrolment vs availed_PY'!N41</f>
        <v>141627</v>
      </c>
    </row>
    <row r="42" spans="1:12" ht="15.75" customHeight="1">
      <c r="A42" s="297">
        <v>33</v>
      </c>
      <c r="B42" s="297" t="s">
        <v>168</v>
      </c>
      <c r="C42" s="334">
        <v>801</v>
      </c>
      <c r="D42" s="334">
        <v>50199</v>
      </c>
      <c r="E42" s="334">
        <v>244</v>
      </c>
      <c r="F42" s="333">
        <f t="shared" si="1"/>
        <v>12248556</v>
      </c>
      <c r="G42" s="334">
        <f>AT3A_Schools_PS!N42-AT3A_Schools_PS!L42</f>
        <v>801</v>
      </c>
      <c r="H42" s="334">
        <f>'AT4_enrolment vs availed_PY'!T42</f>
        <v>11567541</v>
      </c>
      <c r="I42" s="334">
        <v>248</v>
      </c>
      <c r="J42" s="333">
        <f t="shared" si="0"/>
        <v>46643</v>
      </c>
      <c r="K42" s="280">
        <f t="shared" si="2"/>
        <v>2868750168</v>
      </c>
      <c r="L42" s="280">
        <f>'AT4_enrolment vs availed_PY'!N42</f>
        <v>46643</v>
      </c>
    </row>
    <row r="43" spans="1:12" ht="15.75" customHeight="1">
      <c r="A43" s="297">
        <v>34</v>
      </c>
      <c r="B43" s="297" t="s">
        <v>169</v>
      </c>
      <c r="C43" s="334">
        <v>2847</v>
      </c>
      <c r="D43" s="334">
        <v>247462</v>
      </c>
      <c r="E43" s="334">
        <v>244</v>
      </c>
      <c r="F43" s="333">
        <f t="shared" si="1"/>
        <v>60380728</v>
      </c>
      <c r="G43" s="334">
        <f>AT3A_Schools_PS!N43-AT3A_Schools_PS!L43</f>
        <v>2847</v>
      </c>
      <c r="H43" s="334">
        <f>'AT4_enrolment vs availed_PY'!T43</f>
        <v>49733265</v>
      </c>
      <c r="I43" s="334">
        <v>244</v>
      </c>
      <c r="J43" s="333">
        <f t="shared" si="0"/>
        <v>203825</v>
      </c>
      <c r="K43" s="280">
        <f t="shared" si="2"/>
        <v>12134916660</v>
      </c>
      <c r="L43" s="280">
        <f>'AT4_enrolment vs availed_PY'!N43</f>
        <v>203825</v>
      </c>
    </row>
    <row r="44" spans="1:12" ht="15.75" customHeight="1">
      <c r="A44" s="297">
        <v>35</v>
      </c>
      <c r="B44" s="297" t="s">
        <v>170</v>
      </c>
      <c r="C44" s="334">
        <v>1055</v>
      </c>
      <c r="D44" s="334">
        <v>58052</v>
      </c>
      <c r="E44" s="334">
        <v>244</v>
      </c>
      <c r="F44" s="333">
        <f t="shared" si="1"/>
        <v>14164688</v>
      </c>
      <c r="G44" s="334">
        <f>AT3A_Schools_PS!N44-AT3A_Schools_PS!L44</f>
        <v>1055</v>
      </c>
      <c r="H44" s="334">
        <f>'AT4_enrolment vs availed_PY'!T44</f>
        <v>12057588</v>
      </c>
      <c r="I44" s="334">
        <v>235</v>
      </c>
      <c r="J44" s="333">
        <f t="shared" si="0"/>
        <v>51309</v>
      </c>
      <c r="K44" s="280">
        <f t="shared" si="2"/>
        <v>2833533180</v>
      </c>
      <c r="L44" s="280">
        <f>'AT4_enrolment vs availed_PY'!N44</f>
        <v>51309</v>
      </c>
    </row>
    <row r="45" spans="1:12" ht="15.75" customHeight="1">
      <c r="A45" s="297">
        <v>36</v>
      </c>
      <c r="B45" s="297" t="s">
        <v>171</v>
      </c>
      <c r="C45" s="334">
        <v>1238</v>
      </c>
      <c r="D45" s="334">
        <v>56902</v>
      </c>
      <c r="E45" s="334">
        <v>244</v>
      </c>
      <c r="F45" s="333">
        <f t="shared" si="1"/>
        <v>13884088</v>
      </c>
      <c r="G45" s="334">
        <f>AT3A_Schools_PS!N45-AT3A_Schools_PS!L45</f>
        <v>1238</v>
      </c>
      <c r="H45" s="334">
        <f>'AT4_enrolment vs availed_PY'!T45</f>
        <v>13281370</v>
      </c>
      <c r="I45" s="334">
        <v>245</v>
      </c>
      <c r="J45" s="333">
        <f t="shared" si="0"/>
        <v>54210</v>
      </c>
      <c r="K45" s="280">
        <f t="shared" si="2"/>
        <v>3253935650</v>
      </c>
      <c r="L45" s="280">
        <f>'AT4_enrolment vs availed_PY'!N45</f>
        <v>54210</v>
      </c>
    </row>
    <row r="46" spans="1:12" ht="15.75" customHeight="1">
      <c r="A46" s="297">
        <v>37</v>
      </c>
      <c r="B46" s="297" t="s">
        <v>172</v>
      </c>
      <c r="C46" s="334">
        <v>1079</v>
      </c>
      <c r="D46" s="334">
        <v>54011</v>
      </c>
      <c r="E46" s="334">
        <v>244</v>
      </c>
      <c r="F46" s="333">
        <f t="shared" si="1"/>
        <v>13178684</v>
      </c>
      <c r="G46" s="334">
        <f>AT3A_Schools_PS!N46-AT3A_Schools_PS!L46</f>
        <v>1079</v>
      </c>
      <c r="H46" s="334">
        <f>'AT4_enrolment vs availed_PY'!T46</f>
        <v>11880583</v>
      </c>
      <c r="I46" s="334">
        <v>239</v>
      </c>
      <c r="J46" s="333">
        <f t="shared" si="0"/>
        <v>49710</v>
      </c>
      <c r="K46" s="280">
        <f t="shared" si="2"/>
        <v>2839459337</v>
      </c>
      <c r="L46" s="280">
        <f>'AT4_enrolment vs availed_PY'!N46</f>
        <v>49710</v>
      </c>
    </row>
    <row r="47" spans="1:12" ht="15.75" customHeight="1">
      <c r="A47" s="297">
        <v>38</v>
      </c>
      <c r="B47" s="297" t="s">
        <v>173</v>
      </c>
      <c r="C47" s="334">
        <v>1256</v>
      </c>
      <c r="D47" s="334">
        <v>57717</v>
      </c>
      <c r="E47" s="334">
        <v>244</v>
      </c>
      <c r="F47" s="333">
        <f t="shared" si="1"/>
        <v>14082948</v>
      </c>
      <c r="G47" s="334">
        <f>AT3A_Schools_PS!N47-AT3A_Schools_PS!L47</f>
        <v>1256</v>
      </c>
      <c r="H47" s="334">
        <f>'AT4_enrolment vs availed_PY'!T47</f>
        <v>13719119</v>
      </c>
      <c r="I47" s="334">
        <v>248</v>
      </c>
      <c r="J47" s="333">
        <f t="shared" si="0"/>
        <v>55319</v>
      </c>
      <c r="K47" s="280">
        <f t="shared" si="2"/>
        <v>3402341512</v>
      </c>
      <c r="L47" s="280">
        <f>'AT4_enrolment vs availed_PY'!N47</f>
        <v>55319</v>
      </c>
    </row>
    <row r="48" spans="1:12" ht="15.75" customHeight="1">
      <c r="A48" s="297">
        <v>39</v>
      </c>
      <c r="B48" s="297" t="s">
        <v>174</v>
      </c>
      <c r="C48" s="334">
        <v>2424</v>
      </c>
      <c r="D48" s="334">
        <v>187361</v>
      </c>
      <c r="E48" s="334">
        <v>244</v>
      </c>
      <c r="F48" s="333">
        <f t="shared" si="1"/>
        <v>45716084</v>
      </c>
      <c r="G48" s="334">
        <f>AT3A_Schools_PS!N48-AT3A_Schools_PS!L48</f>
        <v>2417</v>
      </c>
      <c r="H48" s="334">
        <f>'AT4_enrolment vs availed_PY'!T48</f>
        <v>41002437</v>
      </c>
      <c r="I48" s="334">
        <v>247</v>
      </c>
      <c r="J48" s="333">
        <f t="shared" si="0"/>
        <v>166002</v>
      </c>
      <c r="K48" s="280">
        <f t="shared" si="2"/>
        <v>10127601939</v>
      </c>
      <c r="L48" s="280">
        <f>'AT4_enrolment vs availed_PY'!N48</f>
        <v>166002</v>
      </c>
    </row>
    <row r="49" spans="1:12" ht="15.75" customHeight="1">
      <c r="A49" s="297">
        <v>40</v>
      </c>
      <c r="B49" s="297" t="s">
        <v>175</v>
      </c>
      <c r="C49" s="334">
        <v>1200</v>
      </c>
      <c r="D49" s="334">
        <v>63226</v>
      </c>
      <c r="E49" s="334">
        <v>244</v>
      </c>
      <c r="F49" s="333">
        <f t="shared" si="1"/>
        <v>15427144</v>
      </c>
      <c r="G49" s="334">
        <f>AT3A_Schools_PS!N49-AT3A_Schools_PS!L49</f>
        <v>1200</v>
      </c>
      <c r="H49" s="334">
        <f>'AT4_enrolment vs availed_PY'!T49</f>
        <v>14045426</v>
      </c>
      <c r="I49" s="334">
        <v>243</v>
      </c>
      <c r="J49" s="333">
        <f t="shared" si="0"/>
        <v>57800</v>
      </c>
      <c r="K49" s="280">
        <f t="shared" si="2"/>
        <v>3413038518</v>
      </c>
      <c r="L49" s="280">
        <f>'AT4_enrolment vs availed_PY'!N49</f>
        <v>57800</v>
      </c>
    </row>
    <row r="50" spans="1:12" ht="15.75" customHeight="1">
      <c r="A50" s="297">
        <v>41</v>
      </c>
      <c r="B50" s="297" t="s">
        <v>176</v>
      </c>
      <c r="C50" s="334">
        <v>1200</v>
      </c>
      <c r="D50" s="334">
        <v>71354</v>
      </c>
      <c r="E50" s="334">
        <v>244</v>
      </c>
      <c r="F50" s="333">
        <f t="shared" si="1"/>
        <v>17410376</v>
      </c>
      <c r="G50" s="334">
        <f>AT3A_Schools_PS!N50-AT3A_Schools_PS!L50</f>
        <v>1200</v>
      </c>
      <c r="H50" s="334">
        <f>'AT4_enrolment vs availed_PY'!T50</f>
        <v>16641664</v>
      </c>
      <c r="I50" s="334">
        <v>241</v>
      </c>
      <c r="J50" s="333">
        <f t="shared" si="0"/>
        <v>69053</v>
      </c>
      <c r="K50" s="280">
        <f t="shared" si="2"/>
        <v>4010641024</v>
      </c>
      <c r="L50" s="280">
        <f>'AT4_enrolment vs availed_PY'!N50</f>
        <v>69053</v>
      </c>
    </row>
    <row r="51" spans="1:12" ht="15.75" customHeight="1">
      <c r="A51" s="297">
        <v>42</v>
      </c>
      <c r="B51" s="297" t="s">
        <v>177</v>
      </c>
      <c r="C51" s="334">
        <v>1610</v>
      </c>
      <c r="D51" s="334">
        <v>67178</v>
      </c>
      <c r="E51" s="334">
        <v>244</v>
      </c>
      <c r="F51" s="333">
        <f t="shared" si="1"/>
        <v>16391432</v>
      </c>
      <c r="G51" s="334">
        <f>AT3A_Schools_PS!N51-AT3A_Schools_PS!L51</f>
        <v>1610</v>
      </c>
      <c r="H51" s="334">
        <f>'AT4_enrolment vs availed_PY'!T51</f>
        <v>14467684</v>
      </c>
      <c r="I51" s="334">
        <v>246</v>
      </c>
      <c r="J51" s="333">
        <f t="shared" si="0"/>
        <v>58812</v>
      </c>
      <c r="K51" s="280">
        <f t="shared" si="2"/>
        <v>3559050264</v>
      </c>
      <c r="L51" s="280">
        <f>'AT4_enrolment vs availed_PY'!N51</f>
        <v>58812</v>
      </c>
    </row>
    <row r="52" spans="1:12" ht="15.75" customHeight="1">
      <c r="A52" s="297">
        <v>43</v>
      </c>
      <c r="B52" s="297" t="s">
        <v>178</v>
      </c>
      <c r="C52" s="334">
        <v>1644</v>
      </c>
      <c r="D52" s="334">
        <v>81692</v>
      </c>
      <c r="E52" s="334">
        <v>244</v>
      </c>
      <c r="F52" s="333">
        <f t="shared" si="1"/>
        <v>19932848</v>
      </c>
      <c r="G52" s="334">
        <f>AT3A_Schools_PS!N52-AT3A_Schools_PS!L52</f>
        <v>1643</v>
      </c>
      <c r="H52" s="334">
        <f>'AT4_enrolment vs availed_PY'!T52</f>
        <v>17534182</v>
      </c>
      <c r="I52" s="334">
        <v>244</v>
      </c>
      <c r="J52" s="333">
        <f t="shared" si="0"/>
        <v>71861</v>
      </c>
      <c r="K52" s="280">
        <f t="shared" si="2"/>
        <v>4278340408</v>
      </c>
      <c r="L52" s="280">
        <f>'AT4_enrolment vs availed_PY'!N52</f>
        <v>71861</v>
      </c>
    </row>
    <row r="53" spans="1:12" ht="15.75" customHeight="1">
      <c r="A53" s="297">
        <v>44</v>
      </c>
      <c r="B53" s="297" t="s">
        <v>179</v>
      </c>
      <c r="C53" s="334">
        <v>996</v>
      </c>
      <c r="D53" s="334">
        <v>66351</v>
      </c>
      <c r="E53" s="334">
        <v>244</v>
      </c>
      <c r="F53" s="333">
        <f t="shared" si="1"/>
        <v>16189644</v>
      </c>
      <c r="G53" s="334">
        <f>AT3A_Schools_PS!N53-AT3A_Schools_PS!L53</f>
        <v>996</v>
      </c>
      <c r="H53" s="334">
        <f>'AT4_enrolment vs availed_PY'!T53</f>
        <v>15106621</v>
      </c>
      <c r="I53" s="334">
        <v>240</v>
      </c>
      <c r="J53" s="333">
        <f t="shared" si="0"/>
        <v>62944</v>
      </c>
      <c r="K53" s="280">
        <f t="shared" si="2"/>
        <v>3625589040</v>
      </c>
      <c r="L53" s="280">
        <f>'AT4_enrolment vs availed_PY'!N53</f>
        <v>62944</v>
      </c>
    </row>
    <row r="54" spans="1:12" ht="15.75" customHeight="1">
      <c r="A54" s="297">
        <v>45</v>
      </c>
      <c r="B54" s="297" t="s">
        <v>181</v>
      </c>
      <c r="C54" s="334">
        <v>941</v>
      </c>
      <c r="D54" s="334">
        <v>77028</v>
      </c>
      <c r="E54" s="334">
        <v>244</v>
      </c>
      <c r="F54" s="333">
        <f t="shared" si="1"/>
        <v>18794832</v>
      </c>
      <c r="G54" s="334">
        <f>AT3A_Schools_PS!N54-AT3A_Schools_PS!L54</f>
        <v>941</v>
      </c>
      <c r="H54" s="334">
        <f>'AT4_enrolment vs availed_PY'!T54</f>
        <v>17722027</v>
      </c>
      <c r="I54" s="334">
        <v>242</v>
      </c>
      <c r="J54" s="333">
        <f t="shared" si="0"/>
        <v>73232</v>
      </c>
      <c r="K54" s="280">
        <f t="shared" si="2"/>
        <v>4288730534</v>
      </c>
      <c r="L54" s="280">
        <f>'AT4_enrolment vs availed_PY'!N54</f>
        <v>73232</v>
      </c>
    </row>
    <row r="55" spans="1:12" ht="15.75" customHeight="1">
      <c r="A55" s="297">
        <v>46</v>
      </c>
      <c r="B55" s="297" t="s">
        <v>183</v>
      </c>
      <c r="C55" s="334">
        <v>2203</v>
      </c>
      <c r="D55" s="334">
        <v>148489</v>
      </c>
      <c r="E55" s="334">
        <v>244</v>
      </c>
      <c r="F55" s="333">
        <f t="shared" si="1"/>
        <v>36231316</v>
      </c>
      <c r="G55" s="334">
        <f>AT3A_Schools_PS!N55-AT3A_Schools_PS!L55</f>
        <v>2203</v>
      </c>
      <c r="H55" s="334">
        <f>'AT4_enrolment vs availed_PY'!T55</f>
        <v>35595633</v>
      </c>
      <c r="I55" s="334">
        <v>249</v>
      </c>
      <c r="J55" s="333">
        <f t="shared" si="0"/>
        <v>142954</v>
      </c>
      <c r="K55" s="280">
        <f t="shared" si="2"/>
        <v>8863312617</v>
      </c>
      <c r="L55" s="280">
        <f>'AT4_enrolment vs availed_PY'!N55</f>
        <v>142954</v>
      </c>
    </row>
    <row r="56" spans="1:12" ht="15.75" customHeight="1">
      <c r="A56" s="297">
        <v>47</v>
      </c>
      <c r="B56" s="297" t="s">
        <v>184</v>
      </c>
      <c r="C56" s="334">
        <v>2722</v>
      </c>
      <c r="D56" s="334">
        <v>242285</v>
      </c>
      <c r="E56" s="334">
        <v>244</v>
      </c>
      <c r="F56" s="333">
        <f t="shared" si="1"/>
        <v>59117540</v>
      </c>
      <c r="G56" s="334">
        <f>AT3A_Schools_PS!N56-AT3A_Schools_PS!L56</f>
        <v>2722</v>
      </c>
      <c r="H56" s="334">
        <f>'AT4_enrolment vs availed_PY'!T56</f>
        <v>49051950</v>
      </c>
      <c r="I56" s="334">
        <v>242</v>
      </c>
      <c r="J56" s="333">
        <f t="shared" si="0"/>
        <v>202694</v>
      </c>
      <c r="K56" s="280">
        <f t="shared" si="2"/>
        <v>11870571900</v>
      </c>
      <c r="L56" s="280">
        <f>'AT4_enrolment vs availed_PY'!N56</f>
        <v>202694</v>
      </c>
    </row>
    <row r="57" spans="1:12" ht="15.75" customHeight="1">
      <c r="A57" s="297">
        <v>48</v>
      </c>
      <c r="B57" s="297" t="s">
        <v>185</v>
      </c>
      <c r="C57" s="334">
        <v>1049</v>
      </c>
      <c r="D57" s="334">
        <v>72350</v>
      </c>
      <c r="E57" s="334">
        <v>244</v>
      </c>
      <c r="F57" s="333">
        <f t="shared" si="1"/>
        <v>17653400</v>
      </c>
      <c r="G57" s="334">
        <f>AT3A_Schools_PS!N57-AT3A_Schools_PS!L57</f>
        <v>1049</v>
      </c>
      <c r="H57" s="334">
        <f>'AT4_enrolment vs availed_PY'!T57</f>
        <v>15273605</v>
      </c>
      <c r="I57" s="334">
        <v>240</v>
      </c>
      <c r="J57" s="333">
        <f t="shared" si="0"/>
        <v>63640</v>
      </c>
      <c r="K57" s="280">
        <f t="shared" si="2"/>
        <v>3665665200</v>
      </c>
      <c r="L57" s="280">
        <f>'AT4_enrolment vs availed_PY'!N57</f>
        <v>63640</v>
      </c>
    </row>
    <row r="58" spans="1:12" ht="15.75" customHeight="1">
      <c r="A58" s="297">
        <v>49</v>
      </c>
      <c r="B58" s="297" t="s">
        <v>186</v>
      </c>
      <c r="C58" s="334">
        <v>1396</v>
      </c>
      <c r="D58" s="334">
        <v>94828</v>
      </c>
      <c r="E58" s="334">
        <v>244</v>
      </c>
      <c r="F58" s="333">
        <f t="shared" si="1"/>
        <v>23138032</v>
      </c>
      <c r="G58" s="334">
        <f>AT3A_Schools_PS!N58-AT3A_Schools_PS!L58</f>
        <v>1395</v>
      </c>
      <c r="H58" s="334">
        <f>'AT4_enrolment vs availed_PY'!T58</f>
        <v>21715224</v>
      </c>
      <c r="I58" s="334">
        <v>246</v>
      </c>
      <c r="J58" s="333">
        <f t="shared" si="0"/>
        <v>88273</v>
      </c>
      <c r="K58" s="280">
        <f t="shared" si="2"/>
        <v>5341945104</v>
      </c>
      <c r="L58" s="280">
        <f>'AT4_enrolment vs availed_PY'!N58</f>
        <v>88273</v>
      </c>
    </row>
    <row r="59" spans="1:12" ht="15.75" customHeight="1">
      <c r="A59" s="297">
        <v>50</v>
      </c>
      <c r="B59" s="297" t="s">
        <v>187</v>
      </c>
      <c r="C59" s="334">
        <v>673</v>
      </c>
      <c r="D59" s="334">
        <v>48356</v>
      </c>
      <c r="E59" s="334">
        <v>244</v>
      </c>
      <c r="F59" s="333">
        <f t="shared" si="1"/>
        <v>11798864</v>
      </c>
      <c r="G59" s="334">
        <f>AT3A_Schools_PS!N59-AT3A_Schools_PS!L59</f>
        <v>673</v>
      </c>
      <c r="H59" s="334">
        <f>'AT4_enrolment vs availed_PY'!T59</f>
        <v>11532051</v>
      </c>
      <c r="I59" s="334">
        <v>246</v>
      </c>
      <c r="J59" s="333">
        <f t="shared" si="0"/>
        <v>46878</v>
      </c>
      <c r="K59" s="280">
        <f t="shared" si="2"/>
        <v>2836884546</v>
      </c>
      <c r="L59" s="280">
        <f>'AT4_enrolment vs availed_PY'!N59</f>
        <v>46878</v>
      </c>
    </row>
    <row r="60" spans="1:12" ht="15.75" customHeight="1">
      <c r="A60" s="297">
        <v>51</v>
      </c>
      <c r="B60" s="297" t="s">
        <v>188</v>
      </c>
      <c r="C60" s="334">
        <v>1485</v>
      </c>
      <c r="D60" s="334">
        <v>120365</v>
      </c>
      <c r="E60" s="334">
        <v>244</v>
      </c>
      <c r="F60" s="333">
        <f t="shared" si="1"/>
        <v>29369060</v>
      </c>
      <c r="G60" s="334">
        <f>AT3A_Schools_PS!N60-AT3A_Schools_PS!L60</f>
        <v>1485</v>
      </c>
      <c r="H60" s="334">
        <f>'AT4_enrolment vs availed_PY'!T60</f>
        <v>28208109</v>
      </c>
      <c r="I60" s="334">
        <v>247</v>
      </c>
      <c r="J60" s="333">
        <f t="shared" si="0"/>
        <v>114203</v>
      </c>
      <c r="K60" s="280">
        <f t="shared" si="2"/>
        <v>6967402923</v>
      </c>
      <c r="L60" s="280">
        <f>'AT4_enrolment vs availed_PY'!N60</f>
        <v>114667</v>
      </c>
    </row>
    <row r="61" spans="1:12" ht="15.75" customHeight="1">
      <c r="A61" s="297">
        <v>52</v>
      </c>
      <c r="B61" s="297" t="s">
        <v>189</v>
      </c>
      <c r="C61" s="334">
        <v>1637</v>
      </c>
      <c r="D61" s="334">
        <v>69750</v>
      </c>
      <c r="E61" s="334">
        <v>244</v>
      </c>
      <c r="F61" s="333">
        <f t="shared" si="1"/>
        <v>17019000</v>
      </c>
      <c r="G61" s="334">
        <f>AT3A_Schools_PS!N61-AT3A_Schools_PS!L61</f>
        <v>1630</v>
      </c>
      <c r="H61" s="334">
        <f>'AT4_enrolment vs availed_PY'!T61</f>
        <v>16780087</v>
      </c>
      <c r="I61" s="334">
        <v>243</v>
      </c>
      <c r="J61" s="333">
        <f t="shared" si="0"/>
        <v>69054</v>
      </c>
      <c r="K61" s="280">
        <f t="shared" si="2"/>
        <v>4077561141</v>
      </c>
      <c r="L61" s="280">
        <f>'AT4_enrolment vs availed_PY'!N61</f>
        <v>69054</v>
      </c>
    </row>
    <row r="62" spans="1:12" ht="15.75" customHeight="1">
      <c r="A62" s="297">
        <v>53</v>
      </c>
      <c r="B62" s="297" t="s">
        <v>190</v>
      </c>
      <c r="C62" s="334">
        <v>1361</v>
      </c>
      <c r="D62" s="334">
        <v>78613</v>
      </c>
      <c r="E62" s="334">
        <v>244</v>
      </c>
      <c r="F62" s="333">
        <f t="shared" si="1"/>
        <v>19181572</v>
      </c>
      <c r="G62" s="334">
        <f>AT3A_Schools_PS!N62-AT3A_Schools_PS!L62</f>
        <v>1361</v>
      </c>
      <c r="H62" s="334">
        <f>'AT4_enrolment vs availed_PY'!T62</f>
        <v>17069608</v>
      </c>
      <c r="I62" s="334">
        <v>234</v>
      </c>
      <c r="J62" s="333">
        <f t="shared" si="0"/>
        <v>72947</v>
      </c>
      <c r="K62" s="280">
        <f t="shared" si="2"/>
        <v>3994288272</v>
      </c>
      <c r="L62" s="280">
        <f>'AT4_enrolment vs availed_PY'!N62</f>
        <v>72947</v>
      </c>
    </row>
    <row r="63" spans="1:12" ht="15.75" customHeight="1">
      <c r="A63" s="297">
        <v>54</v>
      </c>
      <c r="B63" s="297" t="s">
        <v>191</v>
      </c>
      <c r="C63" s="334">
        <v>1114</v>
      </c>
      <c r="D63" s="334">
        <v>85570</v>
      </c>
      <c r="E63" s="334">
        <v>244</v>
      </c>
      <c r="F63" s="333">
        <f t="shared" si="1"/>
        <v>20879080</v>
      </c>
      <c r="G63" s="334">
        <f>AT3A_Schools_PS!N63-AT3A_Schools_PS!L63</f>
        <v>1114</v>
      </c>
      <c r="H63" s="334">
        <f>'AT4_enrolment vs availed_PY'!T63</f>
        <v>18881253</v>
      </c>
      <c r="I63" s="334">
        <v>241</v>
      </c>
      <c r="J63" s="333">
        <f t="shared" si="0"/>
        <v>78345</v>
      </c>
      <c r="K63" s="280">
        <f t="shared" si="2"/>
        <v>4550381973</v>
      </c>
      <c r="L63" s="280">
        <f>'AT4_enrolment vs availed_PY'!N63</f>
        <v>78345</v>
      </c>
    </row>
    <row r="64" spans="1:12" ht="15.75" customHeight="1">
      <c r="A64" s="297">
        <v>55</v>
      </c>
      <c r="B64" s="297" t="s">
        <v>192</v>
      </c>
      <c r="C64" s="334">
        <v>915</v>
      </c>
      <c r="D64" s="334">
        <v>69897</v>
      </c>
      <c r="E64" s="334">
        <v>244</v>
      </c>
      <c r="F64" s="333">
        <f t="shared" si="1"/>
        <v>17054868</v>
      </c>
      <c r="G64" s="334">
        <f>AT3A_Schools_PS!N64-AT3A_Schools_PS!L64</f>
        <v>915</v>
      </c>
      <c r="H64" s="334">
        <f>'AT4_enrolment vs availed_PY'!T64</f>
        <v>13573940</v>
      </c>
      <c r="I64" s="334">
        <v>232</v>
      </c>
      <c r="J64" s="333">
        <f t="shared" si="0"/>
        <v>58508</v>
      </c>
      <c r="K64" s="280">
        <f t="shared" si="2"/>
        <v>3149154080</v>
      </c>
      <c r="L64" s="280">
        <f>'AT4_enrolment vs availed_PY'!N64</f>
        <v>58508</v>
      </c>
    </row>
    <row r="65" spans="1:12" ht="15.75" customHeight="1">
      <c r="A65" s="297">
        <v>56</v>
      </c>
      <c r="B65" s="297" t="s">
        <v>193</v>
      </c>
      <c r="C65" s="334">
        <v>1611</v>
      </c>
      <c r="D65" s="334">
        <v>128606</v>
      </c>
      <c r="E65" s="334">
        <v>244</v>
      </c>
      <c r="F65" s="333">
        <f t="shared" si="1"/>
        <v>31379864</v>
      </c>
      <c r="G65" s="334">
        <f>AT3A_Schools_PS!N65-AT3A_Schools_PS!L65</f>
        <v>1611</v>
      </c>
      <c r="H65" s="334">
        <f>'AT4_enrolment vs availed_PY'!T65</f>
        <v>29706181</v>
      </c>
      <c r="I65" s="334">
        <v>241</v>
      </c>
      <c r="J65" s="333">
        <f t="shared" si="0"/>
        <v>123262</v>
      </c>
      <c r="K65" s="280">
        <f t="shared" si="2"/>
        <v>7159189621</v>
      </c>
      <c r="L65" s="280">
        <f>'AT4_enrolment vs availed_PY'!N65</f>
        <v>123262</v>
      </c>
    </row>
    <row r="66" spans="1:12" ht="15.75" customHeight="1">
      <c r="A66" s="297">
        <v>57</v>
      </c>
      <c r="B66" s="297" t="s">
        <v>194</v>
      </c>
      <c r="C66" s="334">
        <v>1200</v>
      </c>
      <c r="D66" s="334">
        <v>79581</v>
      </c>
      <c r="E66" s="334">
        <v>244</v>
      </c>
      <c r="F66" s="333">
        <f t="shared" si="1"/>
        <v>19417764</v>
      </c>
      <c r="G66" s="334">
        <f>AT3A_Schools_PS!N66-AT3A_Schools_PS!L66</f>
        <v>1200</v>
      </c>
      <c r="H66" s="334">
        <f>'AT4_enrolment vs availed_PY'!T66</f>
        <v>18274511</v>
      </c>
      <c r="I66" s="334">
        <v>245</v>
      </c>
      <c r="J66" s="333">
        <f t="shared" si="0"/>
        <v>74590</v>
      </c>
      <c r="K66" s="280">
        <f t="shared" si="2"/>
        <v>4477255195</v>
      </c>
      <c r="L66" s="280">
        <f>'AT4_enrolment vs availed_PY'!N66</f>
        <v>74590</v>
      </c>
    </row>
    <row r="67" spans="1:12" ht="15.75" customHeight="1">
      <c r="A67" s="297">
        <v>58</v>
      </c>
      <c r="B67" s="297" t="s">
        <v>195</v>
      </c>
      <c r="C67" s="334">
        <v>885</v>
      </c>
      <c r="D67" s="334">
        <v>70897</v>
      </c>
      <c r="E67" s="334">
        <v>244</v>
      </c>
      <c r="F67" s="333">
        <f t="shared" si="1"/>
        <v>17298868</v>
      </c>
      <c r="G67" s="334">
        <f>AT3A_Schools_PS!N67-AT3A_Schools_PS!L67</f>
        <v>885</v>
      </c>
      <c r="H67" s="334">
        <f>'AT4_enrolment vs availed_PY'!T67</f>
        <v>15809522</v>
      </c>
      <c r="I67" s="334">
        <v>233</v>
      </c>
      <c r="J67" s="333">
        <f t="shared" si="0"/>
        <v>67852</v>
      </c>
      <c r="K67" s="280">
        <f t="shared" si="2"/>
        <v>3683618626</v>
      </c>
      <c r="L67" s="280">
        <f>'AT4_enrolment vs availed_PY'!N67</f>
        <v>67852</v>
      </c>
    </row>
    <row r="68" spans="1:12" ht="15.75" customHeight="1">
      <c r="A68" s="297">
        <v>59</v>
      </c>
      <c r="B68" s="297" t="s">
        <v>196</v>
      </c>
      <c r="C68" s="334">
        <v>1230</v>
      </c>
      <c r="D68" s="334">
        <v>74942</v>
      </c>
      <c r="E68" s="334">
        <v>244</v>
      </c>
      <c r="F68" s="333">
        <f t="shared" si="1"/>
        <v>18285848</v>
      </c>
      <c r="G68" s="334">
        <f>AT3A_Schools_PS!N68-AT3A_Schools_PS!L68</f>
        <v>1230</v>
      </c>
      <c r="H68" s="334">
        <f>'AT4_enrolment vs availed_PY'!T68</f>
        <v>16461672</v>
      </c>
      <c r="I68" s="334">
        <v>236</v>
      </c>
      <c r="J68" s="333">
        <f t="shared" si="0"/>
        <v>69753</v>
      </c>
      <c r="K68" s="280">
        <f t="shared" si="2"/>
        <v>3884954592</v>
      </c>
      <c r="L68" s="280">
        <f>'AT4_enrolment vs availed_PY'!N68</f>
        <v>69753</v>
      </c>
    </row>
    <row r="69" spans="1:12" ht="15.75" customHeight="1">
      <c r="A69" s="297">
        <v>60</v>
      </c>
      <c r="B69" s="297" t="s">
        <v>197</v>
      </c>
      <c r="C69" s="334">
        <v>2046</v>
      </c>
      <c r="D69" s="334">
        <v>117485</v>
      </c>
      <c r="E69" s="334">
        <v>244</v>
      </c>
      <c r="F69" s="333">
        <f t="shared" si="1"/>
        <v>28666340</v>
      </c>
      <c r="G69" s="334">
        <f>AT3A_Schools_PS!N69-AT3A_Schools_PS!L69</f>
        <v>2046</v>
      </c>
      <c r="H69" s="334">
        <f>'AT4_enrolment vs availed_PY'!T69</f>
        <v>27173045</v>
      </c>
      <c r="I69" s="334">
        <v>240</v>
      </c>
      <c r="J69" s="333">
        <f t="shared" si="0"/>
        <v>113221</v>
      </c>
      <c r="K69" s="280">
        <f t="shared" si="2"/>
        <v>6521530800</v>
      </c>
      <c r="L69" s="280">
        <f>'AT4_enrolment vs availed_PY'!N69</f>
        <v>113221</v>
      </c>
    </row>
    <row r="70" spans="1:12" ht="15.75" customHeight="1">
      <c r="A70" s="297">
        <v>61</v>
      </c>
      <c r="B70" s="297" t="s">
        <v>198</v>
      </c>
      <c r="C70" s="334">
        <v>1987</v>
      </c>
      <c r="D70" s="334">
        <v>101131</v>
      </c>
      <c r="E70" s="334">
        <v>244</v>
      </c>
      <c r="F70" s="333">
        <f t="shared" si="1"/>
        <v>24675964</v>
      </c>
      <c r="G70" s="334">
        <f>AT3A_Schools_PS!N70-AT3A_Schools_PS!L70</f>
        <v>1987</v>
      </c>
      <c r="H70" s="334">
        <f>'AT4_enrolment vs availed_PY'!T70</f>
        <v>24615836</v>
      </c>
      <c r="I70" s="334">
        <v>243</v>
      </c>
      <c r="J70" s="333">
        <f t="shared" si="0"/>
        <v>101300</v>
      </c>
      <c r="K70" s="280">
        <f t="shared" si="2"/>
        <v>5981648148</v>
      </c>
      <c r="L70" s="280">
        <f>'AT4_enrolment vs availed_PY'!N70</f>
        <v>101300</v>
      </c>
    </row>
    <row r="71" spans="1:12" ht="15.75" customHeight="1">
      <c r="A71" s="297">
        <v>62</v>
      </c>
      <c r="B71" s="297" t="s">
        <v>199</v>
      </c>
      <c r="C71" s="334">
        <v>1328</v>
      </c>
      <c r="D71" s="334">
        <v>73489</v>
      </c>
      <c r="E71" s="334">
        <v>244</v>
      </c>
      <c r="F71" s="333">
        <f t="shared" si="1"/>
        <v>17931316</v>
      </c>
      <c r="G71" s="334">
        <f>AT3A_Schools_PS!N71-AT3A_Schools_PS!L71</f>
        <v>1297</v>
      </c>
      <c r="H71" s="334">
        <f>'AT4_enrolment vs availed_PY'!T71</f>
        <v>16864482</v>
      </c>
      <c r="I71" s="334">
        <v>237</v>
      </c>
      <c r="J71" s="333">
        <f t="shared" si="0"/>
        <v>71158</v>
      </c>
      <c r="K71" s="280">
        <f t="shared" si="2"/>
        <v>3996882234</v>
      </c>
      <c r="L71" s="280">
        <f>'AT4_enrolment vs availed_PY'!N71</f>
        <v>71158</v>
      </c>
    </row>
    <row r="72" spans="1:12" ht="15.75" customHeight="1">
      <c r="A72" s="297">
        <v>63</v>
      </c>
      <c r="B72" s="297" t="s">
        <v>200</v>
      </c>
      <c r="C72" s="334">
        <v>1363</v>
      </c>
      <c r="D72" s="334">
        <v>95292</v>
      </c>
      <c r="E72" s="334">
        <v>244</v>
      </c>
      <c r="F72" s="333">
        <f t="shared" si="1"/>
        <v>23251248</v>
      </c>
      <c r="G72" s="334">
        <f>AT3A_Schools_PS!N72-AT3A_Schools_PS!L72</f>
        <v>1363</v>
      </c>
      <c r="H72" s="334">
        <f>'AT4_enrolment vs availed_PY'!T72</f>
        <v>20077688</v>
      </c>
      <c r="I72" s="334">
        <v>237</v>
      </c>
      <c r="J72" s="333">
        <f t="shared" si="0"/>
        <v>84716</v>
      </c>
      <c r="K72" s="280">
        <f t="shared" si="2"/>
        <v>4758412056</v>
      </c>
      <c r="L72" s="280">
        <f>'AT4_enrolment vs availed_PY'!N72</f>
        <v>84716</v>
      </c>
    </row>
    <row r="73" spans="1:12" ht="15.75" customHeight="1">
      <c r="A73" s="297">
        <v>64</v>
      </c>
      <c r="B73" s="297" t="s">
        <v>201</v>
      </c>
      <c r="C73" s="334">
        <v>1075</v>
      </c>
      <c r="D73" s="334">
        <v>69092</v>
      </c>
      <c r="E73" s="334">
        <v>244</v>
      </c>
      <c r="F73" s="333">
        <f t="shared" si="1"/>
        <v>16858448</v>
      </c>
      <c r="G73" s="334">
        <f>AT3A_Schools_PS!N73-AT3A_Schools_PS!L73</f>
        <v>1075</v>
      </c>
      <c r="H73" s="334">
        <f>'AT4_enrolment vs availed_PY'!T73</f>
        <v>15041299</v>
      </c>
      <c r="I73" s="334">
        <v>229</v>
      </c>
      <c r="J73" s="333">
        <f t="shared" si="0"/>
        <v>65683</v>
      </c>
      <c r="K73" s="280">
        <f t="shared" si="2"/>
        <v>3444457471</v>
      </c>
      <c r="L73" s="280">
        <f>'AT4_enrolment vs availed_PY'!N73</f>
        <v>65971</v>
      </c>
    </row>
    <row r="74" spans="1:12" ht="15.75" customHeight="1">
      <c r="A74" s="297">
        <v>65</v>
      </c>
      <c r="B74" s="297" t="s">
        <v>202</v>
      </c>
      <c r="C74" s="334">
        <v>2292</v>
      </c>
      <c r="D74" s="334">
        <v>156442</v>
      </c>
      <c r="E74" s="334">
        <v>244</v>
      </c>
      <c r="F74" s="333">
        <f t="shared" si="1"/>
        <v>38171848</v>
      </c>
      <c r="G74" s="334">
        <f>AT3A_Schools_PS!N74-AT3A_Schools_PS!L74</f>
        <v>2292</v>
      </c>
      <c r="H74" s="334">
        <f>'AT4_enrolment vs availed_PY'!T74</f>
        <v>34197292</v>
      </c>
      <c r="I74" s="334">
        <v>239</v>
      </c>
      <c r="J74" s="333">
        <f t="shared" si="0"/>
        <v>143085</v>
      </c>
      <c r="K74" s="280">
        <f t="shared" si="2"/>
        <v>8173152788</v>
      </c>
      <c r="L74" s="280">
        <f>'AT4_enrolment vs availed_PY'!N74</f>
        <v>143085</v>
      </c>
    </row>
    <row r="75" spans="1:12" ht="15.75" customHeight="1">
      <c r="A75" s="297">
        <v>66</v>
      </c>
      <c r="B75" s="297" t="s">
        <v>203</v>
      </c>
      <c r="C75" s="334">
        <v>888</v>
      </c>
      <c r="D75" s="334">
        <v>52951</v>
      </c>
      <c r="E75" s="334">
        <v>244</v>
      </c>
      <c r="F75" s="333">
        <f t="shared" si="1"/>
        <v>12920044</v>
      </c>
      <c r="G75" s="334">
        <f>AT3A_Schools_PS!N75-AT3A_Schools_PS!L75</f>
        <v>887</v>
      </c>
      <c r="H75" s="334">
        <f>'AT4_enrolment vs availed_PY'!T75</f>
        <v>13012175</v>
      </c>
      <c r="I75" s="334">
        <v>240</v>
      </c>
      <c r="J75" s="333">
        <f t="shared" si="0"/>
        <v>54217</v>
      </c>
      <c r="K75" s="280">
        <f t="shared" si="2"/>
        <v>3122922000</v>
      </c>
      <c r="L75" s="280">
        <f>'AT4_enrolment vs availed_PY'!N75</f>
        <v>54217</v>
      </c>
    </row>
    <row r="76" spans="1:12" ht="15.75" customHeight="1">
      <c r="A76" s="297">
        <v>67</v>
      </c>
      <c r="B76" s="297" t="s">
        <v>204</v>
      </c>
      <c r="C76" s="334">
        <v>1925</v>
      </c>
      <c r="D76" s="334">
        <v>156319</v>
      </c>
      <c r="E76" s="334">
        <v>244</v>
      </c>
      <c r="F76" s="333">
        <f t="shared" si="1"/>
        <v>38141836</v>
      </c>
      <c r="G76" s="334">
        <f>AT3A_Schools_PS!N76-AT3A_Schools_PS!L76</f>
        <v>1925</v>
      </c>
      <c r="H76" s="334">
        <f>'AT4_enrolment vs availed_PY'!T76</f>
        <v>35077338</v>
      </c>
      <c r="I76" s="334">
        <v>247</v>
      </c>
      <c r="J76" s="333">
        <f t="shared" si="0"/>
        <v>142014</v>
      </c>
      <c r="K76" s="280">
        <f t="shared" si="2"/>
        <v>8664102486</v>
      </c>
      <c r="L76" s="280">
        <f>'AT4_enrolment vs availed_PY'!N76</f>
        <v>142014</v>
      </c>
    </row>
    <row r="77" spans="1:12" ht="15.75" customHeight="1">
      <c r="A77" s="297">
        <v>68</v>
      </c>
      <c r="B77" s="297" t="s">
        <v>205</v>
      </c>
      <c r="C77" s="334">
        <v>3020</v>
      </c>
      <c r="D77" s="334">
        <v>241441</v>
      </c>
      <c r="E77" s="334">
        <v>244</v>
      </c>
      <c r="F77" s="333">
        <f t="shared" si="1"/>
        <v>58911604</v>
      </c>
      <c r="G77" s="334">
        <f>AT3A_Schools_PS!N77-AT3A_Schools_PS!L77</f>
        <v>3020</v>
      </c>
      <c r="H77" s="334">
        <f>'AT4_enrolment vs availed_PY'!T77</f>
        <v>52605246</v>
      </c>
      <c r="I77" s="334">
        <v>247</v>
      </c>
      <c r="J77" s="333">
        <f t="shared" si="0"/>
        <v>212977</v>
      </c>
      <c r="K77" s="280">
        <f t="shared" si="2"/>
        <v>12993495762</v>
      </c>
      <c r="L77" s="280">
        <f>'AT4_enrolment vs availed_PY'!N77</f>
        <v>212977</v>
      </c>
    </row>
    <row r="78" spans="1:12" ht="15.75" customHeight="1">
      <c r="A78" s="297">
        <v>69</v>
      </c>
      <c r="B78" s="297" t="s">
        <v>206</v>
      </c>
      <c r="C78" s="334">
        <v>1812</v>
      </c>
      <c r="D78" s="334">
        <v>114947</v>
      </c>
      <c r="E78" s="334">
        <v>244</v>
      </c>
      <c r="F78" s="333">
        <f t="shared" si="1"/>
        <v>28047068</v>
      </c>
      <c r="G78" s="334">
        <f>AT3A_Schools_PS!N78-AT3A_Schools_PS!L78</f>
        <v>1811</v>
      </c>
      <c r="H78" s="334">
        <f>'AT4_enrolment vs availed_PY'!T78</f>
        <v>25786618</v>
      </c>
      <c r="I78" s="334">
        <v>238</v>
      </c>
      <c r="J78" s="333">
        <f t="shared" si="0"/>
        <v>108347</v>
      </c>
      <c r="K78" s="280">
        <f t="shared" si="2"/>
        <v>6137215084</v>
      </c>
      <c r="L78" s="280">
        <f>'AT4_enrolment vs availed_PY'!N78</f>
        <v>108347</v>
      </c>
    </row>
    <row r="79" spans="1:12" ht="15.75" customHeight="1">
      <c r="A79" s="297">
        <v>70</v>
      </c>
      <c r="B79" s="297" t="s">
        <v>207</v>
      </c>
      <c r="C79" s="334">
        <v>1730</v>
      </c>
      <c r="D79" s="334">
        <v>124254</v>
      </c>
      <c r="E79" s="334">
        <v>244</v>
      </c>
      <c r="F79" s="333">
        <f t="shared" si="1"/>
        <v>30317976</v>
      </c>
      <c r="G79" s="334">
        <f>AT3A_Schools_PS!N79-AT3A_Schools_PS!L79</f>
        <v>1730</v>
      </c>
      <c r="H79" s="334">
        <f>'AT4_enrolment vs availed_PY'!T79</f>
        <v>26299737</v>
      </c>
      <c r="I79" s="334">
        <v>239</v>
      </c>
      <c r="J79" s="333">
        <f t="shared" si="0"/>
        <v>110041</v>
      </c>
      <c r="K79" s="280">
        <f t="shared" si="2"/>
        <v>6285637143</v>
      </c>
      <c r="L79" s="280">
        <f>'AT4_enrolment vs availed_PY'!N79</f>
        <v>110041</v>
      </c>
    </row>
    <row r="80" spans="1:12" ht="15.75" customHeight="1">
      <c r="A80" s="297">
        <v>71</v>
      </c>
      <c r="B80" s="297" t="s">
        <v>208</v>
      </c>
      <c r="C80" s="334">
        <v>2309</v>
      </c>
      <c r="D80" s="334">
        <v>122003</v>
      </c>
      <c r="E80" s="334">
        <v>244</v>
      </c>
      <c r="F80" s="333">
        <f t="shared" si="1"/>
        <v>29768732</v>
      </c>
      <c r="G80" s="334">
        <f>AT3A_Schools_PS!N80-AT3A_Schools_PS!L80</f>
        <v>2309</v>
      </c>
      <c r="H80" s="334">
        <f>'AT4_enrolment vs availed_PY'!T80</f>
        <v>27063491</v>
      </c>
      <c r="I80" s="334">
        <v>246</v>
      </c>
      <c r="J80" s="333">
        <f t="shared" si="0"/>
        <v>110014</v>
      </c>
      <c r="K80" s="280">
        <f t="shared" si="2"/>
        <v>6657618786</v>
      </c>
      <c r="L80" s="280">
        <f>'AT4_enrolment vs availed_PY'!N80</f>
        <v>110014</v>
      </c>
    </row>
    <row r="81" spans="1:12" ht="15.75" customHeight="1">
      <c r="A81" s="297">
        <v>72</v>
      </c>
      <c r="B81" s="297" t="s">
        <v>209</v>
      </c>
      <c r="C81" s="334">
        <v>1025</v>
      </c>
      <c r="D81" s="334">
        <v>131970</v>
      </c>
      <c r="E81" s="334">
        <v>244</v>
      </c>
      <c r="F81" s="333">
        <f t="shared" si="1"/>
        <v>32200680</v>
      </c>
      <c r="G81" s="334">
        <f>AT3A_Schools_PS!N81-AT3A_Schools_PS!L81</f>
        <v>1025</v>
      </c>
      <c r="H81" s="334">
        <f>'AT4_enrolment vs availed_PY'!T81</f>
        <v>25967910</v>
      </c>
      <c r="I81" s="334">
        <v>230</v>
      </c>
      <c r="J81" s="333">
        <f t="shared" si="0"/>
        <v>112904</v>
      </c>
      <c r="K81" s="280">
        <f t="shared" si="2"/>
        <v>5972619300</v>
      </c>
      <c r="L81" s="280">
        <f>'AT4_enrolment vs availed_PY'!N81</f>
        <v>112904</v>
      </c>
    </row>
    <row r="82" spans="1:12" ht="15.75" customHeight="1">
      <c r="A82" s="297">
        <v>73</v>
      </c>
      <c r="B82" s="297" t="s">
        <v>210</v>
      </c>
      <c r="C82" s="334">
        <v>1049</v>
      </c>
      <c r="D82" s="334">
        <v>92510</v>
      </c>
      <c r="E82" s="334">
        <v>244</v>
      </c>
      <c r="F82" s="333">
        <f t="shared" si="1"/>
        <v>22572440</v>
      </c>
      <c r="G82" s="334">
        <f>AT3A_Schools_PS!N82-AT3A_Schools_PS!L82</f>
        <v>1049</v>
      </c>
      <c r="H82" s="334">
        <f>'AT4_enrolment vs availed_PY'!T82</f>
        <v>22186220</v>
      </c>
      <c r="I82" s="334">
        <v>238</v>
      </c>
      <c r="J82" s="333">
        <f t="shared" si="0"/>
        <v>93219</v>
      </c>
      <c r="K82" s="280">
        <f t="shared" si="2"/>
        <v>5280320360</v>
      </c>
      <c r="L82" s="280">
        <f>'AT4_enrolment vs availed_PY'!N82</f>
        <v>93219</v>
      </c>
    </row>
    <row r="83" spans="1:12" ht="15.75" customHeight="1">
      <c r="A83" s="297">
        <v>74</v>
      </c>
      <c r="B83" s="297" t="s">
        <v>211</v>
      </c>
      <c r="C83" s="334">
        <v>429</v>
      </c>
      <c r="D83" s="334">
        <v>30826</v>
      </c>
      <c r="E83" s="334">
        <v>244</v>
      </c>
      <c r="F83" s="333">
        <f t="shared" si="1"/>
        <v>7521544</v>
      </c>
      <c r="G83" s="334">
        <f>AT3A_Schools_PS!N83-AT3A_Schools_PS!L83</f>
        <v>429</v>
      </c>
      <c r="H83" s="334">
        <f>'AT4_enrolment vs availed_PY'!T83</f>
        <v>6928035</v>
      </c>
      <c r="I83" s="334">
        <v>240</v>
      </c>
      <c r="J83" s="333">
        <f t="shared" si="0"/>
        <v>28867</v>
      </c>
      <c r="K83" s="280">
        <f t="shared" si="2"/>
        <v>1662728400</v>
      </c>
      <c r="L83" s="280">
        <f>'AT4_enrolment vs availed_PY'!N83</f>
        <v>28867</v>
      </c>
    </row>
    <row r="84" spans="1:12" ht="15.75" customHeight="1">
      <c r="A84" s="297">
        <v>75</v>
      </c>
      <c r="B84" s="297" t="s">
        <v>212</v>
      </c>
      <c r="C84" s="334">
        <v>538</v>
      </c>
      <c r="D84" s="334">
        <v>42675</v>
      </c>
      <c r="E84" s="334">
        <v>244</v>
      </c>
      <c r="F84" s="333">
        <f t="shared" si="1"/>
        <v>10412700</v>
      </c>
      <c r="G84" s="334">
        <f>AT3A_Schools_PS!N84-AT3A_Schools_PS!L84</f>
        <v>538</v>
      </c>
      <c r="H84" s="334">
        <f>'AT4_enrolment vs availed_PY'!T84</f>
        <v>9342296</v>
      </c>
      <c r="I84" s="334">
        <v>241</v>
      </c>
      <c r="J84" s="333">
        <f t="shared" si="0"/>
        <v>38765</v>
      </c>
      <c r="K84" s="280">
        <f t="shared" si="2"/>
        <v>2251493336</v>
      </c>
      <c r="L84" s="280">
        <f>'AT4_enrolment vs availed_PY'!N84</f>
        <v>38765</v>
      </c>
    </row>
    <row r="92" spans="1:12" ht="15.75" customHeight="1">
      <c r="A92" s="321" t="str">
        <f>AT_2A_fundflow!A53</f>
        <v>Date:</v>
      </c>
      <c r="H92" s="294" t="str">
        <f>'AT-1'!J46</f>
        <v>(Signature)</v>
      </c>
    </row>
    <row r="93" spans="1:12" ht="15.75" customHeight="1">
      <c r="A93" s="321" t="str">
        <f>AT_2A_fundflow!A54</f>
        <v>Place: LUCKNOW</v>
      </c>
      <c r="H93" s="294" t="str">
        <f>'AT-1'!J47</f>
        <v>Secretary Basic Education Department</v>
      </c>
    </row>
    <row r="94" spans="1:12" ht="15.75" customHeight="1">
      <c r="G94" s="294" t="str">
        <f>'AT-1'!I48</f>
        <v>Seal:</v>
      </c>
    </row>
  </sheetData>
  <mergeCells count="7">
    <mergeCell ref="A2:J2"/>
    <mergeCell ref="A4:J4"/>
    <mergeCell ref="A6:A7"/>
    <mergeCell ref="B6:B7"/>
    <mergeCell ref="C6:F6"/>
    <mergeCell ref="G6:J6"/>
    <mergeCell ref="A3:J3"/>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3.xml><?xml version="1.0" encoding="utf-8"?>
<worksheet xmlns="http://schemas.openxmlformats.org/spreadsheetml/2006/main" xmlns:r="http://schemas.openxmlformats.org/officeDocument/2006/relationships">
  <sheetPr>
    <tabColor rgb="FF00B050"/>
    <outlinePr summaryBelow="0" summaryRight="0"/>
  </sheetPr>
  <dimension ref="A1:Z91"/>
  <sheetViews>
    <sheetView workbookViewId="0">
      <selection activeCell="N10" sqref="N10"/>
    </sheetView>
  </sheetViews>
  <sheetFormatPr defaultColWidth="14.42578125" defaultRowHeight="15.75" customHeight="1"/>
  <cols>
    <col min="1" max="1" width="5.85546875" style="280" customWidth="1"/>
    <col min="2" max="2" width="21.7109375" style="280" bestFit="1" customWidth="1"/>
    <col min="3" max="10" width="13.42578125" style="280" customWidth="1"/>
    <col min="11" max="12" width="14.42578125" style="280" hidden="1"/>
    <col min="13" max="16384" width="14.42578125" style="280"/>
  </cols>
  <sheetData>
    <row r="1" spans="1:26" ht="12.75">
      <c r="A1" s="277"/>
      <c r="B1" s="277"/>
      <c r="C1" s="277"/>
      <c r="D1" s="277"/>
      <c r="E1" s="277"/>
      <c r="F1" s="277"/>
      <c r="G1" s="277"/>
      <c r="H1" s="277"/>
      <c r="I1" s="277"/>
      <c r="J1" s="328" t="s">
        <v>244</v>
      </c>
    </row>
    <row r="2" spans="1:26" ht="12.75">
      <c r="A2" s="697" t="str">
        <f>'AT-2-S1 BUDGET'!A2</f>
        <v>[Mid Day Meal Scheme, U.P.]</v>
      </c>
      <c r="B2" s="680"/>
      <c r="C2" s="680"/>
      <c r="D2" s="680"/>
      <c r="E2" s="680"/>
      <c r="F2" s="680"/>
      <c r="G2" s="680"/>
      <c r="H2" s="680"/>
      <c r="I2" s="680"/>
      <c r="J2" s="680"/>
    </row>
    <row r="3" spans="1:26" ht="23.25">
      <c r="A3" s="698" t="str">
        <f>'AT-2-S1 BUDGET'!A3</f>
        <v>Annual Work Plan and Budget 2019-20</v>
      </c>
      <c r="B3" s="680"/>
      <c r="C3" s="680"/>
      <c r="D3" s="680"/>
      <c r="E3" s="680"/>
      <c r="F3" s="680"/>
      <c r="G3" s="680"/>
      <c r="H3" s="680"/>
      <c r="I3" s="680"/>
      <c r="J3" s="680"/>
    </row>
    <row r="4" spans="1:26" ht="12.75">
      <c r="A4" s="718" t="s">
        <v>935</v>
      </c>
      <c r="B4" s="680"/>
      <c r="C4" s="680"/>
      <c r="D4" s="680"/>
      <c r="E4" s="680"/>
      <c r="F4" s="680"/>
      <c r="G4" s="680"/>
      <c r="H4" s="680"/>
      <c r="I4" s="680"/>
      <c r="J4" s="680"/>
    </row>
    <row r="5" spans="1:26" ht="12.75">
      <c r="A5" s="329" t="str">
        <f>AT_2A_fundflow!A5</f>
        <v>State: UTTAR PRADESH</v>
      </c>
      <c r="B5" s="330"/>
      <c r="C5" s="277"/>
      <c r="D5" s="277"/>
      <c r="E5" s="277"/>
      <c r="F5" s="277"/>
      <c r="G5" s="277"/>
      <c r="H5" s="277"/>
      <c r="I5" s="331"/>
      <c r="J5" s="283" t="str">
        <f>AT_2A_fundflow!U5</f>
        <v>(For the Period 01.04.18 to 31.03.19)</v>
      </c>
    </row>
    <row r="6" spans="1:26" ht="15.75" customHeight="1">
      <c r="A6" s="691" t="s">
        <v>83</v>
      </c>
      <c r="B6" s="691" t="s">
        <v>90</v>
      </c>
      <c r="C6" s="693" t="s">
        <v>934</v>
      </c>
      <c r="D6" s="694"/>
      <c r="E6" s="694"/>
      <c r="F6" s="682"/>
      <c r="G6" s="693" t="s">
        <v>236</v>
      </c>
      <c r="H6" s="694"/>
      <c r="I6" s="694"/>
      <c r="J6" s="682"/>
    </row>
    <row r="7" spans="1:26" ht="56.25" customHeight="1">
      <c r="A7" s="692"/>
      <c r="B7" s="692"/>
      <c r="C7" s="285" t="s">
        <v>237</v>
      </c>
      <c r="D7" s="285" t="s">
        <v>238</v>
      </c>
      <c r="E7" s="285" t="s">
        <v>239</v>
      </c>
      <c r="F7" s="285" t="s">
        <v>240</v>
      </c>
      <c r="G7" s="285" t="s">
        <v>237</v>
      </c>
      <c r="H7" s="285" t="s">
        <v>241</v>
      </c>
      <c r="I7" s="285" t="s">
        <v>242</v>
      </c>
      <c r="J7" s="285" t="s">
        <v>243</v>
      </c>
    </row>
    <row r="8" spans="1:26" ht="15.75" customHeight="1">
      <c r="A8" s="285">
        <v>1</v>
      </c>
      <c r="B8" s="285">
        <v>2</v>
      </c>
      <c r="C8" s="285">
        <v>3</v>
      </c>
      <c r="D8" s="285">
        <v>4</v>
      </c>
      <c r="E8" s="285">
        <v>5</v>
      </c>
      <c r="F8" s="285">
        <v>6</v>
      </c>
      <c r="G8" s="285">
        <v>7</v>
      </c>
      <c r="H8" s="285">
        <v>8</v>
      </c>
      <c r="I8" s="285">
        <v>9</v>
      </c>
      <c r="J8" s="285">
        <v>10</v>
      </c>
    </row>
    <row r="9" spans="1:26" ht="15.75" customHeight="1">
      <c r="A9" s="332"/>
      <c r="B9" s="332" t="s">
        <v>27</v>
      </c>
      <c r="C9" s="333">
        <f>SUM(C10:C84)</f>
        <v>54372</v>
      </c>
      <c r="D9" s="333">
        <f>SUM(D10:D84)</f>
        <v>3262804</v>
      </c>
      <c r="E9" s="333">
        <v>244</v>
      </c>
      <c r="F9" s="333">
        <f>SUM(F10:F84)</f>
        <v>796124176</v>
      </c>
      <c r="G9" s="333">
        <f>SUM(G10:G84)</f>
        <v>54037</v>
      </c>
      <c r="H9" s="333">
        <f>SUM(H10:H84)</f>
        <v>737568697</v>
      </c>
      <c r="I9" s="333">
        <v>240</v>
      </c>
      <c r="J9" s="333">
        <f t="shared" ref="J9:J84" si="0">ROUND(IF(I9=0,0,H9/I9),0)</f>
        <v>3073203</v>
      </c>
      <c r="K9" s="333">
        <f>SUM(K10:K84)</f>
        <v>177139566423</v>
      </c>
      <c r="L9" s="321"/>
      <c r="M9" s="335"/>
      <c r="N9" s="335">
        <v>3093400</v>
      </c>
      <c r="O9" s="321">
        <f>N9-J9</f>
        <v>20197</v>
      </c>
      <c r="P9" s="321"/>
      <c r="Q9" s="321"/>
      <c r="R9" s="321"/>
      <c r="S9" s="321"/>
      <c r="T9" s="321"/>
      <c r="U9" s="321"/>
      <c r="V9" s="321"/>
      <c r="W9" s="321"/>
      <c r="X9" s="321"/>
      <c r="Y9" s="321"/>
      <c r="Z9" s="321"/>
    </row>
    <row r="10" spans="1:26" ht="15.75" customHeight="1">
      <c r="A10" s="297">
        <v>1</v>
      </c>
      <c r="B10" s="297" t="s">
        <v>136</v>
      </c>
      <c r="C10" s="334">
        <v>1055</v>
      </c>
      <c r="D10" s="334">
        <v>32742</v>
      </c>
      <c r="E10" s="334">
        <v>244</v>
      </c>
      <c r="F10" s="333">
        <f t="shared" ref="F10:F84" si="1">ROUND(D10*E10,0)</f>
        <v>7989048</v>
      </c>
      <c r="G10" s="334">
        <f>AT3B_Schools_UPS!N10+AT3C_Schools_UPS!N10</f>
        <v>933</v>
      </c>
      <c r="H10" s="334">
        <f>'AT4A_enrolment vs availed_UPY'!T10-'AT4A_enrolment vs availed_UPY'!R10</f>
        <v>8543166</v>
      </c>
      <c r="I10" s="334">
        <v>238</v>
      </c>
      <c r="J10" s="333">
        <f t="shared" si="0"/>
        <v>35896</v>
      </c>
      <c r="K10" s="280">
        <f t="shared" ref="K10:K84" si="2">H10*I10</f>
        <v>2033273508</v>
      </c>
      <c r="L10" s="280">
        <f>'AT4A_enrolment vs availed_UPY'!N10-'AT4A_enrolment vs availed_UPY'!L10</f>
        <v>35754</v>
      </c>
    </row>
    <row r="11" spans="1:26" ht="15.75" customHeight="1">
      <c r="A11" s="297">
        <v>2</v>
      </c>
      <c r="B11" s="297" t="s">
        <v>137</v>
      </c>
      <c r="C11" s="334">
        <v>889</v>
      </c>
      <c r="D11" s="334">
        <v>57620</v>
      </c>
      <c r="E11" s="334">
        <v>244</v>
      </c>
      <c r="F11" s="333">
        <f t="shared" si="1"/>
        <v>14059280</v>
      </c>
      <c r="G11" s="334">
        <f>AT3B_Schools_UPS!N11+AT3C_Schools_UPS!N11</f>
        <v>877</v>
      </c>
      <c r="H11" s="334">
        <f>'AT4A_enrolment vs availed_UPY'!T11-'AT4A_enrolment vs availed_UPY'!R11</f>
        <v>8666152</v>
      </c>
      <c r="I11" s="334">
        <v>217</v>
      </c>
      <c r="J11" s="333">
        <f t="shared" si="0"/>
        <v>39936</v>
      </c>
      <c r="K11" s="280">
        <f t="shared" si="2"/>
        <v>1880554984</v>
      </c>
      <c r="L11" s="280">
        <f>'AT4A_enrolment vs availed_UPY'!N11-'AT4A_enrolment vs availed_UPY'!L11</f>
        <v>39936</v>
      </c>
      <c r="M11" s="478"/>
    </row>
    <row r="12" spans="1:26" ht="15.75" customHeight="1">
      <c r="A12" s="297">
        <v>3</v>
      </c>
      <c r="B12" s="297" t="s">
        <v>138</v>
      </c>
      <c r="C12" s="334">
        <v>1342</v>
      </c>
      <c r="D12" s="334">
        <v>91423</v>
      </c>
      <c r="E12" s="334">
        <v>244</v>
      </c>
      <c r="F12" s="333">
        <f t="shared" si="1"/>
        <v>22307212</v>
      </c>
      <c r="G12" s="334">
        <f>AT3B_Schools_UPS!N12+AT3C_Schools_UPS!N12</f>
        <v>1322</v>
      </c>
      <c r="H12" s="334">
        <f>'AT4A_enrolment vs availed_UPY'!T12-'AT4A_enrolment vs availed_UPY'!R12</f>
        <v>20679650</v>
      </c>
      <c r="I12" s="334">
        <v>235</v>
      </c>
      <c r="J12" s="333">
        <f t="shared" si="0"/>
        <v>87999</v>
      </c>
      <c r="K12" s="280">
        <f t="shared" si="2"/>
        <v>4859717750</v>
      </c>
      <c r="L12" s="280">
        <f>'AT4A_enrolment vs availed_UPY'!N12-'AT4A_enrolment vs availed_UPY'!L12</f>
        <v>87800</v>
      </c>
      <c r="M12" s="478"/>
    </row>
    <row r="13" spans="1:26" ht="15.75" customHeight="1">
      <c r="A13" s="297">
        <v>4</v>
      </c>
      <c r="B13" s="297" t="s">
        <v>139</v>
      </c>
      <c r="C13" s="334">
        <v>695</v>
      </c>
      <c r="D13" s="334">
        <v>48708</v>
      </c>
      <c r="E13" s="334">
        <v>244</v>
      </c>
      <c r="F13" s="333">
        <f t="shared" si="1"/>
        <v>11884752</v>
      </c>
      <c r="G13" s="334">
        <f>AT3B_Schools_UPS!N13+AT3C_Schools_UPS!N13</f>
        <v>695</v>
      </c>
      <c r="H13" s="334">
        <f>'AT4A_enrolment vs availed_UPY'!T13-'AT4A_enrolment vs availed_UPY'!R13</f>
        <v>9241676</v>
      </c>
      <c r="I13" s="334">
        <v>242</v>
      </c>
      <c r="J13" s="333">
        <f t="shared" si="0"/>
        <v>38189</v>
      </c>
      <c r="K13" s="280">
        <f t="shared" si="2"/>
        <v>2236485592</v>
      </c>
      <c r="L13" s="280">
        <f>'AT4A_enrolment vs availed_UPY'!N13-'AT4A_enrolment vs availed_UPY'!L13</f>
        <v>38189</v>
      </c>
      <c r="M13" s="478"/>
    </row>
    <row r="14" spans="1:26" ht="15.75" customHeight="1">
      <c r="A14" s="297">
        <v>5</v>
      </c>
      <c r="B14" s="297" t="s">
        <v>140</v>
      </c>
      <c r="C14" s="334">
        <v>575</v>
      </c>
      <c r="D14" s="334">
        <v>29038</v>
      </c>
      <c r="E14" s="334">
        <v>244</v>
      </c>
      <c r="F14" s="333">
        <f t="shared" si="1"/>
        <v>7085272</v>
      </c>
      <c r="G14" s="334">
        <f>AT3B_Schools_UPS!N14+AT3C_Schools_UPS!N14</f>
        <v>575</v>
      </c>
      <c r="H14" s="334">
        <f>'AT4A_enrolment vs availed_UPY'!T14-'AT4A_enrolment vs availed_UPY'!R14</f>
        <v>6728427</v>
      </c>
      <c r="I14" s="334">
        <v>247</v>
      </c>
      <c r="J14" s="333">
        <f t="shared" si="0"/>
        <v>27241</v>
      </c>
      <c r="K14" s="280">
        <f t="shared" si="2"/>
        <v>1661921469</v>
      </c>
      <c r="L14" s="280">
        <f>'AT4A_enrolment vs availed_UPY'!N14-'AT4A_enrolment vs availed_UPY'!L14</f>
        <v>27241</v>
      </c>
      <c r="M14" s="478"/>
    </row>
    <row r="15" spans="1:26" ht="15.75" customHeight="1">
      <c r="A15" s="297">
        <v>6</v>
      </c>
      <c r="B15" s="297" t="s">
        <v>141</v>
      </c>
      <c r="C15" s="334">
        <v>1227</v>
      </c>
      <c r="D15" s="334">
        <v>71462</v>
      </c>
      <c r="E15" s="334">
        <v>244</v>
      </c>
      <c r="F15" s="333">
        <f t="shared" si="1"/>
        <v>17436728</v>
      </c>
      <c r="G15" s="334">
        <f>AT3B_Schools_UPS!N15+AT3C_Schools_UPS!N15</f>
        <v>1205</v>
      </c>
      <c r="H15" s="334">
        <f>'AT4A_enrolment vs availed_UPY'!T15-'AT4A_enrolment vs availed_UPY'!R15</f>
        <v>16320459</v>
      </c>
      <c r="I15" s="334">
        <v>247</v>
      </c>
      <c r="J15" s="333">
        <f t="shared" si="0"/>
        <v>66075</v>
      </c>
      <c r="K15" s="280">
        <f t="shared" si="2"/>
        <v>4031153373</v>
      </c>
      <c r="L15" s="280">
        <f>'AT4A_enrolment vs availed_UPY'!N15-'AT4A_enrolment vs availed_UPY'!L15</f>
        <v>66075</v>
      </c>
      <c r="M15" s="478"/>
    </row>
    <row r="16" spans="1:26" ht="15.75" customHeight="1">
      <c r="A16" s="297">
        <v>7</v>
      </c>
      <c r="B16" s="297" t="s">
        <v>142</v>
      </c>
      <c r="C16" s="334">
        <v>737</v>
      </c>
      <c r="D16" s="334">
        <v>48553</v>
      </c>
      <c r="E16" s="334">
        <v>244</v>
      </c>
      <c r="F16" s="333">
        <f t="shared" si="1"/>
        <v>11846932</v>
      </c>
      <c r="G16" s="334">
        <f>AT3B_Schools_UPS!N16+AT3C_Schools_UPS!N16</f>
        <v>738</v>
      </c>
      <c r="H16" s="334">
        <f>'AT4A_enrolment vs availed_UPY'!T16-'AT4A_enrolment vs availed_UPY'!R16</f>
        <v>9053502</v>
      </c>
      <c r="I16" s="334">
        <v>231</v>
      </c>
      <c r="J16" s="333">
        <f t="shared" si="0"/>
        <v>39193</v>
      </c>
      <c r="K16" s="280">
        <f t="shared" si="2"/>
        <v>2091358962</v>
      </c>
      <c r="L16" s="280">
        <f>'AT4A_enrolment vs availed_UPY'!N16-'AT4A_enrolment vs availed_UPY'!L16</f>
        <v>39193</v>
      </c>
      <c r="M16" s="478"/>
    </row>
    <row r="17" spans="1:13" ht="15.75" customHeight="1">
      <c r="A17" s="297">
        <v>8</v>
      </c>
      <c r="B17" s="297" t="s">
        <v>143</v>
      </c>
      <c r="C17" s="334">
        <v>291</v>
      </c>
      <c r="D17" s="334">
        <v>22054</v>
      </c>
      <c r="E17" s="334">
        <v>244</v>
      </c>
      <c r="F17" s="333">
        <f t="shared" si="1"/>
        <v>5381176</v>
      </c>
      <c r="G17" s="334">
        <f>AT3B_Schools_UPS!N17+AT3C_Schools_UPS!N17</f>
        <v>291</v>
      </c>
      <c r="H17" s="334">
        <f>'AT4A_enrolment vs availed_UPY'!T17-'AT4A_enrolment vs availed_UPY'!R17</f>
        <v>4573638</v>
      </c>
      <c r="I17" s="334">
        <v>236</v>
      </c>
      <c r="J17" s="333">
        <f t="shared" si="0"/>
        <v>19380</v>
      </c>
      <c r="K17" s="280">
        <f t="shared" si="2"/>
        <v>1079378568</v>
      </c>
      <c r="L17" s="280">
        <f>'AT4A_enrolment vs availed_UPY'!N17-'AT4A_enrolment vs availed_UPY'!L17</f>
        <v>19380</v>
      </c>
      <c r="M17" s="478"/>
    </row>
    <row r="18" spans="1:13" ht="15.75" customHeight="1">
      <c r="A18" s="297">
        <v>9</v>
      </c>
      <c r="B18" s="297" t="s">
        <v>144</v>
      </c>
      <c r="C18" s="334">
        <v>1046</v>
      </c>
      <c r="D18" s="334">
        <v>64109</v>
      </c>
      <c r="E18" s="334">
        <v>244</v>
      </c>
      <c r="F18" s="333">
        <f t="shared" si="1"/>
        <v>15642596</v>
      </c>
      <c r="G18" s="334">
        <f>AT3B_Schools_UPS!N18+AT3C_Schools_UPS!N18</f>
        <v>1045</v>
      </c>
      <c r="H18" s="334">
        <f>'AT4A_enrolment vs availed_UPY'!T18-'AT4A_enrolment vs availed_UPY'!R18</f>
        <v>15089889</v>
      </c>
      <c r="I18" s="334">
        <v>234</v>
      </c>
      <c r="J18" s="333">
        <f t="shared" si="0"/>
        <v>64487</v>
      </c>
      <c r="K18" s="280">
        <f t="shared" si="2"/>
        <v>3531034026</v>
      </c>
      <c r="L18" s="280">
        <f>'AT4A_enrolment vs availed_UPY'!N18-'AT4A_enrolment vs availed_UPY'!L18</f>
        <v>64487</v>
      </c>
      <c r="M18" s="478"/>
    </row>
    <row r="19" spans="1:13" ht="15.75" customHeight="1">
      <c r="A19" s="297">
        <v>10</v>
      </c>
      <c r="B19" s="297" t="s">
        <v>145</v>
      </c>
      <c r="C19" s="334">
        <v>831</v>
      </c>
      <c r="D19" s="334">
        <v>50802</v>
      </c>
      <c r="E19" s="334">
        <v>244</v>
      </c>
      <c r="F19" s="333">
        <f t="shared" si="1"/>
        <v>12395688</v>
      </c>
      <c r="G19" s="334">
        <f>AT3B_Schools_UPS!N19+AT3C_Schools_UPS!N19</f>
        <v>772</v>
      </c>
      <c r="H19" s="334">
        <f>'AT4A_enrolment vs availed_UPY'!T19-'AT4A_enrolment vs availed_UPY'!R19</f>
        <v>12283302</v>
      </c>
      <c r="I19" s="334">
        <v>243</v>
      </c>
      <c r="J19" s="333">
        <f t="shared" si="0"/>
        <v>50549</v>
      </c>
      <c r="K19" s="280">
        <f t="shared" si="2"/>
        <v>2984842386</v>
      </c>
      <c r="L19" s="280">
        <f>'AT4A_enrolment vs availed_UPY'!N19-'AT4A_enrolment vs availed_UPY'!L19</f>
        <v>50549</v>
      </c>
      <c r="M19" s="478"/>
    </row>
    <row r="20" spans="1:13" ht="15.75" customHeight="1">
      <c r="A20" s="297">
        <v>11</v>
      </c>
      <c r="B20" s="297" t="s">
        <v>146</v>
      </c>
      <c r="C20" s="334">
        <v>711</v>
      </c>
      <c r="D20" s="334">
        <v>34661</v>
      </c>
      <c r="E20" s="334">
        <v>244</v>
      </c>
      <c r="F20" s="333">
        <f t="shared" si="1"/>
        <v>8457284</v>
      </c>
      <c r="G20" s="334">
        <f>AT3B_Schools_UPS!N20+AT3C_Schools_UPS!N20</f>
        <v>710</v>
      </c>
      <c r="H20" s="334">
        <f>'AT4A_enrolment vs availed_UPY'!T20-'AT4A_enrolment vs availed_UPY'!R20</f>
        <v>8499148</v>
      </c>
      <c r="I20" s="334">
        <v>244</v>
      </c>
      <c r="J20" s="333">
        <f t="shared" si="0"/>
        <v>34833</v>
      </c>
      <c r="K20" s="280">
        <f t="shared" si="2"/>
        <v>2073792112</v>
      </c>
      <c r="L20" s="280">
        <f>'AT4A_enrolment vs availed_UPY'!N20-'AT4A_enrolment vs availed_UPY'!L20</f>
        <v>34832</v>
      </c>
      <c r="M20" s="478"/>
    </row>
    <row r="21" spans="1:13" ht="15.75" customHeight="1">
      <c r="A21" s="297">
        <v>12</v>
      </c>
      <c r="B21" s="297" t="s">
        <v>147</v>
      </c>
      <c r="C21" s="334">
        <v>704</v>
      </c>
      <c r="D21" s="334">
        <v>47173</v>
      </c>
      <c r="E21" s="334">
        <v>244</v>
      </c>
      <c r="F21" s="333">
        <f t="shared" si="1"/>
        <v>11510212</v>
      </c>
      <c r="G21" s="334">
        <f>AT3B_Schools_UPS!N21+AT3C_Schools_UPS!N21</f>
        <v>701</v>
      </c>
      <c r="H21" s="334">
        <f>'AT4A_enrolment vs availed_UPY'!T21-'AT4A_enrolment vs availed_UPY'!R21</f>
        <v>11304953</v>
      </c>
      <c r="I21" s="334">
        <v>247</v>
      </c>
      <c r="J21" s="333">
        <f t="shared" si="0"/>
        <v>45769</v>
      </c>
      <c r="K21" s="280">
        <f t="shared" si="2"/>
        <v>2792323391</v>
      </c>
      <c r="L21" s="280">
        <f>'AT4A_enrolment vs availed_UPY'!N21-'AT4A_enrolment vs availed_UPY'!L21</f>
        <v>45769</v>
      </c>
      <c r="M21" s="478"/>
    </row>
    <row r="22" spans="1:13" ht="15.75" customHeight="1">
      <c r="A22" s="297">
        <v>13</v>
      </c>
      <c r="B22" s="297" t="s">
        <v>148</v>
      </c>
      <c r="C22" s="334">
        <v>935</v>
      </c>
      <c r="D22" s="334">
        <v>52544</v>
      </c>
      <c r="E22" s="334">
        <v>244</v>
      </c>
      <c r="F22" s="333">
        <f t="shared" si="1"/>
        <v>12820736</v>
      </c>
      <c r="G22" s="334">
        <f>AT3B_Schools_UPS!N22+AT3C_Schools_UPS!N22</f>
        <v>935</v>
      </c>
      <c r="H22" s="334">
        <f>'AT4A_enrolment vs availed_UPY'!T22-'AT4A_enrolment vs availed_UPY'!R22</f>
        <v>13298530</v>
      </c>
      <c r="I22" s="334">
        <v>249</v>
      </c>
      <c r="J22" s="333">
        <f t="shared" si="0"/>
        <v>53408</v>
      </c>
      <c r="K22" s="280">
        <f t="shared" si="2"/>
        <v>3311333970</v>
      </c>
      <c r="L22" s="280">
        <f>'AT4A_enrolment vs availed_UPY'!N22-'AT4A_enrolment vs availed_UPY'!L22</f>
        <v>53408</v>
      </c>
      <c r="M22" s="478"/>
    </row>
    <row r="23" spans="1:13" ht="15.75" customHeight="1">
      <c r="A23" s="297">
        <v>14</v>
      </c>
      <c r="B23" s="297" t="s">
        <v>149</v>
      </c>
      <c r="C23" s="334">
        <v>912</v>
      </c>
      <c r="D23" s="334">
        <v>60398</v>
      </c>
      <c r="E23" s="334">
        <v>244</v>
      </c>
      <c r="F23" s="333">
        <f t="shared" si="1"/>
        <v>14737112</v>
      </c>
      <c r="G23" s="334">
        <f>AT3B_Schools_UPS!N23+AT3C_Schools_UPS!N23</f>
        <v>909</v>
      </c>
      <c r="H23" s="334">
        <f>'AT4A_enrolment vs availed_UPY'!T23-'AT4A_enrolment vs availed_UPY'!R23</f>
        <v>12812120</v>
      </c>
      <c r="I23" s="334">
        <v>240</v>
      </c>
      <c r="J23" s="333">
        <f t="shared" si="0"/>
        <v>53384</v>
      </c>
      <c r="K23" s="280">
        <f t="shared" si="2"/>
        <v>3074908800</v>
      </c>
      <c r="L23" s="280">
        <f>'AT4A_enrolment vs availed_UPY'!N23-'AT4A_enrolment vs availed_UPY'!L23</f>
        <v>53384</v>
      </c>
      <c r="M23" s="478"/>
    </row>
    <row r="24" spans="1:13" ht="15.75" customHeight="1">
      <c r="A24" s="297">
        <v>15</v>
      </c>
      <c r="B24" s="297" t="s">
        <v>150</v>
      </c>
      <c r="C24" s="334">
        <v>792</v>
      </c>
      <c r="D24" s="334">
        <v>50384</v>
      </c>
      <c r="E24" s="334">
        <v>244</v>
      </c>
      <c r="F24" s="333">
        <f t="shared" si="1"/>
        <v>12293696</v>
      </c>
      <c r="G24" s="334">
        <f>AT3B_Schools_UPS!N24+AT3C_Schools_UPS!N24</f>
        <v>793</v>
      </c>
      <c r="H24" s="334">
        <f>'AT4A_enrolment vs availed_UPY'!T24-'AT4A_enrolment vs availed_UPY'!R24</f>
        <v>10924044</v>
      </c>
      <c r="I24" s="334">
        <v>238</v>
      </c>
      <c r="J24" s="333">
        <f t="shared" si="0"/>
        <v>45899</v>
      </c>
      <c r="K24" s="280">
        <f t="shared" si="2"/>
        <v>2599922472</v>
      </c>
      <c r="L24" s="280">
        <f>'AT4A_enrolment vs availed_UPY'!N24-'AT4A_enrolment vs availed_UPY'!L24</f>
        <v>45899</v>
      </c>
      <c r="M24" s="478"/>
    </row>
    <row r="25" spans="1:13" ht="15.75" customHeight="1">
      <c r="A25" s="297">
        <v>16</v>
      </c>
      <c r="B25" s="297" t="s">
        <v>151</v>
      </c>
      <c r="C25" s="334">
        <v>406</v>
      </c>
      <c r="D25" s="334">
        <v>26330</v>
      </c>
      <c r="E25" s="334">
        <v>244</v>
      </c>
      <c r="F25" s="333">
        <f t="shared" si="1"/>
        <v>6424520</v>
      </c>
      <c r="G25" s="334">
        <f>AT3B_Schools_UPS!N25+AT3C_Schools_UPS!N25</f>
        <v>400</v>
      </c>
      <c r="H25" s="334">
        <f>'AT4A_enrolment vs availed_UPY'!T25-'AT4A_enrolment vs availed_UPY'!R25</f>
        <v>6239452</v>
      </c>
      <c r="I25" s="334">
        <v>240</v>
      </c>
      <c r="J25" s="333">
        <f t="shared" si="0"/>
        <v>25998</v>
      </c>
      <c r="K25" s="280">
        <f t="shared" si="2"/>
        <v>1497468480</v>
      </c>
      <c r="L25" s="280">
        <f>'AT4A_enrolment vs availed_UPY'!N25-'AT4A_enrolment vs availed_UPY'!L25</f>
        <v>25998</v>
      </c>
      <c r="M25" s="478"/>
    </row>
    <row r="26" spans="1:13" ht="15.75" customHeight="1">
      <c r="A26" s="297">
        <v>17</v>
      </c>
      <c r="B26" s="297" t="s">
        <v>152</v>
      </c>
      <c r="C26" s="334">
        <v>913</v>
      </c>
      <c r="D26" s="334">
        <v>66695</v>
      </c>
      <c r="E26" s="334">
        <v>244</v>
      </c>
      <c r="F26" s="333">
        <f t="shared" si="1"/>
        <v>16273580</v>
      </c>
      <c r="G26" s="334">
        <f>AT3B_Schools_UPS!N26+AT3C_Schools_UPS!N26</f>
        <v>913</v>
      </c>
      <c r="H26" s="334">
        <f>'AT4A_enrolment vs availed_UPY'!T26-'AT4A_enrolment vs availed_UPY'!R26</f>
        <v>15243870</v>
      </c>
      <c r="I26" s="334">
        <v>242</v>
      </c>
      <c r="J26" s="333">
        <f t="shared" si="0"/>
        <v>62991</v>
      </c>
      <c r="K26" s="280">
        <f t="shared" si="2"/>
        <v>3689016540</v>
      </c>
      <c r="L26" s="280">
        <f>'AT4A_enrolment vs availed_UPY'!N26-'AT4A_enrolment vs availed_UPY'!L26</f>
        <v>62991</v>
      </c>
      <c r="M26" s="478"/>
    </row>
    <row r="27" spans="1:13" ht="15.75" customHeight="1">
      <c r="A27" s="297">
        <v>18</v>
      </c>
      <c r="B27" s="297" t="s">
        <v>153</v>
      </c>
      <c r="C27" s="334">
        <v>977</v>
      </c>
      <c r="D27" s="334">
        <v>34254</v>
      </c>
      <c r="E27" s="334">
        <v>244</v>
      </c>
      <c r="F27" s="333">
        <f t="shared" si="1"/>
        <v>8357976</v>
      </c>
      <c r="G27" s="334">
        <f>AT3B_Schools_UPS!N27+AT3C_Schools_UPS!N27</f>
        <v>977</v>
      </c>
      <c r="H27" s="334">
        <f>'AT4A_enrolment vs availed_UPY'!T27-'AT4A_enrolment vs availed_UPY'!R27</f>
        <v>9618888</v>
      </c>
      <c r="I27" s="334">
        <v>230</v>
      </c>
      <c r="J27" s="333">
        <f t="shared" si="0"/>
        <v>41821</v>
      </c>
      <c r="K27" s="280">
        <f t="shared" si="2"/>
        <v>2212344240</v>
      </c>
      <c r="L27" s="280">
        <f>'AT4A_enrolment vs availed_UPY'!N27-'AT4A_enrolment vs availed_UPY'!L27</f>
        <v>41821</v>
      </c>
      <c r="M27" s="478"/>
    </row>
    <row r="28" spans="1:13" ht="15.75" customHeight="1">
      <c r="A28" s="297">
        <v>19</v>
      </c>
      <c r="B28" s="297" t="s">
        <v>154</v>
      </c>
      <c r="C28" s="334">
        <v>550</v>
      </c>
      <c r="D28" s="334">
        <v>48618</v>
      </c>
      <c r="E28" s="334">
        <v>244</v>
      </c>
      <c r="F28" s="333">
        <f t="shared" si="1"/>
        <v>11862792</v>
      </c>
      <c r="G28" s="334">
        <f>AT3B_Schools_UPS!N28+AT3C_Schools_UPS!N28</f>
        <v>549</v>
      </c>
      <c r="H28" s="334">
        <f>'AT4A_enrolment vs availed_UPY'!T28-'AT4A_enrolment vs availed_UPY'!R28</f>
        <v>11295510</v>
      </c>
      <c r="I28" s="334">
        <v>246</v>
      </c>
      <c r="J28" s="333">
        <f t="shared" si="0"/>
        <v>45917</v>
      </c>
      <c r="K28" s="280">
        <f t="shared" si="2"/>
        <v>2778695460</v>
      </c>
      <c r="L28" s="280">
        <f>'AT4A_enrolment vs availed_UPY'!N28-'AT4A_enrolment vs availed_UPY'!L28</f>
        <v>45917</v>
      </c>
      <c r="M28" s="478"/>
    </row>
    <row r="29" spans="1:13" ht="15.75" customHeight="1">
      <c r="A29" s="297">
        <v>20</v>
      </c>
      <c r="B29" s="297" t="s">
        <v>155</v>
      </c>
      <c r="C29" s="334">
        <v>480</v>
      </c>
      <c r="D29" s="334">
        <v>29289</v>
      </c>
      <c r="E29" s="334">
        <v>244</v>
      </c>
      <c r="F29" s="333">
        <f t="shared" si="1"/>
        <v>7146516</v>
      </c>
      <c r="G29" s="334">
        <f>AT3B_Schools_UPS!N29+AT3C_Schools_UPS!N29</f>
        <v>480</v>
      </c>
      <c r="H29" s="334">
        <f>'AT4A_enrolment vs availed_UPY'!T29-'AT4A_enrolment vs availed_UPY'!R29</f>
        <v>7003335</v>
      </c>
      <c r="I29" s="334">
        <v>242</v>
      </c>
      <c r="J29" s="333">
        <f t="shared" si="0"/>
        <v>28939</v>
      </c>
      <c r="K29" s="280">
        <f t="shared" si="2"/>
        <v>1694807070</v>
      </c>
      <c r="L29" s="280">
        <f>'AT4A_enrolment vs availed_UPY'!N29-'AT4A_enrolment vs availed_UPY'!L29</f>
        <v>28939</v>
      </c>
      <c r="M29" s="478"/>
    </row>
    <row r="30" spans="1:13" ht="15.75" customHeight="1">
      <c r="A30" s="297">
        <v>21</v>
      </c>
      <c r="B30" s="297" t="s">
        <v>156</v>
      </c>
      <c r="C30" s="334">
        <v>512</v>
      </c>
      <c r="D30" s="334">
        <v>30317</v>
      </c>
      <c r="E30" s="334">
        <v>244</v>
      </c>
      <c r="F30" s="333">
        <f t="shared" si="1"/>
        <v>7397348</v>
      </c>
      <c r="G30" s="334">
        <f>AT3B_Schools_UPS!N30+AT3C_Schools_UPS!N30</f>
        <v>511</v>
      </c>
      <c r="H30" s="334">
        <f>'AT4A_enrolment vs availed_UPY'!T30-'AT4A_enrolment vs availed_UPY'!R30</f>
        <v>6735476</v>
      </c>
      <c r="I30" s="334">
        <v>241</v>
      </c>
      <c r="J30" s="333">
        <f t="shared" si="0"/>
        <v>27948</v>
      </c>
      <c r="K30" s="280">
        <f t="shared" si="2"/>
        <v>1623249716</v>
      </c>
      <c r="L30" s="280">
        <f>'AT4A_enrolment vs availed_UPY'!N30-'AT4A_enrolment vs availed_UPY'!L30</f>
        <v>27948</v>
      </c>
      <c r="M30" s="478"/>
    </row>
    <row r="31" spans="1:13" ht="15.75" customHeight="1">
      <c r="A31" s="297">
        <v>22</v>
      </c>
      <c r="B31" s="297" t="s">
        <v>157</v>
      </c>
      <c r="C31" s="334">
        <v>949</v>
      </c>
      <c r="D31" s="334">
        <v>59361</v>
      </c>
      <c r="E31" s="334">
        <v>244</v>
      </c>
      <c r="F31" s="333">
        <f t="shared" si="1"/>
        <v>14484084</v>
      </c>
      <c r="G31" s="334">
        <f>AT3B_Schools_UPS!N31+AT3C_Schools_UPS!N31</f>
        <v>950</v>
      </c>
      <c r="H31" s="334">
        <f>'AT4A_enrolment vs availed_UPY'!T31-'AT4A_enrolment vs availed_UPY'!R31</f>
        <v>13323798</v>
      </c>
      <c r="I31" s="334">
        <v>238</v>
      </c>
      <c r="J31" s="333">
        <f t="shared" si="0"/>
        <v>55982</v>
      </c>
      <c r="K31" s="280">
        <f t="shared" si="2"/>
        <v>3171063924</v>
      </c>
      <c r="L31" s="280">
        <f>'AT4A_enrolment vs availed_UPY'!N31-'AT4A_enrolment vs availed_UPY'!L31</f>
        <v>55982</v>
      </c>
      <c r="M31" s="478"/>
    </row>
    <row r="32" spans="1:13" ht="15.75" customHeight="1">
      <c r="A32" s="297">
        <v>23</v>
      </c>
      <c r="B32" s="297" t="s">
        <v>158</v>
      </c>
      <c r="C32" s="334">
        <v>666</v>
      </c>
      <c r="D32" s="334">
        <v>31335</v>
      </c>
      <c r="E32" s="334">
        <v>244</v>
      </c>
      <c r="F32" s="333">
        <f t="shared" si="1"/>
        <v>7645740</v>
      </c>
      <c r="G32" s="334">
        <f>AT3B_Schools_UPS!N32+AT3C_Schools_UPS!N32</f>
        <v>666</v>
      </c>
      <c r="H32" s="334">
        <f>'AT4A_enrolment vs availed_UPY'!T32-'AT4A_enrolment vs availed_UPY'!R32</f>
        <v>6267631</v>
      </c>
      <c r="I32" s="334">
        <v>239</v>
      </c>
      <c r="J32" s="333">
        <f t="shared" si="0"/>
        <v>26224</v>
      </c>
      <c r="K32" s="280">
        <f t="shared" si="2"/>
        <v>1497963809</v>
      </c>
      <c r="L32" s="280">
        <f>'AT4A_enrolment vs availed_UPY'!N32-'AT4A_enrolment vs availed_UPY'!L32</f>
        <v>26224</v>
      </c>
      <c r="M32" s="478"/>
    </row>
    <row r="33" spans="1:13" ht="15.75" customHeight="1">
      <c r="A33" s="297">
        <v>24</v>
      </c>
      <c r="B33" s="297" t="s">
        <v>159</v>
      </c>
      <c r="C33" s="334">
        <v>718</v>
      </c>
      <c r="D33" s="334">
        <v>45875</v>
      </c>
      <c r="E33" s="334">
        <v>244</v>
      </c>
      <c r="F33" s="333">
        <f t="shared" si="1"/>
        <v>11193500</v>
      </c>
      <c r="G33" s="334">
        <f>AT3B_Schools_UPS!N33+AT3C_Schools_UPS!N33</f>
        <v>718</v>
      </c>
      <c r="H33" s="334">
        <f>'AT4A_enrolment vs availed_UPY'!T33-'AT4A_enrolment vs availed_UPY'!R33</f>
        <v>10492165</v>
      </c>
      <c r="I33" s="334">
        <v>238</v>
      </c>
      <c r="J33" s="333">
        <f t="shared" si="0"/>
        <v>44085</v>
      </c>
      <c r="K33" s="280">
        <f t="shared" si="2"/>
        <v>2497135270</v>
      </c>
      <c r="L33" s="280">
        <f>'AT4A_enrolment vs availed_UPY'!N33-'AT4A_enrolment vs availed_UPY'!L33</f>
        <v>44085</v>
      </c>
      <c r="M33" s="478"/>
    </row>
    <row r="34" spans="1:13" ht="15.75" customHeight="1">
      <c r="A34" s="297">
        <v>25</v>
      </c>
      <c r="B34" s="297" t="s">
        <v>160</v>
      </c>
      <c r="C34" s="334">
        <v>685</v>
      </c>
      <c r="D34" s="334">
        <v>34444</v>
      </c>
      <c r="E34" s="334">
        <v>244</v>
      </c>
      <c r="F34" s="333">
        <f t="shared" si="1"/>
        <v>8404336</v>
      </c>
      <c r="G34" s="334">
        <f>AT3B_Schools_UPS!N34+AT3C_Schools_UPS!N34</f>
        <v>684</v>
      </c>
      <c r="H34" s="334">
        <f>'AT4A_enrolment vs availed_UPY'!T34-'AT4A_enrolment vs availed_UPY'!R34</f>
        <v>8007395</v>
      </c>
      <c r="I34" s="334">
        <v>245</v>
      </c>
      <c r="J34" s="333">
        <f t="shared" si="0"/>
        <v>32683</v>
      </c>
      <c r="K34" s="280">
        <f t="shared" si="2"/>
        <v>1961811775</v>
      </c>
      <c r="L34" s="280">
        <f>'AT4A_enrolment vs availed_UPY'!N34-'AT4A_enrolment vs availed_UPY'!L34</f>
        <v>32683</v>
      </c>
      <c r="M34" s="478"/>
    </row>
    <row r="35" spans="1:13" ht="15.75" customHeight="1">
      <c r="A35" s="297">
        <v>26</v>
      </c>
      <c r="B35" s="297" t="s">
        <v>161</v>
      </c>
      <c r="C35" s="334">
        <v>881</v>
      </c>
      <c r="D35" s="334">
        <v>50986</v>
      </c>
      <c r="E35" s="334">
        <v>244</v>
      </c>
      <c r="F35" s="333">
        <f t="shared" si="1"/>
        <v>12440584</v>
      </c>
      <c r="G35" s="334">
        <f>AT3B_Schools_UPS!N35+AT3C_Schools_UPS!N35</f>
        <v>881</v>
      </c>
      <c r="H35" s="334">
        <f>'AT4A_enrolment vs availed_UPY'!T35-'AT4A_enrolment vs availed_UPY'!R35</f>
        <v>11481634</v>
      </c>
      <c r="I35" s="334">
        <v>244</v>
      </c>
      <c r="J35" s="333">
        <f t="shared" si="0"/>
        <v>47056</v>
      </c>
      <c r="K35" s="280">
        <f t="shared" si="2"/>
        <v>2801518696</v>
      </c>
      <c r="L35" s="280">
        <f>'AT4A_enrolment vs availed_UPY'!N35-'AT4A_enrolment vs availed_UPY'!L35</f>
        <v>47056</v>
      </c>
      <c r="M35" s="478"/>
    </row>
    <row r="36" spans="1:13" ht="15.75" customHeight="1">
      <c r="A36" s="297">
        <v>27</v>
      </c>
      <c r="B36" s="297" t="s">
        <v>162</v>
      </c>
      <c r="C36" s="334">
        <v>734</v>
      </c>
      <c r="D36" s="334">
        <v>25091</v>
      </c>
      <c r="E36" s="334">
        <v>244</v>
      </c>
      <c r="F36" s="333">
        <f t="shared" si="1"/>
        <v>6122204</v>
      </c>
      <c r="G36" s="334">
        <f>AT3B_Schools_UPS!N36+AT3C_Schools_UPS!N36</f>
        <v>729</v>
      </c>
      <c r="H36" s="334">
        <f>'AT4A_enrolment vs availed_UPY'!T36-'AT4A_enrolment vs availed_UPY'!R36</f>
        <v>6673337</v>
      </c>
      <c r="I36" s="334">
        <v>236</v>
      </c>
      <c r="J36" s="333">
        <f t="shared" si="0"/>
        <v>28277</v>
      </c>
      <c r="K36" s="280">
        <f t="shared" si="2"/>
        <v>1574907532</v>
      </c>
      <c r="L36" s="280">
        <f>'AT4A_enrolment vs availed_UPY'!N36-'AT4A_enrolment vs availed_UPY'!L36</f>
        <v>28042</v>
      </c>
      <c r="M36" s="478"/>
    </row>
    <row r="37" spans="1:13" ht="15.75" customHeight="1">
      <c r="A37" s="297">
        <v>28</v>
      </c>
      <c r="B37" s="297" t="s">
        <v>163</v>
      </c>
      <c r="C37" s="334">
        <v>273</v>
      </c>
      <c r="D37" s="334">
        <v>19910</v>
      </c>
      <c r="E37" s="334">
        <v>244</v>
      </c>
      <c r="F37" s="333">
        <f t="shared" si="1"/>
        <v>4858040</v>
      </c>
      <c r="G37" s="334">
        <f>AT3B_Schools_UPS!N37+AT3C_Schools_UPS!N37</f>
        <v>272</v>
      </c>
      <c r="H37" s="334">
        <f>'AT4A_enrolment vs availed_UPY'!T37-'AT4A_enrolment vs availed_UPY'!R37</f>
        <v>4381643</v>
      </c>
      <c r="I37" s="334">
        <v>246</v>
      </c>
      <c r="J37" s="333">
        <f t="shared" si="0"/>
        <v>17812</v>
      </c>
      <c r="K37" s="280">
        <f t="shared" si="2"/>
        <v>1077884178</v>
      </c>
      <c r="L37" s="280">
        <f>'AT4A_enrolment vs availed_UPY'!N37-'AT4A_enrolment vs availed_UPY'!L37</f>
        <v>17812</v>
      </c>
      <c r="M37" s="478"/>
    </row>
    <row r="38" spans="1:13" ht="15.75" customHeight="1">
      <c r="A38" s="297">
        <v>29</v>
      </c>
      <c r="B38" s="297" t="s">
        <v>164</v>
      </c>
      <c r="C38" s="334">
        <v>1006</v>
      </c>
      <c r="D38" s="334">
        <v>55560</v>
      </c>
      <c r="E38" s="334">
        <v>244</v>
      </c>
      <c r="F38" s="333">
        <f t="shared" si="1"/>
        <v>13556640</v>
      </c>
      <c r="G38" s="334">
        <f>AT3B_Schools_UPS!N38+AT3C_Schools_UPS!N38</f>
        <v>1006</v>
      </c>
      <c r="H38" s="334">
        <f>'AT4A_enrolment vs availed_UPY'!T38-'AT4A_enrolment vs availed_UPY'!R38</f>
        <v>13438738</v>
      </c>
      <c r="I38" s="334">
        <v>243</v>
      </c>
      <c r="J38" s="333">
        <f t="shared" si="0"/>
        <v>55303</v>
      </c>
      <c r="K38" s="280">
        <f t="shared" si="2"/>
        <v>3265613334</v>
      </c>
      <c r="L38" s="280">
        <f>'AT4A_enrolment vs availed_UPY'!N38-'AT4A_enrolment vs availed_UPY'!L38</f>
        <v>55303</v>
      </c>
      <c r="M38" s="478"/>
    </row>
    <row r="39" spans="1:13" ht="15.75" customHeight="1">
      <c r="A39" s="297">
        <v>30</v>
      </c>
      <c r="B39" s="297" t="s">
        <v>165</v>
      </c>
      <c r="C39" s="334">
        <v>273</v>
      </c>
      <c r="D39" s="334">
        <v>16591</v>
      </c>
      <c r="E39" s="334">
        <v>244</v>
      </c>
      <c r="F39" s="333">
        <f t="shared" si="1"/>
        <v>4048204</v>
      </c>
      <c r="G39" s="334">
        <f>AT3B_Schools_UPS!N39+AT3C_Schools_UPS!N39</f>
        <v>273</v>
      </c>
      <c r="H39" s="334">
        <f>'AT4A_enrolment vs availed_UPY'!T39-'AT4A_enrolment vs availed_UPY'!R39</f>
        <v>4268071</v>
      </c>
      <c r="I39" s="334">
        <v>232</v>
      </c>
      <c r="J39" s="333">
        <f t="shared" si="0"/>
        <v>18397</v>
      </c>
      <c r="K39" s="280">
        <f t="shared" si="2"/>
        <v>990192472</v>
      </c>
      <c r="L39" s="280">
        <f>'AT4A_enrolment vs availed_UPY'!N39-'AT4A_enrolment vs availed_UPY'!L39</f>
        <v>18397</v>
      </c>
      <c r="M39" s="478"/>
    </row>
    <row r="40" spans="1:13" ht="15.75" customHeight="1">
      <c r="A40" s="297">
        <v>31</v>
      </c>
      <c r="B40" s="297" t="s">
        <v>166</v>
      </c>
      <c r="C40" s="334">
        <v>977</v>
      </c>
      <c r="D40" s="334">
        <v>54258</v>
      </c>
      <c r="E40" s="334">
        <v>244</v>
      </c>
      <c r="F40" s="333">
        <f t="shared" si="1"/>
        <v>13238952</v>
      </c>
      <c r="G40" s="334">
        <f>AT3B_Schools_UPS!N40+AT3C_Schools_UPS!N40</f>
        <v>977</v>
      </c>
      <c r="H40" s="334">
        <f>'AT4A_enrolment vs availed_UPY'!T40-'AT4A_enrolment vs availed_UPY'!R40</f>
        <v>12238378</v>
      </c>
      <c r="I40" s="334">
        <v>240</v>
      </c>
      <c r="J40" s="333">
        <f t="shared" si="0"/>
        <v>50993</v>
      </c>
      <c r="K40" s="280">
        <f t="shared" si="2"/>
        <v>2937210720</v>
      </c>
      <c r="L40" s="280">
        <f>'AT4A_enrolment vs availed_UPY'!N40-'AT4A_enrolment vs availed_UPY'!L40</f>
        <v>50993</v>
      </c>
      <c r="M40" s="478"/>
    </row>
    <row r="41" spans="1:13" ht="15.75" customHeight="1">
      <c r="A41" s="297">
        <v>32</v>
      </c>
      <c r="B41" s="297" t="s">
        <v>167</v>
      </c>
      <c r="C41" s="334">
        <v>1052</v>
      </c>
      <c r="D41" s="334">
        <v>58748</v>
      </c>
      <c r="E41" s="334">
        <v>244</v>
      </c>
      <c r="F41" s="333">
        <f t="shared" si="1"/>
        <v>14334512</v>
      </c>
      <c r="G41" s="334">
        <f>AT3B_Schools_UPS!N41+AT3C_Schools_UPS!N41</f>
        <v>1052</v>
      </c>
      <c r="H41" s="334">
        <f>'AT4A_enrolment vs availed_UPY'!T41-'AT4A_enrolment vs availed_UPY'!R41</f>
        <v>13873643</v>
      </c>
      <c r="I41" s="334">
        <v>235</v>
      </c>
      <c r="J41" s="333">
        <f t="shared" si="0"/>
        <v>59037</v>
      </c>
      <c r="K41" s="280">
        <f t="shared" si="2"/>
        <v>3260306105</v>
      </c>
      <c r="L41" s="280">
        <f>'AT4A_enrolment vs availed_UPY'!N41-'AT4A_enrolment vs availed_UPY'!L41</f>
        <v>60584</v>
      </c>
      <c r="M41" s="478"/>
    </row>
    <row r="42" spans="1:13" ht="15.75" customHeight="1">
      <c r="A42" s="297">
        <v>33</v>
      </c>
      <c r="B42" s="297" t="s">
        <v>168</v>
      </c>
      <c r="C42" s="334">
        <v>430</v>
      </c>
      <c r="D42" s="334">
        <v>26072</v>
      </c>
      <c r="E42" s="334">
        <v>244</v>
      </c>
      <c r="F42" s="333">
        <f t="shared" si="1"/>
        <v>6361568</v>
      </c>
      <c r="G42" s="334">
        <f>AT3B_Schools_UPS!N42+AT3C_Schools_UPS!N42</f>
        <v>431</v>
      </c>
      <c r="H42" s="334">
        <f>'AT4A_enrolment vs availed_UPY'!T42-'AT4A_enrolment vs availed_UPY'!R42</f>
        <v>5799268</v>
      </c>
      <c r="I42" s="334">
        <v>248</v>
      </c>
      <c r="J42" s="333">
        <f t="shared" si="0"/>
        <v>23384</v>
      </c>
      <c r="K42" s="280">
        <f t="shared" si="2"/>
        <v>1438218464</v>
      </c>
      <c r="L42" s="280">
        <f>'AT4A_enrolment vs availed_UPY'!N42-'AT4A_enrolment vs availed_UPY'!L42</f>
        <v>23384</v>
      </c>
      <c r="M42" s="478"/>
    </row>
    <row r="43" spans="1:13" ht="15.75" customHeight="1">
      <c r="A43" s="297">
        <v>34</v>
      </c>
      <c r="B43" s="297" t="s">
        <v>169</v>
      </c>
      <c r="C43" s="334">
        <v>1146</v>
      </c>
      <c r="D43" s="334">
        <v>86071</v>
      </c>
      <c r="E43" s="334">
        <v>244</v>
      </c>
      <c r="F43" s="333">
        <f t="shared" si="1"/>
        <v>21001324</v>
      </c>
      <c r="G43" s="334">
        <f>AT3B_Schools_UPS!N43+AT3C_Schools_UPS!N43</f>
        <v>1146</v>
      </c>
      <c r="H43" s="334">
        <f>'AT4A_enrolment vs availed_UPY'!T43-'AT4A_enrolment vs availed_UPY'!R43</f>
        <v>19666954</v>
      </c>
      <c r="I43" s="334">
        <v>244</v>
      </c>
      <c r="J43" s="333">
        <f t="shared" si="0"/>
        <v>80602</v>
      </c>
      <c r="K43" s="280">
        <f t="shared" si="2"/>
        <v>4798736776</v>
      </c>
      <c r="L43" s="280">
        <f>'AT4A_enrolment vs availed_UPY'!N43-'AT4A_enrolment vs availed_UPY'!L43</f>
        <v>80602</v>
      </c>
      <c r="M43" s="478"/>
    </row>
    <row r="44" spans="1:13" ht="15.75" customHeight="1">
      <c r="A44" s="297">
        <v>35</v>
      </c>
      <c r="B44" s="297" t="s">
        <v>170</v>
      </c>
      <c r="C44" s="334">
        <v>531</v>
      </c>
      <c r="D44" s="334">
        <v>24900</v>
      </c>
      <c r="E44" s="334">
        <v>244</v>
      </c>
      <c r="F44" s="333">
        <f t="shared" si="1"/>
        <v>6075600</v>
      </c>
      <c r="G44" s="334">
        <f>AT3B_Schools_UPS!N44+AT3C_Schools_UPS!N44</f>
        <v>531</v>
      </c>
      <c r="H44" s="334">
        <f>'AT4A_enrolment vs availed_UPY'!T44-'AT4A_enrolment vs availed_UPY'!R44</f>
        <v>5243529</v>
      </c>
      <c r="I44" s="334">
        <v>235</v>
      </c>
      <c r="J44" s="333">
        <f t="shared" si="0"/>
        <v>22313</v>
      </c>
      <c r="K44" s="280">
        <f t="shared" si="2"/>
        <v>1232229315</v>
      </c>
      <c r="L44" s="280">
        <f>'AT4A_enrolment vs availed_UPY'!N44-'AT4A_enrolment vs availed_UPY'!L44</f>
        <v>22313</v>
      </c>
      <c r="M44" s="478"/>
    </row>
    <row r="45" spans="1:13" ht="15.75" customHeight="1">
      <c r="A45" s="297">
        <v>36</v>
      </c>
      <c r="B45" s="297" t="s">
        <v>171</v>
      </c>
      <c r="C45" s="334">
        <v>646</v>
      </c>
      <c r="D45" s="334">
        <v>29718</v>
      </c>
      <c r="E45" s="334">
        <v>244</v>
      </c>
      <c r="F45" s="333">
        <f t="shared" si="1"/>
        <v>7251192</v>
      </c>
      <c r="G45" s="334">
        <f>AT3B_Schools_UPS!N45+AT3C_Schools_UPS!N45</f>
        <v>646</v>
      </c>
      <c r="H45" s="334">
        <f>'AT4A_enrolment vs availed_UPY'!T45-'AT4A_enrolment vs availed_UPY'!R45</f>
        <v>6716440</v>
      </c>
      <c r="I45" s="334">
        <v>245</v>
      </c>
      <c r="J45" s="333">
        <f t="shared" si="0"/>
        <v>27414</v>
      </c>
      <c r="K45" s="280">
        <f t="shared" si="2"/>
        <v>1645527800</v>
      </c>
      <c r="L45" s="280">
        <f>'AT4A_enrolment vs availed_UPY'!N45-'AT4A_enrolment vs availed_UPY'!L45</f>
        <v>27414</v>
      </c>
      <c r="M45" s="478"/>
    </row>
    <row r="46" spans="1:13" ht="15.75" customHeight="1">
      <c r="A46" s="297">
        <v>37</v>
      </c>
      <c r="B46" s="297" t="s">
        <v>172</v>
      </c>
      <c r="C46" s="334">
        <v>541</v>
      </c>
      <c r="D46" s="334">
        <v>25381</v>
      </c>
      <c r="E46" s="334">
        <v>244</v>
      </c>
      <c r="F46" s="333">
        <f t="shared" si="1"/>
        <v>6192964</v>
      </c>
      <c r="G46" s="334">
        <f>AT3B_Schools_UPS!N46+AT3C_Schools_UPS!N46</f>
        <v>541</v>
      </c>
      <c r="H46" s="334">
        <f>'AT4A_enrolment vs availed_UPY'!T46-'AT4A_enrolment vs availed_UPY'!R46</f>
        <v>5704852</v>
      </c>
      <c r="I46" s="334">
        <v>239</v>
      </c>
      <c r="J46" s="333">
        <f t="shared" si="0"/>
        <v>23870</v>
      </c>
      <c r="K46" s="280">
        <f t="shared" si="2"/>
        <v>1363459628</v>
      </c>
      <c r="L46" s="280">
        <f>'AT4A_enrolment vs availed_UPY'!N46-'AT4A_enrolment vs availed_UPY'!L46</f>
        <v>23870</v>
      </c>
      <c r="M46" s="478"/>
    </row>
    <row r="47" spans="1:13" ht="15.75" customHeight="1">
      <c r="A47" s="297">
        <v>38</v>
      </c>
      <c r="B47" s="297" t="s">
        <v>173</v>
      </c>
      <c r="C47" s="334">
        <v>666</v>
      </c>
      <c r="D47" s="334">
        <v>31532</v>
      </c>
      <c r="E47" s="334">
        <v>244</v>
      </c>
      <c r="F47" s="333">
        <f t="shared" si="1"/>
        <v>7693808</v>
      </c>
      <c r="G47" s="334">
        <f>AT3B_Schools_UPS!N47+AT3C_Schools_UPS!N47</f>
        <v>662</v>
      </c>
      <c r="H47" s="334">
        <f>'AT4A_enrolment vs availed_UPY'!T47-'AT4A_enrolment vs availed_UPY'!R47</f>
        <v>6629371</v>
      </c>
      <c r="I47" s="334">
        <v>248</v>
      </c>
      <c r="J47" s="333">
        <f t="shared" si="0"/>
        <v>26731</v>
      </c>
      <c r="K47" s="280">
        <f t="shared" si="2"/>
        <v>1644084008</v>
      </c>
      <c r="L47" s="280">
        <f>'AT4A_enrolment vs availed_UPY'!N47-'AT4A_enrolment vs availed_UPY'!L47</f>
        <v>26731</v>
      </c>
      <c r="M47" s="478"/>
    </row>
    <row r="48" spans="1:13" ht="15.75" customHeight="1">
      <c r="A48" s="297">
        <v>39</v>
      </c>
      <c r="B48" s="297" t="s">
        <v>174</v>
      </c>
      <c r="C48" s="334">
        <v>1158</v>
      </c>
      <c r="D48" s="334">
        <v>86616</v>
      </c>
      <c r="E48" s="334">
        <v>244</v>
      </c>
      <c r="F48" s="333">
        <f t="shared" si="1"/>
        <v>21134304</v>
      </c>
      <c r="G48" s="334">
        <f>AT3B_Schools_UPS!N48+AT3C_Schools_UPS!N48</f>
        <v>1136</v>
      </c>
      <c r="H48" s="334">
        <f>'AT4A_enrolment vs availed_UPY'!T48-'AT4A_enrolment vs availed_UPY'!R48</f>
        <v>19003219</v>
      </c>
      <c r="I48" s="334">
        <v>247</v>
      </c>
      <c r="J48" s="333">
        <f t="shared" si="0"/>
        <v>76936</v>
      </c>
      <c r="K48" s="280">
        <f t="shared" si="2"/>
        <v>4693795093</v>
      </c>
      <c r="L48" s="280">
        <f>'AT4A_enrolment vs availed_UPY'!N48-'AT4A_enrolment vs availed_UPY'!L48</f>
        <v>76936</v>
      </c>
      <c r="M48" s="478"/>
    </row>
    <row r="49" spans="1:13" ht="15.75" customHeight="1">
      <c r="A49" s="297">
        <v>40</v>
      </c>
      <c r="B49" s="297" t="s">
        <v>175</v>
      </c>
      <c r="C49" s="334">
        <v>652</v>
      </c>
      <c r="D49" s="334">
        <v>35060</v>
      </c>
      <c r="E49" s="334">
        <v>244</v>
      </c>
      <c r="F49" s="333">
        <f t="shared" si="1"/>
        <v>8554640</v>
      </c>
      <c r="G49" s="334">
        <f>AT3B_Schools_UPS!N49+AT3C_Schools_UPS!N49</f>
        <v>650</v>
      </c>
      <c r="H49" s="334">
        <f>'AT4A_enrolment vs availed_UPY'!T49-'AT4A_enrolment vs availed_UPY'!R49</f>
        <v>7324682</v>
      </c>
      <c r="I49" s="334">
        <v>241</v>
      </c>
      <c r="J49" s="333">
        <f t="shared" si="0"/>
        <v>30393</v>
      </c>
      <c r="K49" s="280">
        <f t="shared" si="2"/>
        <v>1765248362</v>
      </c>
      <c r="L49" s="280">
        <f>'AT4A_enrolment vs availed_UPY'!N49-'AT4A_enrolment vs availed_UPY'!L49</f>
        <v>30393</v>
      </c>
      <c r="M49" s="478"/>
    </row>
    <row r="50" spans="1:13" ht="15.75" customHeight="1">
      <c r="A50" s="297">
        <v>41</v>
      </c>
      <c r="B50" s="297" t="s">
        <v>176</v>
      </c>
      <c r="C50" s="334">
        <v>565</v>
      </c>
      <c r="D50" s="334">
        <v>37420</v>
      </c>
      <c r="E50" s="334">
        <v>244</v>
      </c>
      <c r="F50" s="333">
        <f t="shared" si="1"/>
        <v>9130480</v>
      </c>
      <c r="G50" s="334">
        <f>AT3B_Schools_UPS!N50+AT3C_Schools_UPS!N50</f>
        <v>565</v>
      </c>
      <c r="H50" s="334">
        <f>'AT4A_enrolment vs availed_UPY'!T50-'AT4A_enrolment vs availed_UPY'!R50</f>
        <v>7597667</v>
      </c>
      <c r="I50" s="334">
        <v>232</v>
      </c>
      <c r="J50" s="333">
        <f t="shared" si="0"/>
        <v>32749</v>
      </c>
      <c r="K50" s="280">
        <f t="shared" si="2"/>
        <v>1762658744</v>
      </c>
      <c r="L50" s="280">
        <f>'AT4A_enrolment vs availed_UPY'!N50-'AT4A_enrolment vs availed_UPY'!L50</f>
        <v>32608</v>
      </c>
      <c r="M50" s="478"/>
    </row>
    <row r="51" spans="1:13" ht="15.75" customHeight="1">
      <c r="A51" s="297">
        <v>42</v>
      </c>
      <c r="B51" s="297" t="s">
        <v>177</v>
      </c>
      <c r="C51" s="334">
        <v>770</v>
      </c>
      <c r="D51" s="334">
        <v>40662</v>
      </c>
      <c r="E51" s="334">
        <v>244</v>
      </c>
      <c r="F51" s="333">
        <f t="shared" si="1"/>
        <v>9921528</v>
      </c>
      <c r="G51" s="334">
        <f>AT3B_Schools_UPS!N51+AT3C_Schools_UPS!N51</f>
        <v>770</v>
      </c>
      <c r="H51" s="334">
        <f>'AT4A_enrolment vs availed_UPY'!T51-'AT4A_enrolment vs availed_UPY'!R51</f>
        <v>6690564</v>
      </c>
      <c r="I51" s="334">
        <v>246</v>
      </c>
      <c r="J51" s="333">
        <f t="shared" si="0"/>
        <v>27197</v>
      </c>
      <c r="K51" s="280">
        <f t="shared" si="2"/>
        <v>1645878744</v>
      </c>
      <c r="L51" s="280">
        <f>'AT4A_enrolment vs availed_UPY'!N51-'AT4A_enrolment vs availed_UPY'!L51</f>
        <v>27197</v>
      </c>
      <c r="M51" s="478"/>
    </row>
    <row r="52" spans="1:13" ht="15.75" customHeight="1">
      <c r="A52" s="297">
        <v>43</v>
      </c>
      <c r="B52" s="297" t="s">
        <v>178</v>
      </c>
      <c r="C52" s="334">
        <v>827</v>
      </c>
      <c r="D52" s="334">
        <v>39461</v>
      </c>
      <c r="E52" s="334">
        <v>244</v>
      </c>
      <c r="F52" s="333">
        <f t="shared" si="1"/>
        <v>9628484</v>
      </c>
      <c r="G52" s="334">
        <f>AT3B_Schools_UPS!N52+AT3C_Schools_UPS!N52</f>
        <v>827</v>
      </c>
      <c r="H52" s="334">
        <f>'AT4A_enrolment vs availed_UPY'!T52-'AT4A_enrolment vs availed_UPY'!R52</f>
        <v>8727687</v>
      </c>
      <c r="I52" s="334">
        <v>244</v>
      </c>
      <c r="J52" s="333">
        <f t="shared" si="0"/>
        <v>35769</v>
      </c>
      <c r="K52" s="280">
        <f t="shared" si="2"/>
        <v>2129555628</v>
      </c>
      <c r="L52" s="280">
        <f>'AT4A_enrolment vs availed_UPY'!N52-'AT4A_enrolment vs availed_UPY'!L52</f>
        <v>35769</v>
      </c>
      <c r="M52" s="478"/>
    </row>
    <row r="53" spans="1:13" ht="15.75" customHeight="1">
      <c r="A53" s="297">
        <v>44</v>
      </c>
      <c r="B53" s="297" t="s">
        <v>179</v>
      </c>
      <c r="C53" s="334">
        <v>499</v>
      </c>
      <c r="D53" s="334">
        <v>22953</v>
      </c>
      <c r="E53" s="334">
        <v>244</v>
      </c>
      <c r="F53" s="333">
        <f t="shared" si="1"/>
        <v>5600532</v>
      </c>
      <c r="G53" s="334">
        <f>AT3B_Schools_UPS!N53+AT3C_Schools_UPS!N53</f>
        <v>499</v>
      </c>
      <c r="H53" s="334">
        <f>'AT4A_enrolment vs availed_UPY'!T53-'AT4A_enrolment vs availed_UPY'!R53</f>
        <v>5394327</v>
      </c>
      <c r="I53" s="334">
        <v>240</v>
      </c>
      <c r="J53" s="333">
        <f t="shared" si="0"/>
        <v>22476</v>
      </c>
      <c r="K53" s="280">
        <f t="shared" si="2"/>
        <v>1294638480</v>
      </c>
      <c r="L53" s="280">
        <f>'AT4A_enrolment vs availed_UPY'!N53-'AT4A_enrolment vs availed_UPY'!L53</f>
        <v>22476</v>
      </c>
      <c r="M53" s="478"/>
    </row>
    <row r="54" spans="1:13" ht="15.75" customHeight="1">
      <c r="A54" s="297">
        <v>45</v>
      </c>
      <c r="B54" s="297" t="s">
        <v>181</v>
      </c>
      <c r="C54" s="334">
        <v>541</v>
      </c>
      <c r="D54" s="334">
        <v>23558</v>
      </c>
      <c r="E54" s="334">
        <v>244</v>
      </c>
      <c r="F54" s="333">
        <f t="shared" si="1"/>
        <v>5748152</v>
      </c>
      <c r="G54" s="334">
        <f>AT3B_Schools_UPS!N54+AT3C_Schools_UPS!N54</f>
        <v>536</v>
      </c>
      <c r="H54" s="334">
        <f>'AT4A_enrolment vs availed_UPY'!T54-'AT4A_enrolment vs availed_UPY'!R54</f>
        <v>5914333</v>
      </c>
      <c r="I54" s="334">
        <v>237</v>
      </c>
      <c r="J54" s="333">
        <f t="shared" si="0"/>
        <v>24955</v>
      </c>
      <c r="K54" s="280">
        <f t="shared" si="2"/>
        <v>1401696921</v>
      </c>
      <c r="L54" s="280">
        <f>'AT4A_enrolment vs availed_UPY'!N54-'AT4A_enrolment vs availed_UPY'!L54</f>
        <v>24955</v>
      </c>
      <c r="M54" s="478"/>
    </row>
    <row r="55" spans="1:13" ht="15.75" customHeight="1">
      <c r="A55" s="297">
        <v>46</v>
      </c>
      <c r="B55" s="297" t="s">
        <v>183</v>
      </c>
      <c r="C55" s="334">
        <v>962</v>
      </c>
      <c r="D55" s="334">
        <v>47144</v>
      </c>
      <c r="E55" s="334">
        <v>244</v>
      </c>
      <c r="F55" s="333">
        <f t="shared" si="1"/>
        <v>11503136</v>
      </c>
      <c r="G55" s="334">
        <f>AT3B_Schools_UPS!N55+AT3C_Schools_UPS!N55</f>
        <v>962</v>
      </c>
      <c r="H55" s="334">
        <f>'AT4A_enrolment vs availed_UPY'!T55-'AT4A_enrolment vs availed_UPY'!R55</f>
        <v>12280653</v>
      </c>
      <c r="I55" s="334">
        <v>247</v>
      </c>
      <c r="J55" s="333">
        <f t="shared" si="0"/>
        <v>49719</v>
      </c>
      <c r="K55" s="280">
        <f t="shared" si="2"/>
        <v>3033321291</v>
      </c>
      <c r="L55" s="280">
        <f>'AT4A_enrolment vs availed_UPY'!N55-'AT4A_enrolment vs availed_UPY'!L55</f>
        <v>49719</v>
      </c>
      <c r="M55" s="478"/>
    </row>
    <row r="56" spans="1:13" ht="15.75" customHeight="1">
      <c r="A56" s="297">
        <v>47</v>
      </c>
      <c r="B56" s="297" t="s">
        <v>184</v>
      </c>
      <c r="C56" s="334">
        <v>1208</v>
      </c>
      <c r="D56" s="334">
        <v>98986</v>
      </c>
      <c r="E56" s="334">
        <v>244</v>
      </c>
      <c r="F56" s="333">
        <f t="shared" si="1"/>
        <v>24152584</v>
      </c>
      <c r="G56" s="334">
        <f>AT3B_Schools_UPS!N56+AT3C_Schools_UPS!N56</f>
        <v>1208</v>
      </c>
      <c r="H56" s="334">
        <f>'AT4A_enrolment vs availed_UPY'!T56-'AT4A_enrolment vs availed_UPY'!R56</f>
        <v>21689807</v>
      </c>
      <c r="I56" s="334">
        <v>242</v>
      </c>
      <c r="J56" s="333">
        <f t="shared" si="0"/>
        <v>89627</v>
      </c>
      <c r="K56" s="280">
        <f t="shared" si="2"/>
        <v>5248933294</v>
      </c>
      <c r="L56" s="280">
        <f>'AT4A_enrolment vs availed_UPY'!N56-'AT4A_enrolment vs availed_UPY'!L56</f>
        <v>89627</v>
      </c>
      <c r="M56" s="478"/>
    </row>
    <row r="57" spans="1:13" ht="15.75" customHeight="1">
      <c r="A57" s="297">
        <v>48</v>
      </c>
      <c r="B57" s="297" t="s">
        <v>185</v>
      </c>
      <c r="C57" s="334">
        <v>513</v>
      </c>
      <c r="D57" s="334">
        <v>36162</v>
      </c>
      <c r="E57" s="334">
        <v>244</v>
      </c>
      <c r="F57" s="333">
        <f t="shared" si="1"/>
        <v>8823528</v>
      </c>
      <c r="G57" s="334">
        <f>AT3B_Schools_UPS!N57+AT3C_Schools_UPS!N57</f>
        <v>513</v>
      </c>
      <c r="H57" s="334">
        <f>'AT4A_enrolment vs availed_UPY'!T57-'AT4A_enrolment vs availed_UPY'!R57</f>
        <v>7451611</v>
      </c>
      <c r="I57" s="334">
        <v>240</v>
      </c>
      <c r="J57" s="333">
        <f t="shared" si="0"/>
        <v>31048</v>
      </c>
      <c r="K57" s="280">
        <f t="shared" si="2"/>
        <v>1788386640</v>
      </c>
      <c r="L57" s="280">
        <f>'AT4A_enrolment vs availed_UPY'!N57-'AT4A_enrolment vs availed_UPY'!L57</f>
        <v>31048</v>
      </c>
      <c r="M57" s="478"/>
    </row>
    <row r="58" spans="1:13" ht="15.75" customHeight="1">
      <c r="A58" s="297">
        <v>49</v>
      </c>
      <c r="B58" s="297" t="s">
        <v>186</v>
      </c>
      <c r="C58" s="334">
        <v>635</v>
      </c>
      <c r="D58" s="334">
        <v>37785</v>
      </c>
      <c r="E58" s="334">
        <v>244</v>
      </c>
      <c r="F58" s="333">
        <f t="shared" si="1"/>
        <v>9219540</v>
      </c>
      <c r="G58" s="334">
        <f>AT3B_Schools_UPS!N58+AT3C_Schools_UPS!N58</f>
        <v>628</v>
      </c>
      <c r="H58" s="334">
        <f>'AT4A_enrolment vs availed_UPY'!T58-'AT4A_enrolment vs availed_UPY'!R58</f>
        <v>10023203</v>
      </c>
      <c r="I58" s="334">
        <v>246</v>
      </c>
      <c r="J58" s="333">
        <f t="shared" si="0"/>
        <v>40745</v>
      </c>
      <c r="K58" s="280">
        <f t="shared" si="2"/>
        <v>2465707938</v>
      </c>
      <c r="L58" s="280">
        <f>'AT4A_enrolment vs availed_UPY'!N58-'AT4A_enrolment vs availed_UPY'!L58</f>
        <v>46165</v>
      </c>
      <c r="M58" s="478"/>
    </row>
    <row r="59" spans="1:13" ht="15.75" customHeight="1">
      <c r="A59" s="297">
        <v>50</v>
      </c>
      <c r="B59" s="297" t="s">
        <v>187</v>
      </c>
      <c r="C59" s="334">
        <v>381</v>
      </c>
      <c r="D59" s="334">
        <v>24094</v>
      </c>
      <c r="E59" s="334">
        <v>244</v>
      </c>
      <c r="F59" s="333">
        <f t="shared" si="1"/>
        <v>5878936</v>
      </c>
      <c r="G59" s="334">
        <f>AT3B_Schools_UPS!N59+AT3C_Schools_UPS!N59</f>
        <v>381</v>
      </c>
      <c r="H59" s="334">
        <f>'AT4A_enrolment vs availed_UPY'!T59-'AT4A_enrolment vs availed_UPY'!R59</f>
        <v>5893515</v>
      </c>
      <c r="I59" s="334">
        <v>246</v>
      </c>
      <c r="J59" s="333">
        <f t="shared" si="0"/>
        <v>23957</v>
      </c>
      <c r="K59" s="280">
        <f t="shared" si="2"/>
        <v>1449804690</v>
      </c>
      <c r="L59" s="280">
        <f>'AT4A_enrolment vs availed_UPY'!N59-'AT4A_enrolment vs availed_UPY'!L59</f>
        <v>23957</v>
      </c>
      <c r="M59" s="478"/>
    </row>
    <row r="60" spans="1:13" ht="15.75" customHeight="1">
      <c r="A60" s="297">
        <v>51</v>
      </c>
      <c r="B60" s="297" t="s">
        <v>188</v>
      </c>
      <c r="C60" s="334">
        <v>759</v>
      </c>
      <c r="D60" s="334">
        <v>47606</v>
      </c>
      <c r="E60" s="334">
        <v>244</v>
      </c>
      <c r="F60" s="333">
        <f t="shared" si="1"/>
        <v>11615864</v>
      </c>
      <c r="G60" s="334">
        <f>AT3B_Schools_UPS!N60+AT3C_Schools_UPS!N60</f>
        <v>755</v>
      </c>
      <c r="H60" s="334">
        <f>'AT4A_enrolment vs availed_UPY'!T60-'AT4A_enrolment vs availed_UPY'!R60</f>
        <v>10945335</v>
      </c>
      <c r="I60" s="334">
        <v>244</v>
      </c>
      <c r="J60" s="333">
        <f t="shared" si="0"/>
        <v>44858</v>
      </c>
      <c r="K60" s="280">
        <f t="shared" si="2"/>
        <v>2670661740</v>
      </c>
      <c r="L60" s="280">
        <f>'AT4A_enrolment vs availed_UPY'!N60-'AT4A_enrolment vs availed_UPY'!L60</f>
        <v>45043</v>
      </c>
      <c r="M60" s="478"/>
    </row>
    <row r="61" spans="1:13" ht="15.75" customHeight="1">
      <c r="A61" s="297">
        <v>52</v>
      </c>
      <c r="B61" s="297" t="s">
        <v>189</v>
      </c>
      <c r="C61" s="334">
        <v>642</v>
      </c>
      <c r="D61" s="334">
        <v>21444</v>
      </c>
      <c r="E61" s="334">
        <v>244</v>
      </c>
      <c r="F61" s="333">
        <f t="shared" si="1"/>
        <v>5232336</v>
      </c>
      <c r="G61" s="334">
        <f>AT3B_Schools_UPS!N61+AT3C_Schools_UPS!N61</f>
        <v>608</v>
      </c>
      <c r="H61" s="334">
        <f>'AT4A_enrolment vs availed_UPY'!T61-'AT4A_enrolment vs availed_UPY'!R61</f>
        <v>5729177</v>
      </c>
      <c r="I61" s="334">
        <v>243</v>
      </c>
      <c r="J61" s="333">
        <f t="shared" si="0"/>
        <v>23577</v>
      </c>
      <c r="K61" s="280">
        <f t="shared" si="2"/>
        <v>1392190011</v>
      </c>
      <c r="L61" s="280">
        <f>'AT4A_enrolment vs availed_UPY'!N61-'AT4A_enrolment vs availed_UPY'!L61</f>
        <v>23577</v>
      </c>
      <c r="M61" s="478"/>
    </row>
    <row r="62" spans="1:13" ht="15.75" customHeight="1">
      <c r="A62" s="297">
        <v>53</v>
      </c>
      <c r="B62" s="297" t="s">
        <v>190</v>
      </c>
      <c r="C62" s="334">
        <v>716</v>
      </c>
      <c r="D62" s="334">
        <v>32632</v>
      </c>
      <c r="E62" s="334">
        <v>244</v>
      </c>
      <c r="F62" s="333">
        <f t="shared" si="1"/>
        <v>7962208</v>
      </c>
      <c r="G62" s="334">
        <f>AT3B_Schools_UPS!N62+AT3C_Schools_UPS!N62</f>
        <v>716</v>
      </c>
      <c r="H62" s="334">
        <f>'AT4A_enrolment vs availed_UPY'!T62-'AT4A_enrolment vs availed_UPY'!R62</f>
        <v>6893599</v>
      </c>
      <c r="I62" s="334">
        <v>234</v>
      </c>
      <c r="J62" s="333">
        <f t="shared" si="0"/>
        <v>29460</v>
      </c>
      <c r="K62" s="280">
        <f t="shared" si="2"/>
        <v>1613102166</v>
      </c>
      <c r="L62" s="280">
        <f>'AT4A_enrolment vs availed_UPY'!N62-'AT4A_enrolment vs availed_UPY'!L62</f>
        <v>29460</v>
      </c>
      <c r="M62" s="478"/>
    </row>
    <row r="63" spans="1:13" ht="15.75" customHeight="1">
      <c r="A63" s="297">
        <v>54</v>
      </c>
      <c r="B63" s="297" t="s">
        <v>191</v>
      </c>
      <c r="C63" s="334">
        <v>646</v>
      </c>
      <c r="D63" s="334">
        <v>43469</v>
      </c>
      <c r="E63" s="334">
        <v>244</v>
      </c>
      <c r="F63" s="333">
        <f t="shared" si="1"/>
        <v>10606436</v>
      </c>
      <c r="G63" s="334">
        <f>AT3B_Schools_UPS!N63+AT3C_Schools_UPS!N63</f>
        <v>642</v>
      </c>
      <c r="H63" s="334">
        <f>'AT4A_enrolment vs availed_UPY'!T63-'AT4A_enrolment vs availed_UPY'!R63</f>
        <v>9659537</v>
      </c>
      <c r="I63" s="334">
        <v>241</v>
      </c>
      <c r="J63" s="333">
        <f t="shared" si="0"/>
        <v>40081</v>
      </c>
      <c r="K63" s="280">
        <f t="shared" si="2"/>
        <v>2327948417</v>
      </c>
      <c r="L63" s="280">
        <f>'AT4A_enrolment vs availed_UPY'!N63-'AT4A_enrolment vs availed_UPY'!L63</f>
        <v>40081</v>
      </c>
      <c r="M63" s="478"/>
    </row>
    <row r="64" spans="1:13" ht="15.75" customHeight="1">
      <c r="A64" s="297">
        <v>55</v>
      </c>
      <c r="B64" s="297" t="s">
        <v>192</v>
      </c>
      <c r="C64" s="334">
        <v>624</v>
      </c>
      <c r="D64" s="334">
        <v>39807</v>
      </c>
      <c r="E64" s="334">
        <v>244</v>
      </c>
      <c r="F64" s="333">
        <f t="shared" si="1"/>
        <v>9712908</v>
      </c>
      <c r="G64" s="334">
        <f>AT3B_Schools_UPS!N64+AT3C_Schools_UPS!N64</f>
        <v>624</v>
      </c>
      <c r="H64" s="334">
        <f>'AT4A_enrolment vs availed_UPY'!T64-'AT4A_enrolment vs availed_UPY'!R64</f>
        <v>8358609</v>
      </c>
      <c r="I64" s="334">
        <v>232</v>
      </c>
      <c r="J64" s="333">
        <f t="shared" si="0"/>
        <v>36028</v>
      </c>
      <c r="K64" s="280">
        <f t="shared" si="2"/>
        <v>1939197288</v>
      </c>
      <c r="L64" s="280">
        <f>'AT4A_enrolment vs availed_UPY'!N64-'AT4A_enrolment vs availed_UPY'!L64</f>
        <v>36028</v>
      </c>
      <c r="M64" s="478"/>
    </row>
    <row r="65" spans="1:13" ht="15.75" customHeight="1">
      <c r="A65" s="297">
        <v>56</v>
      </c>
      <c r="B65" s="297" t="s">
        <v>193</v>
      </c>
      <c r="C65" s="334">
        <v>692</v>
      </c>
      <c r="D65" s="334">
        <v>52313</v>
      </c>
      <c r="E65" s="334">
        <v>244</v>
      </c>
      <c r="F65" s="333">
        <f t="shared" si="1"/>
        <v>12764372</v>
      </c>
      <c r="G65" s="334">
        <f>AT3B_Schools_UPS!N65+AT3C_Schools_UPS!N65</f>
        <v>692</v>
      </c>
      <c r="H65" s="334">
        <f>'AT4A_enrolment vs availed_UPY'!T65-'AT4A_enrolment vs availed_UPY'!R65</f>
        <v>12549111</v>
      </c>
      <c r="I65" s="334">
        <v>241</v>
      </c>
      <c r="J65" s="333">
        <f t="shared" si="0"/>
        <v>52071</v>
      </c>
      <c r="K65" s="280">
        <f t="shared" si="2"/>
        <v>3024335751</v>
      </c>
      <c r="L65" s="280">
        <f>'AT4A_enrolment vs availed_UPY'!N65-'AT4A_enrolment vs availed_UPY'!L65</f>
        <v>51976</v>
      </c>
      <c r="M65" s="478"/>
    </row>
    <row r="66" spans="1:13" ht="15.75" customHeight="1">
      <c r="A66" s="297">
        <v>57</v>
      </c>
      <c r="B66" s="297" t="s">
        <v>194</v>
      </c>
      <c r="C66" s="334">
        <v>631</v>
      </c>
      <c r="D66" s="334">
        <v>37448</v>
      </c>
      <c r="E66" s="334">
        <v>244</v>
      </c>
      <c r="F66" s="333">
        <f t="shared" si="1"/>
        <v>9137312</v>
      </c>
      <c r="G66" s="334">
        <f>AT3B_Schools_UPS!N66+AT3C_Schools_UPS!N66</f>
        <v>631</v>
      </c>
      <c r="H66" s="334">
        <f>'AT4A_enrolment vs availed_UPY'!T66-'AT4A_enrolment vs availed_UPY'!R66</f>
        <v>8293782</v>
      </c>
      <c r="I66" s="334">
        <v>245</v>
      </c>
      <c r="J66" s="333">
        <f t="shared" si="0"/>
        <v>33852</v>
      </c>
      <c r="K66" s="280">
        <f t="shared" si="2"/>
        <v>2031976590</v>
      </c>
      <c r="L66" s="280">
        <f>'AT4A_enrolment vs availed_UPY'!N66-'AT4A_enrolment vs availed_UPY'!L66</f>
        <v>33852</v>
      </c>
      <c r="M66" s="478"/>
    </row>
    <row r="67" spans="1:13" ht="15.75" customHeight="1">
      <c r="A67" s="297">
        <v>58</v>
      </c>
      <c r="B67" s="297" t="s">
        <v>195</v>
      </c>
      <c r="C67" s="334">
        <v>499</v>
      </c>
      <c r="D67" s="334">
        <v>23640</v>
      </c>
      <c r="E67" s="334">
        <v>244</v>
      </c>
      <c r="F67" s="333">
        <f t="shared" si="1"/>
        <v>5768160</v>
      </c>
      <c r="G67" s="334">
        <f>AT3B_Schools_UPS!N67+AT3C_Schools_UPS!N67</f>
        <v>499</v>
      </c>
      <c r="H67" s="334">
        <f>'AT4A_enrolment vs availed_UPY'!T67-'AT4A_enrolment vs availed_UPY'!R67</f>
        <v>7273851</v>
      </c>
      <c r="I67" s="334">
        <v>233</v>
      </c>
      <c r="J67" s="333">
        <f t="shared" si="0"/>
        <v>31218</v>
      </c>
      <c r="K67" s="280">
        <f t="shared" si="2"/>
        <v>1694807283</v>
      </c>
      <c r="L67" s="280">
        <f>'AT4A_enrolment vs availed_UPY'!N67-'AT4A_enrolment vs availed_UPY'!L67</f>
        <v>31218</v>
      </c>
      <c r="M67" s="478"/>
    </row>
    <row r="68" spans="1:13" ht="15.75" customHeight="1">
      <c r="A68" s="297">
        <v>59</v>
      </c>
      <c r="B68" s="297" t="s">
        <v>196</v>
      </c>
      <c r="C68" s="334">
        <v>613</v>
      </c>
      <c r="D68" s="334">
        <v>32675</v>
      </c>
      <c r="E68" s="334">
        <v>244</v>
      </c>
      <c r="F68" s="333">
        <f t="shared" si="1"/>
        <v>7972700</v>
      </c>
      <c r="G68" s="334">
        <f>AT3B_Schools_UPS!N68+AT3C_Schools_UPS!N68</f>
        <v>613</v>
      </c>
      <c r="H68" s="334">
        <f>'AT4A_enrolment vs availed_UPY'!T68-'AT4A_enrolment vs availed_UPY'!R68</f>
        <v>7392061</v>
      </c>
      <c r="I68" s="334">
        <v>236</v>
      </c>
      <c r="J68" s="333">
        <f t="shared" si="0"/>
        <v>31322</v>
      </c>
      <c r="K68" s="280">
        <f t="shared" si="2"/>
        <v>1744526396</v>
      </c>
      <c r="L68" s="280">
        <f>'AT4A_enrolment vs availed_UPY'!N68-'AT4A_enrolment vs availed_UPY'!L68</f>
        <v>31322</v>
      </c>
      <c r="M68" s="478"/>
    </row>
    <row r="69" spans="1:13" ht="15.75" customHeight="1">
      <c r="A69" s="297">
        <v>60</v>
      </c>
      <c r="B69" s="297" t="s">
        <v>197</v>
      </c>
      <c r="C69" s="334">
        <v>903</v>
      </c>
      <c r="D69" s="334">
        <v>61450</v>
      </c>
      <c r="E69" s="334">
        <v>244</v>
      </c>
      <c r="F69" s="333">
        <f t="shared" si="1"/>
        <v>14993800</v>
      </c>
      <c r="G69" s="334">
        <f>AT3B_Schools_UPS!N69+AT3C_Schools_UPS!N69</f>
        <v>903</v>
      </c>
      <c r="H69" s="334">
        <f>'AT4A_enrolment vs availed_UPY'!T69-'AT4A_enrolment vs availed_UPY'!R69</f>
        <v>14696691</v>
      </c>
      <c r="I69" s="334">
        <v>240</v>
      </c>
      <c r="J69" s="333">
        <f t="shared" si="0"/>
        <v>61236</v>
      </c>
      <c r="K69" s="280">
        <f t="shared" si="2"/>
        <v>3527205840</v>
      </c>
      <c r="L69" s="280">
        <f>'AT4A_enrolment vs availed_UPY'!N69-'AT4A_enrolment vs availed_UPY'!L69</f>
        <v>61236</v>
      </c>
      <c r="M69" s="478"/>
    </row>
    <row r="70" spans="1:13" ht="15.75" customHeight="1">
      <c r="A70" s="297">
        <v>61</v>
      </c>
      <c r="B70" s="297" t="s">
        <v>198</v>
      </c>
      <c r="C70" s="334">
        <v>718</v>
      </c>
      <c r="D70" s="334">
        <v>43649</v>
      </c>
      <c r="E70" s="334">
        <v>244</v>
      </c>
      <c r="F70" s="333">
        <f t="shared" si="1"/>
        <v>10650356</v>
      </c>
      <c r="G70" s="334">
        <f>AT3B_Schools_UPS!N70+AT3C_Schools_UPS!N70</f>
        <v>718</v>
      </c>
      <c r="H70" s="334">
        <f>'AT4A_enrolment vs availed_UPY'!T70-'AT4A_enrolment vs availed_UPY'!R70</f>
        <v>10746053</v>
      </c>
      <c r="I70" s="334">
        <v>243</v>
      </c>
      <c r="J70" s="333">
        <f t="shared" si="0"/>
        <v>44222</v>
      </c>
      <c r="K70" s="280">
        <f t="shared" si="2"/>
        <v>2611290879</v>
      </c>
      <c r="L70" s="280">
        <f>'AT4A_enrolment vs availed_UPY'!N70-'AT4A_enrolment vs availed_UPY'!L70</f>
        <v>44222</v>
      </c>
      <c r="M70" s="478"/>
    </row>
    <row r="71" spans="1:13" ht="15.75" customHeight="1">
      <c r="A71" s="297">
        <v>62</v>
      </c>
      <c r="B71" s="297" t="s">
        <v>199</v>
      </c>
      <c r="C71" s="334">
        <v>699</v>
      </c>
      <c r="D71" s="334">
        <v>28584</v>
      </c>
      <c r="E71" s="334">
        <v>244</v>
      </c>
      <c r="F71" s="333">
        <f t="shared" si="1"/>
        <v>6974496</v>
      </c>
      <c r="G71" s="334">
        <f>AT3B_Schools_UPS!N71+AT3C_Schools_UPS!N71</f>
        <v>699</v>
      </c>
      <c r="H71" s="334">
        <f>'AT4A_enrolment vs availed_UPY'!T71-'AT4A_enrolment vs availed_UPY'!R71</f>
        <v>7172583</v>
      </c>
      <c r="I71" s="334">
        <v>237</v>
      </c>
      <c r="J71" s="333">
        <f t="shared" si="0"/>
        <v>30264</v>
      </c>
      <c r="K71" s="280">
        <f t="shared" si="2"/>
        <v>1699902171</v>
      </c>
      <c r="L71" s="280">
        <f>'AT4A_enrolment vs availed_UPY'!N71-'AT4A_enrolment vs availed_UPY'!L71</f>
        <v>30265</v>
      </c>
      <c r="M71" s="478"/>
    </row>
    <row r="72" spans="1:13" ht="15.75" customHeight="1">
      <c r="A72" s="297">
        <v>63</v>
      </c>
      <c r="B72" s="297" t="s">
        <v>200</v>
      </c>
      <c r="C72" s="334">
        <v>701</v>
      </c>
      <c r="D72" s="334">
        <v>48463</v>
      </c>
      <c r="E72" s="334">
        <v>244</v>
      </c>
      <c r="F72" s="333">
        <f t="shared" si="1"/>
        <v>11824972</v>
      </c>
      <c r="G72" s="334">
        <f>AT3B_Schools_UPS!N72+AT3C_Schools_UPS!N72</f>
        <v>701</v>
      </c>
      <c r="H72" s="334">
        <f>'AT4A_enrolment vs availed_UPY'!T72-'AT4A_enrolment vs availed_UPY'!R72</f>
        <v>9777053</v>
      </c>
      <c r="I72" s="334">
        <v>237</v>
      </c>
      <c r="J72" s="333">
        <f t="shared" si="0"/>
        <v>41253</v>
      </c>
      <c r="K72" s="280">
        <f t="shared" si="2"/>
        <v>2317161561</v>
      </c>
      <c r="L72" s="280">
        <f>'AT4A_enrolment vs availed_UPY'!N72-'AT4A_enrolment vs availed_UPY'!L72</f>
        <v>41253</v>
      </c>
      <c r="M72" s="478"/>
    </row>
    <row r="73" spans="1:13" ht="15.75" customHeight="1">
      <c r="A73" s="297">
        <v>64</v>
      </c>
      <c r="B73" s="297" t="s">
        <v>201</v>
      </c>
      <c r="C73" s="334">
        <v>528</v>
      </c>
      <c r="D73" s="334">
        <v>30330</v>
      </c>
      <c r="E73" s="334">
        <v>244</v>
      </c>
      <c r="F73" s="333">
        <f t="shared" si="1"/>
        <v>7400520</v>
      </c>
      <c r="G73" s="334">
        <f>AT3B_Schools_UPS!N73+AT3C_Schools_UPS!N73</f>
        <v>528</v>
      </c>
      <c r="H73" s="334">
        <f>'AT4A_enrolment vs availed_UPY'!T73-'AT4A_enrolment vs availed_UPY'!R73</f>
        <v>6271711</v>
      </c>
      <c r="I73" s="334">
        <v>221</v>
      </c>
      <c r="J73" s="333">
        <f t="shared" si="0"/>
        <v>28379</v>
      </c>
      <c r="K73" s="280">
        <f t="shared" si="2"/>
        <v>1386048131</v>
      </c>
      <c r="L73" s="280">
        <f>'AT4A_enrolment vs availed_UPY'!N73-'AT4A_enrolment vs availed_UPY'!L73</f>
        <v>28508</v>
      </c>
      <c r="M73" s="478"/>
    </row>
    <row r="74" spans="1:13" ht="15.75" customHeight="1">
      <c r="A74" s="297">
        <v>65</v>
      </c>
      <c r="B74" s="297" t="s">
        <v>202</v>
      </c>
      <c r="C74" s="334">
        <v>982</v>
      </c>
      <c r="D74" s="334">
        <v>62190</v>
      </c>
      <c r="E74" s="334">
        <v>244</v>
      </c>
      <c r="F74" s="333">
        <f t="shared" si="1"/>
        <v>15174360</v>
      </c>
      <c r="G74" s="334">
        <f>AT3B_Schools_UPS!N74+AT3C_Schools_UPS!N74</f>
        <v>982</v>
      </c>
      <c r="H74" s="334">
        <f>'AT4A_enrolment vs availed_UPY'!T74-'AT4A_enrolment vs availed_UPY'!R74</f>
        <v>13708374</v>
      </c>
      <c r="I74" s="334">
        <v>239</v>
      </c>
      <c r="J74" s="333">
        <f t="shared" si="0"/>
        <v>57357</v>
      </c>
      <c r="K74" s="280">
        <f t="shared" si="2"/>
        <v>3276301386</v>
      </c>
      <c r="L74" s="280">
        <f>'AT4A_enrolment vs availed_UPY'!N74-'AT4A_enrolment vs availed_UPY'!L74</f>
        <v>57357</v>
      </c>
      <c r="M74" s="478"/>
    </row>
    <row r="75" spans="1:13" ht="15.75" customHeight="1">
      <c r="A75" s="297">
        <v>66</v>
      </c>
      <c r="B75" s="297" t="s">
        <v>203</v>
      </c>
      <c r="C75" s="334">
        <v>409</v>
      </c>
      <c r="D75" s="334">
        <v>17110</v>
      </c>
      <c r="E75" s="334">
        <v>244</v>
      </c>
      <c r="F75" s="333">
        <f t="shared" si="1"/>
        <v>4174840</v>
      </c>
      <c r="G75" s="334">
        <f>AT3B_Schools_UPS!N75+AT3C_Schools_UPS!N75</f>
        <v>408</v>
      </c>
      <c r="H75" s="334">
        <f>'AT4A_enrolment vs availed_UPY'!T75-'AT4A_enrolment vs availed_UPY'!R75</f>
        <v>4330437</v>
      </c>
      <c r="I75" s="334">
        <v>240</v>
      </c>
      <c r="J75" s="333">
        <f t="shared" si="0"/>
        <v>18043</v>
      </c>
      <c r="K75" s="280">
        <f t="shared" si="2"/>
        <v>1039304880</v>
      </c>
      <c r="L75" s="280">
        <f>'AT4A_enrolment vs availed_UPY'!N75-'AT4A_enrolment vs availed_UPY'!L75</f>
        <v>18043</v>
      </c>
      <c r="M75" s="478"/>
    </row>
    <row r="76" spans="1:13" ht="15.75" customHeight="1">
      <c r="A76" s="297">
        <v>67</v>
      </c>
      <c r="B76" s="297" t="s">
        <v>204</v>
      </c>
      <c r="C76" s="334">
        <v>825</v>
      </c>
      <c r="D76" s="334">
        <v>49049</v>
      </c>
      <c r="E76" s="334">
        <v>244</v>
      </c>
      <c r="F76" s="333">
        <f t="shared" si="1"/>
        <v>11967956</v>
      </c>
      <c r="G76" s="334">
        <f>AT3B_Schools_UPS!N76+AT3C_Schools_UPS!N76</f>
        <v>827</v>
      </c>
      <c r="H76" s="334">
        <f>'AT4A_enrolment vs availed_UPY'!T76-'AT4A_enrolment vs availed_UPY'!R76</f>
        <v>11774863</v>
      </c>
      <c r="I76" s="334">
        <v>247</v>
      </c>
      <c r="J76" s="333">
        <f t="shared" si="0"/>
        <v>47672</v>
      </c>
      <c r="K76" s="280">
        <f t="shared" si="2"/>
        <v>2908391161</v>
      </c>
      <c r="L76" s="280">
        <f>'AT4A_enrolment vs availed_UPY'!N76-'AT4A_enrolment vs availed_UPY'!L76</f>
        <v>47672</v>
      </c>
      <c r="M76" s="478"/>
    </row>
    <row r="77" spans="1:13" ht="15.75" customHeight="1">
      <c r="A77" s="297">
        <v>68</v>
      </c>
      <c r="B77" s="297" t="s">
        <v>205</v>
      </c>
      <c r="C77" s="334">
        <v>1320</v>
      </c>
      <c r="D77" s="334">
        <v>93947</v>
      </c>
      <c r="E77" s="334">
        <v>244</v>
      </c>
      <c r="F77" s="333">
        <f t="shared" si="1"/>
        <v>22923068</v>
      </c>
      <c r="G77" s="334">
        <f>AT3B_Schools_UPS!N77+AT3C_Schools_UPS!N77</f>
        <v>1318</v>
      </c>
      <c r="H77" s="334">
        <f>'AT4A_enrolment vs availed_UPY'!T77-'AT4A_enrolment vs availed_UPY'!R77</f>
        <v>21706109</v>
      </c>
      <c r="I77" s="334">
        <v>241</v>
      </c>
      <c r="J77" s="333">
        <f t="shared" si="0"/>
        <v>90067</v>
      </c>
      <c r="K77" s="280">
        <f t="shared" si="2"/>
        <v>5231172269</v>
      </c>
      <c r="L77" s="280">
        <f>'AT4A_enrolment vs availed_UPY'!N77-'AT4A_enrolment vs availed_UPY'!L77</f>
        <v>90067</v>
      </c>
      <c r="M77" s="478"/>
    </row>
    <row r="78" spans="1:13" ht="15.75" customHeight="1">
      <c r="A78" s="297">
        <v>69</v>
      </c>
      <c r="B78" s="297" t="s">
        <v>206</v>
      </c>
      <c r="C78" s="334">
        <v>679</v>
      </c>
      <c r="D78" s="334">
        <v>43310</v>
      </c>
      <c r="E78" s="334">
        <v>244</v>
      </c>
      <c r="F78" s="333">
        <f t="shared" si="1"/>
        <v>10567640</v>
      </c>
      <c r="G78" s="334">
        <f>AT3B_Schools_UPS!N78+AT3C_Schools_UPS!N78</f>
        <v>679</v>
      </c>
      <c r="H78" s="334">
        <f>'AT4A_enrolment vs availed_UPY'!T78-'AT4A_enrolment vs availed_UPY'!R78</f>
        <v>10615773</v>
      </c>
      <c r="I78" s="334">
        <v>237</v>
      </c>
      <c r="J78" s="333">
        <f t="shared" si="0"/>
        <v>44792</v>
      </c>
      <c r="K78" s="280">
        <f t="shared" si="2"/>
        <v>2515938201</v>
      </c>
      <c r="L78" s="280">
        <f>'AT4A_enrolment vs availed_UPY'!N78-'AT4A_enrolment vs availed_UPY'!L78</f>
        <v>44792</v>
      </c>
      <c r="M78" s="478"/>
    </row>
    <row r="79" spans="1:13" ht="15.75" customHeight="1">
      <c r="A79" s="297">
        <v>70</v>
      </c>
      <c r="B79" s="297" t="s">
        <v>207</v>
      </c>
      <c r="C79" s="334">
        <v>739</v>
      </c>
      <c r="D79" s="334">
        <v>57454</v>
      </c>
      <c r="E79" s="334">
        <v>244</v>
      </c>
      <c r="F79" s="333">
        <f t="shared" si="1"/>
        <v>14018776</v>
      </c>
      <c r="G79" s="334">
        <f>AT3B_Schools_UPS!N79+AT3C_Schools_UPS!N79</f>
        <v>741</v>
      </c>
      <c r="H79" s="334">
        <f>'AT4A_enrolment vs availed_UPY'!T79-'AT4A_enrolment vs availed_UPY'!R79</f>
        <v>12453579</v>
      </c>
      <c r="I79" s="334">
        <v>238</v>
      </c>
      <c r="J79" s="333">
        <f t="shared" si="0"/>
        <v>52326</v>
      </c>
      <c r="K79" s="280">
        <f t="shared" si="2"/>
        <v>2963951802</v>
      </c>
      <c r="L79" s="280">
        <f>'AT4A_enrolment vs availed_UPY'!N79-'AT4A_enrolment vs availed_UPY'!L79</f>
        <v>52326</v>
      </c>
      <c r="M79" s="478"/>
    </row>
    <row r="80" spans="1:13" ht="15.75" customHeight="1">
      <c r="A80" s="297">
        <v>71</v>
      </c>
      <c r="B80" s="297" t="s">
        <v>208</v>
      </c>
      <c r="C80" s="334">
        <v>931</v>
      </c>
      <c r="D80" s="334">
        <v>47642</v>
      </c>
      <c r="E80" s="334">
        <v>244</v>
      </c>
      <c r="F80" s="333">
        <f t="shared" si="1"/>
        <v>11624648</v>
      </c>
      <c r="G80" s="334">
        <f>AT3B_Schools_UPS!N80+AT3C_Schools_UPS!N80</f>
        <v>931</v>
      </c>
      <c r="H80" s="334">
        <f>'AT4A_enrolment vs availed_UPY'!T80-'AT4A_enrolment vs availed_UPY'!R80</f>
        <v>10734036</v>
      </c>
      <c r="I80" s="334">
        <v>246</v>
      </c>
      <c r="J80" s="333">
        <f t="shared" si="0"/>
        <v>43634</v>
      </c>
      <c r="K80" s="280">
        <f t="shared" si="2"/>
        <v>2640572856</v>
      </c>
      <c r="L80" s="280">
        <f>'AT4A_enrolment vs availed_UPY'!N80-'AT4A_enrolment vs availed_UPY'!L80</f>
        <v>43634</v>
      </c>
      <c r="M80" s="478"/>
    </row>
    <row r="81" spans="1:13" ht="15.75" customHeight="1">
      <c r="A81" s="297">
        <v>72</v>
      </c>
      <c r="B81" s="297" t="s">
        <v>209</v>
      </c>
      <c r="C81" s="334">
        <v>585</v>
      </c>
      <c r="D81" s="334">
        <v>71147</v>
      </c>
      <c r="E81" s="334">
        <v>244</v>
      </c>
      <c r="F81" s="333">
        <f t="shared" si="1"/>
        <v>17359868</v>
      </c>
      <c r="G81" s="334">
        <f>AT3B_Schools_UPS!N81+AT3C_Schools_UPS!N81</f>
        <v>585</v>
      </c>
      <c r="H81" s="334">
        <f>'AT4A_enrolment vs availed_UPY'!T81-'AT4A_enrolment vs availed_UPY'!R81</f>
        <v>13929879</v>
      </c>
      <c r="I81" s="334">
        <v>230</v>
      </c>
      <c r="J81" s="333">
        <f t="shared" si="0"/>
        <v>60565</v>
      </c>
      <c r="K81" s="280">
        <f t="shared" si="2"/>
        <v>3203872170</v>
      </c>
      <c r="L81" s="280">
        <f>'AT4A_enrolment vs availed_UPY'!N81-'AT4A_enrolment vs availed_UPY'!L81</f>
        <v>60565</v>
      </c>
      <c r="M81" s="478"/>
    </row>
    <row r="82" spans="1:13" ht="15.75" customHeight="1">
      <c r="A82" s="297">
        <v>73</v>
      </c>
      <c r="B82" s="297" t="s">
        <v>210</v>
      </c>
      <c r="C82" s="334">
        <v>533</v>
      </c>
      <c r="D82" s="334">
        <v>38880</v>
      </c>
      <c r="E82" s="334">
        <v>244</v>
      </c>
      <c r="F82" s="333">
        <f t="shared" si="1"/>
        <v>9486720</v>
      </c>
      <c r="G82" s="334">
        <f>AT3B_Schools_UPS!N82+AT3C_Schools_UPS!N82</f>
        <v>533</v>
      </c>
      <c r="H82" s="334">
        <f>'AT4A_enrolment vs availed_UPY'!T82-'AT4A_enrolment vs availed_UPY'!R82</f>
        <v>8784440</v>
      </c>
      <c r="I82" s="334">
        <v>238</v>
      </c>
      <c r="J82" s="333">
        <f t="shared" si="0"/>
        <v>36909</v>
      </c>
      <c r="K82" s="280">
        <f t="shared" si="2"/>
        <v>2090696720</v>
      </c>
      <c r="L82" s="280">
        <f>'AT4A_enrolment vs availed_UPY'!N82-'AT4A_enrolment vs availed_UPY'!L82</f>
        <v>36909</v>
      </c>
      <c r="M82" s="478"/>
    </row>
    <row r="83" spans="1:13" ht="15.75" customHeight="1">
      <c r="A83" s="297">
        <v>74</v>
      </c>
      <c r="B83" s="297" t="s">
        <v>211</v>
      </c>
      <c r="C83" s="334">
        <v>271</v>
      </c>
      <c r="D83" s="334">
        <v>17584</v>
      </c>
      <c r="E83" s="334">
        <v>244</v>
      </c>
      <c r="F83" s="333">
        <f t="shared" si="1"/>
        <v>4290496</v>
      </c>
      <c r="G83" s="334">
        <f>AT3B_Schools_UPS!N83+AT3C_Schools_UPS!N83</f>
        <v>271</v>
      </c>
      <c r="H83" s="334">
        <f>'AT4A_enrolment vs availed_UPY'!T83-'AT4A_enrolment vs availed_UPY'!R83</f>
        <v>3606105</v>
      </c>
      <c r="I83" s="334">
        <v>230</v>
      </c>
      <c r="J83" s="333">
        <f t="shared" si="0"/>
        <v>15679</v>
      </c>
      <c r="K83" s="280">
        <f t="shared" si="2"/>
        <v>829404150</v>
      </c>
      <c r="L83" s="280">
        <f>'AT4A_enrolment vs availed_UPY'!N83-'AT4A_enrolment vs availed_UPY'!L83</f>
        <v>15679</v>
      </c>
      <c r="M83" s="478"/>
    </row>
    <row r="84" spans="1:13" ht="15.75" customHeight="1">
      <c r="A84" s="297">
        <v>75</v>
      </c>
      <c r="B84" s="297" t="s">
        <v>212</v>
      </c>
      <c r="C84" s="334">
        <v>262</v>
      </c>
      <c r="D84" s="334">
        <v>18073</v>
      </c>
      <c r="E84" s="334">
        <v>244</v>
      </c>
      <c r="F84" s="333">
        <f t="shared" si="1"/>
        <v>4409812</v>
      </c>
      <c r="G84" s="334">
        <f>AT3B_Schools_UPS!N84+AT3C_Schools_UPS!N84</f>
        <v>262</v>
      </c>
      <c r="H84" s="334">
        <f>'AT4A_enrolment vs availed_UPY'!T84-'AT4A_enrolment vs availed_UPY'!R84</f>
        <v>3812647</v>
      </c>
      <c r="I84" s="334">
        <v>232</v>
      </c>
      <c r="J84" s="333">
        <f t="shared" si="0"/>
        <v>16434</v>
      </c>
      <c r="K84" s="280">
        <f t="shared" si="2"/>
        <v>884534104</v>
      </c>
      <c r="L84" s="280">
        <f>'AT4A_enrolment vs availed_UPY'!N84-'AT4A_enrolment vs availed_UPY'!L84</f>
        <v>16434</v>
      </c>
      <c r="M84" s="478"/>
    </row>
    <row r="89" spans="1:13" ht="15.75" customHeight="1">
      <c r="A89" s="321" t="str">
        <f>AT_2A_fundflow!A53</f>
        <v>Date:</v>
      </c>
      <c r="H89" s="294" t="str">
        <f>'AT-1'!J46</f>
        <v>(Signature)</v>
      </c>
    </row>
    <row r="90" spans="1:13" ht="15.75" customHeight="1">
      <c r="A90" s="321" t="str">
        <f>AT_2A_fundflow!A54</f>
        <v>Place: LUCKNOW</v>
      </c>
      <c r="H90" s="294" t="str">
        <f>'AT-1'!J47</f>
        <v>Secretary Basic Education Department</v>
      </c>
    </row>
    <row r="91" spans="1:13" ht="15.75" customHeight="1">
      <c r="G91" s="294" t="str">
        <f>'AT-1'!I48</f>
        <v>Seal:</v>
      </c>
    </row>
  </sheetData>
  <mergeCells count="7">
    <mergeCell ref="A2:J2"/>
    <mergeCell ref="A4:J4"/>
    <mergeCell ref="A6:A7"/>
    <mergeCell ref="B6:B7"/>
    <mergeCell ref="C6:F6"/>
    <mergeCell ref="G6:J6"/>
    <mergeCell ref="A3:J3"/>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4.xml><?xml version="1.0" encoding="utf-8"?>
<worksheet xmlns="http://schemas.openxmlformats.org/spreadsheetml/2006/main" xmlns:r="http://schemas.openxmlformats.org/officeDocument/2006/relationships">
  <sheetPr>
    <tabColor rgb="FF00B050"/>
    <outlinePr summaryBelow="0" summaryRight="0"/>
  </sheetPr>
  <dimension ref="A1:Z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M20" sqref="M20"/>
    </sheetView>
  </sheetViews>
  <sheetFormatPr defaultColWidth="14.42578125" defaultRowHeight="15.75" customHeight="1"/>
  <cols>
    <col min="1" max="1" width="5.85546875" style="280" customWidth="1"/>
    <col min="2" max="2" width="21.7109375" style="280" bestFit="1" customWidth="1"/>
    <col min="3" max="10" width="13.42578125" style="280" customWidth="1"/>
    <col min="11" max="12" width="14.42578125" style="280" hidden="1"/>
    <col min="13" max="16384" width="14.42578125" style="280"/>
  </cols>
  <sheetData>
    <row r="1" spans="1:26" ht="12.75">
      <c r="A1" s="277"/>
      <c r="B1" s="277"/>
      <c r="C1" s="277"/>
      <c r="D1" s="277"/>
      <c r="E1" s="277"/>
      <c r="F1" s="277"/>
      <c r="G1" s="277"/>
      <c r="H1" s="277"/>
      <c r="I1" s="277"/>
      <c r="J1" s="328" t="s">
        <v>245</v>
      </c>
    </row>
    <row r="2" spans="1:26" ht="12.75">
      <c r="A2" s="697" t="str">
        <f>'AT-2-S1 BUDGET'!A2</f>
        <v>[Mid Day Meal Scheme, U.P.]</v>
      </c>
      <c r="B2" s="680"/>
      <c r="C2" s="680"/>
      <c r="D2" s="680"/>
      <c r="E2" s="680"/>
      <c r="F2" s="680"/>
      <c r="G2" s="680"/>
      <c r="H2" s="680"/>
      <c r="I2" s="680"/>
      <c r="J2" s="680"/>
    </row>
    <row r="3" spans="1:26" ht="23.25">
      <c r="A3" s="698" t="str">
        <f>'AT-2-S1 BUDGET'!A3</f>
        <v>Annual Work Plan and Budget 2019-20</v>
      </c>
      <c r="B3" s="680"/>
      <c r="C3" s="680"/>
      <c r="D3" s="680"/>
      <c r="E3" s="680"/>
      <c r="F3" s="680"/>
      <c r="G3" s="680"/>
      <c r="H3" s="680"/>
      <c r="I3" s="680"/>
      <c r="J3" s="680"/>
    </row>
    <row r="4" spans="1:26" ht="12.75">
      <c r="A4" s="718" t="s">
        <v>936</v>
      </c>
      <c r="B4" s="680"/>
      <c r="C4" s="680"/>
      <c r="D4" s="680"/>
      <c r="E4" s="680"/>
      <c r="F4" s="680"/>
      <c r="G4" s="680"/>
      <c r="H4" s="680"/>
      <c r="I4" s="680"/>
      <c r="J4" s="680"/>
    </row>
    <row r="5" spans="1:26" ht="15.75" customHeight="1">
      <c r="A5" s="329" t="str">
        <f>AT_2A_fundflow!A5</f>
        <v>State: UTTAR PRADESH</v>
      </c>
      <c r="B5" s="330"/>
      <c r="C5" s="277"/>
      <c r="D5" s="277"/>
      <c r="E5" s="277"/>
      <c r="F5" s="277"/>
      <c r="G5" s="277"/>
      <c r="H5" s="277"/>
      <c r="I5" s="331"/>
      <c r="J5" s="283" t="str">
        <f>AT_2A_fundflow!U5</f>
        <v>(For the Period 01.04.18 to 31.03.19)</v>
      </c>
    </row>
    <row r="6" spans="1:26" ht="15.75" customHeight="1">
      <c r="A6" s="691" t="s">
        <v>83</v>
      </c>
      <c r="B6" s="691" t="s">
        <v>90</v>
      </c>
      <c r="C6" s="693" t="s">
        <v>934</v>
      </c>
      <c r="D6" s="694"/>
      <c r="E6" s="694"/>
      <c r="F6" s="682"/>
      <c r="G6" s="693" t="s">
        <v>236</v>
      </c>
      <c r="H6" s="694"/>
      <c r="I6" s="694"/>
      <c r="J6" s="682"/>
    </row>
    <row r="7" spans="1:26" ht="53.25" customHeight="1">
      <c r="A7" s="692"/>
      <c r="B7" s="692"/>
      <c r="C7" s="285" t="s">
        <v>237</v>
      </c>
      <c r="D7" s="285" t="s">
        <v>238</v>
      </c>
      <c r="E7" s="285" t="s">
        <v>239</v>
      </c>
      <c r="F7" s="285" t="s">
        <v>240</v>
      </c>
      <c r="G7" s="285" t="s">
        <v>237</v>
      </c>
      <c r="H7" s="285" t="s">
        <v>241</v>
      </c>
      <c r="I7" s="285" t="s">
        <v>242</v>
      </c>
      <c r="J7" s="285" t="s">
        <v>243</v>
      </c>
    </row>
    <row r="8" spans="1:26" ht="15.75" customHeight="1">
      <c r="A8" s="285">
        <v>1</v>
      </c>
      <c r="B8" s="285">
        <v>2</v>
      </c>
      <c r="C8" s="285">
        <v>3</v>
      </c>
      <c r="D8" s="285">
        <v>4</v>
      </c>
      <c r="E8" s="285">
        <v>5</v>
      </c>
      <c r="F8" s="285">
        <v>6</v>
      </c>
      <c r="G8" s="285">
        <v>7</v>
      </c>
      <c r="H8" s="285">
        <v>8</v>
      </c>
      <c r="I8" s="285">
        <v>9</v>
      </c>
      <c r="J8" s="285">
        <v>10</v>
      </c>
    </row>
    <row r="9" spans="1:26" ht="15.75" customHeight="1">
      <c r="A9" s="332"/>
      <c r="B9" s="332" t="s">
        <v>27</v>
      </c>
      <c r="C9" s="333">
        <f>SUM(C10:C84)</f>
        <v>513</v>
      </c>
      <c r="D9" s="333">
        <f>SUM(D10:D84)</f>
        <v>16484</v>
      </c>
      <c r="E9" s="333">
        <v>309</v>
      </c>
      <c r="F9" s="333">
        <f>SUM(F10:F84)</f>
        <v>5093556</v>
      </c>
      <c r="G9" s="333">
        <f>SUM(G10:G84)</f>
        <v>366</v>
      </c>
      <c r="H9" s="333">
        <f>SUM(H10:H84)</f>
        <v>1753826</v>
      </c>
      <c r="I9" s="333">
        <v>223</v>
      </c>
      <c r="J9" s="333">
        <f t="shared" ref="J9:J84" si="0">ROUND(IF(I9=0,0,H9/I9),0)</f>
        <v>7865</v>
      </c>
      <c r="K9" s="333">
        <f>SUM(K10:K84)</f>
        <v>390524686</v>
      </c>
      <c r="L9" s="321"/>
      <c r="M9" s="321"/>
      <c r="N9" s="321"/>
      <c r="O9" s="321"/>
      <c r="P9" s="321"/>
      <c r="Q9" s="321"/>
      <c r="R9" s="321"/>
      <c r="S9" s="321"/>
      <c r="T9" s="321"/>
      <c r="U9" s="321"/>
      <c r="V9" s="321"/>
      <c r="W9" s="321"/>
      <c r="X9" s="321"/>
      <c r="Y9" s="321"/>
      <c r="Z9" s="321"/>
    </row>
    <row r="10" spans="1:26" ht="15.75" customHeight="1">
      <c r="A10" s="297">
        <v>1</v>
      </c>
      <c r="B10" s="297" t="s">
        <v>136</v>
      </c>
      <c r="C10" s="334">
        <v>45</v>
      </c>
      <c r="D10" s="334">
        <v>2250</v>
      </c>
      <c r="E10" s="334">
        <v>309</v>
      </c>
      <c r="F10" s="333">
        <f t="shared" ref="F10:F84" si="1">ROUND(D10*E10,0)</f>
        <v>695250</v>
      </c>
      <c r="G10" s="334">
        <f>AT3A_Schools_PS!L10</f>
        <v>45</v>
      </c>
      <c r="H10" s="334">
        <f>'AT4A_enrolment vs availed_UPY'!R10</f>
        <v>182475</v>
      </c>
      <c r="I10" s="334">
        <v>201</v>
      </c>
      <c r="J10" s="333">
        <f t="shared" si="0"/>
        <v>908</v>
      </c>
      <c r="K10" s="280">
        <f t="shared" ref="K10:K84" si="2">H10*I10</f>
        <v>36677475</v>
      </c>
      <c r="L10" s="280">
        <f>'AT4A_enrolment vs availed_UPY'!L10</f>
        <v>908</v>
      </c>
    </row>
    <row r="11" spans="1:26" ht="15.75" customHeight="1">
      <c r="A11" s="297">
        <v>2</v>
      </c>
      <c r="B11" s="297" t="s">
        <v>137</v>
      </c>
      <c r="C11" s="334">
        <v>0</v>
      </c>
      <c r="D11" s="334">
        <v>0</v>
      </c>
      <c r="E11" s="334">
        <v>309</v>
      </c>
      <c r="F11" s="333">
        <f t="shared" si="1"/>
        <v>0</v>
      </c>
      <c r="G11" s="334">
        <f>AT3A_Schools_PS!L11</f>
        <v>0</v>
      </c>
      <c r="H11" s="334">
        <f>'AT4A_enrolment vs availed_UPY'!R11</f>
        <v>0</v>
      </c>
      <c r="I11" s="334">
        <v>0</v>
      </c>
      <c r="J11" s="333">
        <f t="shared" si="0"/>
        <v>0</v>
      </c>
      <c r="K11" s="280">
        <f t="shared" si="2"/>
        <v>0</v>
      </c>
      <c r="L11" s="280">
        <f>'AT4A_enrolment vs availed_UPY'!L11</f>
        <v>0</v>
      </c>
    </row>
    <row r="12" spans="1:26" ht="15.75" customHeight="1">
      <c r="A12" s="297">
        <v>3</v>
      </c>
      <c r="B12" s="297" t="s">
        <v>138</v>
      </c>
      <c r="C12" s="334">
        <v>59</v>
      </c>
      <c r="D12" s="334">
        <v>1854</v>
      </c>
      <c r="E12" s="334">
        <v>309</v>
      </c>
      <c r="F12" s="333">
        <f t="shared" si="1"/>
        <v>572886</v>
      </c>
      <c r="G12" s="334">
        <f>AT3A_Schools_PS!L12</f>
        <v>59</v>
      </c>
      <c r="H12" s="334">
        <f>'AT4A_enrolment vs availed_UPY'!R12</f>
        <v>192236</v>
      </c>
      <c r="I12" s="334">
        <v>189</v>
      </c>
      <c r="J12" s="333">
        <f t="shared" si="0"/>
        <v>1017</v>
      </c>
      <c r="K12" s="280">
        <f t="shared" si="2"/>
        <v>36332604</v>
      </c>
      <c r="L12" s="280">
        <f>'AT4A_enrolment vs availed_UPY'!L12</f>
        <v>1017</v>
      </c>
    </row>
    <row r="13" spans="1:26" ht="15.75" customHeight="1">
      <c r="A13" s="297">
        <v>4</v>
      </c>
      <c r="B13" s="297" t="s">
        <v>139</v>
      </c>
      <c r="C13" s="334">
        <v>0</v>
      </c>
      <c r="D13" s="334">
        <v>0</v>
      </c>
      <c r="E13" s="334">
        <v>309</v>
      </c>
      <c r="F13" s="333">
        <f t="shared" si="1"/>
        <v>0</v>
      </c>
      <c r="G13" s="334">
        <f>AT3A_Schools_PS!L13</f>
        <v>0</v>
      </c>
      <c r="H13" s="334">
        <f>'AT4A_enrolment vs availed_UPY'!R13</f>
        <v>0</v>
      </c>
      <c r="I13" s="334">
        <v>0</v>
      </c>
      <c r="J13" s="333">
        <f t="shared" si="0"/>
        <v>0</v>
      </c>
      <c r="K13" s="280">
        <f t="shared" si="2"/>
        <v>0</v>
      </c>
      <c r="L13" s="280">
        <f>'AT4A_enrolment vs availed_UPY'!L13</f>
        <v>0</v>
      </c>
    </row>
    <row r="14" spans="1:26" ht="15.75" customHeight="1">
      <c r="A14" s="297">
        <v>5</v>
      </c>
      <c r="B14" s="297" t="s">
        <v>140</v>
      </c>
      <c r="C14" s="334">
        <v>0</v>
      </c>
      <c r="D14" s="334">
        <v>0</v>
      </c>
      <c r="E14" s="334">
        <v>309</v>
      </c>
      <c r="F14" s="333">
        <f t="shared" si="1"/>
        <v>0</v>
      </c>
      <c r="G14" s="334">
        <f>AT3A_Schools_PS!L14</f>
        <v>0</v>
      </c>
      <c r="H14" s="334">
        <f>'AT4A_enrolment vs availed_UPY'!R14</f>
        <v>0</v>
      </c>
      <c r="I14" s="334">
        <v>0</v>
      </c>
      <c r="J14" s="333">
        <f t="shared" si="0"/>
        <v>0</v>
      </c>
      <c r="K14" s="280">
        <f t="shared" si="2"/>
        <v>0</v>
      </c>
      <c r="L14" s="280">
        <f>'AT4A_enrolment vs availed_UPY'!L14</f>
        <v>0</v>
      </c>
    </row>
    <row r="15" spans="1:26" ht="15.75" customHeight="1">
      <c r="A15" s="297">
        <v>6</v>
      </c>
      <c r="B15" s="297" t="s">
        <v>141</v>
      </c>
      <c r="C15" s="334">
        <v>0</v>
      </c>
      <c r="D15" s="334">
        <v>0</v>
      </c>
      <c r="E15" s="334">
        <v>309</v>
      </c>
      <c r="F15" s="333">
        <f t="shared" si="1"/>
        <v>0</v>
      </c>
      <c r="G15" s="334">
        <f>AT3A_Schools_PS!L15</f>
        <v>0</v>
      </c>
      <c r="H15" s="334">
        <f>'AT4A_enrolment vs availed_UPY'!R15</f>
        <v>0</v>
      </c>
      <c r="I15" s="334">
        <v>0</v>
      </c>
      <c r="J15" s="333">
        <f t="shared" si="0"/>
        <v>0</v>
      </c>
      <c r="K15" s="280">
        <f t="shared" si="2"/>
        <v>0</v>
      </c>
      <c r="L15" s="280">
        <f>'AT4A_enrolment vs availed_UPY'!L15</f>
        <v>0</v>
      </c>
    </row>
    <row r="16" spans="1:26" ht="15.75" customHeight="1">
      <c r="A16" s="297">
        <v>7</v>
      </c>
      <c r="B16" s="297" t="s">
        <v>142</v>
      </c>
      <c r="C16" s="334">
        <v>0</v>
      </c>
      <c r="D16" s="334">
        <v>0</v>
      </c>
      <c r="E16" s="334">
        <v>309</v>
      </c>
      <c r="F16" s="333">
        <f t="shared" si="1"/>
        <v>0</v>
      </c>
      <c r="G16" s="334">
        <f>AT3A_Schools_PS!L16</f>
        <v>0</v>
      </c>
      <c r="H16" s="334">
        <f>'AT4A_enrolment vs availed_UPY'!R16</f>
        <v>0</v>
      </c>
      <c r="I16" s="334">
        <v>0</v>
      </c>
      <c r="J16" s="333">
        <f t="shared" si="0"/>
        <v>0</v>
      </c>
      <c r="K16" s="280">
        <f t="shared" si="2"/>
        <v>0</v>
      </c>
      <c r="L16" s="280">
        <f>'AT4A_enrolment vs availed_UPY'!L16</f>
        <v>0</v>
      </c>
    </row>
    <row r="17" spans="1:12" ht="15.75" customHeight="1">
      <c r="A17" s="297">
        <v>8</v>
      </c>
      <c r="B17" s="297" t="s">
        <v>143</v>
      </c>
      <c r="C17" s="334">
        <v>0</v>
      </c>
      <c r="D17" s="334">
        <v>0</v>
      </c>
      <c r="E17" s="334">
        <v>309</v>
      </c>
      <c r="F17" s="333">
        <f t="shared" si="1"/>
        <v>0</v>
      </c>
      <c r="G17" s="334">
        <f>AT3A_Schools_PS!L17</f>
        <v>0</v>
      </c>
      <c r="H17" s="334">
        <f>'AT4A_enrolment vs availed_UPY'!R17</f>
        <v>0</v>
      </c>
      <c r="I17" s="334">
        <v>0</v>
      </c>
      <c r="J17" s="333">
        <f t="shared" si="0"/>
        <v>0</v>
      </c>
      <c r="K17" s="280">
        <f t="shared" si="2"/>
        <v>0</v>
      </c>
      <c r="L17" s="280">
        <f>'AT4A_enrolment vs availed_UPY'!L17</f>
        <v>0</v>
      </c>
    </row>
    <row r="18" spans="1:12" ht="15.75" customHeight="1">
      <c r="A18" s="297">
        <v>9</v>
      </c>
      <c r="B18" s="297" t="s">
        <v>144</v>
      </c>
      <c r="C18" s="334">
        <v>0</v>
      </c>
      <c r="D18" s="334">
        <v>0</v>
      </c>
      <c r="E18" s="334">
        <v>309</v>
      </c>
      <c r="F18" s="333">
        <f t="shared" si="1"/>
        <v>0</v>
      </c>
      <c r="G18" s="334">
        <f>AT3A_Schools_PS!L18</f>
        <v>0</v>
      </c>
      <c r="H18" s="334">
        <f>'AT4A_enrolment vs availed_UPY'!R18</f>
        <v>0</v>
      </c>
      <c r="I18" s="334">
        <v>0</v>
      </c>
      <c r="J18" s="333">
        <f t="shared" si="0"/>
        <v>0</v>
      </c>
      <c r="K18" s="280">
        <f t="shared" si="2"/>
        <v>0</v>
      </c>
      <c r="L18" s="280">
        <f>'AT4A_enrolment vs availed_UPY'!L18</f>
        <v>0</v>
      </c>
    </row>
    <row r="19" spans="1:12" ht="15.75" customHeight="1">
      <c r="A19" s="297">
        <v>10</v>
      </c>
      <c r="B19" s="297" t="s">
        <v>145</v>
      </c>
      <c r="C19" s="334">
        <v>0</v>
      </c>
      <c r="D19" s="334">
        <v>0</v>
      </c>
      <c r="E19" s="334">
        <v>309</v>
      </c>
      <c r="F19" s="333">
        <f t="shared" si="1"/>
        <v>0</v>
      </c>
      <c r="G19" s="334">
        <f>AT3A_Schools_PS!L19</f>
        <v>0</v>
      </c>
      <c r="H19" s="334">
        <f>'AT4A_enrolment vs availed_UPY'!R19</f>
        <v>0</v>
      </c>
      <c r="I19" s="334">
        <v>0</v>
      </c>
      <c r="J19" s="333">
        <f t="shared" si="0"/>
        <v>0</v>
      </c>
      <c r="K19" s="280">
        <f t="shared" si="2"/>
        <v>0</v>
      </c>
      <c r="L19" s="280">
        <f>'AT4A_enrolment vs availed_UPY'!L19</f>
        <v>0</v>
      </c>
    </row>
    <row r="20" spans="1:12" ht="15.75" customHeight="1">
      <c r="A20" s="297">
        <v>11</v>
      </c>
      <c r="B20" s="297" t="s">
        <v>146</v>
      </c>
      <c r="C20" s="334">
        <v>0</v>
      </c>
      <c r="D20" s="334">
        <v>0</v>
      </c>
      <c r="E20" s="334">
        <v>309</v>
      </c>
      <c r="F20" s="333">
        <f t="shared" si="1"/>
        <v>0</v>
      </c>
      <c r="G20" s="334">
        <f>AT3A_Schools_PS!L20</f>
        <v>9</v>
      </c>
      <c r="H20" s="334">
        <f>'AT4A_enrolment vs availed_UPY'!R20</f>
        <v>47784</v>
      </c>
      <c r="I20" s="334">
        <v>244</v>
      </c>
      <c r="J20" s="333">
        <f t="shared" si="0"/>
        <v>196</v>
      </c>
      <c r="K20" s="280">
        <f t="shared" si="2"/>
        <v>11659296</v>
      </c>
      <c r="L20" s="280">
        <f>'AT4A_enrolment vs availed_UPY'!L20</f>
        <v>196</v>
      </c>
    </row>
    <row r="21" spans="1:12" ht="15.75" customHeight="1">
      <c r="A21" s="297">
        <v>12</v>
      </c>
      <c r="B21" s="297" t="s">
        <v>147</v>
      </c>
      <c r="C21" s="334">
        <v>0</v>
      </c>
      <c r="D21" s="334">
        <v>0</v>
      </c>
      <c r="E21" s="334">
        <v>309</v>
      </c>
      <c r="F21" s="333">
        <f t="shared" si="1"/>
        <v>0</v>
      </c>
      <c r="G21" s="334">
        <f>AT3A_Schools_PS!L21</f>
        <v>0</v>
      </c>
      <c r="H21" s="334">
        <f>'AT4A_enrolment vs availed_UPY'!R21</f>
        <v>0</v>
      </c>
      <c r="I21" s="334">
        <v>0</v>
      </c>
      <c r="J21" s="333">
        <f t="shared" si="0"/>
        <v>0</v>
      </c>
      <c r="K21" s="280">
        <f t="shared" si="2"/>
        <v>0</v>
      </c>
      <c r="L21" s="280">
        <f>'AT4A_enrolment vs availed_UPY'!L21</f>
        <v>0</v>
      </c>
    </row>
    <row r="22" spans="1:12" ht="15.75" customHeight="1">
      <c r="A22" s="297">
        <v>13</v>
      </c>
      <c r="B22" s="297" t="s">
        <v>148</v>
      </c>
      <c r="C22" s="334">
        <v>22</v>
      </c>
      <c r="D22" s="334">
        <v>0</v>
      </c>
      <c r="E22" s="334">
        <v>309</v>
      </c>
      <c r="F22" s="333">
        <f t="shared" si="1"/>
        <v>0</v>
      </c>
      <c r="G22" s="334">
        <f>AT3A_Schools_PS!L22</f>
        <v>0</v>
      </c>
      <c r="H22" s="334">
        <f>'AT4A_enrolment vs availed_UPY'!R22</f>
        <v>0</v>
      </c>
      <c r="I22" s="334">
        <v>0</v>
      </c>
      <c r="J22" s="333">
        <f t="shared" si="0"/>
        <v>0</v>
      </c>
      <c r="K22" s="280">
        <f t="shared" si="2"/>
        <v>0</v>
      </c>
      <c r="L22" s="280">
        <f>'AT4A_enrolment vs availed_UPY'!L22</f>
        <v>0</v>
      </c>
    </row>
    <row r="23" spans="1:12" ht="15.75" customHeight="1">
      <c r="A23" s="297">
        <v>14</v>
      </c>
      <c r="B23" s="297" t="s">
        <v>149</v>
      </c>
      <c r="C23" s="334">
        <v>0</v>
      </c>
      <c r="D23" s="334">
        <v>0</v>
      </c>
      <c r="E23" s="334">
        <v>309</v>
      </c>
      <c r="F23" s="333">
        <f t="shared" si="1"/>
        <v>0</v>
      </c>
      <c r="G23" s="334">
        <f>AT3A_Schools_PS!L23</f>
        <v>0</v>
      </c>
      <c r="H23" s="334">
        <f>'AT4A_enrolment vs availed_UPY'!R23</f>
        <v>0</v>
      </c>
      <c r="I23" s="334">
        <v>0</v>
      </c>
      <c r="J23" s="333">
        <f t="shared" si="0"/>
        <v>0</v>
      </c>
      <c r="K23" s="280">
        <f t="shared" si="2"/>
        <v>0</v>
      </c>
      <c r="L23" s="280">
        <f>'AT4A_enrolment vs availed_UPY'!L23</f>
        <v>0</v>
      </c>
    </row>
    <row r="24" spans="1:12" ht="15.75" customHeight="1">
      <c r="A24" s="297">
        <v>15</v>
      </c>
      <c r="B24" s="297" t="s">
        <v>150</v>
      </c>
      <c r="C24" s="334">
        <v>0</v>
      </c>
      <c r="D24" s="334">
        <v>0</v>
      </c>
      <c r="E24" s="334">
        <v>309</v>
      </c>
      <c r="F24" s="333">
        <f t="shared" si="1"/>
        <v>0</v>
      </c>
      <c r="G24" s="334">
        <f>AT3A_Schools_PS!L24</f>
        <v>0</v>
      </c>
      <c r="H24" s="334">
        <f>'AT4A_enrolment vs availed_UPY'!R24</f>
        <v>0</v>
      </c>
      <c r="I24" s="334">
        <v>0</v>
      </c>
      <c r="J24" s="333">
        <f t="shared" si="0"/>
        <v>0</v>
      </c>
      <c r="K24" s="280">
        <f t="shared" si="2"/>
        <v>0</v>
      </c>
      <c r="L24" s="280">
        <f>'AT4A_enrolment vs availed_UPY'!L24</f>
        <v>0</v>
      </c>
    </row>
    <row r="25" spans="1:12" ht="15.75" customHeight="1">
      <c r="A25" s="297">
        <v>16</v>
      </c>
      <c r="B25" s="297" t="s">
        <v>151</v>
      </c>
      <c r="C25" s="334">
        <v>0</v>
      </c>
      <c r="D25" s="334">
        <v>0</v>
      </c>
      <c r="E25" s="334">
        <v>309</v>
      </c>
      <c r="F25" s="333">
        <f t="shared" si="1"/>
        <v>0</v>
      </c>
      <c r="G25" s="334">
        <f>AT3A_Schools_PS!L25</f>
        <v>0</v>
      </c>
      <c r="H25" s="334">
        <f>'AT4A_enrolment vs availed_UPY'!R25</f>
        <v>0</v>
      </c>
      <c r="I25" s="334">
        <v>0</v>
      </c>
      <c r="J25" s="333">
        <f t="shared" si="0"/>
        <v>0</v>
      </c>
      <c r="K25" s="280">
        <f t="shared" si="2"/>
        <v>0</v>
      </c>
      <c r="L25" s="280">
        <f>'AT4A_enrolment vs availed_UPY'!L25</f>
        <v>0</v>
      </c>
    </row>
    <row r="26" spans="1:12" ht="15.75" customHeight="1">
      <c r="A26" s="297">
        <v>17</v>
      </c>
      <c r="B26" s="297" t="s">
        <v>152</v>
      </c>
      <c r="C26" s="334">
        <v>0</v>
      </c>
      <c r="D26" s="334">
        <v>0</v>
      </c>
      <c r="E26" s="334">
        <v>309</v>
      </c>
      <c r="F26" s="333">
        <f t="shared" si="1"/>
        <v>0</v>
      </c>
      <c r="G26" s="334">
        <f>AT3A_Schools_PS!L26</f>
        <v>0</v>
      </c>
      <c r="H26" s="334">
        <f>'AT4A_enrolment vs availed_UPY'!R26</f>
        <v>0</v>
      </c>
      <c r="I26" s="334">
        <v>0</v>
      </c>
      <c r="J26" s="333">
        <f t="shared" si="0"/>
        <v>0</v>
      </c>
      <c r="K26" s="280">
        <f t="shared" si="2"/>
        <v>0</v>
      </c>
      <c r="L26" s="280">
        <f>'AT4A_enrolment vs availed_UPY'!L26</f>
        <v>0</v>
      </c>
    </row>
    <row r="27" spans="1:12" ht="15.75" customHeight="1">
      <c r="A27" s="297">
        <v>18</v>
      </c>
      <c r="B27" s="297" t="s">
        <v>153</v>
      </c>
      <c r="C27" s="334">
        <v>0</v>
      </c>
      <c r="D27" s="334">
        <v>0</v>
      </c>
      <c r="E27" s="334">
        <v>309</v>
      </c>
      <c r="F27" s="333">
        <f t="shared" si="1"/>
        <v>0</v>
      </c>
      <c r="G27" s="334">
        <f>AT3A_Schools_PS!L27</f>
        <v>0</v>
      </c>
      <c r="H27" s="334">
        <f>'AT4A_enrolment vs availed_UPY'!R27</f>
        <v>0</v>
      </c>
      <c r="I27" s="334">
        <v>0</v>
      </c>
      <c r="J27" s="333">
        <f t="shared" si="0"/>
        <v>0</v>
      </c>
      <c r="K27" s="280">
        <f t="shared" si="2"/>
        <v>0</v>
      </c>
      <c r="L27" s="280">
        <f>'AT4A_enrolment vs availed_UPY'!L27</f>
        <v>0</v>
      </c>
    </row>
    <row r="28" spans="1:12" ht="15.75" customHeight="1">
      <c r="A28" s="297">
        <v>19</v>
      </c>
      <c r="B28" s="297" t="s">
        <v>154</v>
      </c>
      <c r="C28" s="334">
        <v>0</v>
      </c>
      <c r="D28" s="334">
        <v>0</v>
      </c>
      <c r="E28" s="334">
        <v>309</v>
      </c>
      <c r="F28" s="333">
        <f t="shared" si="1"/>
        <v>0</v>
      </c>
      <c r="G28" s="334">
        <f>AT3A_Schools_PS!L28</f>
        <v>0</v>
      </c>
      <c r="H28" s="334">
        <f>'AT4A_enrolment vs availed_UPY'!R28</f>
        <v>0</v>
      </c>
      <c r="I28" s="334">
        <v>0</v>
      </c>
      <c r="J28" s="333">
        <f t="shared" si="0"/>
        <v>0</v>
      </c>
      <c r="K28" s="280">
        <f t="shared" si="2"/>
        <v>0</v>
      </c>
      <c r="L28" s="280">
        <f>'AT4A_enrolment vs availed_UPY'!L28</f>
        <v>0</v>
      </c>
    </row>
    <row r="29" spans="1:12" ht="15.75" customHeight="1">
      <c r="A29" s="297">
        <v>20</v>
      </c>
      <c r="B29" s="297" t="s">
        <v>155</v>
      </c>
      <c r="C29" s="334">
        <v>0</v>
      </c>
      <c r="D29" s="334">
        <v>0</v>
      </c>
      <c r="E29" s="334">
        <v>309</v>
      </c>
      <c r="F29" s="333">
        <f t="shared" si="1"/>
        <v>0</v>
      </c>
      <c r="G29" s="334">
        <f>AT3A_Schools_PS!L29</f>
        <v>0</v>
      </c>
      <c r="H29" s="334">
        <f>'AT4A_enrolment vs availed_UPY'!R29</f>
        <v>0</v>
      </c>
      <c r="I29" s="334">
        <v>0</v>
      </c>
      <c r="J29" s="333">
        <f t="shared" si="0"/>
        <v>0</v>
      </c>
      <c r="K29" s="280">
        <f t="shared" si="2"/>
        <v>0</v>
      </c>
      <c r="L29" s="280">
        <f>'AT4A_enrolment vs availed_UPY'!L29</f>
        <v>0</v>
      </c>
    </row>
    <row r="30" spans="1:12" ht="15.75" customHeight="1">
      <c r="A30" s="297">
        <v>21</v>
      </c>
      <c r="B30" s="297" t="s">
        <v>156</v>
      </c>
      <c r="C30" s="334">
        <v>0</v>
      </c>
      <c r="D30" s="334">
        <v>0</v>
      </c>
      <c r="E30" s="334">
        <v>309</v>
      </c>
      <c r="F30" s="333">
        <f t="shared" si="1"/>
        <v>0</v>
      </c>
      <c r="G30" s="334">
        <f>AT3A_Schools_PS!L30</f>
        <v>0</v>
      </c>
      <c r="H30" s="334">
        <f>'AT4A_enrolment vs availed_UPY'!R30</f>
        <v>0</v>
      </c>
      <c r="I30" s="334">
        <v>0</v>
      </c>
      <c r="J30" s="333">
        <f t="shared" si="0"/>
        <v>0</v>
      </c>
      <c r="K30" s="280">
        <f t="shared" si="2"/>
        <v>0</v>
      </c>
      <c r="L30" s="280">
        <f>'AT4A_enrolment vs availed_UPY'!L30</f>
        <v>0</v>
      </c>
    </row>
    <row r="31" spans="1:12" ht="15.75" customHeight="1">
      <c r="A31" s="297">
        <v>22</v>
      </c>
      <c r="B31" s="297" t="s">
        <v>157</v>
      </c>
      <c r="C31" s="334">
        <v>0</v>
      </c>
      <c r="D31" s="334">
        <v>0</v>
      </c>
      <c r="E31" s="334">
        <v>309</v>
      </c>
      <c r="F31" s="333">
        <f t="shared" si="1"/>
        <v>0</v>
      </c>
      <c r="G31" s="334">
        <f>AT3A_Schools_PS!L31</f>
        <v>0</v>
      </c>
      <c r="H31" s="334">
        <f>'AT4A_enrolment vs availed_UPY'!R31</f>
        <v>0</v>
      </c>
      <c r="I31" s="334">
        <v>0</v>
      </c>
      <c r="J31" s="333">
        <f t="shared" si="0"/>
        <v>0</v>
      </c>
      <c r="K31" s="280">
        <f t="shared" si="2"/>
        <v>0</v>
      </c>
      <c r="L31" s="280">
        <f>'AT4A_enrolment vs availed_UPY'!L31</f>
        <v>0</v>
      </c>
    </row>
    <row r="32" spans="1:12" ht="15.75" customHeight="1">
      <c r="A32" s="297">
        <v>23</v>
      </c>
      <c r="B32" s="297" t="s">
        <v>158</v>
      </c>
      <c r="C32" s="334">
        <v>0</v>
      </c>
      <c r="D32" s="334">
        <v>0</v>
      </c>
      <c r="E32" s="334">
        <v>309</v>
      </c>
      <c r="F32" s="333">
        <f t="shared" si="1"/>
        <v>0</v>
      </c>
      <c r="G32" s="334">
        <f>AT3A_Schools_PS!L32</f>
        <v>0</v>
      </c>
      <c r="H32" s="334">
        <f>'AT4A_enrolment vs availed_UPY'!R32</f>
        <v>0</v>
      </c>
      <c r="I32" s="334">
        <v>0</v>
      </c>
      <c r="J32" s="333">
        <f t="shared" si="0"/>
        <v>0</v>
      </c>
      <c r="K32" s="280">
        <f t="shared" si="2"/>
        <v>0</v>
      </c>
      <c r="L32" s="280">
        <f>'AT4A_enrolment vs availed_UPY'!L32</f>
        <v>0</v>
      </c>
    </row>
    <row r="33" spans="1:12" ht="15.75" customHeight="1">
      <c r="A33" s="297">
        <v>24</v>
      </c>
      <c r="B33" s="297" t="s">
        <v>159</v>
      </c>
      <c r="C33" s="334">
        <v>0</v>
      </c>
      <c r="D33" s="334">
        <v>0</v>
      </c>
      <c r="E33" s="334">
        <v>309</v>
      </c>
      <c r="F33" s="333">
        <f t="shared" si="1"/>
        <v>0</v>
      </c>
      <c r="G33" s="334">
        <f>AT3A_Schools_PS!L33</f>
        <v>0</v>
      </c>
      <c r="H33" s="334">
        <f>'AT4A_enrolment vs availed_UPY'!R33</f>
        <v>0</v>
      </c>
      <c r="I33" s="334">
        <v>0</v>
      </c>
      <c r="J33" s="333">
        <f t="shared" si="0"/>
        <v>0</v>
      </c>
      <c r="K33" s="280">
        <f t="shared" si="2"/>
        <v>0</v>
      </c>
      <c r="L33" s="280">
        <f>'AT4A_enrolment vs availed_UPY'!L33</f>
        <v>0</v>
      </c>
    </row>
    <row r="34" spans="1:12" ht="15.75" customHeight="1">
      <c r="A34" s="297">
        <v>25</v>
      </c>
      <c r="B34" s="297" t="s">
        <v>160</v>
      </c>
      <c r="C34" s="334">
        <v>0</v>
      </c>
      <c r="D34" s="334">
        <v>0</v>
      </c>
      <c r="E34" s="334">
        <v>309</v>
      </c>
      <c r="F34" s="333">
        <f t="shared" si="1"/>
        <v>0</v>
      </c>
      <c r="G34" s="334">
        <f>AT3A_Schools_PS!L34</f>
        <v>0</v>
      </c>
      <c r="H34" s="334">
        <f>'AT4A_enrolment vs availed_UPY'!R34</f>
        <v>0</v>
      </c>
      <c r="I34" s="334">
        <v>0</v>
      </c>
      <c r="J34" s="333">
        <f t="shared" si="0"/>
        <v>0</v>
      </c>
      <c r="K34" s="280">
        <f t="shared" si="2"/>
        <v>0</v>
      </c>
      <c r="L34" s="280">
        <f>'AT4A_enrolment vs availed_UPY'!L34</f>
        <v>0</v>
      </c>
    </row>
    <row r="35" spans="1:12" ht="15.75" customHeight="1">
      <c r="A35" s="297">
        <v>26</v>
      </c>
      <c r="B35" s="297" t="s">
        <v>161</v>
      </c>
      <c r="C35" s="334">
        <v>33</v>
      </c>
      <c r="D35" s="334">
        <v>1065</v>
      </c>
      <c r="E35" s="334">
        <v>309</v>
      </c>
      <c r="F35" s="333">
        <f t="shared" si="1"/>
        <v>329085</v>
      </c>
      <c r="G35" s="334">
        <f>AT3A_Schools_PS!L35</f>
        <v>33</v>
      </c>
      <c r="H35" s="334">
        <f>'AT4A_enrolment vs availed_UPY'!R35</f>
        <v>141834</v>
      </c>
      <c r="I35" s="334">
        <v>244</v>
      </c>
      <c r="J35" s="333">
        <f t="shared" si="0"/>
        <v>581</v>
      </c>
      <c r="K35" s="280">
        <f t="shared" si="2"/>
        <v>34607496</v>
      </c>
      <c r="L35" s="280">
        <f>'AT4A_enrolment vs availed_UPY'!L35</f>
        <v>581</v>
      </c>
    </row>
    <row r="36" spans="1:12" ht="15.75" customHeight="1">
      <c r="A36" s="297">
        <v>27</v>
      </c>
      <c r="B36" s="297" t="s">
        <v>162</v>
      </c>
      <c r="C36" s="334">
        <v>35</v>
      </c>
      <c r="D36" s="334">
        <v>1750</v>
      </c>
      <c r="E36" s="334">
        <v>309</v>
      </c>
      <c r="F36" s="333">
        <f t="shared" si="1"/>
        <v>540750</v>
      </c>
      <c r="G36" s="334">
        <f>AT3A_Schools_PS!L36</f>
        <v>35</v>
      </c>
      <c r="H36" s="334">
        <f>'AT4A_enrolment vs availed_UPY'!R36</f>
        <v>297457</v>
      </c>
      <c r="I36" s="334">
        <v>199</v>
      </c>
      <c r="J36" s="333">
        <f t="shared" si="0"/>
        <v>1495</v>
      </c>
      <c r="K36" s="280">
        <f t="shared" si="2"/>
        <v>59193943</v>
      </c>
      <c r="L36" s="280">
        <f>'AT4A_enrolment vs availed_UPY'!L36</f>
        <v>1495</v>
      </c>
    </row>
    <row r="37" spans="1:12" ht="15.75" customHeight="1">
      <c r="A37" s="297">
        <v>28</v>
      </c>
      <c r="B37" s="297" t="s">
        <v>163</v>
      </c>
      <c r="C37" s="334">
        <v>0</v>
      </c>
      <c r="D37" s="334">
        <v>0</v>
      </c>
      <c r="E37" s="334">
        <v>309</v>
      </c>
      <c r="F37" s="333">
        <f t="shared" si="1"/>
        <v>0</v>
      </c>
      <c r="G37" s="334">
        <f>AT3A_Schools_PS!L37</f>
        <v>0</v>
      </c>
      <c r="H37" s="334">
        <f>'AT4A_enrolment vs availed_UPY'!R37</f>
        <v>0</v>
      </c>
      <c r="I37" s="334">
        <v>0</v>
      </c>
      <c r="J37" s="333">
        <f t="shared" si="0"/>
        <v>0</v>
      </c>
      <c r="K37" s="280">
        <f t="shared" si="2"/>
        <v>0</v>
      </c>
      <c r="L37" s="280">
        <f>'AT4A_enrolment vs availed_UPY'!L37</f>
        <v>0</v>
      </c>
    </row>
    <row r="38" spans="1:12" ht="15.75" customHeight="1">
      <c r="A38" s="297">
        <v>29</v>
      </c>
      <c r="B38" s="297" t="s">
        <v>164</v>
      </c>
      <c r="C38" s="334">
        <v>0</v>
      </c>
      <c r="D38" s="334">
        <v>318</v>
      </c>
      <c r="E38" s="334">
        <v>309</v>
      </c>
      <c r="F38" s="333">
        <f t="shared" si="1"/>
        <v>98262</v>
      </c>
      <c r="G38" s="334">
        <f>AT3A_Schools_PS!L38</f>
        <v>0</v>
      </c>
      <c r="H38" s="334">
        <f>'AT4A_enrolment vs availed_UPY'!R38</f>
        <v>0</v>
      </c>
      <c r="I38" s="334">
        <v>0</v>
      </c>
      <c r="J38" s="333">
        <f t="shared" si="0"/>
        <v>0</v>
      </c>
      <c r="K38" s="280">
        <f t="shared" si="2"/>
        <v>0</v>
      </c>
      <c r="L38" s="280">
        <f>'AT4A_enrolment vs availed_UPY'!L38</f>
        <v>0</v>
      </c>
    </row>
    <row r="39" spans="1:12" ht="15.75" customHeight="1">
      <c r="A39" s="297">
        <v>30</v>
      </c>
      <c r="B39" s="297" t="s">
        <v>165</v>
      </c>
      <c r="C39" s="334">
        <v>0</v>
      </c>
      <c r="D39" s="334">
        <v>0</v>
      </c>
      <c r="E39" s="334">
        <v>309</v>
      </c>
      <c r="F39" s="333">
        <f t="shared" si="1"/>
        <v>0</v>
      </c>
      <c r="G39" s="334">
        <f>AT3A_Schools_PS!L39</f>
        <v>0</v>
      </c>
      <c r="H39" s="334">
        <f>'AT4A_enrolment vs availed_UPY'!R39</f>
        <v>0</v>
      </c>
      <c r="I39" s="334">
        <v>0</v>
      </c>
      <c r="J39" s="333">
        <f t="shared" si="0"/>
        <v>0</v>
      </c>
      <c r="K39" s="280">
        <f t="shared" si="2"/>
        <v>0</v>
      </c>
      <c r="L39" s="280">
        <f>'AT4A_enrolment vs availed_UPY'!L39</f>
        <v>0</v>
      </c>
    </row>
    <row r="40" spans="1:12" ht="15.75" customHeight="1">
      <c r="A40" s="297">
        <v>31</v>
      </c>
      <c r="B40" s="297" t="s">
        <v>166</v>
      </c>
      <c r="C40" s="334">
        <v>0</v>
      </c>
      <c r="D40" s="334">
        <v>0</v>
      </c>
      <c r="E40" s="334">
        <v>309</v>
      </c>
      <c r="F40" s="333">
        <f t="shared" si="1"/>
        <v>0</v>
      </c>
      <c r="G40" s="334">
        <f>AT3A_Schools_PS!L40</f>
        <v>0</v>
      </c>
      <c r="H40" s="334">
        <f>'AT4A_enrolment vs availed_UPY'!R40</f>
        <v>0</v>
      </c>
      <c r="I40" s="334">
        <v>0</v>
      </c>
      <c r="J40" s="333">
        <f t="shared" si="0"/>
        <v>0</v>
      </c>
      <c r="K40" s="280">
        <f t="shared" si="2"/>
        <v>0</v>
      </c>
      <c r="L40" s="280">
        <f>'AT4A_enrolment vs availed_UPY'!L40</f>
        <v>0</v>
      </c>
    </row>
    <row r="41" spans="1:12" ht="15.75" customHeight="1">
      <c r="A41" s="297">
        <v>32</v>
      </c>
      <c r="B41" s="297" t="s">
        <v>167</v>
      </c>
      <c r="C41" s="334">
        <v>0</v>
      </c>
      <c r="D41" s="334">
        <v>0</v>
      </c>
      <c r="E41" s="334">
        <v>309</v>
      </c>
      <c r="F41" s="333">
        <f t="shared" si="1"/>
        <v>0</v>
      </c>
      <c r="G41" s="334">
        <f>AT3A_Schools_PS!L41</f>
        <v>0</v>
      </c>
      <c r="H41" s="334">
        <f>'AT4A_enrolment vs availed_UPY'!R41</f>
        <v>0</v>
      </c>
      <c r="I41" s="334">
        <v>0</v>
      </c>
      <c r="J41" s="333">
        <f t="shared" si="0"/>
        <v>0</v>
      </c>
      <c r="K41" s="280">
        <f t="shared" si="2"/>
        <v>0</v>
      </c>
      <c r="L41" s="280">
        <f>'AT4A_enrolment vs availed_UPY'!L41</f>
        <v>0</v>
      </c>
    </row>
    <row r="42" spans="1:12" ht="15.75" customHeight="1">
      <c r="A42" s="297">
        <v>33</v>
      </c>
      <c r="B42" s="297" t="s">
        <v>168</v>
      </c>
      <c r="C42" s="334">
        <v>0</v>
      </c>
      <c r="D42" s="334">
        <v>0</v>
      </c>
      <c r="E42" s="334">
        <v>309</v>
      </c>
      <c r="F42" s="333">
        <f t="shared" si="1"/>
        <v>0</v>
      </c>
      <c r="G42" s="334">
        <f>AT3A_Schools_PS!L42</f>
        <v>0</v>
      </c>
      <c r="H42" s="334">
        <f>'AT4A_enrolment vs availed_UPY'!R42</f>
        <v>0</v>
      </c>
      <c r="I42" s="334">
        <v>0</v>
      </c>
      <c r="J42" s="333">
        <f t="shared" si="0"/>
        <v>0</v>
      </c>
      <c r="K42" s="280">
        <f t="shared" si="2"/>
        <v>0</v>
      </c>
      <c r="L42" s="280">
        <f>'AT4A_enrolment vs availed_UPY'!L42</f>
        <v>0</v>
      </c>
    </row>
    <row r="43" spans="1:12" ht="15.75" customHeight="1">
      <c r="A43" s="297">
        <v>34</v>
      </c>
      <c r="B43" s="297" t="s">
        <v>169</v>
      </c>
      <c r="C43" s="334">
        <v>0</v>
      </c>
      <c r="D43" s="334">
        <v>0</v>
      </c>
      <c r="E43" s="334">
        <v>309</v>
      </c>
      <c r="F43" s="333">
        <f t="shared" si="1"/>
        <v>0</v>
      </c>
      <c r="G43" s="334">
        <f>AT3A_Schools_PS!L43</f>
        <v>0</v>
      </c>
      <c r="H43" s="334">
        <f>'AT4A_enrolment vs availed_UPY'!R43</f>
        <v>0</v>
      </c>
      <c r="I43" s="334">
        <v>0</v>
      </c>
      <c r="J43" s="333">
        <f t="shared" si="0"/>
        <v>0</v>
      </c>
      <c r="K43" s="280">
        <f t="shared" si="2"/>
        <v>0</v>
      </c>
      <c r="L43" s="280">
        <f>'AT4A_enrolment vs availed_UPY'!L43</f>
        <v>0</v>
      </c>
    </row>
    <row r="44" spans="1:12" ht="15.75" customHeight="1">
      <c r="A44" s="297">
        <v>35</v>
      </c>
      <c r="B44" s="297" t="s">
        <v>170</v>
      </c>
      <c r="C44" s="334">
        <v>0</v>
      </c>
      <c r="D44" s="334">
        <v>0</v>
      </c>
      <c r="E44" s="334">
        <v>309</v>
      </c>
      <c r="F44" s="333">
        <f t="shared" si="1"/>
        <v>0</v>
      </c>
      <c r="G44" s="334">
        <f>AT3A_Schools_PS!L44</f>
        <v>0</v>
      </c>
      <c r="H44" s="334">
        <f>'AT4A_enrolment vs availed_UPY'!R44</f>
        <v>0</v>
      </c>
      <c r="I44" s="334">
        <v>0</v>
      </c>
      <c r="J44" s="333">
        <f t="shared" si="0"/>
        <v>0</v>
      </c>
      <c r="K44" s="280">
        <f t="shared" si="2"/>
        <v>0</v>
      </c>
      <c r="L44" s="280">
        <f>'AT4A_enrolment vs availed_UPY'!L44</f>
        <v>0</v>
      </c>
    </row>
    <row r="45" spans="1:12" ht="15.75" customHeight="1">
      <c r="A45" s="297">
        <v>36</v>
      </c>
      <c r="B45" s="297" t="s">
        <v>171</v>
      </c>
      <c r="C45" s="334">
        <v>0</v>
      </c>
      <c r="D45" s="334">
        <v>0</v>
      </c>
      <c r="E45" s="334">
        <v>309</v>
      </c>
      <c r="F45" s="333">
        <f t="shared" si="1"/>
        <v>0</v>
      </c>
      <c r="G45" s="334">
        <f>AT3A_Schools_PS!L45</f>
        <v>0</v>
      </c>
      <c r="H45" s="334">
        <f>'AT4A_enrolment vs availed_UPY'!R45</f>
        <v>0</v>
      </c>
      <c r="I45" s="334">
        <v>0</v>
      </c>
      <c r="J45" s="333">
        <f t="shared" si="0"/>
        <v>0</v>
      </c>
      <c r="K45" s="280">
        <f t="shared" si="2"/>
        <v>0</v>
      </c>
      <c r="L45" s="280">
        <f>'AT4A_enrolment vs availed_UPY'!L45</f>
        <v>0</v>
      </c>
    </row>
    <row r="46" spans="1:12" ht="15.75" customHeight="1">
      <c r="A46" s="297">
        <v>37</v>
      </c>
      <c r="B46" s="297" t="s">
        <v>172</v>
      </c>
      <c r="C46" s="334">
        <v>0</v>
      </c>
      <c r="D46" s="334">
        <v>0</v>
      </c>
      <c r="E46" s="334">
        <v>309</v>
      </c>
      <c r="F46" s="333">
        <f t="shared" si="1"/>
        <v>0</v>
      </c>
      <c r="G46" s="334">
        <f>AT3A_Schools_PS!L46</f>
        <v>0</v>
      </c>
      <c r="H46" s="334">
        <f>'AT4A_enrolment vs availed_UPY'!R46</f>
        <v>0</v>
      </c>
      <c r="I46" s="334">
        <v>0</v>
      </c>
      <c r="J46" s="333">
        <f t="shared" si="0"/>
        <v>0</v>
      </c>
      <c r="K46" s="280">
        <f t="shared" si="2"/>
        <v>0</v>
      </c>
      <c r="L46" s="280">
        <f>'AT4A_enrolment vs availed_UPY'!L46</f>
        <v>0</v>
      </c>
    </row>
    <row r="47" spans="1:12" ht="15.75" customHeight="1">
      <c r="A47" s="297">
        <v>38</v>
      </c>
      <c r="B47" s="297" t="s">
        <v>173</v>
      </c>
      <c r="C47" s="334">
        <v>0</v>
      </c>
      <c r="D47" s="334">
        <v>0</v>
      </c>
      <c r="E47" s="334">
        <v>309</v>
      </c>
      <c r="F47" s="333">
        <f t="shared" si="1"/>
        <v>0</v>
      </c>
      <c r="G47" s="334">
        <f>AT3A_Schools_PS!L47</f>
        <v>0</v>
      </c>
      <c r="H47" s="334">
        <f>'AT4A_enrolment vs availed_UPY'!R47</f>
        <v>0</v>
      </c>
      <c r="I47" s="334">
        <v>0</v>
      </c>
      <c r="J47" s="333">
        <f t="shared" si="0"/>
        <v>0</v>
      </c>
      <c r="K47" s="280">
        <f t="shared" si="2"/>
        <v>0</v>
      </c>
      <c r="L47" s="280">
        <f>'AT4A_enrolment vs availed_UPY'!L47</f>
        <v>0</v>
      </c>
    </row>
    <row r="48" spans="1:12" ht="15.75" customHeight="1">
      <c r="A48" s="297">
        <v>39</v>
      </c>
      <c r="B48" s="297" t="s">
        <v>174</v>
      </c>
      <c r="C48" s="334">
        <v>0</v>
      </c>
      <c r="D48" s="334">
        <v>0</v>
      </c>
      <c r="E48" s="334">
        <v>309</v>
      </c>
      <c r="F48" s="333">
        <f t="shared" si="1"/>
        <v>0</v>
      </c>
      <c r="G48" s="334">
        <f>AT3A_Schools_PS!L48</f>
        <v>0</v>
      </c>
      <c r="H48" s="334">
        <f>'AT4A_enrolment vs availed_UPY'!R48</f>
        <v>0</v>
      </c>
      <c r="I48" s="334">
        <v>0</v>
      </c>
      <c r="J48" s="333">
        <f t="shared" si="0"/>
        <v>0</v>
      </c>
      <c r="K48" s="280">
        <f t="shared" si="2"/>
        <v>0</v>
      </c>
      <c r="L48" s="280">
        <f>'AT4A_enrolment vs availed_UPY'!L48</f>
        <v>0</v>
      </c>
    </row>
    <row r="49" spans="1:12" ht="15.75" customHeight="1">
      <c r="A49" s="297">
        <v>40</v>
      </c>
      <c r="B49" s="297" t="s">
        <v>175</v>
      </c>
      <c r="C49" s="334">
        <v>0</v>
      </c>
      <c r="D49" s="334">
        <v>0</v>
      </c>
      <c r="E49" s="334">
        <v>309</v>
      </c>
      <c r="F49" s="333">
        <f t="shared" si="1"/>
        <v>0</v>
      </c>
      <c r="G49" s="334">
        <f>AT3A_Schools_PS!L49</f>
        <v>0</v>
      </c>
      <c r="H49" s="334">
        <f>'AT4A_enrolment vs availed_UPY'!R49</f>
        <v>0</v>
      </c>
      <c r="I49" s="334">
        <v>0</v>
      </c>
      <c r="J49" s="333">
        <f t="shared" si="0"/>
        <v>0</v>
      </c>
      <c r="K49" s="280">
        <f t="shared" si="2"/>
        <v>0</v>
      </c>
      <c r="L49" s="280">
        <f>'AT4A_enrolment vs availed_UPY'!L49</f>
        <v>0</v>
      </c>
    </row>
    <row r="50" spans="1:12" ht="15.75" customHeight="1">
      <c r="A50" s="297">
        <v>41</v>
      </c>
      <c r="B50" s="297" t="s">
        <v>176</v>
      </c>
      <c r="C50" s="334">
        <v>0</v>
      </c>
      <c r="D50" s="334">
        <v>0</v>
      </c>
      <c r="E50" s="334">
        <v>309</v>
      </c>
      <c r="F50" s="333">
        <f t="shared" si="1"/>
        <v>0</v>
      </c>
      <c r="G50" s="334">
        <f>AT3A_Schools_PS!L50</f>
        <v>0</v>
      </c>
      <c r="H50" s="334">
        <f>'AT4A_enrolment vs availed_UPY'!R50</f>
        <v>0</v>
      </c>
      <c r="I50" s="334">
        <v>0</v>
      </c>
      <c r="J50" s="333">
        <f t="shared" si="0"/>
        <v>0</v>
      </c>
      <c r="K50" s="280">
        <f t="shared" si="2"/>
        <v>0</v>
      </c>
      <c r="L50" s="280">
        <f>'AT4A_enrolment vs availed_UPY'!L50</f>
        <v>0</v>
      </c>
    </row>
    <row r="51" spans="1:12" ht="15.75" customHeight="1">
      <c r="A51" s="297">
        <v>42</v>
      </c>
      <c r="B51" s="297" t="s">
        <v>177</v>
      </c>
      <c r="C51" s="334">
        <v>0</v>
      </c>
      <c r="D51" s="334">
        <v>0</v>
      </c>
      <c r="E51" s="334">
        <v>309</v>
      </c>
      <c r="F51" s="333">
        <f t="shared" si="1"/>
        <v>0</v>
      </c>
      <c r="G51" s="334">
        <f>AT3A_Schools_PS!L51</f>
        <v>0</v>
      </c>
      <c r="H51" s="334">
        <f>'AT4A_enrolment vs availed_UPY'!R51</f>
        <v>0</v>
      </c>
      <c r="I51" s="334">
        <v>0</v>
      </c>
      <c r="J51" s="333">
        <f t="shared" si="0"/>
        <v>0</v>
      </c>
      <c r="K51" s="280">
        <f t="shared" si="2"/>
        <v>0</v>
      </c>
      <c r="L51" s="280">
        <f>'AT4A_enrolment vs availed_UPY'!L51</f>
        <v>0</v>
      </c>
    </row>
    <row r="52" spans="1:12" ht="15.75" customHeight="1">
      <c r="A52" s="297">
        <v>43</v>
      </c>
      <c r="B52" s="297" t="s">
        <v>178</v>
      </c>
      <c r="C52" s="334">
        <v>0</v>
      </c>
      <c r="D52" s="334">
        <v>0</v>
      </c>
      <c r="E52" s="334">
        <v>309</v>
      </c>
      <c r="F52" s="333">
        <f t="shared" si="1"/>
        <v>0</v>
      </c>
      <c r="G52" s="334">
        <f>AT3A_Schools_PS!L52</f>
        <v>0</v>
      </c>
      <c r="H52" s="334">
        <f>'AT4A_enrolment vs availed_UPY'!R52</f>
        <v>0</v>
      </c>
      <c r="I52" s="334">
        <v>0</v>
      </c>
      <c r="J52" s="333">
        <f t="shared" si="0"/>
        <v>0</v>
      </c>
      <c r="K52" s="280">
        <f t="shared" si="2"/>
        <v>0</v>
      </c>
      <c r="L52" s="280">
        <f>'AT4A_enrolment vs availed_UPY'!L52</f>
        <v>0</v>
      </c>
    </row>
    <row r="53" spans="1:12" ht="15.75" customHeight="1">
      <c r="A53" s="297">
        <v>44</v>
      </c>
      <c r="B53" s="297" t="s">
        <v>179</v>
      </c>
      <c r="C53" s="334">
        <v>0</v>
      </c>
      <c r="D53" s="334">
        <v>0</v>
      </c>
      <c r="E53" s="334">
        <v>309</v>
      </c>
      <c r="F53" s="333">
        <f t="shared" si="1"/>
        <v>0</v>
      </c>
      <c r="G53" s="334">
        <f>AT3A_Schools_PS!L53</f>
        <v>0</v>
      </c>
      <c r="H53" s="334">
        <f>'AT4A_enrolment vs availed_UPY'!R53</f>
        <v>0</v>
      </c>
      <c r="I53" s="334">
        <v>0</v>
      </c>
      <c r="J53" s="333">
        <f t="shared" si="0"/>
        <v>0</v>
      </c>
      <c r="K53" s="280">
        <f t="shared" si="2"/>
        <v>0</v>
      </c>
      <c r="L53" s="280">
        <f>'AT4A_enrolment vs availed_UPY'!L53</f>
        <v>0</v>
      </c>
    </row>
    <row r="54" spans="1:12" ht="15.75" customHeight="1">
      <c r="A54" s="297">
        <v>45</v>
      </c>
      <c r="B54" s="297" t="s">
        <v>181</v>
      </c>
      <c r="C54" s="334">
        <v>66</v>
      </c>
      <c r="D54" s="334">
        <v>2301</v>
      </c>
      <c r="E54" s="334">
        <v>309</v>
      </c>
      <c r="F54" s="333">
        <f t="shared" si="1"/>
        <v>711009</v>
      </c>
      <c r="G54" s="334">
        <f>AT3A_Schools_PS!L54</f>
        <v>0</v>
      </c>
      <c r="H54" s="334">
        <f>'AT4A_enrolment vs availed_UPY'!R54</f>
        <v>0</v>
      </c>
      <c r="I54" s="334">
        <v>0</v>
      </c>
      <c r="J54" s="333">
        <f t="shared" si="0"/>
        <v>0</v>
      </c>
      <c r="K54" s="280">
        <f t="shared" si="2"/>
        <v>0</v>
      </c>
      <c r="L54" s="280">
        <f>'AT4A_enrolment vs availed_UPY'!L54</f>
        <v>0</v>
      </c>
    </row>
    <row r="55" spans="1:12" ht="15.75" customHeight="1">
      <c r="A55" s="297">
        <v>46</v>
      </c>
      <c r="B55" s="297" t="s">
        <v>183</v>
      </c>
      <c r="C55" s="334">
        <v>32</v>
      </c>
      <c r="D55" s="334">
        <v>1163</v>
      </c>
      <c r="E55" s="334">
        <v>309</v>
      </c>
      <c r="F55" s="333">
        <f t="shared" si="1"/>
        <v>359367</v>
      </c>
      <c r="G55" s="334">
        <f>AT3A_Schools_PS!L55</f>
        <v>32</v>
      </c>
      <c r="H55" s="334">
        <f>'AT4A_enrolment vs availed_UPY'!R55</f>
        <v>157218</v>
      </c>
      <c r="I55" s="334">
        <v>247</v>
      </c>
      <c r="J55" s="333">
        <f t="shared" si="0"/>
        <v>637</v>
      </c>
      <c r="K55" s="280">
        <f t="shared" si="2"/>
        <v>38832846</v>
      </c>
      <c r="L55" s="280">
        <f>'AT4A_enrolment vs availed_UPY'!L55</f>
        <v>637</v>
      </c>
    </row>
    <row r="56" spans="1:12" ht="15.75" customHeight="1">
      <c r="A56" s="297">
        <v>47</v>
      </c>
      <c r="B56" s="297" t="s">
        <v>184</v>
      </c>
      <c r="C56" s="334">
        <v>0</v>
      </c>
      <c r="D56" s="334">
        <v>0</v>
      </c>
      <c r="E56" s="334">
        <v>309</v>
      </c>
      <c r="F56" s="333">
        <f t="shared" si="1"/>
        <v>0</v>
      </c>
      <c r="G56" s="334">
        <f>AT3A_Schools_PS!L56</f>
        <v>0</v>
      </c>
      <c r="H56" s="334">
        <f>'AT4A_enrolment vs availed_UPY'!R56</f>
        <v>0</v>
      </c>
      <c r="I56" s="334">
        <v>0</v>
      </c>
      <c r="J56" s="333">
        <f t="shared" si="0"/>
        <v>0</v>
      </c>
      <c r="K56" s="280">
        <f t="shared" si="2"/>
        <v>0</v>
      </c>
      <c r="L56" s="280">
        <f>'AT4A_enrolment vs availed_UPY'!L56</f>
        <v>0</v>
      </c>
    </row>
    <row r="57" spans="1:12" ht="15.75" customHeight="1">
      <c r="A57" s="297">
        <v>48</v>
      </c>
      <c r="B57" s="297" t="s">
        <v>185</v>
      </c>
      <c r="C57" s="334">
        <v>0</v>
      </c>
      <c r="D57" s="334">
        <v>0</v>
      </c>
      <c r="E57" s="334">
        <v>309</v>
      </c>
      <c r="F57" s="333">
        <f t="shared" si="1"/>
        <v>0</v>
      </c>
      <c r="G57" s="334">
        <f>AT3A_Schools_PS!L57</f>
        <v>0</v>
      </c>
      <c r="H57" s="334">
        <f>'AT4A_enrolment vs availed_UPY'!R57</f>
        <v>0</v>
      </c>
      <c r="I57" s="334">
        <v>0</v>
      </c>
      <c r="J57" s="333">
        <f t="shared" si="0"/>
        <v>0</v>
      </c>
      <c r="K57" s="280">
        <f t="shared" si="2"/>
        <v>0</v>
      </c>
      <c r="L57" s="280">
        <f>'AT4A_enrolment vs availed_UPY'!L57</f>
        <v>0</v>
      </c>
    </row>
    <row r="58" spans="1:12" ht="15.75" customHeight="1">
      <c r="A58" s="297">
        <v>49</v>
      </c>
      <c r="B58" s="297" t="s">
        <v>186</v>
      </c>
      <c r="C58" s="334">
        <v>66</v>
      </c>
      <c r="D58" s="334">
        <v>2594</v>
      </c>
      <c r="E58" s="334">
        <v>309</v>
      </c>
      <c r="F58" s="333">
        <f t="shared" si="1"/>
        <v>801546</v>
      </c>
      <c r="G58" s="334">
        <f>AT3A_Schools_PS!L58</f>
        <v>66</v>
      </c>
      <c r="H58" s="334">
        <f>'AT4A_enrolment vs availed_UPY'!R58</f>
        <v>357932</v>
      </c>
      <c r="I58" s="334">
        <v>246</v>
      </c>
      <c r="J58" s="333">
        <f t="shared" si="0"/>
        <v>1455</v>
      </c>
      <c r="K58" s="280">
        <f t="shared" si="2"/>
        <v>88051272</v>
      </c>
      <c r="L58" s="280">
        <f>'AT4A_enrolment vs availed_UPY'!L58</f>
        <v>1455</v>
      </c>
    </row>
    <row r="59" spans="1:12" ht="15.75" customHeight="1">
      <c r="A59" s="297">
        <v>50</v>
      </c>
      <c r="B59" s="297" t="s">
        <v>187</v>
      </c>
      <c r="C59" s="334">
        <v>0</v>
      </c>
      <c r="D59" s="334">
        <v>0</v>
      </c>
      <c r="E59" s="334">
        <v>309</v>
      </c>
      <c r="F59" s="333">
        <f t="shared" si="1"/>
        <v>0</v>
      </c>
      <c r="G59" s="334">
        <f>AT3A_Schools_PS!L59</f>
        <v>0</v>
      </c>
      <c r="H59" s="334">
        <f>'AT4A_enrolment vs availed_UPY'!R59</f>
        <v>0</v>
      </c>
      <c r="I59" s="334">
        <v>0</v>
      </c>
      <c r="J59" s="333">
        <f t="shared" si="0"/>
        <v>0</v>
      </c>
      <c r="K59" s="280">
        <f t="shared" si="2"/>
        <v>0</v>
      </c>
      <c r="L59" s="280">
        <f>'AT4A_enrolment vs availed_UPY'!L59</f>
        <v>0</v>
      </c>
    </row>
    <row r="60" spans="1:12" ht="15.75" customHeight="1">
      <c r="A60" s="297">
        <v>51</v>
      </c>
      <c r="B60" s="297" t="s">
        <v>188</v>
      </c>
      <c r="C60" s="334">
        <v>0</v>
      </c>
      <c r="D60" s="334">
        <v>0</v>
      </c>
      <c r="E60" s="334">
        <v>309</v>
      </c>
      <c r="F60" s="333">
        <f t="shared" si="1"/>
        <v>0</v>
      </c>
      <c r="G60" s="334">
        <f>AT3A_Schools_PS!L60</f>
        <v>0</v>
      </c>
      <c r="H60" s="334">
        <f>'AT4A_enrolment vs availed_UPY'!R60</f>
        <v>0</v>
      </c>
      <c r="I60" s="334">
        <v>0</v>
      </c>
      <c r="J60" s="333">
        <f t="shared" si="0"/>
        <v>0</v>
      </c>
      <c r="K60" s="280">
        <f t="shared" si="2"/>
        <v>0</v>
      </c>
      <c r="L60" s="280">
        <f>'AT4A_enrolment vs availed_UPY'!L60</f>
        <v>0</v>
      </c>
    </row>
    <row r="61" spans="1:12" ht="15.75" customHeight="1">
      <c r="A61" s="297">
        <v>52</v>
      </c>
      <c r="B61" s="297" t="s">
        <v>189</v>
      </c>
      <c r="C61" s="334">
        <v>0</v>
      </c>
      <c r="D61" s="334">
        <v>0</v>
      </c>
      <c r="E61" s="334">
        <v>309</v>
      </c>
      <c r="F61" s="333">
        <f t="shared" si="1"/>
        <v>0</v>
      </c>
      <c r="G61" s="334">
        <f>AT3A_Schools_PS!L61</f>
        <v>0</v>
      </c>
      <c r="H61" s="334">
        <f>'AT4A_enrolment vs availed_UPY'!R61</f>
        <v>0</v>
      </c>
      <c r="I61" s="334">
        <v>0</v>
      </c>
      <c r="J61" s="333">
        <f t="shared" si="0"/>
        <v>0</v>
      </c>
      <c r="K61" s="280">
        <f t="shared" si="2"/>
        <v>0</v>
      </c>
      <c r="L61" s="280">
        <f>'AT4A_enrolment vs availed_UPY'!L61</f>
        <v>0</v>
      </c>
    </row>
    <row r="62" spans="1:12" ht="15.75" customHeight="1">
      <c r="A62" s="297">
        <v>53</v>
      </c>
      <c r="B62" s="297" t="s">
        <v>190</v>
      </c>
      <c r="C62" s="334">
        <v>0</v>
      </c>
      <c r="D62" s="334">
        <v>0</v>
      </c>
      <c r="E62" s="334">
        <v>309</v>
      </c>
      <c r="F62" s="333">
        <f t="shared" si="1"/>
        <v>0</v>
      </c>
      <c r="G62" s="334">
        <f>AT3A_Schools_PS!L62</f>
        <v>0</v>
      </c>
      <c r="H62" s="334">
        <f>'AT4A_enrolment vs availed_UPY'!R62</f>
        <v>0</v>
      </c>
      <c r="I62" s="334">
        <v>0</v>
      </c>
      <c r="J62" s="333">
        <f t="shared" si="0"/>
        <v>0</v>
      </c>
      <c r="K62" s="280">
        <f t="shared" si="2"/>
        <v>0</v>
      </c>
      <c r="L62" s="280">
        <f>'AT4A_enrolment vs availed_UPY'!L62</f>
        <v>0</v>
      </c>
    </row>
    <row r="63" spans="1:12" ht="15.75" customHeight="1">
      <c r="A63" s="297">
        <v>54</v>
      </c>
      <c r="B63" s="297" t="s">
        <v>191</v>
      </c>
      <c r="C63" s="334">
        <v>0</v>
      </c>
      <c r="D63" s="334">
        <v>0</v>
      </c>
      <c r="E63" s="334">
        <v>309</v>
      </c>
      <c r="F63" s="333">
        <f t="shared" si="1"/>
        <v>0</v>
      </c>
      <c r="G63" s="334">
        <f>AT3A_Schools_PS!L63</f>
        <v>0</v>
      </c>
      <c r="H63" s="334">
        <f>'AT4A_enrolment vs availed_UPY'!R63</f>
        <v>0</v>
      </c>
      <c r="I63" s="334">
        <v>0</v>
      </c>
      <c r="J63" s="333">
        <f t="shared" si="0"/>
        <v>0</v>
      </c>
      <c r="K63" s="280">
        <f t="shared" si="2"/>
        <v>0</v>
      </c>
      <c r="L63" s="280">
        <f>'AT4A_enrolment vs availed_UPY'!L63</f>
        <v>0</v>
      </c>
    </row>
    <row r="64" spans="1:12" ht="15.75" customHeight="1">
      <c r="A64" s="297">
        <v>55</v>
      </c>
      <c r="B64" s="297" t="s">
        <v>192</v>
      </c>
      <c r="C64" s="334">
        <v>0</v>
      </c>
      <c r="D64" s="334">
        <v>0</v>
      </c>
      <c r="E64" s="334">
        <v>309</v>
      </c>
      <c r="F64" s="333">
        <f t="shared" si="1"/>
        <v>0</v>
      </c>
      <c r="G64" s="334">
        <f>AT3A_Schools_PS!L64</f>
        <v>0</v>
      </c>
      <c r="H64" s="334">
        <f>'AT4A_enrolment vs availed_UPY'!R64</f>
        <v>0</v>
      </c>
      <c r="I64" s="334">
        <v>0</v>
      </c>
      <c r="J64" s="333">
        <f t="shared" si="0"/>
        <v>0</v>
      </c>
      <c r="K64" s="280">
        <f t="shared" si="2"/>
        <v>0</v>
      </c>
      <c r="L64" s="280">
        <f>'AT4A_enrolment vs availed_UPY'!L64</f>
        <v>0</v>
      </c>
    </row>
    <row r="65" spans="1:12" ht="15.75" customHeight="1">
      <c r="A65" s="297">
        <v>56</v>
      </c>
      <c r="B65" s="297" t="s">
        <v>193</v>
      </c>
      <c r="C65" s="334">
        <v>20</v>
      </c>
      <c r="D65" s="334">
        <v>1000</v>
      </c>
      <c r="E65" s="334">
        <v>309</v>
      </c>
      <c r="F65" s="333">
        <f t="shared" si="1"/>
        <v>309000</v>
      </c>
      <c r="G65" s="334">
        <f>AT3A_Schools_PS!L65</f>
        <v>20</v>
      </c>
      <c r="H65" s="334">
        <f>'AT4A_enrolment vs availed_UPY'!R65</f>
        <v>115366</v>
      </c>
      <c r="I65" s="334">
        <v>201</v>
      </c>
      <c r="J65" s="333">
        <f t="shared" si="0"/>
        <v>574</v>
      </c>
      <c r="K65" s="280">
        <f t="shared" si="2"/>
        <v>23188566</v>
      </c>
      <c r="L65" s="280">
        <f>'AT4A_enrolment vs availed_UPY'!L65</f>
        <v>574</v>
      </c>
    </row>
    <row r="66" spans="1:12" ht="15.75" customHeight="1">
      <c r="A66" s="297">
        <v>57</v>
      </c>
      <c r="B66" s="297" t="s">
        <v>194</v>
      </c>
      <c r="C66" s="334">
        <v>0</v>
      </c>
      <c r="D66" s="334">
        <v>0</v>
      </c>
      <c r="E66" s="334">
        <v>309</v>
      </c>
      <c r="F66" s="333">
        <f t="shared" si="1"/>
        <v>0</v>
      </c>
      <c r="G66" s="334">
        <f>AT3A_Schools_PS!L66</f>
        <v>0</v>
      </c>
      <c r="H66" s="334">
        <f>'AT4A_enrolment vs availed_UPY'!R66</f>
        <v>0</v>
      </c>
      <c r="I66" s="334">
        <v>0</v>
      </c>
      <c r="J66" s="333">
        <f t="shared" si="0"/>
        <v>0</v>
      </c>
      <c r="K66" s="280">
        <f t="shared" si="2"/>
        <v>0</v>
      </c>
      <c r="L66" s="280">
        <f>'AT4A_enrolment vs availed_UPY'!L66</f>
        <v>0</v>
      </c>
    </row>
    <row r="67" spans="1:12" ht="15.75" customHeight="1">
      <c r="A67" s="297">
        <v>58</v>
      </c>
      <c r="B67" s="297" t="s">
        <v>195</v>
      </c>
      <c r="C67" s="334">
        <v>0</v>
      </c>
      <c r="D67" s="334">
        <v>0</v>
      </c>
      <c r="E67" s="334">
        <v>309</v>
      </c>
      <c r="F67" s="333">
        <f t="shared" si="1"/>
        <v>0</v>
      </c>
      <c r="G67" s="334">
        <f>AT3A_Schools_PS!L67</f>
        <v>0</v>
      </c>
      <c r="H67" s="334">
        <f>'AT4A_enrolment vs availed_UPY'!R67</f>
        <v>0</v>
      </c>
      <c r="I67" s="334"/>
      <c r="J67" s="333">
        <f t="shared" si="0"/>
        <v>0</v>
      </c>
      <c r="K67" s="280">
        <f t="shared" si="2"/>
        <v>0</v>
      </c>
      <c r="L67" s="280">
        <f>'AT4A_enrolment vs availed_UPY'!L67</f>
        <v>0</v>
      </c>
    </row>
    <row r="68" spans="1:12" ht="15.75" customHeight="1">
      <c r="A68" s="297">
        <v>59</v>
      </c>
      <c r="B68" s="297" t="s">
        <v>196</v>
      </c>
      <c r="C68" s="334">
        <v>0</v>
      </c>
      <c r="D68" s="334">
        <v>0</v>
      </c>
      <c r="E68" s="334">
        <v>309</v>
      </c>
      <c r="F68" s="333">
        <f t="shared" si="1"/>
        <v>0</v>
      </c>
      <c r="G68" s="334">
        <f>AT3A_Schools_PS!L68</f>
        <v>0</v>
      </c>
      <c r="H68" s="334">
        <f>'AT4A_enrolment vs availed_UPY'!R68</f>
        <v>0</v>
      </c>
      <c r="I68" s="334">
        <v>0</v>
      </c>
      <c r="J68" s="333">
        <f t="shared" si="0"/>
        <v>0</v>
      </c>
      <c r="K68" s="280">
        <f t="shared" si="2"/>
        <v>0</v>
      </c>
      <c r="L68" s="280">
        <f>'AT4A_enrolment vs availed_UPY'!L68</f>
        <v>0</v>
      </c>
    </row>
    <row r="69" spans="1:12" ht="15.75" customHeight="1">
      <c r="A69" s="297">
        <v>60</v>
      </c>
      <c r="B69" s="297" t="s">
        <v>197</v>
      </c>
      <c r="C69" s="334">
        <v>0</v>
      </c>
      <c r="D69" s="334">
        <v>0</v>
      </c>
      <c r="E69" s="334">
        <v>309</v>
      </c>
      <c r="F69" s="333">
        <f t="shared" si="1"/>
        <v>0</v>
      </c>
      <c r="G69" s="334">
        <f>AT3A_Schools_PS!L69</f>
        <v>0</v>
      </c>
      <c r="H69" s="334">
        <f>'AT4A_enrolment vs availed_UPY'!R69</f>
        <v>0</v>
      </c>
      <c r="I69" s="334">
        <v>0</v>
      </c>
      <c r="J69" s="333">
        <f t="shared" si="0"/>
        <v>0</v>
      </c>
      <c r="K69" s="280">
        <f t="shared" si="2"/>
        <v>0</v>
      </c>
      <c r="L69" s="280">
        <f>'AT4A_enrolment vs availed_UPY'!L69</f>
        <v>0</v>
      </c>
    </row>
    <row r="70" spans="1:12" ht="15.75" customHeight="1">
      <c r="A70" s="297">
        <v>61</v>
      </c>
      <c r="B70" s="297" t="s">
        <v>198</v>
      </c>
      <c r="C70" s="334">
        <v>0</v>
      </c>
      <c r="D70" s="334">
        <v>0</v>
      </c>
      <c r="E70" s="334">
        <v>309</v>
      </c>
      <c r="F70" s="333">
        <f t="shared" si="1"/>
        <v>0</v>
      </c>
      <c r="G70" s="334">
        <f>AT3A_Schools_PS!L70</f>
        <v>0</v>
      </c>
      <c r="H70" s="334">
        <f>'AT4A_enrolment vs availed_UPY'!R70</f>
        <v>0</v>
      </c>
      <c r="I70" s="334">
        <v>0</v>
      </c>
      <c r="J70" s="333">
        <f t="shared" si="0"/>
        <v>0</v>
      </c>
      <c r="K70" s="280">
        <f t="shared" si="2"/>
        <v>0</v>
      </c>
      <c r="L70" s="280">
        <f>'AT4A_enrolment vs availed_UPY'!L70</f>
        <v>0</v>
      </c>
    </row>
    <row r="71" spans="1:12" ht="15.75" customHeight="1">
      <c r="A71" s="297">
        <v>62</v>
      </c>
      <c r="B71" s="297" t="s">
        <v>199</v>
      </c>
      <c r="C71" s="334">
        <v>67</v>
      </c>
      <c r="D71" s="334">
        <v>2189</v>
      </c>
      <c r="E71" s="334">
        <v>309</v>
      </c>
      <c r="F71" s="333">
        <f t="shared" si="1"/>
        <v>676401</v>
      </c>
      <c r="G71" s="334">
        <f>AT3A_Schools_PS!L71</f>
        <v>67</v>
      </c>
      <c r="H71" s="334">
        <f>'AT4A_enrolment vs availed_UPY'!R71</f>
        <v>261524</v>
      </c>
      <c r="I71" s="334">
        <v>237</v>
      </c>
      <c r="J71" s="333">
        <f t="shared" si="0"/>
        <v>1103</v>
      </c>
      <c r="K71" s="280">
        <f t="shared" si="2"/>
        <v>61981188</v>
      </c>
      <c r="L71" s="280">
        <f>'AT4A_enrolment vs availed_UPY'!L71</f>
        <v>1103</v>
      </c>
    </row>
    <row r="72" spans="1:12" ht="15.75" customHeight="1">
      <c r="A72" s="297">
        <v>63</v>
      </c>
      <c r="B72" s="297" t="s">
        <v>200</v>
      </c>
      <c r="C72" s="334">
        <v>0</v>
      </c>
      <c r="D72" s="334">
        <v>0</v>
      </c>
      <c r="E72" s="334">
        <v>309</v>
      </c>
      <c r="F72" s="333">
        <f t="shared" si="1"/>
        <v>0</v>
      </c>
      <c r="G72" s="334">
        <f>AT3A_Schools_PS!L72</f>
        <v>0</v>
      </c>
      <c r="H72" s="334">
        <f>'AT4A_enrolment vs availed_UPY'!R72</f>
        <v>0</v>
      </c>
      <c r="I72" s="334">
        <v>0</v>
      </c>
      <c r="J72" s="333">
        <f t="shared" si="0"/>
        <v>0</v>
      </c>
      <c r="K72" s="280">
        <f t="shared" si="2"/>
        <v>0</v>
      </c>
      <c r="L72" s="280">
        <f>'AT4A_enrolment vs availed_UPY'!L72</f>
        <v>0</v>
      </c>
    </row>
    <row r="73" spans="1:12" ht="15.75" customHeight="1">
      <c r="A73" s="297">
        <v>64</v>
      </c>
      <c r="B73" s="297" t="s">
        <v>201</v>
      </c>
      <c r="C73" s="334">
        <v>0</v>
      </c>
      <c r="D73" s="334">
        <v>0</v>
      </c>
      <c r="E73" s="334">
        <v>309</v>
      </c>
      <c r="F73" s="333">
        <f t="shared" si="1"/>
        <v>0</v>
      </c>
      <c r="G73" s="334">
        <f>AT3A_Schools_PS!L73</f>
        <v>0</v>
      </c>
      <c r="H73" s="334">
        <f>'AT4A_enrolment vs availed_UPY'!R73</f>
        <v>0</v>
      </c>
      <c r="I73" s="334">
        <v>0</v>
      </c>
      <c r="J73" s="333">
        <f t="shared" si="0"/>
        <v>0</v>
      </c>
      <c r="K73" s="280">
        <f t="shared" si="2"/>
        <v>0</v>
      </c>
      <c r="L73" s="280">
        <f>'AT4A_enrolment vs availed_UPY'!L73</f>
        <v>0</v>
      </c>
    </row>
    <row r="74" spans="1:12" ht="15.75" customHeight="1">
      <c r="A74" s="297">
        <v>65</v>
      </c>
      <c r="B74" s="297" t="s">
        <v>202</v>
      </c>
      <c r="C74" s="334">
        <v>68</v>
      </c>
      <c r="D74" s="334">
        <v>0</v>
      </c>
      <c r="E74" s="334">
        <v>309</v>
      </c>
      <c r="F74" s="333">
        <f t="shared" si="1"/>
        <v>0</v>
      </c>
      <c r="G74" s="334">
        <f>AT3A_Schools_PS!L74</f>
        <v>0</v>
      </c>
      <c r="H74" s="334">
        <f>'AT4A_enrolment vs availed_UPY'!R74</f>
        <v>0</v>
      </c>
      <c r="I74" s="334">
        <v>0</v>
      </c>
      <c r="J74" s="333">
        <f t="shared" si="0"/>
        <v>0</v>
      </c>
      <c r="K74" s="280">
        <f t="shared" si="2"/>
        <v>0</v>
      </c>
      <c r="L74" s="280">
        <f>'AT4A_enrolment vs availed_UPY'!L74</f>
        <v>0</v>
      </c>
    </row>
    <row r="75" spans="1:12" ht="15.75" customHeight="1">
      <c r="A75" s="297">
        <v>66</v>
      </c>
      <c r="B75" s="297" t="s">
        <v>203</v>
      </c>
      <c r="C75" s="334">
        <v>0</v>
      </c>
      <c r="D75" s="334">
        <v>0</v>
      </c>
      <c r="E75" s="334">
        <v>309</v>
      </c>
      <c r="F75" s="333">
        <f t="shared" si="1"/>
        <v>0</v>
      </c>
      <c r="G75" s="334">
        <f>AT3A_Schools_PS!L75</f>
        <v>0</v>
      </c>
      <c r="H75" s="334">
        <f>'AT4A_enrolment vs availed_UPY'!R75</f>
        <v>0</v>
      </c>
      <c r="I75" s="334">
        <v>0</v>
      </c>
      <c r="J75" s="333">
        <f t="shared" si="0"/>
        <v>0</v>
      </c>
      <c r="K75" s="280">
        <f t="shared" si="2"/>
        <v>0</v>
      </c>
      <c r="L75" s="280">
        <f>'AT4A_enrolment vs availed_UPY'!L75</f>
        <v>0</v>
      </c>
    </row>
    <row r="76" spans="1:12" ht="15.75" customHeight="1">
      <c r="A76" s="297">
        <v>67</v>
      </c>
      <c r="B76" s="297" t="s">
        <v>204</v>
      </c>
      <c r="C76" s="334">
        <v>0</v>
      </c>
      <c r="D76" s="334">
        <v>0</v>
      </c>
      <c r="E76" s="334">
        <v>309</v>
      </c>
      <c r="F76" s="333">
        <f t="shared" si="1"/>
        <v>0</v>
      </c>
      <c r="G76" s="334">
        <f>AT3A_Schools_PS!L76</f>
        <v>0</v>
      </c>
      <c r="H76" s="334">
        <f>'AT4A_enrolment vs availed_UPY'!R76</f>
        <v>0</v>
      </c>
      <c r="I76" s="334">
        <v>0</v>
      </c>
      <c r="J76" s="333">
        <f t="shared" si="0"/>
        <v>0</v>
      </c>
      <c r="K76" s="280">
        <f t="shared" si="2"/>
        <v>0</v>
      </c>
      <c r="L76" s="280">
        <f>'AT4A_enrolment vs availed_UPY'!L76</f>
        <v>0</v>
      </c>
    </row>
    <row r="77" spans="1:12" ht="15.75" customHeight="1">
      <c r="A77" s="297">
        <v>68</v>
      </c>
      <c r="B77" s="297" t="s">
        <v>205</v>
      </c>
      <c r="C77" s="334">
        <v>0</v>
      </c>
      <c r="D77" s="334">
        <v>0</v>
      </c>
      <c r="E77" s="334">
        <v>309</v>
      </c>
      <c r="F77" s="333">
        <f t="shared" si="1"/>
        <v>0</v>
      </c>
      <c r="G77" s="334">
        <f>AT3A_Schools_PS!L77</f>
        <v>0</v>
      </c>
      <c r="H77" s="334">
        <f>'AT4A_enrolment vs availed_UPY'!R77</f>
        <v>0</v>
      </c>
      <c r="I77" s="334">
        <v>0</v>
      </c>
      <c r="J77" s="333">
        <f t="shared" si="0"/>
        <v>0</v>
      </c>
      <c r="K77" s="280">
        <f t="shared" si="2"/>
        <v>0</v>
      </c>
      <c r="L77" s="280">
        <f>'AT4A_enrolment vs availed_UPY'!L77</f>
        <v>0</v>
      </c>
    </row>
    <row r="78" spans="1:12" ht="15.75" customHeight="1">
      <c r="A78" s="297">
        <v>69</v>
      </c>
      <c r="B78" s="297" t="s">
        <v>206</v>
      </c>
      <c r="C78" s="334">
        <v>0</v>
      </c>
      <c r="D78" s="334">
        <v>0</v>
      </c>
      <c r="E78" s="334">
        <v>309</v>
      </c>
      <c r="F78" s="333">
        <f t="shared" si="1"/>
        <v>0</v>
      </c>
      <c r="G78" s="334">
        <f>AT3A_Schools_PS!L78</f>
        <v>0</v>
      </c>
      <c r="H78" s="334">
        <f>'AT4A_enrolment vs availed_UPY'!R78</f>
        <v>0</v>
      </c>
      <c r="I78" s="334">
        <v>0</v>
      </c>
      <c r="J78" s="333">
        <f t="shared" si="0"/>
        <v>0</v>
      </c>
      <c r="K78" s="280">
        <f t="shared" si="2"/>
        <v>0</v>
      </c>
      <c r="L78" s="280">
        <f>'AT4A_enrolment vs availed_UPY'!L78</f>
        <v>0</v>
      </c>
    </row>
    <row r="79" spans="1:12" ht="15.75" customHeight="1">
      <c r="A79" s="297">
        <v>70</v>
      </c>
      <c r="B79" s="297" t="s">
        <v>207</v>
      </c>
      <c r="C79" s="334">
        <v>0</v>
      </c>
      <c r="D79" s="334">
        <v>0</v>
      </c>
      <c r="E79" s="334">
        <v>309</v>
      </c>
      <c r="F79" s="333">
        <f t="shared" si="1"/>
        <v>0</v>
      </c>
      <c r="G79" s="334">
        <f>AT3A_Schools_PS!L79</f>
        <v>0</v>
      </c>
      <c r="H79" s="334">
        <f>'AT4A_enrolment vs availed_UPY'!R79</f>
        <v>0</v>
      </c>
      <c r="I79" s="334">
        <v>0</v>
      </c>
      <c r="J79" s="333">
        <f t="shared" si="0"/>
        <v>0</v>
      </c>
      <c r="K79" s="280">
        <f t="shared" si="2"/>
        <v>0</v>
      </c>
      <c r="L79" s="280">
        <f>'AT4A_enrolment vs availed_UPY'!L79</f>
        <v>0</v>
      </c>
    </row>
    <row r="80" spans="1:12" ht="15.75" customHeight="1">
      <c r="A80" s="297">
        <v>71</v>
      </c>
      <c r="B80" s="297" t="s">
        <v>208</v>
      </c>
      <c r="C80" s="334">
        <v>0</v>
      </c>
      <c r="D80" s="334">
        <v>0</v>
      </c>
      <c r="E80" s="334">
        <v>309</v>
      </c>
      <c r="F80" s="333">
        <f t="shared" si="1"/>
        <v>0</v>
      </c>
      <c r="G80" s="334">
        <f>AT3A_Schools_PS!L80</f>
        <v>0</v>
      </c>
      <c r="H80" s="334">
        <f>'AT4A_enrolment vs availed_UPY'!R80</f>
        <v>0</v>
      </c>
      <c r="I80" s="334">
        <v>0</v>
      </c>
      <c r="J80" s="333">
        <f t="shared" si="0"/>
        <v>0</v>
      </c>
      <c r="K80" s="280">
        <f t="shared" si="2"/>
        <v>0</v>
      </c>
      <c r="L80" s="280">
        <f>'AT4A_enrolment vs availed_UPY'!L80</f>
        <v>0</v>
      </c>
    </row>
    <row r="81" spans="1:12" ht="15.75" customHeight="1">
      <c r="A81" s="297">
        <v>72</v>
      </c>
      <c r="B81" s="297" t="s">
        <v>209</v>
      </c>
      <c r="C81" s="334">
        <v>0</v>
      </c>
      <c r="D81" s="334">
        <v>0</v>
      </c>
      <c r="E81" s="334">
        <v>309</v>
      </c>
      <c r="F81" s="333">
        <f t="shared" si="1"/>
        <v>0</v>
      </c>
      <c r="G81" s="334">
        <f>AT3A_Schools_PS!L81</f>
        <v>0</v>
      </c>
      <c r="H81" s="334">
        <f>'AT4A_enrolment vs availed_UPY'!R81</f>
        <v>0</v>
      </c>
      <c r="I81" s="334">
        <v>0</v>
      </c>
      <c r="J81" s="333">
        <f t="shared" si="0"/>
        <v>0</v>
      </c>
      <c r="K81" s="280">
        <f t="shared" si="2"/>
        <v>0</v>
      </c>
      <c r="L81" s="280">
        <f>'AT4A_enrolment vs availed_UPY'!L81</f>
        <v>0</v>
      </c>
    </row>
    <row r="82" spans="1:12" ht="15.75" customHeight="1">
      <c r="A82" s="297">
        <v>73</v>
      </c>
      <c r="B82" s="297" t="s">
        <v>210</v>
      </c>
      <c r="C82" s="334">
        <v>0</v>
      </c>
      <c r="D82" s="334">
        <v>0</v>
      </c>
      <c r="E82" s="334">
        <v>309</v>
      </c>
      <c r="F82" s="333">
        <f t="shared" si="1"/>
        <v>0</v>
      </c>
      <c r="G82" s="334">
        <f>AT3A_Schools_PS!L82</f>
        <v>0</v>
      </c>
      <c r="H82" s="334">
        <f>'AT4A_enrolment vs availed_UPY'!R82</f>
        <v>0</v>
      </c>
      <c r="I82" s="334">
        <v>0</v>
      </c>
      <c r="J82" s="333">
        <f t="shared" si="0"/>
        <v>0</v>
      </c>
      <c r="K82" s="280">
        <f t="shared" si="2"/>
        <v>0</v>
      </c>
      <c r="L82" s="280">
        <f>'AT4A_enrolment vs availed_UPY'!L82</f>
        <v>0</v>
      </c>
    </row>
    <row r="83" spans="1:12" ht="15.75" customHeight="1">
      <c r="A83" s="297">
        <v>74</v>
      </c>
      <c r="B83" s="297" t="s">
        <v>211</v>
      </c>
      <c r="C83" s="334">
        <v>0</v>
      </c>
      <c r="D83" s="334">
        <v>0</v>
      </c>
      <c r="E83" s="334">
        <v>309</v>
      </c>
      <c r="F83" s="333">
        <f t="shared" si="1"/>
        <v>0</v>
      </c>
      <c r="G83" s="334">
        <f>AT3A_Schools_PS!L83</f>
        <v>0</v>
      </c>
      <c r="H83" s="334">
        <f>'AT4A_enrolment vs availed_UPY'!R83</f>
        <v>0</v>
      </c>
      <c r="I83" s="334">
        <v>0</v>
      </c>
      <c r="J83" s="333">
        <f t="shared" si="0"/>
        <v>0</v>
      </c>
      <c r="K83" s="280">
        <f t="shared" si="2"/>
        <v>0</v>
      </c>
      <c r="L83" s="280">
        <f>'AT4A_enrolment vs availed_UPY'!L83</f>
        <v>0</v>
      </c>
    </row>
    <row r="84" spans="1:12" ht="15.75" customHeight="1">
      <c r="A84" s="297">
        <v>75</v>
      </c>
      <c r="B84" s="297" t="s">
        <v>212</v>
      </c>
      <c r="C84" s="334">
        <v>0</v>
      </c>
      <c r="D84" s="334">
        <v>0</v>
      </c>
      <c r="E84" s="334">
        <v>309</v>
      </c>
      <c r="F84" s="333">
        <f t="shared" si="1"/>
        <v>0</v>
      </c>
      <c r="G84" s="334">
        <f>AT3A_Schools_PS!L84</f>
        <v>0</v>
      </c>
      <c r="H84" s="334">
        <f>'AT4A_enrolment vs availed_UPY'!R84</f>
        <v>0</v>
      </c>
      <c r="I84" s="334">
        <v>0</v>
      </c>
      <c r="J84" s="333">
        <f t="shared" si="0"/>
        <v>0</v>
      </c>
      <c r="K84" s="280">
        <f t="shared" si="2"/>
        <v>0</v>
      </c>
      <c r="L84" s="280">
        <f>'AT4A_enrolment vs availed_UPY'!L84</f>
        <v>0</v>
      </c>
    </row>
    <row r="89" spans="1:12" ht="15.75" customHeight="1">
      <c r="A89" s="321" t="str">
        <f>AT_2A_fundflow!A53</f>
        <v>Date:</v>
      </c>
      <c r="H89" s="294" t="str">
        <f>'AT-1'!J46</f>
        <v>(Signature)</v>
      </c>
    </row>
    <row r="90" spans="1:12" ht="15.75" customHeight="1">
      <c r="A90" s="321" t="str">
        <f>AT_2A_fundflow!A54</f>
        <v>Place: LUCKNOW</v>
      </c>
      <c r="H90" s="294" t="str">
        <f>'AT-1'!J47</f>
        <v>Secretary Basic Education Department</v>
      </c>
    </row>
    <row r="91" spans="1:12" ht="15.75" customHeight="1">
      <c r="G91" s="294" t="str">
        <f>'AT-1'!I48</f>
        <v>Seal:</v>
      </c>
    </row>
  </sheetData>
  <mergeCells count="7">
    <mergeCell ref="A2:J2"/>
    <mergeCell ref="A4:J4"/>
    <mergeCell ref="A6:A7"/>
    <mergeCell ref="B6:B7"/>
    <mergeCell ref="C6:F6"/>
    <mergeCell ref="G6:J6"/>
    <mergeCell ref="A3:J3"/>
  </mergeCells>
  <conditionalFormatting sqref="J10:J84">
    <cfRule type="cellIs" dxfId="18" priority="1" operator="notEqual">
      <formula>L10</formula>
    </cfRule>
  </conditionalFormatting>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15.xml><?xml version="1.0" encoding="utf-8"?>
<worksheet xmlns="http://schemas.openxmlformats.org/spreadsheetml/2006/main" xmlns:r="http://schemas.openxmlformats.org/officeDocument/2006/relationships">
  <sheetPr>
    <tabColor rgb="FF00B050"/>
    <outlinePr summaryBelow="0" summaryRight="0"/>
  </sheetPr>
  <dimension ref="A1:Z94"/>
  <sheetViews>
    <sheetView view="pageBreakPreview" zoomScale="60" workbookViewId="0">
      <pane xSplit="2" ySplit="9" topLeftCell="C58" activePane="bottomRight" state="frozen"/>
      <selection activeCell="D42" sqref="D42:F43"/>
      <selection pane="topRight" activeCell="D42" sqref="D42:F43"/>
      <selection pane="bottomLeft" activeCell="D42" sqref="D42:F43"/>
      <selection pane="bottomRight" activeCell="I58" sqref="I58"/>
    </sheetView>
  </sheetViews>
  <sheetFormatPr defaultColWidth="14.42578125" defaultRowHeight="15.75" customHeight="1"/>
  <cols>
    <col min="1" max="1" width="5.42578125" style="280" customWidth="1"/>
    <col min="2" max="2" width="21.42578125" style="280" customWidth="1"/>
    <col min="3" max="3" width="11.140625" style="280" bestFit="1" customWidth="1"/>
    <col min="4" max="4" width="10" style="280" bestFit="1" customWidth="1"/>
    <col min="5" max="5" width="11" style="280" bestFit="1" customWidth="1"/>
    <col min="6" max="6" width="11.7109375" style="280" customWidth="1"/>
    <col min="7" max="7" width="12.28515625" style="280" bestFit="1" customWidth="1"/>
    <col min="8" max="8" width="10.42578125" style="280" customWidth="1"/>
    <col min="9" max="9" width="9.42578125" style="280" bestFit="1" customWidth="1"/>
    <col min="10" max="10" width="9.7109375" style="280" customWidth="1"/>
    <col min="11" max="11" width="11.28515625" style="280" customWidth="1"/>
    <col min="12" max="12" width="12.28515625" style="280" customWidth="1"/>
    <col min="13" max="16384" width="14.42578125" style="280"/>
  </cols>
  <sheetData>
    <row r="1" spans="1:26" ht="12.75">
      <c r="A1" s="336"/>
      <c r="B1" s="336"/>
      <c r="C1" s="336"/>
      <c r="D1" s="336"/>
      <c r="E1" s="336"/>
      <c r="F1" s="336"/>
      <c r="G1" s="336"/>
      <c r="H1" s="336"/>
      <c r="I1" s="336"/>
      <c r="J1" s="336"/>
      <c r="K1" s="336"/>
      <c r="L1" s="337" t="s">
        <v>246</v>
      </c>
    </row>
    <row r="2" spans="1:26" ht="12.75">
      <c r="A2" s="721" t="str">
        <f>'AT-2-S1 BUDGET'!A2</f>
        <v>[Mid Day Meal Scheme, U.P.]</v>
      </c>
      <c r="B2" s="680"/>
      <c r="C2" s="680"/>
      <c r="D2" s="680"/>
      <c r="E2" s="680"/>
      <c r="F2" s="680"/>
      <c r="G2" s="680"/>
      <c r="H2" s="680"/>
      <c r="I2" s="680"/>
      <c r="J2" s="680"/>
      <c r="K2" s="680"/>
      <c r="L2" s="680"/>
    </row>
    <row r="3" spans="1:26" ht="24" customHeight="1">
      <c r="A3" s="710" t="str">
        <f>'AT-2-S1 BUDGET'!A3</f>
        <v>Annual Work Plan and Budget 2019-20</v>
      </c>
      <c r="B3" s="680"/>
      <c r="C3" s="680"/>
      <c r="D3" s="680"/>
      <c r="E3" s="680"/>
      <c r="F3" s="680"/>
      <c r="G3" s="680"/>
      <c r="H3" s="680"/>
      <c r="I3" s="680"/>
      <c r="J3" s="680"/>
      <c r="K3" s="680"/>
      <c r="L3" s="680"/>
    </row>
    <row r="4" spans="1:26" ht="12.75">
      <c r="A4" s="720" t="s">
        <v>937</v>
      </c>
      <c r="B4" s="680"/>
      <c r="C4" s="680"/>
      <c r="D4" s="680"/>
      <c r="E4" s="680"/>
      <c r="F4" s="680"/>
      <c r="G4" s="680"/>
      <c r="H4" s="680"/>
      <c r="I4" s="680"/>
      <c r="J4" s="680"/>
      <c r="K4" s="680"/>
      <c r="L4" s="680"/>
    </row>
    <row r="5" spans="1:26" ht="25.5">
      <c r="A5" s="281" t="str">
        <f>AT_2A_fundflow!A5</f>
        <v>State: UTTAR PRADESH</v>
      </c>
      <c r="B5" s="293"/>
      <c r="C5" s="286"/>
      <c r="D5" s="286"/>
      <c r="E5" s="338"/>
      <c r="F5" s="286"/>
      <c r="G5" s="286"/>
      <c r="H5" s="286"/>
      <c r="I5" s="286"/>
      <c r="J5" s="286"/>
      <c r="K5" s="296" t="str">
        <f>AT_2A_fundflow!U5</f>
        <v>(For the Period 01.04.18 to 31.03.19)</v>
      </c>
      <c r="L5" s="339" t="s">
        <v>247</v>
      </c>
    </row>
    <row r="6" spans="1:26" ht="15.75" customHeight="1">
      <c r="A6" s="691" t="s">
        <v>83</v>
      </c>
      <c r="B6" s="691" t="s">
        <v>90</v>
      </c>
      <c r="C6" s="693" t="s">
        <v>248</v>
      </c>
      <c r="D6" s="694"/>
      <c r="E6" s="694"/>
      <c r="F6" s="694"/>
      <c r="G6" s="682"/>
      <c r="H6" s="693" t="s">
        <v>249</v>
      </c>
      <c r="I6" s="694"/>
      <c r="J6" s="694"/>
      <c r="K6" s="694"/>
      <c r="L6" s="682"/>
    </row>
    <row r="7" spans="1:26" ht="68.25" customHeight="1">
      <c r="A7" s="692"/>
      <c r="B7" s="692"/>
      <c r="C7" s="285" t="s">
        <v>938</v>
      </c>
      <c r="D7" s="300" t="s">
        <v>1252</v>
      </c>
      <c r="E7" s="285" t="s">
        <v>251</v>
      </c>
      <c r="F7" s="285" t="s">
        <v>252</v>
      </c>
      <c r="G7" s="285" t="s">
        <v>253</v>
      </c>
      <c r="H7" s="285" t="s">
        <v>938</v>
      </c>
      <c r="I7" s="300" t="s">
        <v>1252</v>
      </c>
      <c r="J7" s="285" t="s">
        <v>251</v>
      </c>
      <c r="K7" s="285" t="s">
        <v>252</v>
      </c>
      <c r="L7" s="285" t="s">
        <v>254</v>
      </c>
    </row>
    <row r="8" spans="1:26" ht="15.75" customHeight="1">
      <c r="A8" s="285">
        <v>1</v>
      </c>
      <c r="B8" s="285">
        <v>2</v>
      </c>
      <c r="C8" s="285">
        <v>3</v>
      </c>
      <c r="D8" s="285">
        <v>4</v>
      </c>
      <c r="E8" s="285">
        <v>5</v>
      </c>
      <c r="F8" s="285">
        <v>6</v>
      </c>
      <c r="G8" s="285">
        <v>7</v>
      </c>
      <c r="H8" s="285">
        <v>8</v>
      </c>
      <c r="I8" s="285">
        <v>9</v>
      </c>
      <c r="J8" s="285">
        <v>10</v>
      </c>
      <c r="K8" s="285">
        <v>11</v>
      </c>
      <c r="L8" s="285">
        <v>12</v>
      </c>
    </row>
    <row r="9" spans="1:26" ht="12.75">
      <c r="A9" s="332"/>
      <c r="B9" s="332" t="s">
        <v>27</v>
      </c>
      <c r="C9" s="340">
        <f t="shared" ref="C9:L9" si="0">SUM(C10:C84)</f>
        <v>127255.11700000003</v>
      </c>
      <c r="D9" s="340">
        <f t="shared" si="0"/>
        <v>5258.938000000001</v>
      </c>
      <c r="E9" s="340">
        <f t="shared" si="0"/>
        <v>117319.143</v>
      </c>
      <c r="F9" s="340">
        <f t="shared" si="0"/>
        <v>115387.21800000004</v>
      </c>
      <c r="G9" s="340">
        <f t="shared" si="0"/>
        <v>7190.8629999999985</v>
      </c>
      <c r="H9" s="340">
        <f t="shared" si="0"/>
        <v>62677.897999999994</v>
      </c>
      <c r="I9" s="340">
        <f t="shared" si="0"/>
        <v>-1160.8139999999999</v>
      </c>
      <c r="J9" s="340">
        <f t="shared" si="0"/>
        <v>57888.098000000005</v>
      </c>
      <c r="K9" s="340">
        <f t="shared" si="0"/>
        <v>57924.985000000008</v>
      </c>
      <c r="L9" s="340">
        <f t="shared" si="0"/>
        <v>-1197.7009999999993</v>
      </c>
      <c r="M9" s="321"/>
      <c r="N9" s="321"/>
      <c r="O9" s="321"/>
      <c r="P9" s="321"/>
      <c r="Q9" s="321"/>
      <c r="R9" s="321"/>
      <c r="S9" s="321"/>
      <c r="T9" s="321"/>
      <c r="U9" s="321"/>
      <c r="V9" s="321"/>
      <c r="W9" s="321"/>
      <c r="X9" s="321"/>
      <c r="Y9" s="321"/>
      <c r="Z9" s="321"/>
    </row>
    <row r="10" spans="1:26" ht="12.75">
      <c r="A10" s="297">
        <f>AT3A_Schools_PS!A10</f>
        <v>1</v>
      </c>
      <c r="B10" s="297" t="str">
        <f>AT3A_Schools_PS!B10</f>
        <v>01-AGRA</v>
      </c>
      <c r="C10" s="342">
        <v>2072.3049999999998</v>
      </c>
      <c r="D10" s="341">
        <v>592.30899999999997</v>
      </c>
      <c r="E10" s="341">
        <v>2318.4960000000001</v>
      </c>
      <c r="F10" s="341">
        <v>1739.5440000000001</v>
      </c>
      <c r="G10" s="340">
        <f t="shared" ref="G10:G84" si="1">D10+E10-F10</f>
        <v>1171.2610000000002</v>
      </c>
      <c r="H10" s="342">
        <v>1020.688</v>
      </c>
      <c r="I10" s="341">
        <v>18.559999999999999</v>
      </c>
      <c r="J10" s="341">
        <v>1086.9860000000001</v>
      </c>
      <c r="K10" s="341">
        <v>869.77099999999996</v>
      </c>
      <c r="L10" s="340">
        <f t="shared" ref="L10:L84" si="2">I10+J10-K10</f>
        <v>235.77500000000009</v>
      </c>
      <c r="M10" s="280">
        <v>592.3090000000002</v>
      </c>
      <c r="N10" s="280">
        <v>18.559999999999945</v>
      </c>
      <c r="O10" s="603">
        <f>D10-M10</f>
        <v>0</v>
      </c>
      <c r="P10" s="603">
        <f>I10-N10</f>
        <v>5.3290705182007514E-14</v>
      </c>
      <c r="Q10" s="603">
        <f>O10+T6A_FG_UPS!O10</f>
        <v>0</v>
      </c>
      <c r="R10" s="603">
        <f>P10+T6A_FG_UPS!P10</f>
        <v>-35.999999999999957</v>
      </c>
    </row>
    <row r="11" spans="1:26" ht="12.75">
      <c r="A11" s="297">
        <f>AT3A_Schools_PS!A11</f>
        <v>2</v>
      </c>
      <c r="B11" s="297" t="str">
        <f>AT3A_Schools_PS!B11</f>
        <v>02-ALIGARH</v>
      </c>
      <c r="C11" s="342">
        <v>1653.502</v>
      </c>
      <c r="D11" s="341">
        <v>-201.77500000000001</v>
      </c>
      <c r="E11" s="341">
        <v>1849.866</v>
      </c>
      <c r="F11" s="341">
        <v>1327.442</v>
      </c>
      <c r="G11" s="340">
        <f t="shared" si="1"/>
        <v>320.64899999999989</v>
      </c>
      <c r="H11" s="342">
        <v>814.41200000000003</v>
      </c>
      <c r="I11" s="341">
        <v>-166.108</v>
      </c>
      <c r="J11" s="341">
        <v>936.65300000000002</v>
      </c>
      <c r="K11" s="341">
        <v>663.721</v>
      </c>
      <c r="L11" s="340">
        <f t="shared" si="2"/>
        <v>106.82400000000007</v>
      </c>
      <c r="M11" s="280">
        <v>-201.77499999999986</v>
      </c>
      <c r="N11" s="280">
        <v>-166.10800000000006</v>
      </c>
      <c r="O11" s="603">
        <f t="shared" ref="O11:O74" si="3">D11-M11</f>
        <v>0</v>
      </c>
      <c r="P11" s="603">
        <f t="shared" ref="P11:P74" si="4">I11-N11</f>
        <v>0</v>
      </c>
      <c r="Q11" s="603">
        <f>O11+T6A_FG_UPS!O11</f>
        <v>0</v>
      </c>
      <c r="R11" s="603">
        <f>P11+T6A_FG_UPS!P11</f>
        <v>9.9999999994793143E-4</v>
      </c>
    </row>
    <row r="12" spans="1:26" ht="12.75">
      <c r="A12" s="297">
        <f>AT3A_Schools_PS!A12</f>
        <v>3</v>
      </c>
      <c r="B12" s="297" t="str">
        <f>AT3A_Schools_PS!B12</f>
        <v>03-ALLAHABAD</v>
      </c>
      <c r="C12" s="342">
        <v>2828.2860000000001</v>
      </c>
      <c r="D12" s="341">
        <v>-506.08</v>
      </c>
      <c r="E12" s="341">
        <v>2270.2869999999998</v>
      </c>
      <c r="F12" s="341">
        <v>2847.4580000000001</v>
      </c>
      <c r="G12" s="340">
        <f t="shared" si="1"/>
        <v>-1083.2510000000002</v>
      </c>
      <c r="H12" s="342">
        <v>1393.0360000000001</v>
      </c>
      <c r="I12" s="341">
        <v>-323.34800000000001</v>
      </c>
      <c r="J12" s="341">
        <v>1174.865</v>
      </c>
      <c r="K12" s="341">
        <v>1423.7270000000001</v>
      </c>
      <c r="L12" s="340">
        <f t="shared" si="2"/>
        <v>-572.21</v>
      </c>
      <c r="M12" s="280">
        <v>-506.07999999999993</v>
      </c>
      <c r="N12" s="280">
        <v>-323.34800000000007</v>
      </c>
      <c r="O12" s="603">
        <f t="shared" si="3"/>
        <v>0</v>
      </c>
      <c r="P12" s="603">
        <f t="shared" si="4"/>
        <v>0</v>
      </c>
      <c r="Q12" s="603">
        <f>O12+T6A_FG_UPS!O12</f>
        <v>0</v>
      </c>
      <c r="R12" s="603">
        <f>P12+T6A_FG_UPS!P12</f>
        <v>0</v>
      </c>
    </row>
    <row r="13" spans="1:26" ht="12" customHeight="1">
      <c r="A13" s="297">
        <f>AT3A_Schools_PS!A13</f>
        <v>4</v>
      </c>
      <c r="B13" s="609" t="str">
        <f>AT3A_Schools_PS!B13</f>
        <v>04-AMBEDKAR NAGAR</v>
      </c>
      <c r="C13" s="342">
        <v>1510.473</v>
      </c>
      <c r="D13" s="341">
        <v>424.72</v>
      </c>
      <c r="E13" s="341">
        <v>1448.825</v>
      </c>
      <c r="F13" s="341">
        <v>1208.761</v>
      </c>
      <c r="G13" s="340">
        <f t="shared" si="1"/>
        <v>664.78400000000011</v>
      </c>
      <c r="H13" s="342">
        <v>743.96500000000003</v>
      </c>
      <c r="I13" s="341">
        <v>116.76300000000001</v>
      </c>
      <c r="J13" s="341">
        <v>690.11800000000005</v>
      </c>
      <c r="K13" s="341">
        <v>604.38</v>
      </c>
      <c r="L13" s="340">
        <f t="shared" si="2"/>
        <v>202.50100000000009</v>
      </c>
      <c r="M13" s="280">
        <v>2649.6939999999995</v>
      </c>
      <c r="N13" s="280">
        <v>1423.9950000000001</v>
      </c>
      <c r="O13" s="603">
        <f t="shared" si="3"/>
        <v>-2224.9739999999993</v>
      </c>
      <c r="P13" s="603">
        <f t="shared" si="4"/>
        <v>-1307.2320000000002</v>
      </c>
      <c r="Q13" s="603">
        <f>O13+T6A_FG_UPS!O13</f>
        <v>-2744.2799999999988</v>
      </c>
      <c r="R13" s="603">
        <f>P13+T6A_FG_UPS!P13</f>
        <v>-1413.0650000000003</v>
      </c>
      <c r="T13" s="280">
        <v>424.17200000000003</v>
      </c>
      <c r="U13" s="280">
        <v>116.76300000000001</v>
      </c>
      <c r="V13" s="280">
        <v>213.93</v>
      </c>
      <c r="W13" s="607">
        <v>110.93</v>
      </c>
    </row>
    <row r="14" spans="1:26" ht="12.75">
      <c r="A14" s="297">
        <f>AT3A_Schools_PS!A14</f>
        <v>5</v>
      </c>
      <c r="B14" s="297" t="str">
        <f>AT3A_Schools_PS!B14</f>
        <v>05-AURAIYA</v>
      </c>
      <c r="C14" s="342">
        <v>969.20699999999999</v>
      </c>
      <c r="D14" s="341">
        <v>3.4649999999999999</v>
      </c>
      <c r="E14" s="341">
        <v>879.70899999999995</v>
      </c>
      <c r="F14" s="341">
        <v>921.69799999999998</v>
      </c>
      <c r="G14" s="340">
        <f t="shared" si="1"/>
        <v>-38.524000000000001</v>
      </c>
      <c r="H14" s="342">
        <v>477.37099999999998</v>
      </c>
      <c r="I14" s="341">
        <v>-18.033999999999999</v>
      </c>
      <c r="J14" s="341">
        <v>416.96300000000002</v>
      </c>
      <c r="K14" s="341">
        <v>460.84899999999999</v>
      </c>
      <c r="L14" s="340">
        <f t="shared" si="2"/>
        <v>-61.919999999999959</v>
      </c>
      <c r="M14" s="280">
        <v>3.4650000000000318</v>
      </c>
      <c r="N14" s="280">
        <v>-18.033999999999992</v>
      </c>
      <c r="O14" s="603">
        <f t="shared" si="3"/>
        <v>-3.1974423109204508E-14</v>
      </c>
      <c r="P14" s="603">
        <f t="shared" si="4"/>
        <v>0</v>
      </c>
      <c r="Q14" s="603">
        <f>O14+T6A_FG_UPS!O14</f>
        <v>-3.1974423109204508E-14</v>
      </c>
      <c r="R14" s="603">
        <f>P14+T6A_FG_UPS!P14</f>
        <v>0</v>
      </c>
      <c r="T14" s="603">
        <v>2225.5219999999999</v>
      </c>
      <c r="U14" s="603">
        <v>1307.232</v>
      </c>
      <c r="V14" s="280">
        <v>519.30600000000004</v>
      </c>
      <c r="W14" s="603">
        <v>105.833</v>
      </c>
    </row>
    <row r="15" spans="1:26" ht="12.75">
      <c r="A15" s="297">
        <f>AT3A_Schools_PS!A15</f>
        <v>6</v>
      </c>
      <c r="B15" s="297" t="str">
        <f>AT3A_Schools_PS!B15</f>
        <v>06-AZAMGARH</v>
      </c>
      <c r="C15" s="342">
        <v>2774.19</v>
      </c>
      <c r="D15" s="341">
        <v>349.21</v>
      </c>
      <c r="E15" s="341">
        <v>2593.6019999999999</v>
      </c>
      <c r="F15" s="341">
        <v>2588.3290000000002</v>
      </c>
      <c r="G15" s="340">
        <f t="shared" si="1"/>
        <v>354.48299999999972</v>
      </c>
      <c r="H15" s="342">
        <v>1366.3920000000001</v>
      </c>
      <c r="I15" s="341">
        <v>248.64</v>
      </c>
      <c r="J15" s="341">
        <v>1232.347</v>
      </c>
      <c r="K15" s="341">
        <v>1318.3109999999999</v>
      </c>
      <c r="L15" s="340">
        <f t="shared" si="2"/>
        <v>162.67600000000016</v>
      </c>
      <c r="M15" s="280">
        <v>349.21199999999999</v>
      </c>
      <c r="N15" s="280">
        <v>248.63799999999992</v>
      </c>
      <c r="O15" s="603">
        <f t="shared" si="3"/>
        <v>-2.0000000000095497E-3</v>
      </c>
      <c r="P15" s="603">
        <f t="shared" si="4"/>
        <v>2.0000000000663931E-3</v>
      </c>
      <c r="Q15" s="603">
        <f>O15+T6A_FG_UPS!O15</f>
        <v>-2.0000000000095497E-3</v>
      </c>
      <c r="R15" s="603">
        <f>P15+T6A_FG_UPS!P15</f>
        <v>5.0000000001944045E-3</v>
      </c>
    </row>
    <row r="16" spans="1:26" ht="12.75">
      <c r="A16" s="297">
        <f>AT3A_Schools_PS!A16</f>
        <v>7</v>
      </c>
      <c r="B16" s="297" t="str">
        <f>AT3A_Schools_PS!B16</f>
        <v>07-BADAUN</v>
      </c>
      <c r="C16" s="342">
        <v>2420.3539999999998</v>
      </c>
      <c r="D16" s="341">
        <v>491.495</v>
      </c>
      <c r="E16" s="341">
        <v>1199.3910000000001</v>
      </c>
      <c r="F16" s="341">
        <v>2084.3980000000001</v>
      </c>
      <c r="G16" s="340">
        <f t="shared" si="1"/>
        <v>-393.51200000000017</v>
      </c>
      <c r="H16" s="342">
        <v>1192.115</v>
      </c>
      <c r="I16" s="341">
        <v>77.884</v>
      </c>
      <c r="J16" s="341">
        <v>593.548</v>
      </c>
      <c r="K16" s="341">
        <v>1026.643</v>
      </c>
      <c r="L16" s="340">
        <f t="shared" si="2"/>
        <v>-355.21100000000001</v>
      </c>
      <c r="M16" s="280">
        <v>491.49500000000012</v>
      </c>
      <c r="N16" s="280">
        <v>77.883999999999901</v>
      </c>
      <c r="O16" s="603">
        <f t="shared" si="3"/>
        <v>0</v>
      </c>
      <c r="P16" s="603">
        <f t="shared" si="4"/>
        <v>0</v>
      </c>
      <c r="Q16" s="603">
        <f>O16+T6A_FG_UPS!O16</f>
        <v>0</v>
      </c>
      <c r="R16" s="603">
        <f>P16+T6A_FG_UPS!P16</f>
        <v>0</v>
      </c>
    </row>
    <row r="17" spans="1:18" ht="12.75">
      <c r="A17" s="297">
        <f>AT3A_Schools_PS!A17</f>
        <v>8</v>
      </c>
      <c r="B17" s="297" t="str">
        <f>AT3A_Schools_PS!B17</f>
        <v>08-BAGHPAT</v>
      </c>
      <c r="C17" s="342">
        <v>587.58000000000004</v>
      </c>
      <c r="D17" s="341">
        <v>-82.700999999999993</v>
      </c>
      <c r="E17" s="341">
        <v>667.89700000000005</v>
      </c>
      <c r="F17" s="341">
        <v>543.5</v>
      </c>
      <c r="G17" s="340">
        <f t="shared" si="1"/>
        <v>41.696000000000026</v>
      </c>
      <c r="H17" s="342">
        <v>289.40499999999997</v>
      </c>
      <c r="I17" s="341">
        <v>-89.415000000000006</v>
      </c>
      <c r="J17" s="341">
        <v>315.62900000000002</v>
      </c>
      <c r="K17" s="341">
        <v>271.72000000000003</v>
      </c>
      <c r="L17" s="340">
        <f t="shared" si="2"/>
        <v>-45.506000000000029</v>
      </c>
      <c r="M17" s="280">
        <v>-82.701000000000079</v>
      </c>
      <c r="N17" s="280">
        <v>-89.41500000000002</v>
      </c>
      <c r="O17" s="603">
        <f t="shared" si="3"/>
        <v>0</v>
      </c>
      <c r="P17" s="603">
        <f t="shared" si="4"/>
        <v>0</v>
      </c>
      <c r="Q17" s="603">
        <f>O17+T6A_FG_UPS!O17</f>
        <v>-2.5757174171303632E-14</v>
      </c>
      <c r="R17" s="603">
        <f>P17+T6A_FG_UPS!P17</f>
        <v>1.9539925233402755E-14</v>
      </c>
    </row>
    <row r="18" spans="1:18" ht="12.75">
      <c r="A18" s="297">
        <f>AT3A_Schools_PS!A18</f>
        <v>9</v>
      </c>
      <c r="B18" s="297" t="str">
        <f>AT3A_Schools_PS!B18</f>
        <v>09-BAHRAICH</v>
      </c>
      <c r="C18" s="342">
        <v>3505.8780000000002</v>
      </c>
      <c r="D18" s="341">
        <v>-542.36099999999999</v>
      </c>
      <c r="E18" s="341">
        <v>3282.759</v>
      </c>
      <c r="F18" s="341">
        <v>3130.5360000000001</v>
      </c>
      <c r="G18" s="340">
        <f t="shared" si="1"/>
        <v>-390.13799999999992</v>
      </c>
      <c r="H18" s="342">
        <v>1726.7750000000001</v>
      </c>
      <c r="I18" s="341">
        <v>-206.29300000000001</v>
      </c>
      <c r="J18" s="341">
        <v>1570.537</v>
      </c>
      <c r="K18" s="341">
        <v>1565.2639999999999</v>
      </c>
      <c r="L18" s="340">
        <f t="shared" si="2"/>
        <v>-201.01999999999975</v>
      </c>
      <c r="M18" s="280">
        <v>-542.36099999999988</v>
      </c>
      <c r="N18" s="280">
        <v>-206.29299999999989</v>
      </c>
      <c r="O18" s="603">
        <f t="shared" si="3"/>
        <v>0</v>
      </c>
      <c r="P18" s="603">
        <f t="shared" si="4"/>
        <v>0</v>
      </c>
      <c r="Q18" s="603">
        <f>O18+T6A_FG_UPS!O18</f>
        <v>0</v>
      </c>
      <c r="R18" s="603">
        <f>P18+T6A_FG_UPS!P18</f>
        <v>-7.5495165674510645E-14</v>
      </c>
    </row>
    <row r="19" spans="1:18" ht="12.75">
      <c r="A19" s="297">
        <f>AT3A_Schools_PS!A19</f>
        <v>10</v>
      </c>
      <c r="B19" s="297" t="str">
        <f>AT3A_Schools_PS!B19</f>
        <v>10-BALLIA</v>
      </c>
      <c r="C19" s="342">
        <v>2167.8589999999999</v>
      </c>
      <c r="D19" s="341">
        <v>316.95299999999997</v>
      </c>
      <c r="E19" s="341">
        <v>2246.5210000000002</v>
      </c>
      <c r="F19" s="341">
        <v>2173.86</v>
      </c>
      <c r="G19" s="340">
        <f t="shared" si="1"/>
        <v>389.61400000000003</v>
      </c>
      <c r="H19" s="342">
        <v>1067.752</v>
      </c>
      <c r="I19" s="341">
        <v>-197.67699999999999</v>
      </c>
      <c r="J19" s="341">
        <v>1077.085</v>
      </c>
      <c r="K19" s="341">
        <v>1088.0450000000001</v>
      </c>
      <c r="L19" s="340">
        <f t="shared" si="2"/>
        <v>-208.63700000000006</v>
      </c>
      <c r="M19" s="280">
        <v>316.94900000000007</v>
      </c>
      <c r="N19" s="280">
        <v>-197.67700000000013</v>
      </c>
      <c r="O19" s="603">
        <f t="shared" si="3"/>
        <v>3.9999999999054126E-3</v>
      </c>
      <c r="P19" s="603">
        <f t="shared" si="4"/>
        <v>0</v>
      </c>
      <c r="Q19" s="603">
        <f>O19+T6A_FG_UPS!O19</f>
        <v>3.9999999999693614E-3</v>
      </c>
      <c r="R19" s="603">
        <f>P19+T6A_FG_UPS!P19</f>
        <v>4.7961634663806763E-14</v>
      </c>
    </row>
    <row r="20" spans="1:18" ht="12.75">
      <c r="A20" s="297">
        <f>AT3A_Schools_PS!A20</f>
        <v>11</v>
      </c>
      <c r="B20" s="297" t="str">
        <f>AT3A_Schools_PS!B20</f>
        <v>11-BALRAMPUR</v>
      </c>
      <c r="C20" s="342">
        <v>2121.3000000000002</v>
      </c>
      <c r="D20" s="341">
        <v>-197.708</v>
      </c>
      <c r="E20" s="341">
        <v>1908.492</v>
      </c>
      <c r="F20" s="341">
        <v>1970.2170000000001</v>
      </c>
      <c r="G20" s="340">
        <f t="shared" si="1"/>
        <v>-259.43300000000022</v>
      </c>
      <c r="H20" s="342">
        <v>1044.82</v>
      </c>
      <c r="I20" s="341">
        <v>-138.185</v>
      </c>
      <c r="J20" s="341">
        <v>912.25300000000004</v>
      </c>
      <c r="K20" s="341">
        <v>985.10799999999995</v>
      </c>
      <c r="L20" s="340">
        <f t="shared" si="2"/>
        <v>-211.03999999999996</v>
      </c>
      <c r="M20" s="280">
        <v>-197.70800000000008</v>
      </c>
      <c r="N20" s="280">
        <v>-138.18499999999995</v>
      </c>
      <c r="O20" s="603">
        <f t="shared" si="3"/>
        <v>0</v>
      </c>
      <c r="P20" s="603">
        <f t="shared" si="4"/>
        <v>0</v>
      </c>
      <c r="Q20" s="603">
        <f>O20+T6A_FG_UPS!O20</f>
        <v>2.3999999999880117E-2</v>
      </c>
      <c r="R20" s="603">
        <f>P20+T6A_FG_UPS!P20</f>
        <v>5.6529999999999774</v>
      </c>
    </row>
    <row r="21" spans="1:18" ht="12.75">
      <c r="A21" s="297">
        <f>AT3A_Schools_PS!A21</f>
        <v>12</v>
      </c>
      <c r="B21" s="297" t="str">
        <f>AT3A_Schools_PS!B21</f>
        <v>12-BANDA</v>
      </c>
      <c r="C21" s="342">
        <v>1657.327</v>
      </c>
      <c r="D21" s="341">
        <v>-263.834</v>
      </c>
      <c r="E21" s="341">
        <v>1603.374</v>
      </c>
      <c r="F21" s="341">
        <v>1536.684</v>
      </c>
      <c r="G21" s="340">
        <f t="shared" si="1"/>
        <v>-197.14400000000001</v>
      </c>
      <c r="H21" s="342">
        <v>816.29600000000005</v>
      </c>
      <c r="I21" s="341">
        <v>-0.24099999999999999</v>
      </c>
      <c r="J21" s="341">
        <v>764.78899999999999</v>
      </c>
      <c r="K21" s="341">
        <v>768.34199999999998</v>
      </c>
      <c r="L21" s="340">
        <f t="shared" si="2"/>
        <v>-3.7939999999999827</v>
      </c>
      <c r="M21" s="280">
        <v>-223.83999999999992</v>
      </c>
      <c r="N21" s="280">
        <v>10.305000000000064</v>
      </c>
      <c r="O21" s="603">
        <f t="shared" si="3"/>
        <v>-39.994000000000085</v>
      </c>
      <c r="P21" s="603">
        <f t="shared" si="4"/>
        <v>-10.546000000000063</v>
      </c>
      <c r="Q21" s="603">
        <f>O21+T6A_FG_UPS!O21</f>
        <v>-53.865000000000151</v>
      </c>
      <c r="R21" s="603">
        <f>P21+T6A_FG_UPS!P21</f>
        <v>-6.9660000000000508</v>
      </c>
    </row>
    <row r="22" spans="1:18" ht="12.75">
      <c r="A22" s="297">
        <f>AT3A_Schools_PS!A22</f>
        <v>13</v>
      </c>
      <c r="B22" s="297" t="str">
        <f>AT3A_Schools_PS!B22</f>
        <v>13-BARABANKI</v>
      </c>
      <c r="C22" s="342">
        <v>2348.7829999999999</v>
      </c>
      <c r="D22" s="341">
        <v>52.850999999999999</v>
      </c>
      <c r="E22" s="341">
        <v>2349.547</v>
      </c>
      <c r="F22" s="341">
        <v>2347.8200000000002</v>
      </c>
      <c r="G22" s="340">
        <f t="shared" si="1"/>
        <v>54.577999999999975</v>
      </c>
      <c r="H22" s="342">
        <v>1156.8630000000001</v>
      </c>
      <c r="I22" s="341">
        <v>27.178999999999998</v>
      </c>
      <c r="J22" s="341">
        <v>1172.2539999999999</v>
      </c>
      <c r="K22" s="341">
        <v>1170.5139999999999</v>
      </c>
      <c r="L22" s="340">
        <f t="shared" si="2"/>
        <v>28.919000000000096</v>
      </c>
      <c r="M22" s="280">
        <v>-92.176000000000158</v>
      </c>
      <c r="N22" s="280">
        <v>-89.093999999999937</v>
      </c>
      <c r="O22" s="603">
        <f t="shared" si="3"/>
        <v>145.02700000000016</v>
      </c>
      <c r="P22" s="603">
        <f t="shared" si="4"/>
        <v>116.27299999999994</v>
      </c>
      <c r="Q22" s="603">
        <f>O22+T6A_FG_UPS!O22</f>
        <v>245.96000000000038</v>
      </c>
      <c r="R22" s="603">
        <f>P22+T6A_FG_UPS!P22</f>
        <v>156.03499999999991</v>
      </c>
    </row>
    <row r="23" spans="1:18" ht="12.75">
      <c r="A23" s="297">
        <f>AT3A_Schools_PS!A23</f>
        <v>14</v>
      </c>
      <c r="B23" s="297" t="str">
        <f>AT3A_Schools_PS!B23</f>
        <v>14-BAREILY</v>
      </c>
      <c r="C23" s="342">
        <v>2591.174</v>
      </c>
      <c r="D23" s="341">
        <v>-22.791</v>
      </c>
      <c r="E23" s="341">
        <v>2590.4879999999998</v>
      </c>
      <c r="F23" s="341">
        <v>2223.038</v>
      </c>
      <c r="G23" s="340">
        <f t="shared" si="1"/>
        <v>344.65899999999965</v>
      </c>
      <c r="H23" s="342">
        <v>1276.25</v>
      </c>
      <c r="I23" s="341">
        <v>82.671999999999997</v>
      </c>
      <c r="J23" s="341">
        <v>1217.6379999999999</v>
      </c>
      <c r="K23" s="341">
        <v>1111.519</v>
      </c>
      <c r="L23" s="340">
        <f t="shared" si="2"/>
        <v>188.79099999999994</v>
      </c>
      <c r="M23" s="280">
        <v>-22.791000000000167</v>
      </c>
      <c r="N23" s="280">
        <v>82.672000000000025</v>
      </c>
      <c r="O23" s="603">
        <f t="shared" si="3"/>
        <v>1.6697754290362354E-13</v>
      </c>
      <c r="P23" s="603">
        <f t="shared" si="4"/>
        <v>0</v>
      </c>
      <c r="Q23" s="603">
        <f>O23+T6A_FG_UPS!O23</f>
        <v>-2.9999999970087288E-4</v>
      </c>
      <c r="R23" s="603">
        <f>P23+T6A_FG_UPS!P23</f>
        <v>3.0000000006680239E-4</v>
      </c>
    </row>
    <row r="24" spans="1:18" ht="12.75">
      <c r="A24" s="297">
        <f>AT3A_Schools_PS!A24</f>
        <v>15</v>
      </c>
      <c r="B24" s="297" t="str">
        <f>AT3A_Schools_PS!B24</f>
        <v>15-BASTI</v>
      </c>
      <c r="C24" s="342">
        <v>1779.8889999999999</v>
      </c>
      <c r="D24" s="341">
        <v>17.512</v>
      </c>
      <c r="E24" s="341">
        <v>1731.3920000000001</v>
      </c>
      <c r="F24" s="341">
        <v>1549.184</v>
      </c>
      <c r="G24" s="340">
        <f t="shared" si="1"/>
        <v>199.72000000000003</v>
      </c>
      <c r="H24" s="342">
        <v>876.66099999999994</v>
      </c>
      <c r="I24" s="341">
        <v>-32.335999999999999</v>
      </c>
      <c r="J24" s="341">
        <v>868.88900000000001</v>
      </c>
      <c r="K24" s="341">
        <v>774.476</v>
      </c>
      <c r="L24" s="340">
        <f t="shared" si="2"/>
        <v>62.076999999999998</v>
      </c>
      <c r="M24" s="280">
        <v>17.511999999999944</v>
      </c>
      <c r="N24" s="280">
        <v>-32.336000000000013</v>
      </c>
      <c r="O24" s="603">
        <f t="shared" si="3"/>
        <v>5.6843418860808015E-14</v>
      </c>
      <c r="P24" s="603">
        <f t="shared" si="4"/>
        <v>0</v>
      </c>
      <c r="Q24" s="603">
        <f>O24+T6A_FG_UPS!O24</f>
        <v>5.6843418860808015E-14</v>
      </c>
      <c r="R24" s="603">
        <f>P24+T6A_FG_UPS!P24</f>
        <v>9.9999999998345857E-4</v>
      </c>
    </row>
    <row r="25" spans="1:18" ht="12.75">
      <c r="A25" s="297">
        <f>AT3A_Schools_PS!A25</f>
        <v>16</v>
      </c>
      <c r="B25" s="297" t="str">
        <f>AT3A_Schools_PS!B25</f>
        <v>16-BHADOHI</v>
      </c>
      <c r="C25" s="342">
        <v>1037.8689999999999</v>
      </c>
      <c r="D25" s="341">
        <v>-115.961</v>
      </c>
      <c r="E25" s="341">
        <v>1243.579</v>
      </c>
      <c r="F25" s="341">
        <v>949.62199999999996</v>
      </c>
      <c r="G25" s="340">
        <f t="shared" si="1"/>
        <v>177.99599999999998</v>
      </c>
      <c r="H25" s="342">
        <v>511.18900000000002</v>
      </c>
      <c r="I25" s="341">
        <v>-66.375</v>
      </c>
      <c r="J25" s="341">
        <v>583.10799999999995</v>
      </c>
      <c r="K25" s="341">
        <v>474.81299999999999</v>
      </c>
      <c r="L25" s="340">
        <f t="shared" si="2"/>
        <v>41.919999999999959</v>
      </c>
      <c r="M25" s="280">
        <v>-115.9609999999999</v>
      </c>
      <c r="N25" s="280">
        <v>-66.375000000000057</v>
      </c>
      <c r="O25" s="603">
        <f t="shared" si="3"/>
        <v>0</v>
      </c>
      <c r="P25" s="603">
        <f t="shared" si="4"/>
        <v>0</v>
      </c>
      <c r="Q25" s="603">
        <f>O25+T6A_FG_UPS!O25</f>
        <v>0</v>
      </c>
      <c r="R25" s="603">
        <f>P25+T6A_FG_UPS!P25</f>
        <v>0</v>
      </c>
    </row>
    <row r="26" spans="1:18" ht="12.75">
      <c r="A26" s="297">
        <f>AT3A_Schools_PS!A26</f>
        <v>17</v>
      </c>
      <c r="B26" s="297" t="str">
        <f>AT3A_Schools_PS!B26</f>
        <v>17-BIJNOUR</v>
      </c>
      <c r="C26" s="342">
        <v>1652.2760000000001</v>
      </c>
      <c r="D26" s="341">
        <v>101.97799999999999</v>
      </c>
      <c r="E26" s="341">
        <v>1692.7080000000001</v>
      </c>
      <c r="F26" s="341">
        <v>1492.2239999999999</v>
      </c>
      <c r="G26" s="340">
        <f t="shared" si="1"/>
        <v>302.46200000000022</v>
      </c>
      <c r="H26" s="342">
        <v>813.80799999999999</v>
      </c>
      <c r="I26" s="341">
        <v>-40.847000000000001</v>
      </c>
      <c r="J26" s="341">
        <v>809.91</v>
      </c>
      <c r="K26" s="341">
        <v>746.11199999999997</v>
      </c>
      <c r="L26" s="340">
        <f t="shared" si="2"/>
        <v>22.951000000000022</v>
      </c>
      <c r="M26" s="280">
        <v>101.97799999999984</v>
      </c>
      <c r="N26" s="280">
        <v>-40.84699999999998</v>
      </c>
      <c r="O26" s="603">
        <f t="shared" si="3"/>
        <v>1.5631940186722204E-13</v>
      </c>
      <c r="P26" s="603">
        <f t="shared" si="4"/>
        <v>0</v>
      </c>
      <c r="Q26" s="603">
        <f>O26+T6A_FG_UPS!O26</f>
        <v>1.5631940186722204E-13</v>
      </c>
      <c r="R26" s="603">
        <f>P26+T6A_FG_UPS!P26</f>
        <v>0</v>
      </c>
    </row>
    <row r="27" spans="1:18" ht="12.75">
      <c r="A27" s="297">
        <f>AT3A_Schools_PS!A27</f>
        <v>18</v>
      </c>
      <c r="B27" s="297" t="str">
        <f>AT3A_Schools_PS!B27</f>
        <v>18-BULANDSHAHAR</v>
      </c>
      <c r="C27" s="342">
        <v>1950.97</v>
      </c>
      <c r="D27" s="341">
        <v>67.036000000000001</v>
      </c>
      <c r="E27" s="341">
        <v>1239.7619999999999</v>
      </c>
      <c r="F27" s="341">
        <v>1708</v>
      </c>
      <c r="G27" s="340">
        <f t="shared" si="1"/>
        <v>-401.202</v>
      </c>
      <c r="H27" s="342">
        <v>960.92600000000004</v>
      </c>
      <c r="I27" s="341">
        <v>-169.39400000000001</v>
      </c>
      <c r="J27" s="341">
        <v>620.93499999999995</v>
      </c>
      <c r="K27" s="341">
        <v>855.72500000000002</v>
      </c>
      <c r="L27" s="340">
        <f t="shared" si="2"/>
        <v>-404.18400000000008</v>
      </c>
      <c r="M27" s="280">
        <v>67.708000000000084</v>
      </c>
      <c r="N27" s="280">
        <v>-170.06499999999994</v>
      </c>
      <c r="O27" s="603">
        <f t="shared" si="3"/>
        <v>-0.67200000000008231</v>
      </c>
      <c r="P27" s="603">
        <f t="shared" si="4"/>
        <v>0.67099999999993543</v>
      </c>
      <c r="Q27" s="603">
        <f>O27+T6A_FG_UPS!O27</f>
        <v>-1.3840000000000998</v>
      </c>
      <c r="R27" s="603">
        <f>P27+T6A_FG_UPS!P27</f>
        <v>1.38799999999992</v>
      </c>
    </row>
    <row r="28" spans="1:18" ht="12.75">
      <c r="A28" s="297">
        <f>AT3A_Schools_PS!A28</f>
        <v>19</v>
      </c>
      <c r="B28" s="297" t="str">
        <f>AT3A_Schools_PS!B28</f>
        <v>19-CHANDAULI</v>
      </c>
      <c r="C28" s="342">
        <v>1547.06</v>
      </c>
      <c r="D28" s="341">
        <v>-5.6529999999999996</v>
      </c>
      <c r="E28" s="341">
        <v>1606.056</v>
      </c>
      <c r="F28" s="341">
        <v>1490.105</v>
      </c>
      <c r="G28" s="340">
        <f t="shared" si="1"/>
        <v>110.298</v>
      </c>
      <c r="H28" s="342">
        <v>761.98500000000001</v>
      </c>
      <c r="I28" s="341">
        <v>-87.694999999999993</v>
      </c>
      <c r="J28" s="341">
        <v>854.87800000000004</v>
      </c>
      <c r="K28" s="341">
        <v>745.05100000000004</v>
      </c>
      <c r="L28" s="340">
        <f t="shared" si="2"/>
        <v>22.131999999999948</v>
      </c>
      <c r="M28" s="280">
        <v>-5.65300000000002</v>
      </c>
      <c r="N28" s="280">
        <v>-87.69500000000005</v>
      </c>
      <c r="O28" s="603">
        <f t="shared" si="3"/>
        <v>2.042810365310288E-14</v>
      </c>
      <c r="P28" s="603">
        <f t="shared" si="4"/>
        <v>0</v>
      </c>
      <c r="Q28" s="603">
        <f>O28+T6A_FG_UPS!O28</f>
        <v>2.042810365310288E-14</v>
      </c>
      <c r="R28" s="603">
        <f>P28+T6A_FG_UPS!P28</f>
        <v>0</v>
      </c>
    </row>
    <row r="29" spans="1:18" ht="12.75">
      <c r="A29" s="297">
        <f>AT3A_Schools_PS!A29</f>
        <v>20</v>
      </c>
      <c r="B29" s="297" t="str">
        <f>AT3A_Schools_PS!B29</f>
        <v>20-CHITRAKOOT</v>
      </c>
      <c r="C29" s="342">
        <v>1050.163</v>
      </c>
      <c r="D29" s="341">
        <v>-46.7</v>
      </c>
      <c r="E29" s="341">
        <v>953.01900000000001</v>
      </c>
      <c r="F29" s="341">
        <v>993.02099999999996</v>
      </c>
      <c r="G29" s="340">
        <f t="shared" si="1"/>
        <v>-86.701999999999998</v>
      </c>
      <c r="H29" s="342">
        <v>517.24400000000003</v>
      </c>
      <c r="I29" s="341">
        <v>0.5</v>
      </c>
      <c r="J29" s="341">
        <v>431.21199999999999</v>
      </c>
      <c r="K29" s="341">
        <v>496.51</v>
      </c>
      <c r="L29" s="340">
        <f t="shared" si="2"/>
        <v>-64.798000000000002</v>
      </c>
      <c r="M29" s="280">
        <v>33.662999999999897</v>
      </c>
      <c r="N29" s="280">
        <v>-1.0470000000000255</v>
      </c>
      <c r="O29" s="603">
        <f t="shared" si="3"/>
        <v>-80.3629999999999</v>
      </c>
      <c r="P29" s="603">
        <f t="shared" si="4"/>
        <v>1.5470000000000255</v>
      </c>
      <c r="Q29" s="603">
        <f>O29+T6A_FG_UPS!O29</f>
        <v>-99.205999999999932</v>
      </c>
      <c r="R29" s="603">
        <f>P29+T6A_FG_UPS!P29</f>
        <v>-8.320999999999998</v>
      </c>
    </row>
    <row r="30" spans="1:18" ht="12.75">
      <c r="A30" s="297">
        <f>AT3A_Schools_PS!A30</f>
        <v>21</v>
      </c>
      <c r="B30" s="297" t="str">
        <f>AT3A_Schools_PS!B30</f>
        <v>21-AMETHI</v>
      </c>
      <c r="C30" s="342">
        <v>1269.3399999999999</v>
      </c>
      <c r="D30" s="341">
        <v>113.83199999999999</v>
      </c>
      <c r="E30" s="341">
        <v>1218.5219999999999</v>
      </c>
      <c r="F30" s="341">
        <v>1108.144</v>
      </c>
      <c r="G30" s="340">
        <f t="shared" si="1"/>
        <v>224.20999999999981</v>
      </c>
      <c r="H30" s="342">
        <v>625.19799999999998</v>
      </c>
      <c r="I30" s="341">
        <v>-20.603999999999999</v>
      </c>
      <c r="J30" s="341">
        <v>588.48199999999997</v>
      </c>
      <c r="K30" s="341">
        <v>554.072</v>
      </c>
      <c r="L30" s="340">
        <f t="shared" si="2"/>
        <v>13.805999999999926</v>
      </c>
      <c r="M30" s="280">
        <v>113.83199999999988</v>
      </c>
      <c r="N30" s="280">
        <v>-20.603999999999985</v>
      </c>
      <c r="O30" s="603">
        <f t="shared" si="3"/>
        <v>1.1368683772161603E-13</v>
      </c>
      <c r="P30" s="603">
        <f t="shared" si="4"/>
        <v>0</v>
      </c>
      <c r="Q30" s="603">
        <f>O30+T6A_FG_UPS!O30</f>
        <v>1.1368683772161603E-13</v>
      </c>
      <c r="R30" s="603">
        <f>P30+T6A_FG_UPS!P30</f>
        <v>0</v>
      </c>
    </row>
    <row r="31" spans="1:18" ht="12.75">
      <c r="A31" s="297">
        <f>AT3A_Schools_PS!A31</f>
        <v>22</v>
      </c>
      <c r="B31" s="297" t="str">
        <f>AT3A_Schools_PS!B31</f>
        <v>22-DEORIA</v>
      </c>
      <c r="C31" s="342">
        <v>1989.731</v>
      </c>
      <c r="D31" s="341">
        <v>-219.22</v>
      </c>
      <c r="E31" s="341">
        <v>2386.7460000000001</v>
      </c>
      <c r="F31" s="341">
        <v>1935.7049999999999</v>
      </c>
      <c r="G31" s="340">
        <f t="shared" si="1"/>
        <v>231.82100000000037</v>
      </c>
      <c r="H31" s="342">
        <v>980.01700000000005</v>
      </c>
      <c r="I31" s="341">
        <v>-258.11099999999999</v>
      </c>
      <c r="J31" s="341">
        <v>1288.2460000000001</v>
      </c>
      <c r="K31" s="341">
        <v>967.85400000000004</v>
      </c>
      <c r="L31" s="340">
        <f t="shared" si="2"/>
        <v>62.281000000000176</v>
      </c>
      <c r="M31" s="280">
        <v>-219.21900000000005</v>
      </c>
      <c r="N31" s="280">
        <v>-258.11199999999997</v>
      </c>
      <c r="O31" s="603">
        <f t="shared" si="3"/>
        <v>-9.9999999994793143E-4</v>
      </c>
      <c r="P31" s="603">
        <f t="shared" si="4"/>
        <v>9.9999999997635314E-4</v>
      </c>
      <c r="Q31" s="603">
        <f>O31+T6A_FG_UPS!O31</f>
        <v>-1.0000000000971454E-3</v>
      </c>
      <c r="R31" s="603">
        <f>P31+T6A_FG_UPS!P31</f>
        <v>9.9999999997635314E-4</v>
      </c>
    </row>
    <row r="32" spans="1:18" ht="12.75">
      <c r="A32" s="297">
        <f>AT3A_Schools_PS!A32</f>
        <v>23</v>
      </c>
      <c r="B32" s="297" t="str">
        <f>AT3A_Schools_PS!B32</f>
        <v>23-ETAH</v>
      </c>
      <c r="C32" s="342">
        <v>1348.6279999999999</v>
      </c>
      <c r="D32" s="341">
        <v>221.63300000000001</v>
      </c>
      <c r="E32" s="341">
        <v>1182.6880000000001</v>
      </c>
      <c r="F32" s="341">
        <v>1149.163</v>
      </c>
      <c r="G32" s="340">
        <f t="shared" si="1"/>
        <v>255.15800000000013</v>
      </c>
      <c r="H32" s="342">
        <v>664.25</v>
      </c>
      <c r="I32" s="341">
        <v>-194.494</v>
      </c>
      <c r="J32" s="341">
        <v>567.25900000000001</v>
      </c>
      <c r="K32" s="341">
        <v>574.58299999999997</v>
      </c>
      <c r="L32" s="340">
        <f t="shared" si="2"/>
        <v>-201.81799999999998</v>
      </c>
      <c r="M32" s="280">
        <v>221.63300000000004</v>
      </c>
      <c r="N32" s="280">
        <v>-194.49400000000003</v>
      </c>
      <c r="O32" s="603">
        <f t="shared" si="3"/>
        <v>0</v>
      </c>
      <c r="P32" s="603">
        <f t="shared" si="4"/>
        <v>0</v>
      </c>
      <c r="Q32" s="603">
        <f>O32+T6A_FG_UPS!O32</f>
        <v>0</v>
      </c>
      <c r="R32" s="603">
        <f>P32+T6A_FG_UPS!P32</f>
        <v>0</v>
      </c>
    </row>
    <row r="33" spans="1:21" ht="12.75">
      <c r="A33" s="297">
        <f>AT3A_Schools_PS!A33</f>
        <v>24</v>
      </c>
      <c r="B33" s="297" t="str">
        <f>AT3A_Schools_PS!B33</f>
        <v>24-FAIZABAD</v>
      </c>
      <c r="C33" s="342">
        <v>1633.1320000000001</v>
      </c>
      <c r="D33" s="341">
        <v>476.084</v>
      </c>
      <c r="E33" s="341">
        <v>1430.8409999999999</v>
      </c>
      <c r="F33" s="341">
        <v>1409.5329999999999</v>
      </c>
      <c r="G33" s="340">
        <f t="shared" si="1"/>
        <v>497.39200000000005</v>
      </c>
      <c r="H33" s="342">
        <v>804.37900000000002</v>
      </c>
      <c r="I33" s="341">
        <v>-412.06400000000002</v>
      </c>
      <c r="J33" s="341">
        <v>688.34699999999998</v>
      </c>
      <c r="K33" s="341">
        <v>726.125</v>
      </c>
      <c r="L33" s="340">
        <f t="shared" si="2"/>
        <v>-449.84200000000004</v>
      </c>
      <c r="M33" s="280">
        <v>476.08400000000006</v>
      </c>
      <c r="N33" s="280">
        <v>-412.06400000000002</v>
      </c>
      <c r="O33" s="603">
        <f t="shared" si="3"/>
        <v>0</v>
      </c>
      <c r="P33" s="603">
        <f t="shared" si="4"/>
        <v>0</v>
      </c>
      <c r="Q33" s="603">
        <f>O33+T6A_FG_UPS!O33</f>
        <v>0</v>
      </c>
      <c r="R33" s="603">
        <f>P33+T6A_FG_UPS!P33</f>
        <v>0</v>
      </c>
    </row>
    <row r="34" spans="1:21" ht="12.75">
      <c r="A34" s="297">
        <f>AT3A_Schools_PS!A34</f>
        <v>25</v>
      </c>
      <c r="B34" s="297" t="str">
        <f>AT3A_Schools_PS!B34</f>
        <v>25-FARRUKHABAD</v>
      </c>
      <c r="C34" s="342">
        <v>1361.739</v>
      </c>
      <c r="D34" s="341">
        <v>231.42599999999999</v>
      </c>
      <c r="E34" s="341">
        <v>1098.8209999999999</v>
      </c>
      <c r="F34" s="341">
        <v>1280.7270000000001</v>
      </c>
      <c r="G34" s="340">
        <f t="shared" si="1"/>
        <v>49.519999999999754</v>
      </c>
      <c r="H34" s="342">
        <v>670.70799999999997</v>
      </c>
      <c r="I34" s="341">
        <v>-2.4569999999999999</v>
      </c>
      <c r="J34" s="341">
        <v>553.89599999999996</v>
      </c>
      <c r="K34" s="341">
        <v>640.36500000000001</v>
      </c>
      <c r="L34" s="340">
        <f t="shared" si="2"/>
        <v>-88.926000000000045</v>
      </c>
      <c r="M34" s="280">
        <v>231.42599999999993</v>
      </c>
      <c r="N34" s="280">
        <v>-2.4569999999999936</v>
      </c>
      <c r="O34" s="603">
        <f t="shared" si="3"/>
        <v>0</v>
      </c>
      <c r="P34" s="603">
        <f t="shared" si="4"/>
        <v>-6.2172489379008766E-15</v>
      </c>
      <c r="Q34" s="603">
        <f>O34+T6A_FG_UPS!O34</f>
        <v>0</v>
      </c>
      <c r="R34" s="603">
        <f>P34+T6A_FG_UPS!P34</f>
        <v>-6.2172489379008766E-15</v>
      </c>
    </row>
    <row r="35" spans="1:21" ht="12.75">
      <c r="A35" s="297">
        <f>AT3A_Schools_PS!A35</f>
        <v>26</v>
      </c>
      <c r="B35" s="297" t="str">
        <f>AT3A_Schools_PS!B35</f>
        <v>26-FATEHPUR</v>
      </c>
      <c r="C35" s="342">
        <v>2030.373</v>
      </c>
      <c r="D35" s="341">
        <v>57.984999999999999</v>
      </c>
      <c r="E35" s="341">
        <v>1787.8320000000001</v>
      </c>
      <c r="F35" s="341">
        <v>1881.9739999999999</v>
      </c>
      <c r="G35" s="340">
        <f t="shared" si="1"/>
        <v>-36.156999999999925</v>
      </c>
      <c r="H35" s="342">
        <v>1000.034</v>
      </c>
      <c r="I35" s="341">
        <v>-61.433</v>
      </c>
      <c r="J35" s="341">
        <v>937.56799999999998</v>
      </c>
      <c r="K35" s="341">
        <v>941.00300000000004</v>
      </c>
      <c r="L35" s="340">
        <f t="shared" si="2"/>
        <v>-64.868000000000052</v>
      </c>
      <c r="M35" s="280">
        <v>57.985000000000127</v>
      </c>
      <c r="N35" s="280">
        <v>-61.432999999999993</v>
      </c>
      <c r="O35" s="603">
        <f t="shared" si="3"/>
        <v>-1.2789769243681803E-13</v>
      </c>
      <c r="P35" s="603">
        <f t="shared" si="4"/>
        <v>0</v>
      </c>
      <c r="Q35" s="603">
        <f>O35+T6A_FG_UPS!O35</f>
        <v>-1.2789769243681803E-13</v>
      </c>
      <c r="R35" s="603">
        <f>P35+T6A_FG_UPS!P35</f>
        <v>0</v>
      </c>
    </row>
    <row r="36" spans="1:21" ht="12.75">
      <c r="A36" s="297">
        <f>AT3A_Schools_PS!A36</f>
        <v>27</v>
      </c>
      <c r="B36" s="297" t="str">
        <f>AT3A_Schools_PS!B36</f>
        <v>27-FIROZABAD</v>
      </c>
      <c r="C36" s="342">
        <v>1216.0129999999999</v>
      </c>
      <c r="D36" s="341">
        <v>71.141000000000005</v>
      </c>
      <c r="E36" s="341">
        <v>1182.575</v>
      </c>
      <c r="F36" s="341">
        <v>1168.1659999999999</v>
      </c>
      <c r="G36" s="340">
        <f t="shared" si="1"/>
        <v>85.550000000000182</v>
      </c>
      <c r="H36" s="342">
        <v>598.93200000000002</v>
      </c>
      <c r="I36" s="341">
        <v>-56.841000000000001</v>
      </c>
      <c r="J36" s="341">
        <v>563.77099999999996</v>
      </c>
      <c r="K36" s="341">
        <v>584.08000000000004</v>
      </c>
      <c r="L36" s="340">
        <f t="shared" si="2"/>
        <v>-77.150000000000091</v>
      </c>
      <c r="M36" s="280">
        <v>71.140999999999849</v>
      </c>
      <c r="N36" s="280">
        <v>-56.840999999999951</v>
      </c>
      <c r="O36" s="603">
        <f t="shared" si="3"/>
        <v>1.5631940186722204E-13</v>
      </c>
      <c r="P36" s="603">
        <f t="shared" si="4"/>
        <v>0</v>
      </c>
      <c r="Q36" s="603">
        <f>O36+T6A_FG_UPS!O36</f>
        <v>1.5631940186722204E-13</v>
      </c>
      <c r="R36" s="603">
        <f>P36+T6A_FG_UPS!P36</f>
        <v>0</v>
      </c>
    </row>
    <row r="37" spans="1:21" ht="12.75">
      <c r="A37" s="297">
        <f>AT3A_Schools_PS!A37</f>
        <v>28</v>
      </c>
      <c r="B37" s="297" t="str">
        <f>AT3A_Schools_PS!B37</f>
        <v>28-G.B. NAGAR</v>
      </c>
      <c r="C37" s="342">
        <v>662.78099999999995</v>
      </c>
      <c r="D37" s="341">
        <v>51.332000000000001</v>
      </c>
      <c r="E37" s="341">
        <v>655.06899999999996</v>
      </c>
      <c r="F37" s="341">
        <v>625.92600000000004</v>
      </c>
      <c r="G37" s="340">
        <f t="shared" si="1"/>
        <v>80.474999999999909</v>
      </c>
      <c r="H37" s="342">
        <v>326.44400000000002</v>
      </c>
      <c r="I37" s="341">
        <v>-0.84</v>
      </c>
      <c r="J37" s="341">
        <v>311.37900000000002</v>
      </c>
      <c r="K37" s="341">
        <v>312.95999999999998</v>
      </c>
      <c r="L37" s="340">
        <f t="shared" si="2"/>
        <v>-2.4209999999999354</v>
      </c>
      <c r="M37" s="280">
        <v>51.332000000000107</v>
      </c>
      <c r="N37" s="280">
        <v>-0.84100000000000819</v>
      </c>
      <c r="O37" s="603">
        <f t="shared" si="3"/>
        <v>-1.0658141036401503E-13</v>
      </c>
      <c r="P37" s="603">
        <f t="shared" si="4"/>
        <v>1.0000000000082165E-3</v>
      </c>
      <c r="Q37" s="603">
        <f>O37+T6A_FG_UPS!O37</f>
        <v>-1.000000000120238E-3</v>
      </c>
      <c r="R37" s="603">
        <f>P37+T6A_FG_UPS!P37</f>
        <v>2.0000000000023332E-3</v>
      </c>
    </row>
    <row r="38" spans="1:21" ht="12.75">
      <c r="A38" s="297">
        <f>AT3A_Schools_PS!A38</f>
        <v>29</v>
      </c>
      <c r="B38" s="297" t="str">
        <f>AT3A_Schools_PS!B38</f>
        <v>29-GHAZIPUR</v>
      </c>
      <c r="C38" s="342">
        <v>2484.16</v>
      </c>
      <c r="D38" s="341">
        <v>46.468000000000004</v>
      </c>
      <c r="E38" s="341">
        <v>2429.3119999999999</v>
      </c>
      <c r="F38" s="341">
        <v>2292.0329999999999</v>
      </c>
      <c r="G38" s="340">
        <f t="shared" si="1"/>
        <v>183.74699999999984</v>
      </c>
      <c r="H38" s="342">
        <v>1223.5419999999999</v>
      </c>
      <c r="I38" s="341">
        <v>186.82900000000001</v>
      </c>
      <c r="J38" s="341">
        <v>996.03200000000004</v>
      </c>
      <c r="K38" s="341">
        <v>1146.0150000000001</v>
      </c>
      <c r="L38" s="340">
        <f t="shared" si="2"/>
        <v>36.846000000000004</v>
      </c>
      <c r="M38" s="280">
        <v>46.468000000000075</v>
      </c>
      <c r="N38" s="280">
        <v>186.82900000000006</v>
      </c>
      <c r="O38" s="603">
        <f t="shared" si="3"/>
        <v>-7.1054273576010019E-14</v>
      </c>
      <c r="P38" s="603">
        <f t="shared" si="4"/>
        <v>0</v>
      </c>
      <c r="Q38" s="603">
        <f>O38+T6A_FG_UPS!O38</f>
        <v>-7.1054273576010019E-14</v>
      </c>
      <c r="R38" s="603">
        <f>P38+T6A_FG_UPS!P38</f>
        <v>0</v>
      </c>
    </row>
    <row r="39" spans="1:21" ht="12.75">
      <c r="A39" s="297">
        <f>AT3A_Schools_PS!A39</f>
        <v>30</v>
      </c>
      <c r="B39" s="297" t="str">
        <f>AT3A_Schools_PS!B39</f>
        <v>30-GHAZIYABAD</v>
      </c>
      <c r="C39" s="342">
        <v>681.25400000000002</v>
      </c>
      <c r="D39" s="341">
        <v>-155.42099999999999</v>
      </c>
      <c r="E39" s="341">
        <v>631.91099999999994</v>
      </c>
      <c r="F39" s="341">
        <v>710.95</v>
      </c>
      <c r="G39" s="340">
        <f t="shared" si="1"/>
        <v>-234.46000000000009</v>
      </c>
      <c r="H39" s="342">
        <v>335.54300000000001</v>
      </c>
      <c r="I39" s="341">
        <v>-90.441000000000003</v>
      </c>
      <c r="J39" s="341">
        <v>304.65699999999998</v>
      </c>
      <c r="K39" s="341">
        <v>355.48</v>
      </c>
      <c r="L39" s="340">
        <f t="shared" si="2"/>
        <v>-141.26400000000004</v>
      </c>
      <c r="M39" s="280">
        <v>-155.41199999999992</v>
      </c>
      <c r="N39" s="280">
        <v>-90.440999999999974</v>
      </c>
      <c r="O39" s="603">
        <f t="shared" si="3"/>
        <v>-9.0000000000713953E-3</v>
      </c>
      <c r="P39" s="603">
        <f t="shared" si="4"/>
        <v>0</v>
      </c>
      <c r="Q39" s="603">
        <f>O39+T6A_FG_UPS!O39</f>
        <v>-6.2172489379008766E-14</v>
      </c>
      <c r="R39" s="603">
        <f>P39+T6A_FG_UPS!P39</f>
        <v>1.0000000000028209E-2</v>
      </c>
    </row>
    <row r="40" spans="1:21" ht="12.75">
      <c r="A40" s="297">
        <f>AT3A_Schools_PS!A40</f>
        <v>31</v>
      </c>
      <c r="B40" s="297" t="str">
        <f>AT3A_Schools_PS!B40</f>
        <v>31-GONDA</v>
      </c>
      <c r="C40" s="342">
        <v>2789.2139999999999</v>
      </c>
      <c r="D40" s="341">
        <v>-50.872999999999998</v>
      </c>
      <c r="E40" s="341">
        <v>2440.2220000000002</v>
      </c>
      <c r="F40" s="341">
        <v>2497.913</v>
      </c>
      <c r="G40" s="340">
        <f t="shared" si="1"/>
        <v>-108.56399999999985</v>
      </c>
      <c r="H40" s="342">
        <v>1373.7919999999999</v>
      </c>
      <c r="I40" s="341">
        <v>-223.72300000000001</v>
      </c>
      <c r="J40" s="341">
        <v>1307.153</v>
      </c>
      <c r="K40" s="341">
        <v>1248.9580000000001</v>
      </c>
      <c r="L40" s="340">
        <f t="shared" si="2"/>
        <v>-165.52800000000002</v>
      </c>
      <c r="M40" s="280">
        <v>-50.875</v>
      </c>
      <c r="N40" s="280">
        <v>-223.72300000000007</v>
      </c>
      <c r="O40" s="603">
        <f t="shared" si="3"/>
        <v>2.0000000000024443E-3</v>
      </c>
      <c r="P40" s="603">
        <f t="shared" si="4"/>
        <v>0</v>
      </c>
      <c r="Q40" s="603">
        <f>O40+T6A_FG_UPS!O40</f>
        <v>2.0000000000024443E-3</v>
      </c>
      <c r="R40" s="603">
        <f>P40+T6A_FG_UPS!P40</f>
        <v>-9.7699626167013776E-15</v>
      </c>
    </row>
    <row r="41" spans="1:21" ht="12.75">
      <c r="A41" s="297">
        <f>AT3A_Schools_PS!A41</f>
        <v>32</v>
      </c>
      <c r="B41" s="297" t="str">
        <f>AT3A_Schools_PS!B41</f>
        <v>32-GORAKHPUR</v>
      </c>
      <c r="C41" s="342">
        <v>2150.5140000000001</v>
      </c>
      <c r="D41" s="341">
        <v>552.702</v>
      </c>
      <c r="E41" s="341">
        <v>1922.3510000000001</v>
      </c>
      <c r="F41" s="341">
        <v>2218.817</v>
      </c>
      <c r="G41" s="340">
        <f t="shared" si="1"/>
        <v>256.23599999999988</v>
      </c>
      <c r="H41" s="342">
        <v>1059.2080000000001</v>
      </c>
      <c r="I41" s="341">
        <v>160.91800000000001</v>
      </c>
      <c r="J41" s="341">
        <v>909.32299999999998</v>
      </c>
      <c r="K41" s="341">
        <v>1109.415</v>
      </c>
      <c r="L41" s="340">
        <f t="shared" si="2"/>
        <v>-39.173999999999978</v>
      </c>
      <c r="M41" s="280">
        <v>552.70199999999977</v>
      </c>
      <c r="N41" s="280">
        <v>160.91800000000012</v>
      </c>
      <c r="O41" s="603">
        <f t="shared" si="3"/>
        <v>0</v>
      </c>
      <c r="P41" s="603">
        <f t="shared" si="4"/>
        <v>0</v>
      </c>
      <c r="Q41" s="603">
        <f>O41+T6A_FG_UPS!O41</f>
        <v>0</v>
      </c>
      <c r="R41" s="603">
        <f>P41+T6A_FG_UPS!P41</f>
        <v>0</v>
      </c>
    </row>
    <row r="42" spans="1:21" ht="12.75">
      <c r="A42" s="297">
        <f>AT3A_Schools_PS!A42</f>
        <v>33</v>
      </c>
      <c r="B42" s="297" t="str">
        <f>AT3A_Schools_PS!B42</f>
        <v>33-HAMEERPUR</v>
      </c>
      <c r="C42" s="342">
        <v>820.654</v>
      </c>
      <c r="D42" s="341">
        <v>59.334000000000003</v>
      </c>
      <c r="E42" s="341">
        <v>791.73699999999997</v>
      </c>
      <c r="F42" s="341">
        <v>771.16800000000001</v>
      </c>
      <c r="G42" s="340">
        <f t="shared" si="1"/>
        <v>79.902999999999906</v>
      </c>
      <c r="H42" s="342">
        <v>404.202</v>
      </c>
      <c r="I42" s="341">
        <v>-14.417</v>
      </c>
      <c r="J42" s="341">
        <v>415.07499999999999</v>
      </c>
      <c r="K42" s="341">
        <v>385.584</v>
      </c>
      <c r="L42" s="340">
        <f t="shared" si="2"/>
        <v>15.074000000000012</v>
      </c>
      <c r="M42" s="280">
        <v>59.33400000000006</v>
      </c>
      <c r="N42" s="280">
        <v>-14.41700000000003</v>
      </c>
      <c r="O42" s="603">
        <f t="shared" si="3"/>
        <v>-5.6843418860808015E-14</v>
      </c>
      <c r="P42" s="603">
        <f t="shared" si="4"/>
        <v>3.0198066269804258E-14</v>
      </c>
      <c r="Q42" s="603">
        <f>O42+T6A_FG_UPS!O42</f>
        <v>-5.6843418860808015E-14</v>
      </c>
      <c r="R42" s="603">
        <f>P42+T6A_FG_UPS!P42</f>
        <v>3.0198066269804258E-14</v>
      </c>
    </row>
    <row r="43" spans="1:21" ht="12.75">
      <c r="A43" s="297">
        <f>AT3A_Schools_PS!A43</f>
        <v>34</v>
      </c>
      <c r="B43" s="297" t="str">
        <f>AT3A_Schools_PS!B43</f>
        <v>34-HARDOI</v>
      </c>
      <c r="C43" s="342">
        <v>4045.509</v>
      </c>
      <c r="D43" s="341">
        <v>593.26700000000005</v>
      </c>
      <c r="E43" s="341">
        <v>3731.2440000000001</v>
      </c>
      <c r="F43" s="341">
        <v>3315.55</v>
      </c>
      <c r="G43" s="340">
        <f t="shared" si="1"/>
        <v>1008.9610000000002</v>
      </c>
      <c r="H43" s="342">
        <v>1992.5640000000001</v>
      </c>
      <c r="I43" s="341">
        <v>-112.675</v>
      </c>
      <c r="J43" s="341">
        <v>1749.4290000000001</v>
      </c>
      <c r="K43" s="341">
        <v>1657.77</v>
      </c>
      <c r="L43" s="340">
        <f t="shared" si="2"/>
        <v>-21.015999999999849</v>
      </c>
      <c r="M43" s="280">
        <v>593.26700000000028</v>
      </c>
      <c r="N43" s="280">
        <v>-112.67499999999995</v>
      </c>
      <c r="O43" s="603">
        <f t="shared" si="3"/>
        <v>0</v>
      </c>
      <c r="P43" s="603">
        <f t="shared" si="4"/>
        <v>0</v>
      </c>
      <c r="Q43" s="603">
        <f>O43+T6A_FG_UPS!O43</f>
        <v>0</v>
      </c>
      <c r="R43" s="603">
        <f>P43+T6A_FG_UPS!P43</f>
        <v>0</v>
      </c>
    </row>
    <row r="44" spans="1:21" ht="12.75">
      <c r="A44" s="297">
        <f>AT3A_Schools_PS!A44</f>
        <v>35</v>
      </c>
      <c r="B44" s="297" t="str">
        <f>AT3A_Schools_PS!B44</f>
        <v>35-HATHRAS</v>
      </c>
      <c r="C44" s="342">
        <v>949.03399999999999</v>
      </c>
      <c r="D44" s="341">
        <v>234.67400000000001</v>
      </c>
      <c r="E44" s="341">
        <v>763.23099999999999</v>
      </c>
      <c r="F44" s="341">
        <v>803.83900000000006</v>
      </c>
      <c r="G44" s="340">
        <f t="shared" si="1"/>
        <v>194.06599999999992</v>
      </c>
      <c r="H44" s="342">
        <v>467.435</v>
      </c>
      <c r="I44" s="341">
        <v>21.77</v>
      </c>
      <c r="J44" s="341">
        <v>400.779</v>
      </c>
      <c r="K44" s="341">
        <v>401.92</v>
      </c>
      <c r="L44" s="340">
        <f t="shared" si="2"/>
        <v>20.628999999999962</v>
      </c>
      <c r="M44" s="280">
        <v>234.67399999999998</v>
      </c>
      <c r="N44" s="280">
        <v>21.769999999999982</v>
      </c>
      <c r="O44" s="603">
        <f t="shared" si="3"/>
        <v>0</v>
      </c>
      <c r="P44" s="603">
        <f t="shared" si="4"/>
        <v>0</v>
      </c>
      <c r="Q44" s="603">
        <f>O44+T6A_FG_UPS!O44</f>
        <v>0</v>
      </c>
      <c r="R44" s="603">
        <f>P44+T6A_FG_UPS!P44</f>
        <v>0</v>
      </c>
    </row>
    <row r="45" spans="1:21" ht="12.75">
      <c r="A45" s="297">
        <f>AT3A_Schools_PS!A45</f>
        <v>36</v>
      </c>
      <c r="B45" s="297" t="str">
        <f>AT3A_Schools_PS!B45</f>
        <v>36-ITAWAH</v>
      </c>
      <c r="C45" s="342">
        <v>930.23400000000004</v>
      </c>
      <c r="D45" s="341">
        <v>63.49</v>
      </c>
      <c r="E45" s="341">
        <v>1027.5139999999999</v>
      </c>
      <c r="F45" s="341">
        <v>885.42499999999995</v>
      </c>
      <c r="G45" s="340">
        <f t="shared" si="1"/>
        <v>205.57899999999995</v>
      </c>
      <c r="H45" s="342">
        <v>458.17500000000001</v>
      </c>
      <c r="I45" s="341">
        <v>-25.56</v>
      </c>
      <c r="J45" s="341">
        <v>489.08600000000001</v>
      </c>
      <c r="K45" s="341">
        <v>442.71199999999999</v>
      </c>
      <c r="L45" s="340">
        <f t="shared" si="2"/>
        <v>20.814000000000021</v>
      </c>
      <c r="M45" s="280">
        <v>63.493000000000052</v>
      </c>
      <c r="N45" s="280">
        <v>-25.557999999999993</v>
      </c>
      <c r="O45" s="603">
        <f t="shared" si="3"/>
        <v>-3.0000000000498517E-3</v>
      </c>
      <c r="P45" s="603">
        <f t="shared" si="4"/>
        <v>-2.000000000005997E-3</v>
      </c>
      <c r="Q45" s="603">
        <f>O45+T6A_FG_UPS!O45</f>
        <v>-1.0000000001681997E-3</v>
      </c>
      <c r="R45" s="603">
        <f>P45+T6A_FG_UPS!P45</f>
        <v>9.9999999997990585E-4</v>
      </c>
    </row>
    <row r="46" spans="1:21" ht="12.75">
      <c r="A46" s="297">
        <f>AT3A_Schools_PS!A46</f>
        <v>37</v>
      </c>
      <c r="B46" s="297" t="str">
        <f>AT3A_Schools_PS!B46</f>
        <v>37-J.P. NAGAR</v>
      </c>
      <c r="C46" s="342">
        <v>882.97199999999998</v>
      </c>
      <c r="D46" s="341">
        <v>119.321</v>
      </c>
      <c r="E46" s="341">
        <v>742.48099999999999</v>
      </c>
      <c r="F46" s="341">
        <v>792.03700000000003</v>
      </c>
      <c r="G46" s="340">
        <f t="shared" si="1"/>
        <v>69.764999999999986</v>
      </c>
      <c r="H46" s="342">
        <v>434.89600000000002</v>
      </c>
      <c r="I46" s="341">
        <v>25.888999999999999</v>
      </c>
      <c r="J46" s="341">
        <v>367.19099999999997</v>
      </c>
      <c r="K46" s="341">
        <v>396.02100000000002</v>
      </c>
      <c r="L46" s="340">
        <f t="shared" si="2"/>
        <v>-2.9410000000000309</v>
      </c>
      <c r="M46" s="280">
        <v>119.31899999999996</v>
      </c>
      <c r="N46" s="280">
        <v>25.89100000000002</v>
      </c>
      <c r="O46" s="603">
        <f t="shared" si="3"/>
        <v>2.0000000000379714E-3</v>
      </c>
      <c r="P46" s="603">
        <f t="shared" si="4"/>
        <v>-2.0000000000202078E-3</v>
      </c>
      <c r="Q46" s="603">
        <f>O46+T6A_FG_UPS!O46</f>
        <v>2.0000000000379714E-3</v>
      </c>
      <c r="R46" s="603">
        <f>P46+T6A_FG_UPS!P46</f>
        <v>-2.0000000000202078E-3</v>
      </c>
    </row>
    <row r="47" spans="1:21" ht="12.75">
      <c r="A47" s="297">
        <f>AT3A_Schools_PS!A47</f>
        <v>38</v>
      </c>
      <c r="B47" s="609" t="str">
        <f>AT3A_Schools_PS!B47</f>
        <v>38-JALAUN</v>
      </c>
      <c r="C47" s="342">
        <v>943.55799999999999</v>
      </c>
      <c r="D47" s="341">
        <v>-16.22</v>
      </c>
      <c r="E47" s="341">
        <v>933.12199999999996</v>
      </c>
      <c r="F47" s="341">
        <v>914.60199999999998</v>
      </c>
      <c r="G47" s="340">
        <f t="shared" si="1"/>
        <v>2.2999999999999545</v>
      </c>
      <c r="H47" s="342">
        <v>464.73700000000002</v>
      </c>
      <c r="I47" s="341">
        <v>612.58000000000004</v>
      </c>
      <c r="J47" s="341">
        <v>443.08</v>
      </c>
      <c r="K47" s="341">
        <v>457.30200000000002</v>
      </c>
      <c r="L47" s="340">
        <f t="shared" si="2"/>
        <v>598.35800000000006</v>
      </c>
      <c r="M47" s="280">
        <v>1918.7809999999999</v>
      </c>
      <c r="N47" s="280">
        <v>1628.5250000000001</v>
      </c>
      <c r="O47" s="603">
        <f t="shared" si="3"/>
        <v>-1935.001</v>
      </c>
      <c r="P47" s="603">
        <f t="shared" si="4"/>
        <v>-1015.9450000000001</v>
      </c>
      <c r="Q47" s="603">
        <f>O47+T6A_FG_UPS!O47</f>
        <v>-1935.001</v>
      </c>
      <c r="R47" s="603">
        <f>P47+T6A_FG_UPS!P47</f>
        <v>-1015.9450000000001</v>
      </c>
      <c r="T47" s="280">
        <v>-16.22</v>
      </c>
      <c r="U47" s="280">
        <v>612.58000000000004</v>
      </c>
    </row>
    <row r="48" spans="1:21" ht="12.75">
      <c r="A48" s="297">
        <f>AT3A_Schools_PS!A48</f>
        <v>39</v>
      </c>
      <c r="B48" s="297" t="str">
        <f>AT3A_Schools_PS!B48</f>
        <v>39-JAUNPUR</v>
      </c>
      <c r="C48" s="342">
        <v>3062.9769999999999</v>
      </c>
      <c r="D48" s="341">
        <v>105.376</v>
      </c>
      <c r="E48" s="341">
        <v>2833</v>
      </c>
      <c r="F48" s="341">
        <v>2733.5</v>
      </c>
      <c r="G48" s="340">
        <f t="shared" si="1"/>
        <v>204.8760000000002</v>
      </c>
      <c r="H48" s="342">
        <v>1508.6310000000001</v>
      </c>
      <c r="I48" s="341">
        <v>-28.492999999999999</v>
      </c>
      <c r="J48" s="341">
        <v>1435.453</v>
      </c>
      <c r="K48" s="341">
        <v>1366.74</v>
      </c>
      <c r="L48" s="340">
        <f t="shared" si="2"/>
        <v>40.220000000000027</v>
      </c>
      <c r="M48" s="280">
        <v>105.37599999999975</v>
      </c>
      <c r="N48" s="280">
        <v>-28.493000000000166</v>
      </c>
      <c r="O48" s="603">
        <f t="shared" si="3"/>
        <v>2.5579538487363607E-13</v>
      </c>
      <c r="P48" s="603">
        <f t="shared" si="4"/>
        <v>1.6697754290362354E-13</v>
      </c>
      <c r="Q48" s="603">
        <f>O48+T6A_FG_UPS!O48</f>
        <v>2.5579538487363607E-13</v>
      </c>
      <c r="R48" s="603">
        <f>P48+T6A_FG_UPS!P48</f>
        <v>6.6613381477509392E-14</v>
      </c>
      <c r="T48" s="603">
        <v>1935.001</v>
      </c>
      <c r="U48" s="603">
        <v>1015.9450000000001</v>
      </c>
    </row>
    <row r="49" spans="1:18" ht="12.75">
      <c r="A49" s="297">
        <f>AT3A_Schools_PS!A49</f>
        <v>40</v>
      </c>
      <c r="B49" s="297" t="str">
        <f>AT3A_Schools_PS!B49</f>
        <v>40-JHANSI</v>
      </c>
      <c r="C49" s="342">
        <v>1033.6179999999999</v>
      </c>
      <c r="D49" s="341">
        <v>78.043000000000006</v>
      </c>
      <c r="E49" s="341">
        <v>929.70600000000002</v>
      </c>
      <c r="F49" s="341">
        <v>936.36</v>
      </c>
      <c r="G49" s="340">
        <f t="shared" si="1"/>
        <v>71.38900000000001</v>
      </c>
      <c r="H49" s="342">
        <v>509.096</v>
      </c>
      <c r="I49" s="341">
        <v>-36.183999999999997</v>
      </c>
      <c r="J49" s="341">
        <v>440.495</v>
      </c>
      <c r="K49" s="341">
        <v>468.18299999999999</v>
      </c>
      <c r="L49" s="340">
        <f t="shared" si="2"/>
        <v>-63.871999999999957</v>
      </c>
      <c r="M49" s="280">
        <v>78.043000000000006</v>
      </c>
      <c r="N49" s="280">
        <v>-36.184000000000026</v>
      </c>
      <c r="O49" s="603">
        <f t="shared" si="3"/>
        <v>0</v>
      </c>
      <c r="P49" s="603">
        <f t="shared" si="4"/>
        <v>0</v>
      </c>
      <c r="Q49" s="603">
        <f>O49+T6A_FG_UPS!O49</f>
        <v>9.1926466438962962E-14</v>
      </c>
      <c r="R49" s="603">
        <f>P49+T6A_FG_UPS!P49</f>
        <v>0</v>
      </c>
    </row>
    <row r="50" spans="1:18" ht="12.75">
      <c r="A50" s="297">
        <f>AT3A_Schools_PS!A50</f>
        <v>41</v>
      </c>
      <c r="B50" s="297" t="str">
        <f>AT3A_Schools_PS!B50</f>
        <v>41-KANNAUJ</v>
      </c>
      <c r="C50" s="342">
        <v>1166.4949999999999</v>
      </c>
      <c r="D50" s="341">
        <v>124.46899999999999</v>
      </c>
      <c r="E50" s="341">
        <v>1310.0630000000001</v>
      </c>
      <c r="F50" s="341">
        <v>1109.443</v>
      </c>
      <c r="G50" s="340">
        <f t="shared" si="1"/>
        <v>325.08900000000017</v>
      </c>
      <c r="H50" s="342">
        <v>574.54300000000001</v>
      </c>
      <c r="I50" s="341">
        <v>-23.263000000000002</v>
      </c>
      <c r="J50" s="341">
        <v>637.61199999999997</v>
      </c>
      <c r="K50" s="341">
        <v>554.72199999999998</v>
      </c>
      <c r="L50" s="340">
        <f t="shared" si="2"/>
        <v>59.626999999999953</v>
      </c>
      <c r="M50" s="280">
        <v>124.46900000000005</v>
      </c>
      <c r="N50" s="280">
        <v>-23.263000000000034</v>
      </c>
      <c r="O50" s="603">
        <f t="shared" si="3"/>
        <v>0</v>
      </c>
      <c r="P50" s="603">
        <f t="shared" si="4"/>
        <v>3.1974423109204508E-14</v>
      </c>
      <c r="Q50" s="603">
        <f>O50+T6A_FG_UPS!O50</f>
        <v>0</v>
      </c>
      <c r="R50" s="603">
        <f>P50+T6A_FG_UPS!P50</f>
        <v>3.1974423109204508E-14</v>
      </c>
    </row>
    <row r="51" spans="1:18" ht="12.75">
      <c r="A51" s="297">
        <f>AT3A_Schools_PS!A51</f>
        <v>42</v>
      </c>
      <c r="B51" s="297" t="str">
        <f>AT3A_Schools_PS!B51</f>
        <v>42-KANPUR DEHAT</v>
      </c>
      <c r="C51" s="342">
        <v>1098.2260000000001</v>
      </c>
      <c r="D51" s="341">
        <v>138.43600000000001</v>
      </c>
      <c r="E51" s="341">
        <v>864.97799999999995</v>
      </c>
      <c r="F51" s="341">
        <v>965.90899999999999</v>
      </c>
      <c r="G51" s="340">
        <f t="shared" si="1"/>
        <v>37.504999999999995</v>
      </c>
      <c r="H51" s="342">
        <v>540.91700000000003</v>
      </c>
      <c r="I51" s="341">
        <v>360.20400000000001</v>
      </c>
      <c r="J51" s="341">
        <v>380.64</v>
      </c>
      <c r="K51" s="341">
        <v>505.53399999999999</v>
      </c>
      <c r="L51" s="340">
        <f t="shared" si="2"/>
        <v>235.31000000000006</v>
      </c>
      <c r="M51" s="280">
        <v>138.43600000000004</v>
      </c>
      <c r="N51" s="280">
        <v>360.20400000000006</v>
      </c>
      <c r="O51" s="603">
        <f t="shared" si="3"/>
        <v>0</v>
      </c>
      <c r="P51" s="603">
        <f t="shared" si="4"/>
        <v>0</v>
      </c>
      <c r="Q51" s="603">
        <f>O51+T6A_FG_UPS!O51</f>
        <v>0</v>
      </c>
      <c r="R51" s="603">
        <f>P51+T6A_FG_UPS!P51</f>
        <v>0</v>
      </c>
    </row>
    <row r="52" spans="1:18" ht="12.75">
      <c r="A52" s="297">
        <f>AT3A_Schools_PS!A52</f>
        <v>43</v>
      </c>
      <c r="B52" s="297" t="str">
        <f>AT3A_Schools_PS!B52</f>
        <v>43-KANPUR NAGAR</v>
      </c>
      <c r="C52" s="342">
        <v>1335.501</v>
      </c>
      <c r="D52" s="341">
        <v>-68.673000000000002</v>
      </c>
      <c r="E52" s="341">
        <v>1206.99</v>
      </c>
      <c r="F52" s="341">
        <v>1174.79</v>
      </c>
      <c r="G52" s="340">
        <f t="shared" si="1"/>
        <v>-36.472999999999956</v>
      </c>
      <c r="H52" s="342">
        <v>657.78399999999999</v>
      </c>
      <c r="I52" s="341">
        <v>31.625</v>
      </c>
      <c r="J52" s="341">
        <v>468.67</v>
      </c>
      <c r="K52" s="341">
        <v>578.63</v>
      </c>
      <c r="L52" s="340">
        <f t="shared" si="2"/>
        <v>-78.33499999999998</v>
      </c>
      <c r="M52" s="280">
        <v>-68.673000000000229</v>
      </c>
      <c r="N52" s="280">
        <v>31.624999999999886</v>
      </c>
      <c r="O52" s="603">
        <f t="shared" si="3"/>
        <v>2.2737367544323206E-13</v>
      </c>
      <c r="P52" s="603">
        <f t="shared" si="4"/>
        <v>1.1368683772161603E-13</v>
      </c>
      <c r="Q52" s="603">
        <f>O52+T6A_FG_UPS!O52</f>
        <v>2.2737367544323206E-13</v>
      </c>
      <c r="R52" s="603">
        <f>P52+T6A_FG_UPS!P52</f>
        <v>1.1368683772161603E-13</v>
      </c>
    </row>
    <row r="53" spans="1:18" ht="12.75">
      <c r="A53" s="297">
        <f>AT3A_Schools_PS!A53</f>
        <v>44</v>
      </c>
      <c r="B53" s="297" t="str">
        <f>AT3A_Schools_PS!B53</f>
        <v>44-KAAS GANJ</v>
      </c>
      <c r="C53" s="342">
        <v>1084.7059999999999</v>
      </c>
      <c r="D53" s="341">
        <v>-2.8809999999999998</v>
      </c>
      <c r="E53" s="341">
        <v>923.65300000000002</v>
      </c>
      <c r="F53" s="341">
        <v>1007.106</v>
      </c>
      <c r="G53" s="340">
        <f t="shared" si="1"/>
        <v>-86.333999999999946</v>
      </c>
      <c r="H53" s="342">
        <v>534.25800000000004</v>
      </c>
      <c r="I53" s="341">
        <v>-129.91200000000001</v>
      </c>
      <c r="J53" s="341">
        <v>450.459</v>
      </c>
      <c r="K53" s="341">
        <v>503.55399999999997</v>
      </c>
      <c r="L53" s="340">
        <f t="shared" si="2"/>
        <v>-183.00699999999995</v>
      </c>
      <c r="M53" s="280">
        <v>-2.8809999999999718</v>
      </c>
      <c r="N53" s="280">
        <v>-129.91199999999998</v>
      </c>
      <c r="O53" s="603">
        <f t="shared" si="3"/>
        <v>-2.7977620220553945E-14</v>
      </c>
      <c r="P53" s="603">
        <f t="shared" si="4"/>
        <v>0</v>
      </c>
      <c r="Q53" s="603">
        <f>O53+T6A_FG_UPS!O53</f>
        <v>-2.7977620220553945E-14</v>
      </c>
      <c r="R53" s="603">
        <f>P53+T6A_FG_UPS!P53</f>
        <v>-1.7763568394002505E-14</v>
      </c>
    </row>
    <row r="54" spans="1:18" ht="12.75">
      <c r="A54" s="297">
        <f>AT3A_Schools_PS!A54</f>
        <v>45</v>
      </c>
      <c r="B54" s="297" t="str">
        <f>AT3A_Schools_PS!B54</f>
        <v>45-KAUSHAMBI</v>
      </c>
      <c r="C54" s="342">
        <v>1259.2539999999999</v>
      </c>
      <c r="D54" s="341">
        <v>81.194000000000003</v>
      </c>
      <c r="E54" s="341">
        <v>1141.836</v>
      </c>
      <c r="F54" s="341">
        <v>1181.4680000000001</v>
      </c>
      <c r="G54" s="340">
        <f t="shared" si="1"/>
        <v>41.561999999999898</v>
      </c>
      <c r="H54" s="342">
        <v>620.22900000000004</v>
      </c>
      <c r="I54" s="341">
        <v>-50.93</v>
      </c>
      <c r="J54" s="341">
        <v>525.48400000000004</v>
      </c>
      <c r="K54" s="341">
        <v>590.73400000000004</v>
      </c>
      <c r="L54" s="340">
        <f t="shared" si="2"/>
        <v>-116.18</v>
      </c>
      <c r="M54" s="280">
        <v>81.193999999999733</v>
      </c>
      <c r="N54" s="280">
        <v>-50.92999999999995</v>
      </c>
      <c r="O54" s="603">
        <f t="shared" si="3"/>
        <v>2.7000623958883807E-13</v>
      </c>
      <c r="P54" s="603">
        <f t="shared" si="4"/>
        <v>0</v>
      </c>
      <c r="Q54" s="603">
        <f>O54+T6A_FG_UPS!O54</f>
        <v>2.7000623958883807E-13</v>
      </c>
      <c r="R54" s="603">
        <f>P54+T6A_FG_UPS!P54</f>
        <v>0</v>
      </c>
    </row>
    <row r="55" spans="1:18" ht="12.75">
      <c r="A55" s="297">
        <f>AT3A_Schools_PS!A55</f>
        <v>46</v>
      </c>
      <c r="B55" s="297" t="str">
        <f>AT3A_Schools_PS!B55</f>
        <v>46-KUSHINAGAR</v>
      </c>
      <c r="C55" s="342">
        <v>2427.498</v>
      </c>
      <c r="D55" s="341">
        <v>82.445999999999998</v>
      </c>
      <c r="E55" s="341">
        <v>1995.6669999999999</v>
      </c>
      <c r="F55" s="341">
        <v>2373.0500000000002</v>
      </c>
      <c r="G55" s="340">
        <f t="shared" si="1"/>
        <v>-294.93700000000035</v>
      </c>
      <c r="H55" s="342">
        <v>1195.634</v>
      </c>
      <c r="I55" s="341">
        <v>-156.47200000000001</v>
      </c>
      <c r="J55" s="341">
        <v>1062.076</v>
      </c>
      <c r="K55" s="341">
        <v>1186.49</v>
      </c>
      <c r="L55" s="340">
        <f t="shared" si="2"/>
        <v>-280.88599999999997</v>
      </c>
      <c r="M55" s="280">
        <v>82.445999999999913</v>
      </c>
      <c r="N55" s="280">
        <v>-156.48599999999999</v>
      </c>
      <c r="O55" s="603">
        <f t="shared" si="3"/>
        <v>0</v>
      </c>
      <c r="P55" s="603">
        <f t="shared" si="4"/>
        <v>1.3999999999981583E-2</v>
      </c>
      <c r="Q55" s="603">
        <f>O55+T6A_FG_UPS!O55</f>
        <v>-39.399999999999807</v>
      </c>
      <c r="R55" s="603">
        <f>P55+T6A_FG_UPS!P55</f>
        <v>2.5999999999953616E-2</v>
      </c>
    </row>
    <row r="56" spans="1:18" ht="12.75">
      <c r="A56" s="297">
        <f>AT3A_Schools_PS!A56</f>
        <v>47</v>
      </c>
      <c r="B56" s="297" t="str">
        <f>AT3A_Schools_PS!B56</f>
        <v>47-LAKHIMPUR KHERI</v>
      </c>
      <c r="C56" s="342">
        <v>3960.875</v>
      </c>
      <c r="D56" s="341">
        <v>-20.727</v>
      </c>
      <c r="E56" s="341">
        <v>3421.2919999999999</v>
      </c>
      <c r="F56" s="341">
        <v>3270.1280000000002</v>
      </c>
      <c r="G56" s="340">
        <f t="shared" si="1"/>
        <v>130.4369999999999</v>
      </c>
      <c r="H56" s="342">
        <v>1950.8789999999999</v>
      </c>
      <c r="I56" s="341">
        <v>-117.271</v>
      </c>
      <c r="J56" s="341">
        <v>1707.374</v>
      </c>
      <c r="K56" s="341">
        <v>1635.066</v>
      </c>
      <c r="L56" s="340">
        <f t="shared" si="2"/>
        <v>-44.962999999999965</v>
      </c>
      <c r="M56" s="280">
        <v>-20.726999999999862</v>
      </c>
      <c r="N56" s="280">
        <v>-117.27199999999993</v>
      </c>
      <c r="O56" s="603">
        <f t="shared" si="3"/>
        <v>-1.3855583347321954E-13</v>
      </c>
      <c r="P56" s="603">
        <f t="shared" si="4"/>
        <v>9.9999999993372057E-4</v>
      </c>
      <c r="Q56" s="603">
        <f>O56+T6A_FG_UPS!O56</f>
        <v>-1.3855583347321954E-13</v>
      </c>
      <c r="R56" s="603">
        <f>P56+T6A_FG_UPS!P56</f>
        <v>9.9999999993372057E-4</v>
      </c>
    </row>
    <row r="57" spans="1:18" ht="12.75">
      <c r="A57" s="297">
        <f>AT3A_Schools_PS!A57</f>
        <v>48</v>
      </c>
      <c r="B57" s="297" t="str">
        <f>AT3A_Schools_PS!B57</f>
        <v>48-LALITPUR</v>
      </c>
      <c r="C57" s="342">
        <v>1182.778</v>
      </c>
      <c r="D57" s="341">
        <v>336.76</v>
      </c>
      <c r="E57" s="341">
        <v>966.27499999999998</v>
      </c>
      <c r="F57" s="341">
        <v>1018.239</v>
      </c>
      <c r="G57" s="340">
        <f t="shared" si="1"/>
        <v>284.79599999999982</v>
      </c>
      <c r="H57" s="342">
        <v>582.56200000000001</v>
      </c>
      <c r="I57" s="341">
        <v>44.201000000000001</v>
      </c>
      <c r="J57" s="341">
        <v>458.65499999999997</v>
      </c>
      <c r="K57" s="341">
        <v>509.12400000000002</v>
      </c>
      <c r="L57" s="340">
        <f t="shared" si="2"/>
        <v>-6.2680000000000291</v>
      </c>
      <c r="M57" s="280">
        <v>336.76</v>
      </c>
      <c r="N57" s="280">
        <v>44.200999999999908</v>
      </c>
      <c r="O57" s="603">
        <f t="shared" si="3"/>
        <v>0</v>
      </c>
      <c r="P57" s="603">
        <f t="shared" si="4"/>
        <v>9.2370555648813024E-14</v>
      </c>
      <c r="Q57" s="603">
        <f>O57+T6A_FG_UPS!O57</f>
        <v>0</v>
      </c>
      <c r="R57" s="603">
        <f>P57+T6A_FG_UPS!P57</f>
        <v>9.2370555648813024E-14</v>
      </c>
    </row>
    <row r="58" spans="1:18" ht="12.75">
      <c r="A58" s="297">
        <f>AT3A_Schools_PS!A58</f>
        <v>49</v>
      </c>
      <c r="B58" s="297" t="str">
        <f>AT3A_Schools_PS!B58</f>
        <v>49-LUCKNOW</v>
      </c>
      <c r="C58" s="342">
        <v>1550.248</v>
      </c>
      <c r="D58" s="341">
        <v>320.63799999999998</v>
      </c>
      <c r="E58" s="341">
        <v>1418.828</v>
      </c>
      <c r="F58" s="341">
        <v>1447.682</v>
      </c>
      <c r="G58" s="340">
        <f t="shared" si="1"/>
        <v>291.78399999999988</v>
      </c>
      <c r="H58" s="342">
        <v>763.55499999999995</v>
      </c>
      <c r="I58" s="341">
        <v>90.587000000000003</v>
      </c>
      <c r="J58" s="341">
        <v>678.98099999999999</v>
      </c>
      <c r="K58" s="341">
        <v>723.84</v>
      </c>
      <c r="L58" s="340">
        <f t="shared" si="2"/>
        <v>45.727999999999952</v>
      </c>
      <c r="M58" s="280">
        <v>320.63799999999992</v>
      </c>
      <c r="N58" s="280">
        <v>90.587000000000103</v>
      </c>
      <c r="O58" s="603">
        <f t="shared" si="3"/>
        <v>0</v>
      </c>
      <c r="P58" s="603">
        <f t="shared" si="4"/>
        <v>0</v>
      </c>
      <c r="Q58" s="603">
        <f>O58+T6A_FG_UPS!O58</f>
        <v>0</v>
      </c>
      <c r="R58" s="603">
        <f>P58+T6A_FG_UPS!P58</f>
        <v>0</v>
      </c>
    </row>
    <row r="59" spans="1:18" ht="12.75">
      <c r="A59" s="297">
        <f>AT3A_Schools_PS!A59</f>
        <v>50</v>
      </c>
      <c r="B59" s="297" t="str">
        <f>AT3A_Schools_PS!B59</f>
        <v>50-MAHOBA</v>
      </c>
      <c r="C59" s="342">
        <v>790.524</v>
      </c>
      <c r="D59" s="341">
        <v>16.503</v>
      </c>
      <c r="E59" s="341">
        <v>787.78</v>
      </c>
      <c r="F59" s="341">
        <v>768.803</v>
      </c>
      <c r="G59" s="340">
        <f t="shared" si="1"/>
        <v>35.480000000000018</v>
      </c>
      <c r="H59" s="342">
        <v>389.36200000000002</v>
      </c>
      <c r="I59" s="341">
        <v>-12.03</v>
      </c>
      <c r="J59" s="341">
        <v>390.58</v>
      </c>
      <c r="K59" s="341">
        <v>384.39800000000002</v>
      </c>
      <c r="L59" s="340">
        <f t="shared" si="2"/>
        <v>-5.8480000000000132</v>
      </c>
      <c r="M59" s="280">
        <v>16.503000000000043</v>
      </c>
      <c r="N59" s="280">
        <v>-12.029999999999973</v>
      </c>
      <c r="O59" s="603">
        <f t="shared" si="3"/>
        <v>-4.2632564145606011E-14</v>
      </c>
      <c r="P59" s="603">
        <f t="shared" si="4"/>
        <v>-2.6645352591003757E-14</v>
      </c>
      <c r="Q59" s="603">
        <f>O59+T6A_FG_UPS!O59</f>
        <v>7.1054273576010019E-14</v>
      </c>
      <c r="R59" s="603">
        <f>P59+T6A_FG_UPS!P59</f>
        <v>-2.6645352591003757E-14</v>
      </c>
    </row>
    <row r="60" spans="1:18" ht="12.75">
      <c r="A60" s="297">
        <f>AT3A_Schools_PS!A60</f>
        <v>51</v>
      </c>
      <c r="B60" s="297" t="str">
        <f>AT3A_Schools_PS!B60</f>
        <v>51-MAHRAJGANJ</v>
      </c>
      <c r="C60" s="342">
        <v>1967.7270000000001</v>
      </c>
      <c r="D60" s="341">
        <v>23.785</v>
      </c>
      <c r="E60" s="341">
        <v>1918.835</v>
      </c>
      <c r="F60" s="341">
        <v>1878.54</v>
      </c>
      <c r="G60" s="340">
        <f t="shared" si="1"/>
        <v>64.080000000000155</v>
      </c>
      <c r="H60" s="342">
        <v>969.17899999999997</v>
      </c>
      <c r="I60" s="341">
        <v>-42.127000000000002</v>
      </c>
      <c r="J60" s="341">
        <v>969.86599999999999</v>
      </c>
      <c r="K60" s="341">
        <v>939.26800000000003</v>
      </c>
      <c r="L60" s="340">
        <f t="shared" si="2"/>
        <v>-11.528999999999996</v>
      </c>
      <c r="M60" s="280">
        <v>23.784999999999854</v>
      </c>
      <c r="N60" s="280">
        <v>-42.126999999999953</v>
      </c>
      <c r="O60" s="603">
        <f t="shared" si="3"/>
        <v>1.4566126083082054E-13</v>
      </c>
      <c r="P60" s="603">
        <f t="shared" si="4"/>
        <v>0</v>
      </c>
      <c r="Q60" s="603">
        <f>O60+T6A_FG_UPS!O60</f>
        <v>1.3000000000079837E-2</v>
      </c>
      <c r="R60" s="603">
        <f>P60+T6A_FG_UPS!P60</f>
        <v>7.0000000000476348E-3</v>
      </c>
    </row>
    <row r="61" spans="1:18" ht="12.75">
      <c r="A61" s="297">
        <f>AT3A_Schools_PS!A61</f>
        <v>52</v>
      </c>
      <c r="B61" s="297" t="str">
        <f>AT3A_Schools_PS!B61</f>
        <v>52-MAINPURI</v>
      </c>
      <c r="C61" s="342">
        <v>1140.2729999999999</v>
      </c>
      <c r="D61" s="341">
        <v>74.852000000000004</v>
      </c>
      <c r="E61" s="341">
        <v>1373.424</v>
      </c>
      <c r="F61" s="341">
        <v>1118.672</v>
      </c>
      <c r="G61" s="340">
        <f t="shared" si="1"/>
        <v>329.60400000000004</v>
      </c>
      <c r="H61" s="342">
        <v>561.62699999999995</v>
      </c>
      <c r="I61" s="341">
        <v>-29.835000000000001</v>
      </c>
      <c r="J61" s="341">
        <v>712.22900000000004</v>
      </c>
      <c r="K61" s="341">
        <v>559.33600000000001</v>
      </c>
      <c r="L61" s="340">
        <f t="shared" si="2"/>
        <v>123.05799999999999</v>
      </c>
      <c r="M61" s="280">
        <v>60.54099999999994</v>
      </c>
      <c r="N61" s="280">
        <v>-15.524999999999977</v>
      </c>
      <c r="O61" s="603">
        <f t="shared" si="3"/>
        <v>14.311000000000064</v>
      </c>
      <c r="P61" s="603">
        <f t="shared" si="4"/>
        <v>-14.310000000000024</v>
      </c>
      <c r="Q61" s="603">
        <f>O61+T6A_FG_UPS!O61</f>
        <v>18.902000000000001</v>
      </c>
      <c r="R61" s="603">
        <f>P61+T6A_FG_UPS!P61</f>
        <v>-18.901000000000032</v>
      </c>
    </row>
    <row r="62" spans="1:18" ht="12.75">
      <c r="A62" s="297">
        <f>AT3A_Schools_PS!A62</f>
        <v>53</v>
      </c>
      <c r="B62" s="297" t="str">
        <f>AT3A_Schools_PS!B62</f>
        <v>53-MATHURA</v>
      </c>
      <c r="C62" s="342">
        <v>1285.165</v>
      </c>
      <c r="D62" s="341">
        <v>-56.542000000000002</v>
      </c>
      <c r="E62" s="341">
        <v>827.07100000000003</v>
      </c>
      <c r="F62" s="341">
        <v>901.86199999999997</v>
      </c>
      <c r="G62" s="340">
        <f t="shared" si="1"/>
        <v>-131.33299999999997</v>
      </c>
      <c r="H62" s="342">
        <v>632.99199999999996</v>
      </c>
      <c r="I62" s="341">
        <v>-67.802000000000007</v>
      </c>
      <c r="J62" s="341">
        <v>492.14400000000001</v>
      </c>
      <c r="K62" s="341">
        <v>511.35</v>
      </c>
      <c r="L62" s="340">
        <f t="shared" si="2"/>
        <v>-87.008000000000038</v>
      </c>
      <c r="M62" s="280">
        <v>-56.54200000000003</v>
      </c>
      <c r="N62" s="280">
        <v>-67.801999999999907</v>
      </c>
      <c r="O62" s="603">
        <f t="shared" si="3"/>
        <v>0</v>
      </c>
      <c r="P62" s="603">
        <f t="shared" si="4"/>
        <v>0</v>
      </c>
      <c r="Q62" s="603">
        <f>O62+T6A_FG_UPS!O62</f>
        <v>0</v>
      </c>
      <c r="R62" s="603">
        <f>P62+T6A_FG_UPS!P62</f>
        <v>0</v>
      </c>
    </row>
    <row r="63" spans="1:18" ht="12.75">
      <c r="A63" s="297">
        <f>AT3A_Schools_PS!A63</f>
        <v>54</v>
      </c>
      <c r="B63" s="297" t="str">
        <f>AT3A_Schools_PS!B63</f>
        <v>54-MAU</v>
      </c>
      <c r="C63" s="342">
        <v>1398.8979999999999</v>
      </c>
      <c r="D63" s="341">
        <v>-352.59</v>
      </c>
      <c r="E63" s="341">
        <v>1018.293</v>
      </c>
      <c r="F63" s="341">
        <v>1258.751</v>
      </c>
      <c r="G63" s="340">
        <f t="shared" si="1"/>
        <v>-593.048</v>
      </c>
      <c r="H63" s="342">
        <v>689.01</v>
      </c>
      <c r="I63" s="341">
        <v>227.19499999999999</v>
      </c>
      <c r="J63" s="341">
        <v>783.09299999999996</v>
      </c>
      <c r="K63" s="341">
        <v>629.375</v>
      </c>
      <c r="L63" s="340">
        <f t="shared" si="2"/>
        <v>380.91300000000001</v>
      </c>
      <c r="M63" s="280">
        <v>-352.58999999999992</v>
      </c>
      <c r="N63" s="280">
        <v>227.19500000000005</v>
      </c>
      <c r="O63" s="603">
        <f t="shared" si="3"/>
        <v>0</v>
      </c>
      <c r="P63" s="603">
        <f t="shared" si="4"/>
        <v>0</v>
      </c>
      <c r="Q63" s="603">
        <f>O63+T6A_FG_UPS!O63</f>
        <v>-0.32000000000005002</v>
      </c>
      <c r="R63" s="603">
        <f>P63+T6A_FG_UPS!P63</f>
        <v>-4.7961634663806763E-14</v>
      </c>
    </row>
    <row r="64" spans="1:18" ht="12.75">
      <c r="A64" s="297">
        <f>AT3A_Schools_PS!A64</f>
        <v>55</v>
      </c>
      <c r="B64" s="297" t="str">
        <f>AT3A_Schools_PS!B64</f>
        <v>55-MEERUT</v>
      </c>
      <c r="C64" s="342">
        <v>1142.6759999999999</v>
      </c>
      <c r="D64" s="341">
        <v>38.570999999999998</v>
      </c>
      <c r="E64" s="341">
        <v>1024.1120000000001</v>
      </c>
      <c r="F64" s="341">
        <v>904.91499999999996</v>
      </c>
      <c r="G64" s="340">
        <f t="shared" si="1"/>
        <v>157.76800000000003</v>
      </c>
      <c r="H64" s="342">
        <v>562.81100000000004</v>
      </c>
      <c r="I64" s="341">
        <v>-123.18600000000001</v>
      </c>
      <c r="J64" s="341">
        <v>489.339</v>
      </c>
      <c r="K64" s="341">
        <v>452.48</v>
      </c>
      <c r="L64" s="340">
        <f t="shared" si="2"/>
        <v>-86.326999999999998</v>
      </c>
      <c r="M64" s="280">
        <v>38.571000000000026</v>
      </c>
      <c r="N64" s="280">
        <v>-123.18599999999998</v>
      </c>
      <c r="O64" s="603">
        <f t="shared" si="3"/>
        <v>0</v>
      </c>
      <c r="P64" s="603">
        <f t="shared" si="4"/>
        <v>0</v>
      </c>
      <c r="Q64" s="603">
        <f>O64+T6A_FG_UPS!O64</f>
        <v>0</v>
      </c>
      <c r="R64" s="603">
        <f>P64+T6A_FG_UPS!P64</f>
        <v>0</v>
      </c>
    </row>
    <row r="65" spans="1:23" ht="12.75">
      <c r="A65" s="297">
        <f>AT3A_Schools_PS!A65</f>
        <v>56</v>
      </c>
      <c r="B65" s="297" t="str">
        <f>AT3A_Schools_PS!B65</f>
        <v>56-MIRZAPUR</v>
      </c>
      <c r="C65" s="342">
        <v>2102.451</v>
      </c>
      <c r="D65" s="341">
        <v>233.001</v>
      </c>
      <c r="E65" s="341">
        <v>2205.221</v>
      </c>
      <c r="F65" s="341">
        <v>1980.412</v>
      </c>
      <c r="G65" s="340">
        <f t="shared" si="1"/>
        <v>457.81000000000017</v>
      </c>
      <c r="H65" s="342">
        <v>1035.5350000000001</v>
      </c>
      <c r="I65" s="341">
        <v>-18.581</v>
      </c>
      <c r="J65" s="341">
        <v>1038.171</v>
      </c>
      <c r="K65" s="341">
        <v>990.20600000000002</v>
      </c>
      <c r="L65" s="340">
        <f t="shared" si="2"/>
        <v>29.384000000000015</v>
      </c>
      <c r="M65" s="280">
        <v>233.0010000000002</v>
      </c>
      <c r="N65" s="280">
        <v>-18.580999999999904</v>
      </c>
      <c r="O65" s="603">
        <f t="shared" si="3"/>
        <v>0</v>
      </c>
      <c r="P65" s="603">
        <f t="shared" si="4"/>
        <v>-9.5923269327613525E-14</v>
      </c>
      <c r="Q65" s="603">
        <f>O65+T6A_FG_UPS!O65</f>
        <v>0</v>
      </c>
      <c r="R65" s="603">
        <f>P65+T6A_FG_UPS!P65</f>
        <v>-9.5923269327613525E-14</v>
      </c>
    </row>
    <row r="66" spans="1:23" ht="12.75">
      <c r="A66" s="297">
        <f>AT3A_Schools_PS!A66</f>
        <v>57</v>
      </c>
      <c r="B66" s="297" t="str">
        <f>AT3A_Schools_PS!B66</f>
        <v>57-MORADABAD</v>
      </c>
      <c r="C66" s="342">
        <v>1300.99</v>
      </c>
      <c r="D66" s="341">
        <v>166.59299999999999</v>
      </c>
      <c r="E66" s="341">
        <v>1385.6469999999999</v>
      </c>
      <c r="F66" s="341">
        <v>1218.3009999999999</v>
      </c>
      <c r="G66" s="340">
        <f t="shared" si="1"/>
        <v>333.93900000000008</v>
      </c>
      <c r="H66" s="342">
        <v>640.78599999999994</v>
      </c>
      <c r="I66" s="341">
        <v>21.849</v>
      </c>
      <c r="J66" s="341">
        <v>666.74800000000005</v>
      </c>
      <c r="K66" s="341">
        <v>609.15</v>
      </c>
      <c r="L66" s="340">
        <f t="shared" si="2"/>
        <v>79.447000000000116</v>
      </c>
      <c r="M66" s="280">
        <v>166.59300000000007</v>
      </c>
      <c r="N66" s="280">
        <v>21.849000000000046</v>
      </c>
      <c r="O66" s="603">
        <f t="shared" si="3"/>
        <v>0</v>
      </c>
      <c r="P66" s="603">
        <f t="shared" si="4"/>
        <v>-4.6185277824406512E-14</v>
      </c>
      <c r="Q66" s="603">
        <f>O66+T6A_FG_UPS!O66</f>
        <v>0</v>
      </c>
      <c r="R66" s="603">
        <f>P66+T6A_FG_UPS!P66</f>
        <v>-4.6185277824406512E-14</v>
      </c>
    </row>
    <row r="67" spans="1:23" ht="12.75">
      <c r="A67" s="297">
        <f>AT3A_Schools_PS!A67</f>
        <v>58</v>
      </c>
      <c r="B67" s="297" t="str">
        <f>AT3A_Schools_PS!B67</f>
        <v>58-MUZAFFARNAGAR</v>
      </c>
      <c r="C67" s="342">
        <v>1159.0239999999999</v>
      </c>
      <c r="D67" s="341">
        <v>9.1790000000000003</v>
      </c>
      <c r="E67" s="341">
        <v>1172.5730000000001</v>
      </c>
      <c r="F67" s="341">
        <v>1053.9559999999999</v>
      </c>
      <c r="G67" s="340">
        <f t="shared" si="1"/>
        <v>127.79600000000028</v>
      </c>
      <c r="H67" s="342">
        <v>570.86300000000006</v>
      </c>
      <c r="I67" s="341">
        <v>-24.803000000000001</v>
      </c>
      <c r="J67" s="341">
        <v>554.49900000000002</v>
      </c>
      <c r="K67" s="341">
        <v>526.98699999999997</v>
      </c>
      <c r="L67" s="340">
        <f t="shared" si="2"/>
        <v>2.70900000000006</v>
      </c>
      <c r="M67" s="280">
        <v>9.1789999999999736</v>
      </c>
      <c r="N67" s="280">
        <v>-24.802999999999997</v>
      </c>
      <c r="O67" s="603">
        <f t="shared" si="3"/>
        <v>2.6645352591003757E-14</v>
      </c>
      <c r="P67" s="603">
        <f t="shared" si="4"/>
        <v>0</v>
      </c>
      <c r="Q67" s="603">
        <f>O67+T6A_FG_UPS!O67</f>
        <v>2.6645352591003757E-14</v>
      </c>
      <c r="R67" s="603">
        <f>P67+T6A_FG_UPS!P67</f>
        <v>0</v>
      </c>
    </row>
    <row r="68" spans="1:23" ht="12.75">
      <c r="A68" s="297">
        <f>AT3A_Schools_PS!A68</f>
        <v>59</v>
      </c>
      <c r="B68" s="297" t="str">
        <f>AT3A_Schools_PS!B68</f>
        <v>59-PILIBHIT</v>
      </c>
      <c r="C68" s="342">
        <v>1225.152</v>
      </c>
      <c r="D68" s="341">
        <v>16.698</v>
      </c>
      <c r="E68" s="341">
        <v>1123.2550000000001</v>
      </c>
      <c r="F68" s="341">
        <v>1080.32</v>
      </c>
      <c r="G68" s="340">
        <f t="shared" si="1"/>
        <v>59.633000000000266</v>
      </c>
      <c r="H68" s="342">
        <v>603.43299999999999</v>
      </c>
      <c r="I68" s="341">
        <v>161.63800000000001</v>
      </c>
      <c r="J68" s="341">
        <v>542.68700000000001</v>
      </c>
      <c r="K68" s="341">
        <v>565.85</v>
      </c>
      <c r="L68" s="340">
        <f t="shared" si="2"/>
        <v>138.47500000000002</v>
      </c>
      <c r="M68" s="280">
        <v>16.697999999999865</v>
      </c>
      <c r="N68" s="280">
        <v>161.63800000000003</v>
      </c>
      <c r="O68" s="603">
        <f t="shared" si="3"/>
        <v>1.3500311979441904E-13</v>
      </c>
      <c r="P68" s="603">
        <f t="shared" si="4"/>
        <v>0</v>
      </c>
      <c r="Q68" s="603">
        <f>O68+T6A_FG_UPS!O68</f>
        <v>1.3500311979441904E-13</v>
      </c>
      <c r="R68" s="603">
        <f>P68+T6A_FG_UPS!P68</f>
        <v>0</v>
      </c>
    </row>
    <row r="69" spans="1:23" ht="12.75">
      <c r="A69" s="297">
        <f>AT3A_Schools_PS!A69</f>
        <v>60</v>
      </c>
      <c r="B69" s="297" t="str">
        <f>AT3A_Schools_PS!B69</f>
        <v>60-PRATAPGARH</v>
      </c>
      <c r="C69" s="342">
        <v>1920.645</v>
      </c>
      <c r="D69" s="341">
        <v>-69.147000000000006</v>
      </c>
      <c r="E69" s="341">
        <v>1411.99</v>
      </c>
      <c r="F69" s="341">
        <v>1820.595</v>
      </c>
      <c r="G69" s="340">
        <f t="shared" si="1"/>
        <v>-477.75199999999995</v>
      </c>
      <c r="H69" s="342">
        <v>945.98900000000003</v>
      </c>
      <c r="I69" s="341">
        <v>-82.736000000000004</v>
      </c>
      <c r="J69" s="341">
        <v>710.78499999999997</v>
      </c>
      <c r="K69" s="341">
        <v>896.71100000000001</v>
      </c>
      <c r="L69" s="340">
        <f t="shared" si="2"/>
        <v>-268.66200000000003</v>
      </c>
      <c r="M69" s="280">
        <v>-69.146999999999935</v>
      </c>
      <c r="N69" s="280">
        <v>-82.73599999999999</v>
      </c>
      <c r="O69" s="603">
        <f t="shared" si="3"/>
        <v>0</v>
      </c>
      <c r="P69" s="603">
        <f t="shared" si="4"/>
        <v>0</v>
      </c>
      <c r="Q69" s="603">
        <f>O69+T6A_FG_UPS!O69</f>
        <v>0</v>
      </c>
      <c r="R69" s="603">
        <f>P69+T6A_FG_UPS!P69</f>
        <v>0</v>
      </c>
    </row>
    <row r="70" spans="1:23" ht="12.75">
      <c r="A70" s="297">
        <f>AT3A_Schools_PS!A70</f>
        <v>61</v>
      </c>
      <c r="B70" s="297" t="str">
        <f>AT3A_Schools_PS!B70</f>
        <v>61-RAI BAREILY</v>
      </c>
      <c r="C70" s="342">
        <v>1653.289</v>
      </c>
      <c r="D70" s="341">
        <v>-30.718</v>
      </c>
      <c r="E70" s="341">
        <v>1823.8779999999999</v>
      </c>
      <c r="F70" s="341">
        <v>1641.057</v>
      </c>
      <c r="G70" s="340">
        <f t="shared" si="1"/>
        <v>152.10299999999984</v>
      </c>
      <c r="H70" s="342">
        <v>814.30700000000002</v>
      </c>
      <c r="I70" s="341">
        <v>-95.751000000000005</v>
      </c>
      <c r="J70" s="341">
        <v>942.68299999999999</v>
      </c>
      <c r="K70" s="341">
        <v>820.52599999999995</v>
      </c>
      <c r="L70" s="340">
        <f t="shared" si="2"/>
        <v>26.406000000000063</v>
      </c>
      <c r="M70" s="280">
        <v>-30.718000000000075</v>
      </c>
      <c r="N70" s="280">
        <v>-95.75100000000009</v>
      </c>
      <c r="O70" s="603">
        <f t="shared" si="3"/>
        <v>7.460698725481052E-14</v>
      </c>
      <c r="P70" s="603">
        <f t="shared" si="4"/>
        <v>0</v>
      </c>
      <c r="Q70" s="603">
        <f>O70+T6A_FG_UPS!O70</f>
        <v>1.5276668818842154E-13</v>
      </c>
      <c r="R70" s="603">
        <f>P70+T6A_FG_UPS!P70</f>
        <v>-6.0396132539608516E-14</v>
      </c>
    </row>
    <row r="71" spans="1:23" ht="12.75">
      <c r="A71" s="297">
        <f>AT3A_Schools_PS!A71</f>
        <v>62</v>
      </c>
      <c r="B71" s="297" t="str">
        <f>AT3A_Schools_PS!B71</f>
        <v>62-RAMPUR</v>
      </c>
      <c r="C71" s="342">
        <v>1201.3979999999999</v>
      </c>
      <c r="D71" s="341">
        <v>161.005</v>
      </c>
      <c r="E71" s="341">
        <v>980.72</v>
      </c>
      <c r="F71" s="341">
        <v>1124.298</v>
      </c>
      <c r="G71" s="340">
        <f t="shared" si="1"/>
        <v>17.426999999999907</v>
      </c>
      <c r="H71" s="342">
        <v>591.73400000000004</v>
      </c>
      <c r="I71" s="341">
        <v>60.2</v>
      </c>
      <c r="J71" s="341">
        <v>486.85399999999998</v>
      </c>
      <c r="K71" s="341">
        <v>562.149</v>
      </c>
      <c r="L71" s="340">
        <f t="shared" si="2"/>
        <v>-15.095000000000027</v>
      </c>
      <c r="M71" s="280">
        <v>161.00500000000011</v>
      </c>
      <c r="N71" s="280">
        <v>60.199999999999932</v>
      </c>
      <c r="O71" s="603">
        <f t="shared" si="3"/>
        <v>0</v>
      </c>
      <c r="P71" s="603">
        <f t="shared" si="4"/>
        <v>7.1054273576010019E-14</v>
      </c>
      <c r="Q71" s="603">
        <f>O71+T6A_FG_UPS!O71</f>
        <v>0</v>
      </c>
      <c r="R71" s="603">
        <f>P71+T6A_FG_UPS!P71</f>
        <v>1.1013412404281553E-13</v>
      </c>
    </row>
    <row r="72" spans="1:23" ht="12.75">
      <c r="A72" s="297">
        <f>AT3A_Schools_PS!A72</f>
        <v>63</v>
      </c>
      <c r="B72" s="297" t="str">
        <f>AT3A_Schools_PS!B72</f>
        <v>63-SAHARANPUR</v>
      </c>
      <c r="C72" s="342">
        <v>1557.8340000000001</v>
      </c>
      <c r="D72" s="341">
        <v>-29.814</v>
      </c>
      <c r="E72" s="341">
        <v>1755.251</v>
      </c>
      <c r="F72" s="341">
        <v>1340.8869999999999</v>
      </c>
      <c r="G72" s="340">
        <f t="shared" si="1"/>
        <v>384.54999999999995</v>
      </c>
      <c r="H72" s="342">
        <v>767.29100000000005</v>
      </c>
      <c r="I72" s="341">
        <v>-18.928000000000001</v>
      </c>
      <c r="J72" s="341">
        <v>832.77499999999998</v>
      </c>
      <c r="K72" s="341">
        <v>670.44600000000003</v>
      </c>
      <c r="L72" s="340">
        <f t="shared" si="2"/>
        <v>143.40099999999995</v>
      </c>
      <c r="M72" s="280">
        <v>-29.813999999999851</v>
      </c>
      <c r="N72" s="280">
        <v>-18.927999999999884</v>
      </c>
      <c r="O72" s="603">
        <f t="shared" si="3"/>
        <v>-1.4921397450962104E-13</v>
      </c>
      <c r="P72" s="603">
        <f t="shared" si="4"/>
        <v>-1.1723955140041653E-13</v>
      </c>
      <c r="Q72" s="603">
        <f>O72+T6A_FG_UPS!O72</f>
        <v>-1.4921397450962104E-13</v>
      </c>
      <c r="R72" s="603">
        <f>P72+T6A_FG_UPS!P72</f>
        <v>-1.1723955140041653E-13</v>
      </c>
    </row>
    <row r="73" spans="1:23" ht="12.75" customHeight="1">
      <c r="A73" s="297">
        <f>AT3A_Schools_PS!A73</f>
        <v>64</v>
      </c>
      <c r="B73" s="297" t="str">
        <f>AT3A_Schools_PS!B73</f>
        <v>64-SANTKABIR NAGAR</v>
      </c>
      <c r="C73" s="342">
        <v>1129.5160000000001</v>
      </c>
      <c r="D73" s="341">
        <v>33.954999999999998</v>
      </c>
      <c r="E73" s="341">
        <v>1010.578</v>
      </c>
      <c r="F73" s="341">
        <v>1002.751</v>
      </c>
      <c r="G73" s="340">
        <f t="shared" si="1"/>
        <v>41.781999999999925</v>
      </c>
      <c r="H73" s="342">
        <v>556.32899999999995</v>
      </c>
      <c r="I73" s="341">
        <v>-67.811000000000007</v>
      </c>
      <c r="J73" s="341">
        <v>602.12400000000002</v>
      </c>
      <c r="K73" s="341">
        <v>501.37400000000002</v>
      </c>
      <c r="L73" s="340">
        <f t="shared" si="2"/>
        <v>32.938999999999965</v>
      </c>
      <c r="M73" s="280">
        <v>33.955000000000041</v>
      </c>
      <c r="N73" s="280">
        <v>-67.811000000000035</v>
      </c>
      <c r="O73" s="603">
        <f t="shared" si="3"/>
        <v>0</v>
      </c>
      <c r="P73" s="603">
        <f t="shared" si="4"/>
        <v>0</v>
      </c>
      <c r="Q73" s="603">
        <f>O73+T6A_FG_UPS!O73</f>
        <v>0</v>
      </c>
      <c r="R73" s="603">
        <f>P73+T6A_FG_UPS!P73</f>
        <v>-3.2000000000017792E-2</v>
      </c>
    </row>
    <row r="74" spans="1:23" ht="12.75">
      <c r="A74" s="297">
        <f>AT3A_Schools_PS!A74</f>
        <v>65</v>
      </c>
      <c r="B74" s="297" t="str">
        <f>AT3A_Schools_PS!B74</f>
        <v>65-SHAHJAHANPUR</v>
      </c>
      <c r="C74" s="342">
        <v>2557.5140000000001</v>
      </c>
      <c r="D74" s="341">
        <v>-330.72800000000001</v>
      </c>
      <c r="E74" s="341">
        <v>2672.7489999999998</v>
      </c>
      <c r="F74" s="341">
        <v>2240.875</v>
      </c>
      <c r="G74" s="340">
        <f t="shared" si="1"/>
        <v>101.14599999999973</v>
      </c>
      <c r="H74" s="342">
        <v>1259.671</v>
      </c>
      <c r="I74" s="341">
        <v>522.10199999999998</v>
      </c>
      <c r="J74" s="341">
        <v>1393.694</v>
      </c>
      <c r="K74" s="341">
        <v>1178.8510000000001</v>
      </c>
      <c r="L74" s="340">
        <f t="shared" si="2"/>
        <v>736.94499999999971</v>
      </c>
      <c r="M74" s="280">
        <v>-330.72800000000007</v>
      </c>
      <c r="N74" s="280">
        <v>522.10199999999986</v>
      </c>
      <c r="O74" s="603">
        <f t="shared" si="3"/>
        <v>0</v>
      </c>
      <c r="P74" s="603">
        <f t="shared" si="4"/>
        <v>0</v>
      </c>
      <c r="Q74" s="603">
        <f>O74+T6A_FG_UPS!O74</f>
        <v>0</v>
      </c>
      <c r="R74" s="603">
        <f>P74+T6A_FG_UPS!P74</f>
        <v>0</v>
      </c>
    </row>
    <row r="75" spans="1:23" ht="12.75">
      <c r="A75" s="297">
        <f>AT3A_Schools_PS!A75</f>
        <v>66</v>
      </c>
      <c r="B75" s="609" t="str">
        <f>AT3A_Schools_PS!B75</f>
        <v>66-SHRAWASTI</v>
      </c>
      <c r="C75" s="342">
        <v>865.64300000000003</v>
      </c>
      <c r="D75" s="341">
        <v>73.441000000000003</v>
      </c>
      <c r="E75" s="341">
        <v>829.28599999999994</v>
      </c>
      <c r="F75" s="341">
        <v>867.47900000000004</v>
      </c>
      <c r="G75" s="340">
        <f t="shared" si="1"/>
        <v>35.247999999999934</v>
      </c>
      <c r="H75" s="342">
        <v>426.36099999999999</v>
      </c>
      <c r="I75" s="341">
        <v>36.72</v>
      </c>
      <c r="J75" s="341">
        <v>393.44099999999997</v>
      </c>
      <c r="K75" s="341">
        <v>433.73899999999998</v>
      </c>
      <c r="L75" s="340">
        <f t="shared" si="2"/>
        <v>-3.5780000000000314</v>
      </c>
      <c r="M75" s="280">
        <v>735.72600000000011</v>
      </c>
      <c r="N75" s="280">
        <v>310.12399999999997</v>
      </c>
      <c r="O75" s="603">
        <f t="shared" ref="O75:O84" si="5">D75-M75</f>
        <v>-662.28500000000008</v>
      </c>
      <c r="P75" s="603">
        <f t="shared" ref="P75:P84" si="6">I75-N75</f>
        <v>-273.404</v>
      </c>
      <c r="Q75" s="603">
        <f>O75+T6A_FG_UPS!O75</f>
        <v>-819.3610000000001</v>
      </c>
      <c r="R75" s="603">
        <f>P75+T6A_FG_UPS!P75</f>
        <v>-355.64600000000002</v>
      </c>
      <c r="T75" s="280">
        <v>73.441000000000003</v>
      </c>
      <c r="U75" s="280">
        <v>36.72</v>
      </c>
      <c r="V75" s="280">
        <v>31.474</v>
      </c>
      <c r="W75" s="607">
        <v>15.738</v>
      </c>
    </row>
    <row r="76" spans="1:23" ht="12.75">
      <c r="A76" s="297">
        <f>AT3A_Schools_PS!A76</f>
        <v>67</v>
      </c>
      <c r="B76" s="297" t="str">
        <f>AT3A_Schools_PS!B76</f>
        <v>67-SIDDHARTHNAGAR</v>
      </c>
      <c r="C76" s="342">
        <v>2555.5030000000002</v>
      </c>
      <c r="D76" s="341">
        <v>157.50399999999999</v>
      </c>
      <c r="E76" s="341">
        <v>1839.4159999999999</v>
      </c>
      <c r="F76" s="341">
        <v>2338.5</v>
      </c>
      <c r="G76" s="340">
        <f t="shared" si="1"/>
        <v>-341.58000000000015</v>
      </c>
      <c r="H76" s="342">
        <v>1258.681</v>
      </c>
      <c r="I76" s="341">
        <v>-11.63</v>
      </c>
      <c r="J76" s="341">
        <v>988.54899999999998</v>
      </c>
      <c r="K76" s="341">
        <v>1169.25</v>
      </c>
      <c r="L76" s="340">
        <f t="shared" si="2"/>
        <v>-192.33100000000002</v>
      </c>
      <c r="M76" s="280">
        <v>157.50399999999968</v>
      </c>
      <c r="N76" s="280">
        <v>-11.630000000000109</v>
      </c>
      <c r="O76" s="603">
        <f t="shared" si="5"/>
        <v>3.1263880373444408E-13</v>
      </c>
      <c r="P76" s="603">
        <f t="shared" si="6"/>
        <v>1.0835776720341528E-13</v>
      </c>
      <c r="Q76" s="603">
        <f>O76+T6A_FG_UPS!O76</f>
        <v>3.1263880373444408E-13</v>
      </c>
      <c r="R76" s="603">
        <f>P76+T6A_FG_UPS!P76</f>
        <v>2.4000000000095056E-2</v>
      </c>
      <c r="T76" s="603">
        <v>662.28499999999997</v>
      </c>
      <c r="U76" s="603">
        <v>273.404</v>
      </c>
      <c r="V76" s="280">
        <v>157.07600000000002</v>
      </c>
      <c r="W76" s="280">
        <v>82.242000000000004</v>
      </c>
    </row>
    <row r="77" spans="1:23" ht="12.75">
      <c r="A77" s="297">
        <f>AT3A_Schools_PS!A77</f>
        <v>68</v>
      </c>
      <c r="B77" s="297" t="str">
        <f>AT3A_Schools_PS!B77</f>
        <v>68-SITAPUR</v>
      </c>
      <c r="C77" s="342">
        <v>3947.0770000000002</v>
      </c>
      <c r="D77" s="341">
        <v>240.815</v>
      </c>
      <c r="E77" s="341">
        <v>3695.9450000000002</v>
      </c>
      <c r="F77" s="341">
        <v>3508.2060000000001</v>
      </c>
      <c r="G77" s="340">
        <f t="shared" si="1"/>
        <v>428.55400000000009</v>
      </c>
      <c r="H77" s="342">
        <v>1944.0830000000001</v>
      </c>
      <c r="I77" s="341">
        <v>135.309</v>
      </c>
      <c r="J77" s="341">
        <v>1764.6959999999999</v>
      </c>
      <c r="K77" s="341">
        <v>1754.1010000000001</v>
      </c>
      <c r="L77" s="340">
        <f t="shared" si="2"/>
        <v>145.90399999999977</v>
      </c>
      <c r="M77" s="280">
        <v>240.82399999999961</v>
      </c>
      <c r="N77" s="280">
        <v>135.31099999999992</v>
      </c>
      <c r="O77" s="603">
        <f t="shared" si="5"/>
        <v>-8.999999999616648E-3</v>
      </c>
      <c r="P77" s="603">
        <f t="shared" si="6"/>
        <v>-1.9999999999242846E-3</v>
      </c>
      <c r="Q77" s="603">
        <f>O77+T6A_FG_UPS!O77</f>
        <v>-9.9999999952160579E-4</v>
      </c>
      <c r="R77" s="603">
        <f>P77+T6A_FG_UPS!P77</f>
        <v>2.0000000000948148E-3</v>
      </c>
    </row>
    <row r="78" spans="1:23" ht="12.75">
      <c r="A78" s="297">
        <f>AT3A_Schools_PS!A78</f>
        <v>69</v>
      </c>
      <c r="B78" s="297" t="str">
        <f>AT3A_Schools_PS!B78</f>
        <v>69-SONBHADRA</v>
      </c>
      <c r="C78" s="342">
        <v>1879.154</v>
      </c>
      <c r="D78" s="341">
        <v>248.19300000000001</v>
      </c>
      <c r="E78" s="341">
        <v>1566.6120000000001</v>
      </c>
      <c r="F78" s="341">
        <v>1719.1</v>
      </c>
      <c r="G78" s="340">
        <f t="shared" si="1"/>
        <v>95.705000000000155</v>
      </c>
      <c r="H78" s="342">
        <v>925.553</v>
      </c>
      <c r="I78" s="341">
        <v>-5.8000000000000003E-2</v>
      </c>
      <c r="J78" s="341">
        <v>866.34500000000003</v>
      </c>
      <c r="K78" s="341">
        <v>859.54899999999998</v>
      </c>
      <c r="L78" s="340">
        <f t="shared" si="2"/>
        <v>6.7380000000000564</v>
      </c>
      <c r="M78" s="280">
        <v>248.19299999999998</v>
      </c>
      <c r="N78" s="280">
        <v>-5.7999999999992724E-2</v>
      </c>
      <c r="O78" s="603">
        <f t="shared" si="5"/>
        <v>0</v>
      </c>
      <c r="P78" s="603">
        <f t="shared" si="6"/>
        <v>-7.2788997051986826E-15</v>
      </c>
      <c r="Q78" s="603">
        <f>O78+T6A_FG_UPS!O78</f>
        <v>0</v>
      </c>
      <c r="R78" s="603">
        <f>P78+T6A_FG_UPS!P78</f>
        <v>-7.2788997051986826E-15</v>
      </c>
    </row>
    <row r="79" spans="1:23" ht="12.75">
      <c r="A79" s="297">
        <f>AT3A_Schools_PS!A79</f>
        <v>70</v>
      </c>
      <c r="B79" s="297" t="str">
        <f>AT3A_Schools_PS!B79</f>
        <v>70-SULTANPUR</v>
      </c>
      <c r="C79" s="342">
        <v>2031.3050000000001</v>
      </c>
      <c r="D79" s="341">
        <v>60.707999999999998</v>
      </c>
      <c r="E79" s="341">
        <v>1864.71</v>
      </c>
      <c r="F79" s="341">
        <v>1753.3119999999999</v>
      </c>
      <c r="G79" s="340">
        <f t="shared" si="1"/>
        <v>172.10600000000022</v>
      </c>
      <c r="H79" s="342">
        <v>1000.4930000000001</v>
      </c>
      <c r="I79" s="341">
        <v>-75.524000000000001</v>
      </c>
      <c r="J79" s="341">
        <v>984.99099999999999</v>
      </c>
      <c r="K79" s="341">
        <v>876.66099999999994</v>
      </c>
      <c r="L79" s="340">
        <f t="shared" si="2"/>
        <v>32.80600000000004</v>
      </c>
      <c r="M79" s="280">
        <v>60.708000000000084</v>
      </c>
      <c r="N79" s="280">
        <v>-75.524000000000115</v>
      </c>
      <c r="O79" s="603">
        <f t="shared" si="5"/>
        <v>-8.5265128291212022E-14</v>
      </c>
      <c r="P79" s="603">
        <f t="shared" si="6"/>
        <v>1.1368683772161603E-13</v>
      </c>
      <c r="Q79" s="603">
        <f>O79+T6A_FG_UPS!O79</f>
        <v>8.5265128291212022E-14</v>
      </c>
      <c r="R79" s="603">
        <f>P79+T6A_FG_UPS!P79</f>
        <v>1.1368683772161603E-13</v>
      </c>
    </row>
    <row r="80" spans="1:23" ht="12.75">
      <c r="A80" s="297">
        <f>AT3A_Schools_PS!A80</f>
        <v>71</v>
      </c>
      <c r="B80" s="297" t="str">
        <f>AT3A_Schools_PS!B80</f>
        <v>71-UNNAO</v>
      </c>
      <c r="C80" s="342">
        <v>1994.5050000000001</v>
      </c>
      <c r="D80" s="341">
        <v>71.185000000000002</v>
      </c>
      <c r="E80" s="341">
        <v>1758.1780000000001</v>
      </c>
      <c r="F80" s="341">
        <v>1804.2329999999999</v>
      </c>
      <c r="G80" s="340">
        <f t="shared" si="1"/>
        <v>25.130000000000109</v>
      </c>
      <c r="H80" s="342">
        <v>982.36800000000005</v>
      </c>
      <c r="I80" s="341">
        <v>25.777999999999999</v>
      </c>
      <c r="J80" s="341">
        <v>818.23599999999999</v>
      </c>
      <c r="K80" s="341">
        <v>902.11599999999999</v>
      </c>
      <c r="L80" s="340">
        <f t="shared" si="2"/>
        <v>-58.101999999999975</v>
      </c>
      <c r="M80" s="280">
        <v>71.184999999999945</v>
      </c>
      <c r="N80" s="280">
        <v>25.777999999999906</v>
      </c>
      <c r="O80" s="603">
        <f t="shared" si="5"/>
        <v>0</v>
      </c>
      <c r="P80" s="603">
        <f t="shared" si="6"/>
        <v>9.2370555648813024E-14</v>
      </c>
      <c r="Q80" s="603">
        <f>O80+T6A_FG_UPS!O80</f>
        <v>0</v>
      </c>
      <c r="R80" s="603">
        <f>P80+T6A_FG_UPS!P80</f>
        <v>9.2370555648813024E-14</v>
      </c>
    </row>
    <row r="81" spans="1:18" ht="12.75">
      <c r="A81" s="297">
        <f>AT3A_Schools_PS!A81</f>
        <v>72</v>
      </c>
      <c r="B81" s="297" t="str">
        <f>AT3A_Schools_PS!B81</f>
        <v>72-VARANASI</v>
      </c>
      <c r="C81" s="342">
        <v>2157.4459999999999</v>
      </c>
      <c r="D81" s="341">
        <v>1.903</v>
      </c>
      <c r="E81" s="341">
        <v>2029.0409999999999</v>
      </c>
      <c r="F81" s="341">
        <v>1692.8340000000001</v>
      </c>
      <c r="G81" s="340">
        <f t="shared" si="1"/>
        <v>338.1099999999999</v>
      </c>
      <c r="H81" s="342">
        <v>1062.6220000000001</v>
      </c>
      <c r="I81" s="341">
        <v>-261.27699999999999</v>
      </c>
      <c r="J81" s="341">
        <v>958.01700000000005</v>
      </c>
      <c r="K81" s="341">
        <v>903.79</v>
      </c>
      <c r="L81" s="340">
        <f t="shared" si="2"/>
        <v>-207.04999999999995</v>
      </c>
      <c r="M81" s="280">
        <v>1.9029999999997926</v>
      </c>
      <c r="N81" s="280">
        <v>-261.27700000000004</v>
      </c>
      <c r="O81" s="603">
        <f t="shared" si="5"/>
        <v>2.0738966099997924E-13</v>
      </c>
      <c r="P81" s="603">
        <f t="shared" si="6"/>
        <v>0</v>
      </c>
      <c r="Q81" s="603">
        <f>O81+T6A_FG_UPS!O81</f>
        <v>4.347633364432113E-13</v>
      </c>
      <c r="R81" s="603">
        <f>P81+T6A_FG_UPS!P81</f>
        <v>0</v>
      </c>
    </row>
    <row r="82" spans="1:18" ht="12.75">
      <c r="A82" s="297">
        <f>AT3A_Schools_PS!A82</f>
        <v>73</v>
      </c>
      <c r="B82" s="297" t="str">
        <f>AT3A_Schools_PS!B82</f>
        <v>73-SAMBHAL</v>
      </c>
      <c r="C82" s="342">
        <v>1512.3530000000001</v>
      </c>
      <c r="D82" s="341">
        <v>229.102</v>
      </c>
      <c r="E82" s="341">
        <v>1146.4090000000001</v>
      </c>
      <c r="F82" s="341">
        <v>1479.0809999999999</v>
      </c>
      <c r="G82" s="340">
        <f t="shared" si="1"/>
        <v>-103.56999999999971</v>
      </c>
      <c r="H82" s="342">
        <v>744.89099999999996</v>
      </c>
      <c r="I82" s="341">
        <v>35.613</v>
      </c>
      <c r="J82" s="341">
        <v>547.74300000000005</v>
      </c>
      <c r="K82" s="341">
        <v>739.54200000000003</v>
      </c>
      <c r="L82" s="340">
        <f t="shared" si="2"/>
        <v>-156.18600000000004</v>
      </c>
      <c r="M82" s="280">
        <v>229.10199999999986</v>
      </c>
      <c r="N82" s="280">
        <v>35.612999999999943</v>
      </c>
      <c r="O82" s="603">
        <f t="shared" si="5"/>
        <v>0</v>
      </c>
      <c r="P82" s="603">
        <f t="shared" si="6"/>
        <v>5.6843418860808015E-14</v>
      </c>
      <c r="Q82" s="603">
        <f>O82+T6A_FG_UPS!O82</f>
        <v>0</v>
      </c>
      <c r="R82" s="603">
        <f>P82+T6A_FG_UPS!P82</f>
        <v>5.6843418860808015E-14</v>
      </c>
    </row>
    <row r="83" spans="1:18" ht="12.75">
      <c r="A83" s="297">
        <f>AT3A_Schools_PS!A83</f>
        <v>74</v>
      </c>
      <c r="B83" s="297" t="str">
        <f>AT3A_Schools_PS!B83</f>
        <v>74-HAPUR</v>
      </c>
      <c r="C83" s="342">
        <v>503.94299999999998</v>
      </c>
      <c r="D83" s="341">
        <v>-80.787999999999997</v>
      </c>
      <c r="E83" s="341">
        <v>440.02600000000001</v>
      </c>
      <c r="F83" s="341">
        <v>461.87</v>
      </c>
      <c r="G83" s="340">
        <f t="shared" si="1"/>
        <v>-102.63200000000001</v>
      </c>
      <c r="H83" s="342">
        <v>248.21100000000001</v>
      </c>
      <c r="I83" s="341">
        <v>-48.984999999999999</v>
      </c>
      <c r="J83" s="341">
        <v>207.75200000000001</v>
      </c>
      <c r="K83" s="341">
        <v>230.93299999999999</v>
      </c>
      <c r="L83" s="340">
        <f t="shared" si="2"/>
        <v>-72.165999999999997</v>
      </c>
      <c r="M83" s="280">
        <v>-80.788000000000011</v>
      </c>
      <c r="N83" s="280">
        <v>-48.984999999999985</v>
      </c>
      <c r="O83" s="603">
        <f t="shared" si="5"/>
        <v>0</v>
      </c>
      <c r="P83" s="603">
        <f t="shared" si="6"/>
        <v>0</v>
      </c>
      <c r="Q83" s="603">
        <f>O83+T6A_FG_UPS!O83</f>
        <v>0</v>
      </c>
      <c r="R83" s="603">
        <f>P83+T6A_FG_UPS!P83</f>
        <v>0</v>
      </c>
    </row>
    <row r="84" spans="1:18" ht="12.75">
      <c r="A84" s="297">
        <f>AT3A_Schools_PS!A84</f>
        <v>75</v>
      </c>
      <c r="B84" s="297" t="str">
        <f>AT3A_Schools_PS!B84</f>
        <v>75-SHAMLI</v>
      </c>
      <c r="C84" s="342">
        <v>697.65099999999995</v>
      </c>
      <c r="D84" s="341">
        <v>294.27100000000002</v>
      </c>
      <c r="E84" s="341">
        <v>613.86599999999999</v>
      </c>
      <c r="F84" s="341">
        <v>622.82000000000005</v>
      </c>
      <c r="G84" s="340">
        <f t="shared" si="1"/>
        <v>285.31699999999989</v>
      </c>
      <c r="H84" s="342">
        <v>343.61900000000003</v>
      </c>
      <c r="I84" s="341">
        <v>39.177999999999997</v>
      </c>
      <c r="J84" s="341">
        <v>292.80799999999999</v>
      </c>
      <c r="K84" s="341">
        <v>311.41000000000003</v>
      </c>
      <c r="L84" s="340">
        <f t="shared" si="2"/>
        <v>20.575999999999965</v>
      </c>
      <c r="M84" s="280">
        <v>24.270999999999958</v>
      </c>
      <c r="N84" s="280">
        <v>-20.822000000000003</v>
      </c>
      <c r="O84" s="603">
        <f t="shared" si="5"/>
        <v>270.00000000000006</v>
      </c>
      <c r="P84" s="603">
        <f t="shared" si="6"/>
        <v>60</v>
      </c>
      <c r="Q84" s="603">
        <f>O84+T6A_FG_UPS!O84</f>
        <v>450.00000000000011</v>
      </c>
      <c r="R84" s="603">
        <f>P84+T6A_FG_UPS!P84</f>
        <v>100.00000000000001</v>
      </c>
    </row>
    <row r="85" spans="1:18" ht="15.75" customHeight="1">
      <c r="A85" s="722" t="s">
        <v>257</v>
      </c>
      <c r="B85" s="722"/>
      <c r="C85" s="722"/>
      <c r="D85" s="722"/>
      <c r="E85" s="722"/>
      <c r="F85" s="722"/>
      <c r="G85" s="722"/>
      <c r="H85" s="722"/>
      <c r="I85" s="722"/>
      <c r="J85" s="722"/>
      <c r="K85" s="722"/>
      <c r="L85" s="722"/>
    </row>
    <row r="86" spans="1:18" ht="15.75" customHeight="1">
      <c r="A86" s="700" t="s">
        <v>258</v>
      </c>
      <c r="B86" s="700"/>
      <c r="C86" s="700"/>
      <c r="D86" s="700"/>
      <c r="E86" s="700"/>
      <c r="F86" s="700"/>
      <c r="G86" s="700"/>
      <c r="H86" s="700"/>
      <c r="I86" s="700"/>
      <c r="J86" s="700"/>
      <c r="K86" s="700"/>
      <c r="L86" s="700"/>
    </row>
    <row r="87" spans="1:18" ht="15.75" customHeight="1">
      <c r="A87" s="719" t="s">
        <v>1253</v>
      </c>
      <c r="B87" s="719"/>
      <c r="C87" s="719"/>
      <c r="D87" s="719"/>
      <c r="E87" s="719"/>
      <c r="F87" s="719"/>
      <c r="G87" s="719"/>
      <c r="H87" s="719"/>
      <c r="I87" s="719"/>
      <c r="J87" s="719"/>
      <c r="K87" s="719"/>
      <c r="L87" s="719"/>
    </row>
    <row r="88" spans="1:18" ht="32.25" customHeight="1">
      <c r="A88" s="699" t="s">
        <v>1255</v>
      </c>
      <c r="B88" s="699"/>
      <c r="C88" s="699"/>
      <c r="D88" s="699"/>
      <c r="E88" s="699"/>
      <c r="F88" s="699"/>
      <c r="G88" s="699"/>
      <c r="H88" s="699"/>
      <c r="I88" s="699"/>
      <c r="J88" s="699"/>
      <c r="K88" s="699"/>
      <c r="L88" s="699"/>
    </row>
    <row r="89" spans="1:18" ht="15.75" customHeight="1">
      <c r="A89" s="336"/>
      <c r="I89" s="336"/>
      <c r="J89" s="336"/>
      <c r="K89" s="336"/>
      <c r="L89" s="336"/>
    </row>
    <row r="92" spans="1:18" ht="15.75" customHeight="1">
      <c r="A92" s="321" t="str">
        <f>AT_2A_fundflow!A53</f>
        <v>Date:</v>
      </c>
      <c r="J92" s="294" t="str">
        <f>'AT-1'!J46</f>
        <v>(Signature)</v>
      </c>
    </row>
    <row r="93" spans="1:18" ht="15.75" customHeight="1">
      <c r="A93" s="321" t="str">
        <f>AT_2A_fundflow!A54</f>
        <v>Place: LUCKNOW</v>
      </c>
      <c r="J93" s="294" t="str">
        <f>'AT-1'!J47</f>
        <v>Secretary Basic Education Department</v>
      </c>
    </row>
    <row r="94" spans="1:18" ht="15.75" customHeight="1">
      <c r="I94" s="294" t="str">
        <f>'AT-1'!I48</f>
        <v>Seal:</v>
      </c>
    </row>
  </sheetData>
  <mergeCells count="11">
    <mergeCell ref="A87:L87"/>
    <mergeCell ref="A88:L88"/>
    <mergeCell ref="A3:L3"/>
    <mergeCell ref="A4:L4"/>
    <mergeCell ref="A2:L2"/>
    <mergeCell ref="C6:G6"/>
    <mergeCell ref="H6:L6"/>
    <mergeCell ref="A6:A7"/>
    <mergeCell ref="B6:B7"/>
    <mergeCell ref="A85:L85"/>
    <mergeCell ref="A86:L86"/>
  </mergeCells>
  <printOptions horizontalCentered="1"/>
  <pageMargins left="0.59055118110236227" right="0.59055118110236227" top="0.78740157480314965" bottom="0.59055118110236227" header="0.78740157480314965" footer="0.39370078740157483"/>
  <pageSetup paperSize="9" scale="99" fitToHeight="0" pageOrder="overThenDown" orientation="landscape" cellComments="atEnd" r:id="rId1"/>
  <headerFooter>
    <oddFooter>&amp;R&amp;P of &amp;N</oddFooter>
  </headerFooter>
  <rowBreaks count="1" manualBreakCount="1">
    <brk id="65" max="11" man="1"/>
  </rowBreaks>
</worksheet>
</file>

<file path=xl/worksheets/sheet16.xml><?xml version="1.0" encoding="utf-8"?>
<worksheet xmlns="http://schemas.openxmlformats.org/spreadsheetml/2006/main" xmlns:r="http://schemas.openxmlformats.org/officeDocument/2006/relationships">
  <sheetPr>
    <tabColor rgb="FF00B050"/>
    <outlinePr summaryBelow="0" summaryRight="0"/>
    <pageSetUpPr fitToPage="1"/>
  </sheetPr>
  <dimension ref="A1:Y94"/>
  <sheetViews>
    <sheetView workbookViewId="0">
      <pane xSplit="2" ySplit="9" topLeftCell="C79" activePane="bottomRight" state="frozen"/>
      <selection activeCell="D42" sqref="D42:F43"/>
      <selection pane="topRight" activeCell="D42" sqref="D42:F43"/>
      <selection pane="bottomLeft" activeCell="D42" sqref="D42:F43"/>
      <selection pane="bottomRight" activeCell="I84" sqref="I84"/>
    </sheetView>
  </sheetViews>
  <sheetFormatPr defaultColWidth="14.42578125" defaultRowHeight="15.75" customHeight="1"/>
  <cols>
    <col min="1" max="1" width="5.42578125" style="280" customWidth="1"/>
    <col min="2" max="2" width="21.7109375" style="280" bestFit="1" customWidth="1"/>
    <col min="3" max="3" width="10" style="280" customWidth="1"/>
    <col min="4" max="4" width="9.7109375" style="280" customWidth="1"/>
    <col min="5" max="5" width="10" style="280" customWidth="1"/>
    <col min="6" max="6" width="11.28515625" style="280" customWidth="1"/>
    <col min="7" max="7" width="10.140625" style="280" bestFit="1" customWidth="1"/>
    <col min="8" max="8" width="10.140625" style="280" customWidth="1"/>
    <col min="9" max="9" width="9" style="280" customWidth="1"/>
    <col min="10" max="10" width="9.7109375" style="280" customWidth="1"/>
    <col min="11" max="11" width="10.5703125" style="280" customWidth="1"/>
    <col min="12" max="12" width="11.85546875" style="280" customWidth="1"/>
    <col min="13" max="16384" width="14.42578125" style="280"/>
  </cols>
  <sheetData>
    <row r="1" spans="1:25" ht="12.75">
      <c r="A1" s="336"/>
      <c r="B1" s="336"/>
      <c r="C1" s="336"/>
      <c r="D1" s="336"/>
      <c r="E1" s="336"/>
      <c r="F1" s="336"/>
      <c r="G1" s="336"/>
      <c r="H1" s="336"/>
      <c r="I1" s="336"/>
      <c r="J1" s="336"/>
      <c r="K1" s="336"/>
      <c r="L1" s="345" t="s">
        <v>256</v>
      </c>
    </row>
    <row r="2" spans="1:25" ht="12.75">
      <c r="A2" s="721" t="str">
        <f>'AT-2-S1 BUDGET'!A2</f>
        <v>[Mid Day Meal Scheme, U.P.]</v>
      </c>
      <c r="B2" s="721"/>
      <c r="C2" s="721"/>
      <c r="D2" s="721"/>
      <c r="E2" s="721"/>
      <c r="F2" s="721"/>
      <c r="G2" s="721"/>
      <c r="H2" s="721"/>
      <c r="I2" s="721"/>
      <c r="J2" s="721"/>
      <c r="K2" s="721"/>
      <c r="L2" s="721"/>
    </row>
    <row r="3" spans="1:25" ht="23.25">
      <c r="A3" s="710" t="str">
        <f>'AT-2-S1 BUDGET'!A3</f>
        <v>Annual Work Plan and Budget 2019-20</v>
      </c>
      <c r="B3" s="710"/>
      <c r="C3" s="710"/>
      <c r="D3" s="710"/>
      <c r="E3" s="710"/>
      <c r="F3" s="710"/>
      <c r="G3" s="710"/>
      <c r="H3" s="710"/>
      <c r="I3" s="710"/>
      <c r="J3" s="710"/>
      <c r="K3" s="710"/>
      <c r="L3" s="710"/>
    </row>
    <row r="4" spans="1:25" ht="12.75">
      <c r="A4" s="720" t="s">
        <v>939</v>
      </c>
      <c r="B4" s="720"/>
      <c r="C4" s="720"/>
      <c r="D4" s="720"/>
      <c r="E4" s="720"/>
      <c r="F4" s="720"/>
      <c r="G4" s="720"/>
      <c r="H4" s="720"/>
      <c r="I4" s="720"/>
      <c r="J4" s="720"/>
      <c r="K4" s="720"/>
      <c r="L4" s="720"/>
    </row>
    <row r="5" spans="1:25" ht="25.5">
      <c r="A5" s="281" t="str">
        <f>AT_2A_fundflow!A5</f>
        <v>State: UTTAR PRADESH</v>
      </c>
      <c r="B5" s="293"/>
      <c r="C5" s="286"/>
      <c r="D5" s="286"/>
      <c r="E5" s="286"/>
      <c r="F5" s="286"/>
      <c r="G5" s="286"/>
      <c r="H5" s="286"/>
      <c r="I5" s="286"/>
      <c r="J5" s="286"/>
      <c r="K5" s="296" t="str">
        <f>AT_2A_fundflow!U5</f>
        <v>(For the Period 01.04.18 to 31.03.19)</v>
      </c>
      <c r="L5" s="339" t="s">
        <v>247</v>
      </c>
    </row>
    <row r="6" spans="1:25" ht="15.75" customHeight="1">
      <c r="A6" s="691" t="s">
        <v>83</v>
      </c>
      <c r="B6" s="691" t="s">
        <v>90</v>
      </c>
      <c r="C6" s="693" t="s">
        <v>248</v>
      </c>
      <c r="D6" s="724"/>
      <c r="E6" s="724"/>
      <c r="F6" s="724"/>
      <c r="G6" s="725"/>
      <c r="H6" s="693" t="s">
        <v>249</v>
      </c>
      <c r="I6" s="724"/>
      <c r="J6" s="724"/>
      <c r="K6" s="724"/>
      <c r="L6" s="725"/>
    </row>
    <row r="7" spans="1:25" ht="66.75" customHeight="1">
      <c r="A7" s="692"/>
      <c r="B7" s="723"/>
      <c r="C7" s="285" t="s">
        <v>938</v>
      </c>
      <c r="D7" s="285" t="s">
        <v>250</v>
      </c>
      <c r="E7" s="285" t="s">
        <v>251</v>
      </c>
      <c r="F7" s="285" t="s">
        <v>252</v>
      </c>
      <c r="G7" s="285" t="s">
        <v>253</v>
      </c>
      <c r="H7" s="285" t="s">
        <v>938</v>
      </c>
      <c r="I7" s="285" t="s">
        <v>250</v>
      </c>
      <c r="J7" s="285" t="s">
        <v>251</v>
      </c>
      <c r="K7" s="285" t="s">
        <v>252</v>
      </c>
      <c r="L7" s="285" t="s">
        <v>254</v>
      </c>
    </row>
    <row r="8" spans="1:25" ht="15.75" customHeight="1">
      <c r="A8" s="285">
        <v>1</v>
      </c>
      <c r="B8" s="285">
        <v>2</v>
      </c>
      <c r="C8" s="285">
        <v>3</v>
      </c>
      <c r="D8" s="285">
        <v>4</v>
      </c>
      <c r="E8" s="285">
        <v>5</v>
      </c>
      <c r="F8" s="285">
        <v>6</v>
      </c>
      <c r="G8" s="285">
        <v>7</v>
      </c>
      <c r="H8" s="285">
        <v>8</v>
      </c>
      <c r="I8" s="285">
        <v>9</v>
      </c>
      <c r="J8" s="285">
        <v>10</v>
      </c>
      <c r="K8" s="285">
        <v>11</v>
      </c>
      <c r="L8" s="285">
        <v>12</v>
      </c>
    </row>
    <row r="9" spans="1:25" ht="15.75" customHeight="1">
      <c r="A9" s="332"/>
      <c r="B9" s="332" t="s">
        <v>27</v>
      </c>
      <c r="C9" s="340">
        <f t="shared" ref="C9:L9" si="0">SUM(C10:C84)</f>
        <v>80522.384999999966</v>
      </c>
      <c r="D9" s="340">
        <f t="shared" si="0"/>
        <v>10759.121000000001</v>
      </c>
      <c r="E9" s="340">
        <f t="shared" si="0"/>
        <v>70060.463999999993</v>
      </c>
      <c r="F9" s="340">
        <f t="shared" si="0"/>
        <v>73842.51999999999</v>
      </c>
      <c r="G9" s="340">
        <f t="shared" si="0"/>
        <v>6977.0650000000005</v>
      </c>
      <c r="H9" s="340">
        <f t="shared" si="0"/>
        <v>39660.274000000005</v>
      </c>
      <c r="I9" s="340">
        <f t="shared" si="0"/>
        <v>6585.1059999999998</v>
      </c>
      <c r="J9" s="340">
        <f t="shared" si="0"/>
        <v>34829.302000000003</v>
      </c>
      <c r="K9" s="340">
        <f t="shared" si="0"/>
        <v>37044.214999999982</v>
      </c>
      <c r="L9" s="340">
        <f t="shared" si="0"/>
        <v>4370.1929999999993</v>
      </c>
      <c r="M9" s="321"/>
      <c r="N9" s="321"/>
      <c r="O9" s="321"/>
      <c r="P9" s="321"/>
      <c r="Q9" s="321"/>
      <c r="R9" s="321"/>
      <c r="S9" s="321"/>
      <c r="T9" s="321"/>
      <c r="U9" s="321"/>
      <c r="V9" s="321"/>
      <c r="W9" s="321"/>
      <c r="X9" s="321"/>
      <c r="Y9" s="321"/>
    </row>
    <row r="10" spans="1:25" ht="15.75" customHeight="1">
      <c r="A10" s="297">
        <f>AT3A_Schools_PS!A10</f>
        <v>1</v>
      </c>
      <c r="B10" s="297" t="str">
        <f>AT3A_Schools_PS!B10</f>
        <v>01-AGRA</v>
      </c>
      <c r="C10" s="342">
        <v>872.77200000000005</v>
      </c>
      <c r="D10" s="341">
        <v>243.077</v>
      </c>
      <c r="E10" s="341">
        <v>932.7</v>
      </c>
      <c r="F10" s="343">
        <v>872.56399999999996</v>
      </c>
      <c r="G10" s="340">
        <f t="shared" ref="G10:G84" si="1">D10+E10-F10</f>
        <v>303.21300000000008</v>
      </c>
      <c r="H10" s="342">
        <v>429.87299999999999</v>
      </c>
      <c r="I10" s="341">
        <v>77.977999999999994</v>
      </c>
      <c r="J10" s="341">
        <v>511.33</v>
      </c>
      <c r="K10" s="344">
        <v>436.28300000000002</v>
      </c>
      <c r="L10" s="340">
        <f t="shared" ref="L10:L84" si="2">I10+J10-K10</f>
        <v>153.02499999999998</v>
      </c>
      <c r="M10" s="280">
        <v>243.07699999999988</v>
      </c>
      <c r="N10" s="280">
        <v>113.97800000000001</v>
      </c>
      <c r="O10" s="603">
        <f>D10-M10</f>
        <v>0</v>
      </c>
      <c r="P10" s="603">
        <f>I10-N10</f>
        <v>-36.000000000000014</v>
      </c>
    </row>
    <row r="11" spans="1:25" ht="15.75" customHeight="1">
      <c r="A11" s="297">
        <f>AT3A_Schools_PS!A11</f>
        <v>2</v>
      </c>
      <c r="B11" s="297" t="str">
        <f>AT3A_Schools_PS!B11</f>
        <v>02-ALIGARH</v>
      </c>
      <c r="C11" s="342">
        <v>1412.9580000000001</v>
      </c>
      <c r="D11" s="341">
        <v>469.73599999999999</v>
      </c>
      <c r="E11" s="341">
        <v>891.27499999999998</v>
      </c>
      <c r="F11" s="341">
        <v>866.61500000000001</v>
      </c>
      <c r="G11" s="340">
        <f t="shared" si="1"/>
        <v>494.39599999999996</v>
      </c>
      <c r="H11" s="342">
        <v>695.93399999999997</v>
      </c>
      <c r="I11" s="341">
        <v>230.821</v>
      </c>
      <c r="J11" s="341">
        <v>439.58699999999999</v>
      </c>
      <c r="K11" s="341">
        <v>433.30799999999999</v>
      </c>
      <c r="L11" s="340">
        <f t="shared" si="2"/>
        <v>237.10000000000002</v>
      </c>
      <c r="M11" s="280">
        <v>469.7360000000001</v>
      </c>
      <c r="N11" s="280">
        <v>230.82000000000005</v>
      </c>
      <c r="O11" s="603">
        <f t="shared" ref="O11:O74" si="3">D11-M11</f>
        <v>0</v>
      </c>
      <c r="P11" s="603">
        <f t="shared" ref="P11:P74" si="4">I11-N11</f>
        <v>9.9999999994793143E-4</v>
      </c>
    </row>
    <row r="12" spans="1:25" ht="15.75" customHeight="1">
      <c r="A12" s="297">
        <f>AT3A_Schools_PS!A12</f>
        <v>3</v>
      </c>
      <c r="B12" s="297" t="str">
        <f>AT3A_Schools_PS!B12</f>
        <v>03-ALLAHABAD</v>
      </c>
      <c r="C12" s="342">
        <v>2299.4499999999998</v>
      </c>
      <c r="D12" s="341">
        <v>-1476.29</v>
      </c>
      <c r="E12" s="341">
        <v>2866.7460000000001</v>
      </c>
      <c r="F12" s="341">
        <v>2087.1889999999999</v>
      </c>
      <c r="G12" s="340">
        <f t="shared" si="1"/>
        <v>-696.73299999999972</v>
      </c>
      <c r="H12" s="342">
        <v>1132.5650000000001</v>
      </c>
      <c r="I12" s="341">
        <v>-183.124</v>
      </c>
      <c r="J12" s="341">
        <v>876.23699999999997</v>
      </c>
      <c r="K12" s="341">
        <v>1043.296</v>
      </c>
      <c r="L12" s="340">
        <f t="shared" si="2"/>
        <v>-350.18300000000011</v>
      </c>
      <c r="M12" s="280">
        <v>-1476.29</v>
      </c>
      <c r="N12" s="280">
        <v>-183.12400000000002</v>
      </c>
      <c r="O12" s="603">
        <f t="shared" si="3"/>
        <v>0</v>
      </c>
      <c r="P12" s="603">
        <f t="shared" si="4"/>
        <v>0</v>
      </c>
    </row>
    <row r="13" spans="1:25" ht="15.75" customHeight="1">
      <c r="A13" s="297">
        <f>AT3A_Schools_PS!A13</f>
        <v>4</v>
      </c>
      <c r="B13" s="609" t="str">
        <f>AT3A_Schools_PS!B13</f>
        <v>04-AMBEDKAR NAGAR</v>
      </c>
      <c r="C13" s="342">
        <v>1194.4179999999999</v>
      </c>
      <c r="D13" s="341">
        <v>213.93</v>
      </c>
      <c r="E13" s="341">
        <v>1127.5350000000001</v>
      </c>
      <c r="F13" s="341">
        <v>923.16600000000005</v>
      </c>
      <c r="G13" s="340">
        <f t="shared" si="1"/>
        <v>418.29900000000009</v>
      </c>
      <c r="H13" s="342">
        <v>588.29499999999996</v>
      </c>
      <c r="I13" s="341">
        <v>110.93</v>
      </c>
      <c r="J13" s="341">
        <v>556.35400000000004</v>
      </c>
      <c r="K13" s="341">
        <v>462.08499999999998</v>
      </c>
      <c r="L13" s="340">
        <f t="shared" si="2"/>
        <v>205.19900000000013</v>
      </c>
      <c r="M13" s="280">
        <v>733.23599999999976</v>
      </c>
      <c r="N13" s="280">
        <v>216.76300000000003</v>
      </c>
      <c r="O13" s="603">
        <f t="shared" si="3"/>
        <v>-519.30599999999981</v>
      </c>
      <c r="P13" s="603">
        <f t="shared" si="4"/>
        <v>-105.83300000000003</v>
      </c>
    </row>
    <row r="14" spans="1:25" ht="15.75" customHeight="1">
      <c r="A14" s="297">
        <f>AT3A_Schools_PS!A14</f>
        <v>5</v>
      </c>
      <c r="B14" s="297" t="str">
        <f>AT3A_Schools_PS!B14</f>
        <v>05-AURAIYA</v>
      </c>
      <c r="C14" s="342">
        <v>712.07</v>
      </c>
      <c r="D14" s="341">
        <v>97.022999999999996</v>
      </c>
      <c r="E14" s="341">
        <v>558.06200000000001</v>
      </c>
      <c r="F14" s="341">
        <v>672.84299999999996</v>
      </c>
      <c r="G14" s="340">
        <f t="shared" si="1"/>
        <v>-17.757999999999925</v>
      </c>
      <c r="H14" s="342">
        <v>350.721</v>
      </c>
      <c r="I14" s="341">
        <v>53.298999999999999</v>
      </c>
      <c r="J14" s="341">
        <v>280.88299999999998</v>
      </c>
      <c r="K14" s="341">
        <v>336.42099999999999</v>
      </c>
      <c r="L14" s="340">
        <f t="shared" si="2"/>
        <v>-2.2390000000000327</v>
      </c>
      <c r="M14" s="280">
        <v>97.022999999999911</v>
      </c>
      <c r="N14" s="280">
        <v>53.298999999999978</v>
      </c>
      <c r="O14" s="603">
        <f t="shared" si="3"/>
        <v>0</v>
      </c>
      <c r="P14" s="603">
        <f t="shared" si="4"/>
        <v>0</v>
      </c>
    </row>
    <row r="15" spans="1:25" ht="15.75" customHeight="1">
      <c r="A15" s="297">
        <f>AT3A_Schools_PS!A15</f>
        <v>6</v>
      </c>
      <c r="B15" s="297" t="str">
        <f>AT3A_Schools_PS!B15</f>
        <v>06-AZAMGARH</v>
      </c>
      <c r="C15" s="342">
        <v>1752.3910000000001</v>
      </c>
      <c r="D15" s="341">
        <v>399.10500000000002</v>
      </c>
      <c r="E15" s="341">
        <v>1497.7260000000001</v>
      </c>
      <c r="F15" s="341">
        <v>1616.0609999999999</v>
      </c>
      <c r="G15" s="340">
        <f t="shared" si="1"/>
        <v>280.77000000000021</v>
      </c>
      <c r="H15" s="342">
        <v>863.11800000000005</v>
      </c>
      <c r="I15" s="341">
        <v>226.15700000000001</v>
      </c>
      <c r="J15" s="341">
        <v>732.72400000000005</v>
      </c>
      <c r="K15" s="341">
        <v>832.01300000000003</v>
      </c>
      <c r="L15" s="340">
        <f t="shared" si="2"/>
        <v>126.86800000000005</v>
      </c>
      <c r="M15" s="280">
        <v>399.10500000000002</v>
      </c>
      <c r="N15" s="280">
        <v>226.15399999999988</v>
      </c>
      <c r="O15" s="603">
        <f t="shared" si="3"/>
        <v>0</v>
      </c>
      <c r="P15" s="603">
        <f t="shared" si="4"/>
        <v>3.0000000001280114E-3</v>
      </c>
    </row>
    <row r="16" spans="1:25" ht="15.75" customHeight="1">
      <c r="A16" s="297">
        <f>AT3A_Schools_PS!A16</f>
        <v>7</v>
      </c>
      <c r="B16" s="297" t="str">
        <f>AT3A_Schools_PS!B16</f>
        <v>07-BADAUN</v>
      </c>
      <c r="C16" s="342">
        <v>1190.617</v>
      </c>
      <c r="D16" s="341">
        <v>445.76400000000001</v>
      </c>
      <c r="E16" s="341">
        <v>470.661</v>
      </c>
      <c r="F16" s="341">
        <v>905.35</v>
      </c>
      <c r="G16" s="340">
        <f t="shared" si="1"/>
        <v>11.074999999999932</v>
      </c>
      <c r="H16" s="342">
        <v>586.423</v>
      </c>
      <c r="I16" s="341">
        <v>141.24100000000001</v>
      </c>
      <c r="J16" s="341">
        <v>242.399</v>
      </c>
      <c r="K16" s="341">
        <v>452.68</v>
      </c>
      <c r="L16" s="340">
        <f t="shared" si="2"/>
        <v>-69.04000000000002</v>
      </c>
      <c r="M16" s="280">
        <v>445.76400000000001</v>
      </c>
      <c r="N16" s="280">
        <v>141.24099999999993</v>
      </c>
      <c r="O16" s="603">
        <f t="shared" si="3"/>
        <v>0</v>
      </c>
      <c r="P16" s="603">
        <f t="shared" si="4"/>
        <v>0</v>
      </c>
    </row>
    <row r="17" spans="1:16" ht="15.75" customHeight="1">
      <c r="A17" s="297">
        <f>AT3A_Schools_PS!A17</f>
        <v>8</v>
      </c>
      <c r="B17" s="297" t="str">
        <f>AT3A_Schools_PS!B17</f>
        <v>08-BAGHPAT</v>
      </c>
      <c r="C17" s="342">
        <v>540.80799999999999</v>
      </c>
      <c r="D17" s="341">
        <v>6.5469999999999997</v>
      </c>
      <c r="E17" s="341">
        <v>440.54</v>
      </c>
      <c r="F17" s="341">
        <v>457.35</v>
      </c>
      <c r="G17" s="340">
        <f t="shared" si="1"/>
        <v>-10.262999999999977</v>
      </c>
      <c r="H17" s="342">
        <v>266.36799999999999</v>
      </c>
      <c r="I17" s="341">
        <v>4.3710000000000004</v>
      </c>
      <c r="J17" s="341">
        <v>226.351</v>
      </c>
      <c r="K17" s="341">
        <v>228.66</v>
      </c>
      <c r="L17" s="340">
        <f t="shared" si="2"/>
        <v>2.0620000000000118</v>
      </c>
      <c r="M17" s="280">
        <v>6.5470000000000255</v>
      </c>
      <c r="N17" s="280">
        <v>4.3709999999999809</v>
      </c>
      <c r="O17" s="603">
        <f t="shared" si="3"/>
        <v>-2.5757174171303632E-14</v>
      </c>
      <c r="P17" s="603">
        <f t="shared" si="4"/>
        <v>1.9539925233402755E-14</v>
      </c>
    </row>
    <row r="18" spans="1:16" ht="15.75" customHeight="1">
      <c r="A18" s="297">
        <f>AT3A_Schools_PS!A18</f>
        <v>9</v>
      </c>
      <c r="B18" s="297" t="str">
        <f>AT3A_Schools_PS!B18</f>
        <v>09-BAHRAICH</v>
      </c>
      <c r="C18" s="342">
        <v>1572.0809999999999</v>
      </c>
      <c r="D18" s="341">
        <v>-165.654</v>
      </c>
      <c r="E18" s="341">
        <v>1416.4449999999999</v>
      </c>
      <c r="F18" s="341">
        <v>1508.9870000000001</v>
      </c>
      <c r="G18" s="340">
        <f t="shared" si="1"/>
        <v>-258.19600000000014</v>
      </c>
      <c r="H18" s="342">
        <v>774.30799999999999</v>
      </c>
      <c r="I18" s="341">
        <v>-1.008</v>
      </c>
      <c r="J18" s="341">
        <v>699.15099999999995</v>
      </c>
      <c r="K18" s="341">
        <v>754.49599999999998</v>
      </c>
      <c r="L18" s="340">
        <f t="shared" si="2"/>
        <v>-56.353000000000065</v>
      </c>
      <c r="M18" s="280">
        <v>-165.654</v>
      </c>
      <c r="N18" s="280">
        <v>-1.0079999999999245</v>
      </c>
      <c r="O18" s="603">
        <f t="shared" si="3"/>
        <v>0</v>
      </c>
      <c r="P18" s="603">
        <f t="shared" si="4"/>
        <v>-7.5495165674510645E-14</v>
      </c>
    </row>
    <row r="19" spans="1:16" ht="15.75" customHeight="1">
      <c r="A19" s="297">
        <f>AT3A_Schools_PS!A19</f>
        <v>10</v>
      </c>
      <c r="B19" s="297" t="str">
        <f>AT3A_Schools_PS!B19</f>
        <v>10-BALLIA</v>
      </c>
      <c r="C19" s="342">
        <v>1245.7670000000001</v>
      </c>
      <c r="D19" s="341">
        <v>52.445</v>
      </c>
      <c r="E19" s="341">
        <v>1230.5920000000001</v>
      </c>
      <c r="F19" s="341">
        <v>1242.23</v>
      </c>
      <c r="G19" s="340">
        <f t="shared" si="1"/>
        <v>40.807000000000016</v>
      </c>
      <c r="H19" s="342">
        <v>613.58600000000001</v>
      </c>
      <c r="I19" s="341">
        <v>12.877000000000001</v>
      </c>
      <c r="J19" s="341">
        <v>535.71600000000001</v>
      </c>
      <c r="K19" s="341">
        <v>619.95000000000005</v>
      </c>
      <c r="L19" s="340">
        <f t="shared" si="2"/>
        <v>-71.357000000000085</v>
      </c>
      <c r="M19" s="280">
        <v>52.444999999999936</v>
      </c>
      <c r="N19" s="280">
        <v>12.876999999999953</v>
      </c>
      <c r="O19" s="603">
        <f t="shared" si="3"/>
        <v>6.3948846218409017E-14</v>
      </c>
      <c r="P19" s="603">
        <f t="shared" si="4"/>
        <v>4.7961634663806763E-14</v>
      </c>
    </row>
    <row r="20" spans="1:16" ht="15.75" customHeight="1">
      <c r="A20" s="297">
        <f>AT3A_Schools_PS!A20</f>
        <v>11</v>
      </c>
      <c r="B20" s="297" t="str">
        <f>AT3A_Schools_PS!B20</f>
        <v>11-BALRAMPUR</v>
      </c>
      <c r="C20" s="342">
        <v>849.95699999999999</v>
      </c>
      <c r="D20" s="341">
        <v>33.768999999999998</v>
      </c>
      <c r="E20" s="341">
        <v>749.62699999999995</v>
      </c>
      <c r="F20" s="341">
        <v>844.93899999999996</v>
      </c>
      <c r="G20" s="340">
        <f t="shared" si="1"/>
        <v>-61.543000000000006</v>
      </c>
      <c r="H20" s="342">
        <v>418.63600000000002</v>
      </c>
      <c r="I20" s="341">
        <v>-25.783000000000001</v>
      </c>
      <c r="J20" s="341">
        <v>375.11099999999999</v>
      </c>
      <c r="K20" s="341">
        <v>422.75400000000002</v>
      </c>
      <c r="L20" s="340">
        <f t="shared" si="2"/>
        <v>-73.426000000000045</v>
      </c>
      <c r="M20" s="280">
        <v>33.745000000000118</v>
      </c>
      <c r="N20" s="280">
        <v>-31.435999999999979</v>
      </c>
      <c r="O20" s="603">
        <f t="shared" si="3"/>
        <v>2.3999999999880117E-2</v>
      </c>
      <c r="P20" s="603">
        <f t="shared" si="4"/>
        <v>5.6529999999999774</v>
      </c>
    </row>
    <row r="21" spans="1:16" ht="15.75" customHeight="1">
      <c r="A21" s="297">
        <f>AT3A_Schools_PS!A21</f>
        <v>12</v>
      </c>
      <c r="B21" s="297" t="str">
        <f>AT3A_Schools_PS!B21</f>
        <v>12-BANDA</v>
      </c>
      <c r="C21" s="342">
        <v>1156.7760000000001</v>
      </c>
      <c r="D21" s="341">
        <v>220.756</v>
      </c>
      <c r="E21" s="341">
        <v>1016.678</v>
      </c>
      <c r="F21" s="341">
        <v>1130.4949999999999</v>
      </c>
      <c r="G21" s="340">
        <f t="shared" si="1"/>
        <v>106.93900000000008</v>
      </c>
      <c r="H21" s="342">
        <v>569.75599999999997</v>
      </c>
      <c r="I21" s="341">
        <v>181.84299999999999</v>
      </c>
      <c r="J21" s="341">
        <v>504.495</v>
      </c>
      <c r="K21" s="341">
        <v>565.24800000000005</v>
      </c>
      <c r="L21" s="340">
        <f t="shared" si="2"/>
        <v>121.08999999999992</v>
      </c>
      <c r="M21" s="280">
        <v>234.62700000000007</v>
      </c>
      <c r="N21" s="280">
        <v>178.26299999999998</v>
      </c>
      <c r="O21" s="603">
        <f t="shared" si="3"/>
        <v>-13.871000000000066</v>
      </c>
      <c r="P21" s="603">
        <f t="shared" si="4"/>
        <v>3.5800000000000125</v>
      </c>
    </row>
    <row r="22" spans="1:16" ht="15.75" customHeight="1">
      <c r="A22" s="297">
        <f>AT3A_Schools_PS!A22</f>
        <v>13</v>
      </c>
      <c r="B22" s="297" t="str">
        <f>AT3A_Schools_PS!B22</f>
        <v>13-BARABANKI</v>
      </c>
      <c r="C22" s="342">
        <v>1288.4839999999999</v>
      </c>
      <c r="D22" s="341">
        <v>434.63499999999999</v>
      </c>
      <c r="E22" s="341">
        <v>1242.4179999999999</v>
      </c>
      <c r="F22" s="341">
        <v>1266.335</v>
      </c>
      <c r="G22" s="340">
        <f t="shared" si="1"/>
        <v>410.71799999999985</v>
      </c>
      <c r="H22" s="342">
        <v>634.62599999999998</v>
      </c>
      <c r="I22" s="341">
        <v>208.328</v>
      </c>
      <c r="J22" s="341">
        <v>623.21100000000001</v>
      </c>
      <c r="K22" s="341">
        <v>557.23099999999999</v>
      </c>
      <c r="L22" s="340">
        <f t="shared" si="2"/>
        <v>274.30799999999999</v>
      </c>
      <c r="M22" s="280">
        <v>333.70199999999977</v>
      </c>
      <c r="N22" s="280">
        <v>168.56600000000003</v>
      </c>
      <c r="O22" s="603">
        <f t="shared" si="3"/>
        <v>100.93300000000022</v>
      </c>
      <c r="P22" s="603">
        <f t="shared" si="4"/>
        <v>39.761999999999972</v>
      </c>
    </row>
    <row r="23" spans="1:16" ht="15.75" customHeight="1">
      <c r="A23" s="297">
        <f>AT3A_Schools_PS!A23</f>
        <v>14</v>
      </c>
      <c r="B23" s="297" t="str">
        <f>AT3A_Schools_PS!B23</f>
        <v>14-BAREILY</v>
      </c>
      <c r="C23" s="342">
        <v>1481.08</v>
      </c>
      <c r="D23" s="341">
        <v>295.89699999999999</v>
      </c>
      <c r="E23" s="341">
        <v>1435.2280000000001</v>
      </c>
      <c r="F23" s="341">
        <v>1281.212</v>
      </c>
      <c r="G23" s="340">
        <f t="shared" si="1"/>
        <v>449.91300000000001</v>
      </c>
      <c r="H23" s="342">
        <v>729.48699999999997</v>
      </c>
      <c r="I23" s="341">
        <v>29.457999999999998</v>
      </c>
      <c r="J23" s="341">
        <v>693.005</v>
      </c>
      <c r="K23" s="341">
        <v>640.60599999999999</v>
      </c>
      <c r="L23" s="340">
        <f t="shared" si="2"/>
        <v>81.856999999999971</v>
      </c>
      <c r="M23" s="280">
        <v>295.89729999999986</v>
      </c>
      <c r="N23" s="280">
        <v>29.457699999999932</v>
      </c>
      <c r="O23" s="603">
        <f t="shared" si="3"/>
        <v>-2.9999999986785042E-4</v>
      </c>
      <c r="P23" s="603">
        <f t="shared" si="4"/>
        <v>3.0000000006680239E-4</v>
      </c>
    </row>
    <row r="24" spans="1:16" ht="15.75" customHeight="1">
      <c r="A24" s="297">
        <f>AT3A_Schools_PS!A24</f>
        <v>15</v>
      </c>
      <c r="B24" s="297" t="str">
        <f>AT3A_Schools_PS!B24</f>
        <v>15-BASTI</v>
      </c>
      <c r="C24" s="342">
        <v>1235.5160000000001</v>
      </c>
      <c r="D24" s="341">
        <v>269.78800000000001</v>
      </c>
      <c r="E24" s="341">
        <v>822.096</v>
      </c>
      <c r="F24" s="341">
        <v>1092.4570000000001</v>
      </c>
      <c r="G24" s="340">
        <f t="shared" si="1"/>
        <v>-0.57300000000009277</v>
      </c>
      <c r="H24" s="342">
        <v>608.53800000000001</v>
      </c>
      <c r="I24" s="341">
        <v>51.308</v>
      </c>
      <c r="J24" s="341">
        <v>397.255</v>
      </c>
      <c r="K24" s="341">
        <v>546.15</v>
      </c>
      <c r="L24" s="340">
        <f t="shared" si="2"/>
        <v>-97.586999999999989</v>
      </c>
      <c r="M24" s="280">
        <v>269.78799999999978</v>
      </c>
      <c r="N24" s="280">
        <v>51.307000000000016</v>
      </c>
      <c r="O24" s="603">
        <f t="shared" si="3"/>
        <v>0</v>
      </c>
      <c r="P24" s="603">
        <f t="shared" si="4"/>
        <v>9.9999999998345857E-4</v>
      </c>
    </row>
    <row r="25" spans="1:16" ht="15.75" customHeight="1">
      <c r="A25" s="297">
        <f>AT3A_Schools_PS!A25</f>
        <v>16</v>
      </c>
      <c r="B25" s="297" t="str">
        <f>AT3A_Schools_PS!B25</f>
        <v>16-BHADOHI</v>
      </c>
      <c r="C25" s="342">
        <v>645.66399999999999</v>
      </c>
      <c r="D25" s="341">
        <v>144.333</v>
      </c>
      <c r="E25" s="341">
        <v>455.55</v>
      </c>
      <c r="F25" s="341">
        <v>623.94500000000005</v>
      </c>
      <c r="G25" s="340">
        <f t="shared" si="1"/>
        <v>-24.062000000000012</v>
      </c>
      <c r="H25" s="342">
        <v>318.01400000000001</v>
      </c>
      <c r="I25" s="341">
        <v>131.86500000000001</v>
      </c>
      <c r="J25" s="341">
        <v>234.458</v>
      </c>
      <c r="K25" s="341">
        <v>311.97199999999998</v>
      </c>
      <c r="L25" s="340">
        <f t="shared" si="2"/>
        <v>54.350999999999999</v>
      </c>
      <c r="M25" s="280">
        <v>144.33299999999997</v>
      </c>
      <c r="N25" s="280">
        <v>131.86500000000001</v>
      </c>
      <c r="O25" s="603">
        <f t="shared" si="3"/>
        <v>0</v>
      </c>
      <c r="P25" s="603">
        <f t="shared" si="4"/>
        <v>0</v>
      </c>
    </row>
    <row r="26" spans="1:16" ht="15.75" customHeight="1">
      <c r="A26" s="297">
        <f>AT3A_Schools_PS!A26</f>
        <v>17</v>
      </c>
      <c r="B26" s="297" t="str">
        <f>AT3A_Schools_PS!B26</f>
        <v>17-BIJNOUR</v>
      </c>
      <c r="C26" s="342">
        <v>1635.4949999999999</v>
      </c>
      <c r="D26" s="341">
        <v>127.583</v>
      </c>
      <c r="E26" s="341">
        <v>1540.9970000000001</v>
      </c>
      <c r="F26" s="341">
        <v>1524.3979999999999</v>
      </c>
      <c r="G26" s="340">
        <f t="shared" si="1"/>
        <v>144.18200000000024</v>
      </c>
      <c r="H26" s="342">
        <v>805.54200000000003</v>
      </c>
      <c r="I26" s="341">
        <v>78.441999999999993</v>
      </c>
      <c r="J26" s="341">
        <v>759.12</v>
      </c>
      <c r="K26" s="341">
        <v>762.19899999999996</v>
      </c>
      <c r="L26" s="340">
        <f t="shared" si="2"/>
        <v>75.363000000000056</v>
      </c>
      <c r="M26" s="280">
        <v>127.58300000000008</v>
      </c>
      <c r="N26" s="280">
        <v>78.442000000000007</v>
      </c>
      <c r="O26" s="603">
        <f t="shared" si="3"/>
        <v>0</v>
      </c>
      <c r="P26" s="603">
        <f t="shared" si="4"/>
        <v>0</v>
      </c>
    </row>
    <row r="27" spans="1:16" ht="15.75" customHeight="1">
      <c r="A27" s="297">
        <f>AT3A_Schools_PS!A27</f>
        <v>18</v>
      </c>
      <c r="B27" s="297" t="str">
        <f>AT3A_Schools_PS!B27</f>
        <v>18-BULANDSHAHAR</v>
      </c>
      <c r="C27" s="342">
        <v>839.976</v>
      </c>
      <c r="D27" s="341">
        <v>231.78700000000001</v>
      </c>
      <c r="E27" s="341">
        <v>693.01400000000001</v>
      </c>
      <c r="F27" s="341">
        <v>962</v>
      </c>
      <c r="G27" s="340">
        <f t="shared" si="1"/>
        <v>-37.198999999999955</v>
      </c>
      <c r="H27" s="342">
        <v>413.72</v>
      </c>
      <c r="I27" s="341">
        <v>134.14699999999999</v>
      </c>
      <c r="J27" s="341">
        <v>389.52499999999998</v>
      </c>
      <c r="K27" s="341">
        <v>480.83100000000002</v>
      </c>
      <c r="L27" s="340">
        <f t="shared" si="2"/>
        <v>42.841000000000008</v>
      </c>
      <c r="M27" s="280">
        <v>232.49900000000002</v>
      </c>
      <c r="N27" s="280">
        <v>133.43</v>
      </c>
      <c r="O27" s="603">
        <f t="shared" si="3"/>
        <v>-0.71200000000001751</v>
      </c>
      <c r="P27" s="603">
        <f t="shared" si="4"/>
        <v>0.71699999999998454</v>
      </c>
    </row>
    <row r="28" spans="1:16" ht="15.75" customHeight="1">
      <c r="A28" s="297">
        <f>AT3A_Schools_PS!A28</f>
        <v>19</v>
      </c>
      <c r="B28" s="297" t="str">
        <f>AT3A_Schools_PS!B28</f>
        <v>19-CHANDAULI</v>
      </c>
      <c r="C28" s="342">
        <v>1192.211</v>
      </c>
      <c r="D28" s="341">
        <v>51.343000000000004</v>
      </c>
      <c r="E28" s="341">
        <v>1141.864</v>
      </c>
      <c r="F28" s="341">
        <v>1129.5550000000001</v>
      </c>
      <c r="G28" s="340">
        <f t="shared" si="1"/>
        <v>63.652000000000044</v>
      </c>
      <c r="H28" s="342">
        <v>587.20799999999997</v>
      </c>
      <c r="I28" s="341">
        <v>26.277000000000001</v>
      </c>
      <c r="J28" s="341">
        <v>565.05600000000004</v>
      </c>
      <c r="K28" s="341">
        <v>564.77599999999995</v>
      </c>
      <c r="L28" s="340">
        <f t="shared" si="2"/>
        <v>26.55700000000013</v>
      </c>
      <c r="M28" s="280">
        <v>51.342999999999961</v>
      </c>
      <c r="N28" s="280">
        <v>26.276999999999987</v>
      </c>
      <c r="O28" s="603">
        <f t="shared" si="3"/>
        <v>0</v>
      </c>
      <c r="P28" s="603">
        <f t="shared" si="4"/>
        <v>0</v>
      </c>
    </row>
    <row r="29" spans="1:16" ht="15.75" customHeight="1">
      <c r="A29" s="297">
        <f>AT3A_Schools_PS!A29</f>
        <v>20</v>
      </c>
      <c r="B29" s="297" t="str">
        <f>AT3A_Schools_PS!B29</f>
        <v>20-CHITRAKOOT</v>
      </c>
      <c r="C29" s="342">
        <v>718.22500000000002</v>
      </c>
      <c r="D29" s="341">
        <v>120.17</v>
      </c>
      <c r="E29" s="341">
        <v>623.54200000000003</v>
      </c>
      <c r="F29" s="341">
        <v>700.33299999999997</v>
      </c>
      <c r="G29" s="340">
        <f t="shared" si="1"/>
        <v>43.379000000000019</v>
      </c>
      <c r="H29" s="342">
        <v>353.75200000000001</v>
      </c>
      <c r="I29" s="341">
        <v>81.099999999999994</v>
      </c>
      <c r="J29" s="341">
        <v>318.56200000000001</v>
      </c>
      <c r="K29" s="341">
        <v>350.16699999999997</v>
      </c>
      <c r="L29" s="340">
        <f t="shared" si="2"/>
        <v>49.495000000000061</v>
      </c>
      <c r="M29" s="280">
        <v>139.01300000000003</v>
      </c>
      <c r="N29" s="280">
        <v>90.968000000000018</v>
      </c>
      <c r="O29" s="603">
        <f t="shared" si="3"/>
        <v>-18.843000000000032</v>
      </c>
      <c r="P29" s="603">
        <f t="shared" si="4"/>
        <v>-9.8680000000000234</v>
      </c>
    </row>
    <row r="30" spans="1:16" ht="15.75" customHeight="1">
      <c r="A30" s="297">
        <f>AT3A_Schools_PS!A30</f>
        <v>21</v>
      </c>
      <c r="B30" s="297" t="str">
        <f>AT3A_Schools_PS!B30</f>
        <v>21-AMETHI</v>
      </c>
      <c r="C30" s="342">
        <v>743.43299999999999</v>
      </c>
      <c r="D30" s="341">
        <v>83.07</v>
      </c>
      <c r="E30" s="341">
        <v>690.91499999999996</v>
      </c>
      <c r="F30" s="341">
        <v>673.548</v>
      </c>
      <c r="G30" s="340">
        <f t="shared" si="1"/>
        <v>100.4369999999999</v>
      </c>
      <c r="H30" s="342">
        <v>366.16899999999998</v>
      </c>
      <c r="I30" s="341">
        <v>47.289000000000001</v>
      </c>
      <c r="J30" s="341">
        <v>397.92899999999997</v>
      </c>
      <c r="K30" s="341">
        <v>336.774</v>
      </c>
      <c r="L30" s="340">
        <f t="shared" si="2"/>
        <v>108.44399999999996</v>
      </c>
      <c r="M30" s="280">
        <v>83.07000000000005</v>
      </c>
      <c r="N30" s="280">
        <v>47.289000000000044</v>
      </c>
      <c r="O30" s="603">
        <f t="shared" si="3"/>
        <v>0</v>
      </c>
      <c r="P30" s="603">
        <f t="shared" si="4"/>
        <v>0</v>
      </c>
    </row>
    <row r="31" spans="1:16" ht="15.75" customHeight="1">
      <c r="A31" s="297">
        <f>AT3A_Schools_PS!A31</f>
        <v>22</v>
      </c>
      <c r="B31" s="297" t="str">
        <f>AT3A_Schools_PS!B31</f>
        <v>22-DEORIA</v>
      </c>
      <c r="C31" s="342">
        <v>1455.6510000000001</v>
      </c>
      <c r="D31" s="341">
        <v>59.637999999999998</v>
      </c>
      <c r="E31" s="341">
        <v>1395.3440000000001</v>
      </c>
      <c r="F31" s="341">
        <v>1332.3810000000001</v>
      </c>
      <c r="G31" s="340">
        <f t="shared" si="1"/>
        <v>122.60099999999989</v>
      </c>
      <c r="H31" s="342">
        <v>716.96199999999999</v>
      </c>
      <c r="I31" s="341">
        <v>65.516999999999996</v>
      </c>
      <c r="J31" s="341">
        <v>634.68399999999997</v>
      </c>
      <c r="K31" s="341">
        <v>666.19</v>
      </c>
      <c r="L31" s="340">
        <f t="shared" si="2"/>
        <v>34.010999999999967</v>
      </c>
      <c r="M31" s="280">
        <v>59.638000000000147</v>
      </c>
      <c r="N31" s="280">
        <v>65.517000000000053</v>
      </c>
      <c r="O31" s="603">
        <f t="shared" si="3"/>
        <v>-1.4921397450962104E-13</v>
      </c>
      <c r="P31" s="603">
        <f t="shared" si="4"/>
        <v>0</v>
      </c>
    </row>
    <row r="32" spans="1:16" ht="15.75" customHeight="1">
      <c r="A32" s="297">
        <f>AT3A_Schools_PS!A32</f>
        <v>23</v>
      </c>
      <c r="B32" s="297" t="str">
        <f>AT3A_Schools_PS!B32</f>
        <v>23-ETAH</v>
      </c>
      <c r="C32" s="342">
        <v>768.39700000000005</v>
      </c>
      <c r="D32" s="341">
        <v>188.19399999999999</v>
      </c>
      <c r="E32" s="341">
        <v>609.28899999999999</v>
      </c>
      <c r="F32" s="341">
        <v>626.76499999999999</v>
      </c>
      <c r="G32" s="340">
        <f t="shared" si="1"/>
        <v>170.71799999999996</v>
      </c>
      <c r="H32" s="342">
        <v>378.464</v>
      </c>
      <c r="I32" s="341">
        <v>88.144999999999996</v>
      </c>
      <c r="J32" s="341">
        <v>307.363</v>
      </c>
      <c r="K32" s="341">
        <v>313.38200000000001</v>
      </c>
      <c r="L32" s="340">
        <f t="shared" si="2"/>
        <v>82.125999999999976</v>
      </c>
      <c r="M32" s="280">
        <v>188.19399999999996</v>
      </c>
      <c r="N32" s="280">
        <v>88.144999999999982</v>
      </c>
      <c r="O32" s="603">
        <f t="shared" si="3"/>
        <v>0</v>
      </c>
      <c r="P32" s="603">
        <f t="shared" si="4"/>
        <v>0</v>
      </c>
    </row>
    <row r="33" spans="1:16" ht="15.75" customHeight="1">
      <c r="A33" s="297">
        <f>AT3A_Schools_PS!A33</f>
        <v>24</v>
      </c>
      <c r="B33" s="297" t="str">
        <f>AT3A_Schools_PS!B33</f>
        <v>24-FAIZABAD</v>
      </c>
      <c r="C33" s="342">
        <v>1124.9469999999999</v>
      </c>
      <c r="D33" s="341">
        <v>191.81200000000001</v>
      </c>
      <c r="E33" s="341">
        <v>1014.682</v>
      </c>
      <c r="F33" s="341">
        <v>1038.7260000000001</v>
      </c>
      <c r="G33" s="340">
        <f t="shared" si="1"/>
        <v>167.76800000000003</v>
      </c>
      <c r="H33" s="342">
        <v>554.07799999999997</v>
      </c>
      <c r="I33" s="341">
        <v>-45.3</v>
      </c>
      <c r="J33" s="341">
        <v>509.01799999999997</v>
      </c>
      <c r="K33" s="341">
        <v>535.1</v>
      </c>
      <c r="L33" s="340">
        <f t="shared" si="2"/>
        <v>-71.382000000000062</v>
      </c>
      <c r="M33" s="280">
        <v>191.81200000000001</v>
      </c>
      <c r="N33" s="280">
        <v>-45.299999999999955</v>
      </c>
      <c r="O33" s="603">
        <f t="shared" si="3"/>
        <v>0</v>
      </c>
      <c r="P33" s="603">
        <f t="shared" si="4"/>
        <v>0</v>
      </c>
    </row>
    <row r="34" spans="1:16" ht="15.75" customHeight="1">
      <c r="A34" s="297">
        <f>AT3A_Schools_PS!A34</f>
        <v>25</v>
      </c>
      <c r="B34" s="297" t="str">
        <f>AT3A_Schools_PS!B34</f>
        <v>25-FARRUKHABAD</v>
      </c>
      <c r="C34" s="342">
        <v>844.63599999999997</v>
      </c>
      <c r="D34" s="341">
        <v>222.339</v>
      </c>
      <c r="E34" s="341">
        <v>608.33399999999995</v>
      </c>
      <c r="F34" s="341">
        <v>800.74</v>
      </c>
      <c r="G34" s="340">
        <f t="shared" si="1"/>
        <v>29.932999999999993</v>
      </c>
      <c r="H34" s="342">
        <v>416.01400000000001</v>
      </c>
      <c r="I34" s="341">
        <v>112.587</v>
      </c>
      <c r="J34" s="341">
        <v>312.40100000000001</v>
      </c>
      <c r="K34" s="341">
        <v>400.37099999999998</v>
      </c>
      <c r="L34" s="340">
        <f t="shared" si="2"/>
        <v>24.617000000000019</v>
      </c>
      <c r="M34" s="280">
        <v>222.33900000000006</v>
      </c>
      <c r="N34" s="280">
        <v>112.58699999999999</v>
      </c>
      <c r="O34" s="603">
        <f t="shared" si="3"/>
        <v>0</v>
      </c>
      <c r="P34" s="603">
        <f t="shared" si="4"/>
        <v>0</v>
      </c>
    </row>
    <row r="35" spans="1:16" ht="15.75" customHeight="1">
      <c r="A35" s="297">
        <f>AT3A_Schools_PS!A35</f>
        <v>26</v>
      </c>
      <c r="B35" s="297" t="str">
        <f>AT3A_Schools_PS!B35</f>
        <v>26-FATEHPUR</v>
      </c>
      <c r="C35" s="342">
        <v>1283.3520000000001</v>
      </c>
      <c r="D35" s="341">
        <v>153.054</v>
      </c>
      <c r="E35" s="341">
        <v>995.35799999999995</v>
      </c>
      <c r="F35" s="341">
        <v>1162.3430000000001</v>
      </c>
      <c r="G35" s="340">
        <f t="shared" si="1"/>
        <v>-13.93100000000004</v>
      </c>
      <c r="H35" s="342">
        <v>632.09900000000005</v>
      </c>
      <c r="I35" s="341">
        <v>59.113999999999997</v>
      </c>
      <c r="J35" s="341">
        <v>504.149</v>
      </c>
      <c r="K35" s="341">
        <v>581.16999999999996</v>
      </c>
      <c r="L35" s="340">
        <f t="shared" si="2"/>
        <v>-17.906999999999925</v>
      </c>
      <c r="M35" s="280">
        <v>153.05399999999997</v>
      </c>
      <c r="N35" s="280">
        <v>59.113999999999976</v>
      </c>
      <c r="O35" s="603">
        <f t="shared" si="3"/>
        <v>0</v>
      </c>
      <c r="P35" s="603">
        <f t="shared" si="4"/>
        <v>0</v>
      </c>
    </row>
    <row r="36" spans="1:16" ht="15.75" customHeight="1">
      <c r="A36" s="297">
        <f>AT3A_Schools_PS!A36</f>
        <v>27</v>
      </c>
      <c r="B36" s="297" t="str">
        <f>AT3A_Schools_PS!B36</f>
        <v>27-FIROZABAD</v>
      </c>
      <c r="C36" s="342">
        <v>669.62800000000004</v>
      </c>
      <c r="D36" s="341">
        <v>-54.96</v>
      </c>
      <c r="E36" s="341">
        <v>644.20399999999995</v>
      </c>
      <c r="F36" s="341">
        <v>697.08</v>
      </c>
      <c r="G36" s="340">
        <f t="shared" si="1"/>
        <v>-107.83600000000013</v>
      </c>
      <c r="H36" s="342">
        <v>329.81599999999997</v>
      </c>
      <c r="I36" s="341">
        <v>21.02</v>
      </c>
      <c r="J36" s="341">
        <v>330.90300000000002</v>
      </c>
      <c r="K36" s="341">
        <v>348.53899999999999</v>
      </c>
      <c r="L36" s="340">
        <f t="shared" si="2"/>
        <v>3.3840000000000146</v>
      </c>
      <c r="M36" s="280">
        <v>-54.960000000000036</v>
      </c>
      <c r="N36" s="280">
        <v>21.019999999999982</v>
      </c>
      <c r="O36" s="603">
        <f t="shared" si="3"/>
        <v>0</v>
      </c>
      <c r="P36" s="603">
        <f t="shared" si="4"/>
        <v>0</v>
      </c>
    </row>
    <row r="37" spans="1:16" ht="15.75" customHeight="1">
      <c r="A37" s="297">
        <f>AT3A_Schools_PS!A37</f>
        <v>28</v>
      </c>
      <c r="B37" s="297" t="str">
        <f>AT3A_Schools_PS!B37</f>
        <v>28-G.B. NAGAR</v>
      </c>
      <c r="C37" s="342">
        <v>488.233</v>
      </c>
      <c r="D37" s="341">
        <v>-0.39100000000000001</v>
      </c>
      <c r="E37" s="341">
        <v>421.69400000000002</v>
      </c>
      <c r="F37" s="341">
        <v>438.16699999999997</v>
      </c>
      <c r="G37" s="340">
        <f t="shared" si="1"/>
        <v>-16.863999999999976</v>
      </c>
      <c r="H37" s="342">
        <v>240.47300000000001</v>
      </c>
      <c r="I37" s="341">
        <v>23.24</v>
      </c>
      <c r="J37" s="341">
        <v>216.922</v>
      </c>
      <c r="K37" s="341">
        <v>219.08099999999999</v>
      </c>
      <c r="L37" s="340">
        <f t="shared" si="2"/>
        <v>21.081000000000017</v>
      </c>
      <c r="M37" s="280">
        <v>-0.38999999999998636</v>
      </c>
      <c r="N37" s="280">
        <v>23.239000000000004</v>
      </c>
      <c r="O37" s="603">
        <f t="shared" si="3"/>
        <v>-1.0000000000136566E-3</v>
      </c>
      <c r="P37" s="603">
        <f t="shared" si="4"/>
        <v>9.9999999999411671E-4</v>
      </c>
    </row>
    <row r="38" spans="1:16" ht="15.75" customHeight="1">
      <c r="A38" s="297">
        <f>AT3A_Schools_PS!A38</f>
        <v>29</v>
      </c>
      <c r="B38" s="297" t="str">
        <f>AT3A_Schools_PS!B38</f>
        <v>29-GHAZIPUR</v>
      </c>
      <c r="C38" s="342">
        <v>1372.317</v>
      </c>
      <c r="D38" s="341">
        <v>300.78899999999999</v>
      </c>
      <c r="E38" s="341">
        <v>1003.335</v>
      </c>
      <c r="F38" s="341">
        <v>1343.873</v>
      </c>
      <c r="G38" s="340">
        <f t="shared" si="1"/>
        <v>-39.749000000000024</v>
      </c>
      <c r="H38" s="342">
        <v>675.91800000000001</v>
      </c>
      <c r="I38" s="341">
        <v>45.124000000000002</v>
      </c>
      <c r="J38" s="341">
        <v>605.20899999999995</v>
      </c>
      <c r="K38" s="341">
        <v>671.93700000000001</v>
      </c>
      <c r="L38" s="340">
        <f t="shared" si="2"/>
        <v>-21.604000000000042</v>
      </c>
      <c r="M38" s="280">
        <v>300.78899999999999</v>
      </c>
      <c r="N38" s="280">
        <v>45.124000000000024</v>
      </c>
      <c r="O38" s="603">
        <f t="shared" si="3"/>
        <v>0</v>
      </c>
      <c r="P38" s="603">
        <f t="shared" si="4"/>
        <v>0</v>
      </c>
    </row>
    <row r="39" spans="1:16" ht="15.75" customHeight="1">
      <c r="A39" s="297">
        <f>AT3A_Schools_PS!A39</f>
        <v>30</v>
      </c>
      <c r="B39" s="297" t="str">
        <f>AT3A_Schools_PS!B39</f>
        <v>30-GHAZIYABAD</v>
      </c>
      <c r="C39" s="342">
        <v>406.84500000000003</v>
      </c>
      <c r="D39" s="341">
        <v>-15.606</v>
      </c>
      <c r="E39" s="341">
        <v>461.98599999999999</v>
      </c>
      <c r="F39" s="341">
        <v>426.71</v>
      </c>
      <c r="G39" s="340">
        <f t="shared" si="1"/>
        <v>19.670000000000016</v>
      </c>
      <c r="H39" s="342">
        <v>200.386</v>
      </c>
      <c r="I39" s="341">
        <v>-10.002000000000001</v>
      </c>
      <c r="J39" s="341">
        <v>236.18299999999999</v>
      </c>
      <c r="K39" s="341">
        <v>213.39</v>
      </c>
      <c r="L39" s="340">
        <f t="shared" si="2"/>
        <v>12.790999999999997</v>
      </c>
      <c r="M39" s="280">
        <v>-15.615000000000009</v>
      </c>
      <c r="N39" s="280">
        <v>-10.012000000000029</v>
      </c>
      <c r="O39" s="603">
        <f t="shared" si="3"/>
        <v>9.0000000000092228E-3</v>
      </c>
      <c r="P39" s="603">
        <f t="shared" si="4"/>
        <v>1.0000000000028209E-2</v>
      </c>
    </row>
    <row r="40" spans="1:16" ht="15.75" customHeight="1">
      <c r="A40" s="297">
        <f>AT3A_Schools_PS!A40</f>
        <v>31</v>
      </c>
      <c r="B40" s="297" t="str">
        <f>AT3A_Schools_PS!B40</f>
        <v>31-GONDA</v>
      </c>
      <c r="C40" s="342">
        <v>1330.5150000000001</v>
      </c>
      <c r="D40" s="341">
        <v>64.867999999999995</v>
      </c>
      <c r="E40" s="341">
        <v>1064.2850000000001</v>
      </c>
      <c r="F40" s="341">
        <v>1223.8389999999999</v>
      </c>
      <c r="G40" s="340">
        <f t="shared" si="1"/>
        <v>-94.685999999999922</v>
      </c>
      <c r="H40" s="342">
        <v>655.32799999999997</v>
      </c>
      <c r="I40" s="341">
        <v>7.7640000000000002</v>
      </c>
      <c r="J40" s="341">
        <v>539.26300000000003</v>
      </c>
      <c r="K40" s="341">
        <v>611.91800000000001</v>
      </c>
      <c r="L40" s="340">
        <f t="shared" si="2"/>
        <v>-64.890999999999963</v>
      </c>
      <c r="M40" s="280">
        <v>64.867999999999938</v>
      </c>
      <c r="N40" s="280">
        <v>7.76400000000001</v>
      </c>
      <c r="O40" s="603">
        <f t="shared" si="3"/>
        <v>0</v>
      </c>
      <c r="P40" s="603">
        <f t="shared" si="4"/>
        <v>-9.7699626167013776E-15</v>
      </c>
    </row>
    <row r="41" spans="1:16" ht="15.75" customHeight="1">
      <c r="A41" s="297">
        <f>AT3A_Schools_PS!A41</f>
        <v>32</v>
      </c>
      <c r="B41" s="297" t="str">
        <f>AT3A_Schools_PS!B41</f>
        <v>32-GORAKHPUR</v>
      </c>
      <c r="C41" s="342">
        <v>1440.6189999999999</v>
      </c>
      <c r="D41" s="341">
        <v>479.14299999999997</v>
      </c>
      <c r="E41" s="341">
        <v>1031.3409999999999</v>
      </c>
      <c r="F41" s="341">
        <v>1387.316</v>
      </c>
      <c r="G41" s="340">
        <f t="shared" si="1"/>
        <v>123.16799999999989</v>
      </c>
      <c r="H41" s="342">
        <v>709.55799999999999</v>
      </c>
      <c r="I41" s="341">
        <v>148.84800000000001</v>
      </c>
      <c r="J41" s="341">
        <v>508.67399999999998</v>
      </c>
      <c r="K41" s="341">
        <v>693.68200000000002</v>
      </c>
      <c r="L41" s="340">
        <f t="shared" si="2"/>
        <v>-36.160000000000082</v>
      </c>
      <c r="M41" s="280">
        <v>479.14300000000003</v>
      </c>
      <c r="N41" s="280">
        <v>148.84799999999996</v>
      </c>
      <c r="O41" s="603">
        <f t="shared" si="3"/>
        <v>0</v>
      </c>
      <c r="P41" s="603">
        <f t="shared" si="4"/>
        <v>0</v>
      </c>
    </row>
    <row r="42" spans="1:16" ht="15.75" customHeight="1">
      <c r="A42" s="297">
        <f>AT3A_Schools_PS!A42</f>
        <v>33</v>
      </c>
      <c r="B42" s="297" t="str">
        <f>AT3A_Schools_PS!B42</f>
        <v>33-HAMEERPUR</v>
      </c>
      <c r="C42" s="342">
        <v>639.33699999999999</v>
      </c>
      <c r="D42" s="341">
        <v>155.37899999999999</v>
      </c>
      <c r="E42" s="341">
        <v>456.887</v>
      </c>
      <c r="F42" s="341">
        <v>579.92700000000002</v>
      </c>
      <c r="G42" s="340">
        <f t="shared" si="1"/>
        <v>32.338999999999942</v>
      </c>
      <c r="H42" s="342">
        <v>314.89800000000002</v>
      </c>
      <c r="I42" s="341">
        <v>72.259</v>
      </c>
      <c r="J42" s="341">
        <v>233.90700000000001</v>
      </c>
      <c r="K42" s="341">
        <v>289.96199999999999</v>
      </c>
      <c r="L42" s="340">
        <f t="shared" si="2"/>
        <v>16.204000000000008</v>
      </c>
      <c r="M42" s="280">
        <v>155.37900000000013</v>
      </c>
      <c r="N42" s="280">
        <v>72.258999999999958</v>
      </c>
      <c r="O42" s="603">
        <f t="shared" si="3"/>
        <v>0</v>
      </c>
      <c r="P42" s="603">
        <f t="shared" si="4"/>
        <v>0</v>
      </c>
    </row>
    <row r="43" spans="1:16" ht="15.75" customHeight="1">
      <c r="A43" s="297">
        <f>AT3A_Schools_PS!A43</f>
        <v>34</v>
      </c>
      <c r="B43" s="297" t="str">
        <f>AT3A_Schools_PS!B43</f>
        <v>34-HARDOI</v>
      </c>
      <c r="C43" s="342">
        <v>2110.6329999999998</v>
      </c>
      <c r="D43" s="341">
        <v>341.94</v>
      </c>
      <c r="E43" s="341">
        <v>2021.8879999999999</v>
      </c>
      <c r="F43" s="341">
        <v>1966.68</v>
      </c>
      <c r="G43" s="340">
        <f t="shared" si="1"/>
        <v>397.14799999999991</v>
      </c>
      <c r="H43" s="342">
        <v>1039.566</v>
      </c>
      <c r="I43" s="341">
        <v>205.34399999999999</v>
      </c>
      <c r="J43" s="341">
        <v>1008.324</v>
      </c>
      <c r="K43" s="341">
        <v>983.36</v>
      </c>
      <c r="L43" s="340">
        <f t="shared" si="2"/>
        <v>230.30799999999988</v>
      </c>
      <c r="M43" s="280">
        <v>341.94000000000005</v>
      </c>
      <c r="N43" s="280">
        <v>205.34400000000005</v>
      </c>
      <c r="O43" s="603">
        <f t="shared" si="3"/>
        <v>0</v>
      </c>
      <c r="P43" s="603">
        <f t="shared" si="4"/>
        <v>0</v>
      </c>
    </row>
    <row r="44" spans="1:16" ht="15.75" customHeight="1">
      <c r="A44" s="297">
        <f>AT3A_Schools_PS!A44</f>
        <v>35</v>
      </c>
      <c r="B44" s="297" t="str">
        <f>AT3A_Schools_PS!B44</f>
        <v>35-HATHRAS</v>
      </c>
      <c r="C44" s="342">
        <v>610.59799999999996</v>
      </c>
      <c r="D44" s="341">
        <v>74.802000000000007</v>
      </c>
      <c r="E44" s="341">
        <v>461.45299999999997</v>
      </c>
      <c r="F44" s="341">
        <v>524.35400000000004</v>
      </c>
      <c r="G44" s="340">
        <f t="shared" si="1"/>
        <v>11.900999999999954</v>
      </c>
      <c r="H44" s="342">
        <v>300.74200000000002</v>
      </c>
      <c r="I44" s="341">
        <v>23.672000000000001</v>
      </c>
      <c r="J44" s="341">
        <v>245.24299999999999</v>
      </c>
      <c r="K44" s="341">
        <v>262.17599999999999</v>
      </c>
      <c r="L44" s="340">
        <f t="shared" si="2"/>
        <v>6.7390000000000327</v>
      </c>
      <c r="M44" s="280">
        <v>74.801999999999964</v>
      </c>
      <c r="N44" s="280">
        <v>23.672000000000025</v>
      </c>
      <c r="O44" s="603">
        <f t="shared" si="3"/>
        <v>0</v>
      </c>
      <c r="P44" s="603">
        <f t="shared" si="4"/>
        <v>0</v>
      </c>
    </row>
    <row r="45" spans="1:16" ht="15.75" customHeight="1">
      <c r="A45" s="297">
        <f>AT3A_Schools_PS!A45</f>
        <v>36</v>
      </c>
      <c r="B45" s="297" t="str">
        <f>AT3A_Schools_PS!B45</f>
        <v>36-ITAWAH</v>
      </c>
      <c r="C45" s="342">
        <v>728.745</v>
      </c>
      <c r="D45" s="341">
        <v>115.42</v>
      </c>
      <c r="E45" s="341">
        <v>795.70500000000004</v>
      </c>
      <c r="F45" s="341">
        <v>671.64400000000001</v>
      </c>
      <c r="G45" s="340">
        <f t="shared" si="1"/>
        <v>239.48099999999999</v>
      </c>
      <c r="H45" s="342">
        <v>358.93400000000003</v>
      </c>
      <c r="I45" s="341">
        <v>81.87</v>
      </c>
      <c r="J45" s="341">
        <v>396.85599999999999</v>
      </c>
      <c r="K45" s="341">
        <v>335.822</v>
      </c>
      <c r="L45" s="340">
        <f t="shared" si="2"/>
        <v>142.904</v>
      </c>
      <c r="M45" s="280">
        <v>115.41800000000012</v>
      </c>
      <c r="N45" s="280">
        <v>81.867000000000019</v>
      </c>
      <c r="O45" s="603">
        <f t="shared" si="3"/>
        <v>1.999999999881652E-3</v>
      </c>
      <c r="P45" s="603">
        <f t="shared" si="4"/>
        <v>2.9999999999859028E-3</v>
      </c>
    </row>
    <row r="46" spans="1:16" ht="15.75" customHeight="1">
      <c r="A46" s="297">
        <f>AT3A_Schools_PS!A46</f>
        <v>37</v>
      </c>
      <c r="B46" s="297" t="str">
        <f>AT3A_Schools_PS!B46</f>
        <v>37-J.P. NAGAR</v>
      </c>
      <c r="C46" s="342">
        <v>622.39300000000003</v>
      </c>
      <c r="D46" s="341">
        <v>134.99100000000001</v>
      </c>
      <c r="E46" s="341">
        <v>530.83299999999997</v>
      </c>
      <c r="F46" s="341">
        <v>570.48500000000001</v>
      </c>
      <c r="G46" s="340">
        <f t="shared" si="1"/>
        <v>95.338999999999942</v>
      </c>
      <c r="H46" s="342">
        <v>306.55200000000002</v>
      </c>
      <c r="I46" s="341">
        <v>83.094999999999999</v>
      </c>
      <c r="J46" s="341">
        <v>273.84899999999999</v>
      </c>
      <c r="K46" s="341">
        <v>285.24200000000002</v>
      </c>
      <c r="L46" s="340">
        <f t="shared" si="2"/>
        <v>71.701999999999941</v>
      </c>
      <c r="M46" s="280">
        <v>134.9910000000001</v>
      </c>
      <c r="N46" s="280">
        <v>83.095000000000027</v>
      </c>
      <c r="O46" s="603">
        <f t="shared" si="3"/>
        <v>0</v>
      </c>
      <c r="P46" s="603">
        <f t="shared" si="4"/>
        <v>0</v>
      </c>
    </row>
    <row r="47" spans="1:16" ht="15.75" customHeight="1">
      <c r="A47" s="297">
        <f>AT3A_Schools_PS!A47</f>
        <v>38</v>
      </c>
      <c r="B47" s="297" t="str">
        <f>AT3A_Schools_PS!B47</f>
        <v>38-JALAUN</v>
      </c>
      <c r="C47" s="342">
        <v>773.22799999999995</v>
      </c>
      <c r="D47" s="341">
        <v>92.622</v>
      </c>
      <c r="E47" s="341">
        <v>629.245</v>
      </c>
      <c r="F47" s="341">
        <v>662.94100000000003</v>
      </c>
      <c r="G47" s="340">
        <f t="shared" si="1"/>
        <v>58.925999999999931</v>
      </c>
      <c r="H47" s="342">
        <v>380.84300000000002</v>
      </c>
      <c r="I47" s="341">
        <v>76.257000000000005</v>
      </c>
      <c r="J47" s="341">
        <v>317.12099999999998</v>
      </c>
      <c r="K47" s="341">
        <v>331.464</v>
      </c>
      <c r="L47" s="340">
        <f t="shared" si="2"/>
        <v>61.913999999999987</v>
      </c>
      <c r="M47" s="280">
        <v>92.622000000000071</v>
      </c>
      <c r="N47" s="280">
        <v>76.256999999999948</v>
      </c>
      <c r="O47" s="603">
        <f t="shared" si="3"/>
        <v>0</v>
      </c>
      <c r="P47" s="603">
        <f t="shared" si="4"/>
        <v>0</v>
      </c>
    </row>
    <row r="48" spans="1:16" ht="15.75" customHeight="1">
      <c r="A48" s="297">
        <f>AT3A_Schools_PS!A48</f>
        <v>39</v>
      </c>
      <c r="B48" s="297" t="str">
        <f>AT3A_Schools_PS!B48</f>
        <v>39-JAUNPUR</v>
      </c>
      <c r="C48" s="342">
        <v>2123.998</v>
      </c>
      <c r="D48" s="341">
        <v>845.49599999999998</v>
      </c>
      <c r="E48" s="341">
        <v>1924.722</v>
      </c>
      <c r="F48" s="341">
        <v>1900.32</v>
      </c>
      <c r="G48" s="340">
        <f t="shared" si="1"/>
        <v>869.89799999999991</v>
      </c>
      <c r="H48" s="342">
        <v>1046.1479999999999</v>
      </c>
      <c r="I48" s="341">
        <v>6.64</v>
      </c>
      <c r="J48" s="341">
        <v>981.50199999999995</v>
      </c>
      <c r="K48" s="341">
        <v>950.16</v>
      </c>
      <c r="L48" s="340">
        <f t="shared" si="2"/>
        <v>37.981999999999971</v>
      </c>
      <c r="M48" s="280">
        <v>845.49599999999987</v>
      </c>
      <c r="N48" s="280">
        <v>6.6400000000001</v>
      </c>
      <c r="O48" s="603">
        <f t="shared" si="3"/>
        <v>0</v>
      </c>
      <c r="P48" s="603">
        <f t="shared" si="4"/>
        <v>-1.0036416142611415E-13</v>
      </c>
    </row>
    <row r="49" spans="1:16" ht="15.75" customHeight="1">
      <c r="A49" s="297">
        <f>AT3A_Schools_PS!A49</f>
        <v>40</v>
      </c>
      <c r="B49" s="297" t="str">
        <f>AT3A_Schools_PS!B49</f>
        <v>40-JHANSI</v>
      </c>
      <c r="C49" s="342">
        <v>859.74099999999999</v>
      </c>
      <c r="D49" s="341">
        <v>-2.4239999999999999</v>
      </c>
      <c r="E49" s="341">
        <v>775.42100000000005</v>
      </c>
      <c r="F49" s="341">
        <v>732.46799999999996</v>
      </c>
      <c r="G49" s="340">
        <f t="shared" si="1"/>
        <v>40.52900000000011</v>
      </c>
      <c r="H49" s="342">
        <v>423.45499999999998</v>
      </c>
      <c r="I49" s="341">
        <v>168.381</v>
      </c>
      <c r="J49" s="341">
        <v>387.00799999999998</v>
      </c>
      <c r="K49" s="341">
        <v>366.23399999999998</v>
      </c>
      <c r="L49" s="340">
        <f t="shared" si="2"/>
        <v>189.15500000000003</v>
      </c>
      <c r="M49" s="280">
        <v>-2.4240000000000919</v>
      </c>
      <c r="N49" s="280">
        <v>168.38100000000003</v>
      </c>
      <c r="O49" s="603">
        <f t="shared" si="3"/>
        <v>9.1926466438962962E-14</v>
      </c>
      <c r="P49" s="603">
        <f t="shared" si="4"/>
        <v>0</v>
      </c>
    </row>
    <row r="50" spans="1:16" ht="15.75" customHeight="1">
      <c r="A50" s="297">
        <f>AT3A_Schools_PS!A50</f>
        <v>41</v>
      </c>
      <c r="B50" s="297" t="str">
        <f>AT3A_Schools_PS!B50</f>
        <v>41-KANNAUJ</v>
      </c>
      <c r="C50" s="342">
        <v>917.61300000000006</v>
      </c>
      <c r="D50" s="341">
        <v>-108.71299999999999</v>
      </c>
      <c r="E50" s="341">
        <v>965.58600000000001</v>
      </c>
      <c r="F50" s="341">
        <v>945.39300000000003</v>
      </c>
      <c r="G50" s="340">
        <f t="shared" si="1"/>
        <v>-88.519999999999982</v>
      </c>
      <c r="H50" s="342">
        <v>451.959</v>
      </c>
      <c r="I50" s="341">
        <v>160.24299999999999</v>
      </c>
      <c r="J50" s="341">
        <v>481.69799999999998</v>
      </c>
      <c r="K50" s="341">
        <v>472.697</v>
      </c>
      <c r="L50" s="340">
        <f t="shared" si="2"/>
        <v>169.24400000000003</v>
      </c>
      <c r="M50" s="280">
        <v>-108.71299999999997</v>
      </c>
      <c r="N50" s="280">
        <v>160.24300000000005</v>
      </c>
      <c r="O50" s="603">
        <f t="shared" si="3"/>
        <v>0</v>
      </c>
      <c r="P50" s="603">
        <f t="shared" si="4"/>
        <v>0</v>
      </c>
    </row>
    <row r="51" spans="1:16" ht="15.75" customHeight="1">
      <c r="A51" s="297">
        <f>AT3A_Schools_PS!A51</f>
        <v>42</v>
      </c>
      <c r="B51" s="297" t="str">
        <f>AT3A_Schools_PS!B51</f>
        <v>42-KANPUR DEHAT</v>
      </c>
      <c r="C51" s="342">
        <v>997.11300000000006</v>
      </c>
      <c r="D51" s="341">
        <v>-217.965</v>
      </c>
      <c r="E51" s="341">
        <v>891.48199999999997</v>
      </c>
      <c r="F51" s="341">
        <v>658.27499999999998</v>
      </c>
      <c r="G51" s="340">
        <f t="shared" si="1"/>
        <v>15.241999999999962</v>
      </c>
      <c r="H51" s="342">
        <v>491.11599999999999</v>
      </c>
      <c r="I51" s="341">
        <v>662.58500000000004</v>
      </c>
      <c r="J51" s="341">
        <v>379.113</v>
      </c>
      <c r="K51" s="341">
        <v>341.07499999999999</v>
      </c>
      <c r="L51" s="340">
        <f t="shared" si="2"/>
        <v>700.62300000000005</v>
      </c>
      <c r="M51" s="280">
        <v>-217.96500000000015</v>
      </c>
      <c r="N51" s="280">
        <v>662.58500000000004</v>
      </c>
      <c r="O51" s="603">
        <f t="shared" si="3"/>
        <v>0</v>
      </c>
      <c r="P51" s="603">
        <f t="shared" si="4"/>
        <v>0</v>
      </c>
    </row>
    <row r="52" spans="1:16" ht="15.75" customHeight="1">
      <c r="A52" s="297">
        <f>AT3A_Schools_PS!A52</f>
        <v>43</v>
      </c>
      <c r="B52" s="297" t="str">
        <f>AT3A_Schools_PS!B52</f>
        <v>43-KANPUR NAGAR</v>
      </c>
      <c r="C52" s="342">
        <v>967.66300000000001</v>
      </c>
      <c r="D52" s="341">
        <v>-114.985</v>
      </c>
      <c r="E52" s="341">
        <v>1060.8900000000001</v>
      </c>
      <c r="F52" s="341">
        <v>877.13</v>
      </c>
      <c r="G52" s="340">
        <f t="shared" si="1"/>
        <v>68.775000000000091</v>
      </c>
      <c r="H52" s="342">
        <v>476.61</v>
      </c>
      <c r="I52" s="341">
        <v>-43.51</v>
      </c>
      <c r="J52" s="341">
        <v>469.88</v>
      </c>
      <c r="K52" s="341">
        <v>432.02</v>
      </c>
      <c r="L52" s="340">
        <f t="shared" si="2"/>
        <v>-5.6499999999999773</v>
      </c>
      <c r="M52" s="280">
        <v>-114.9849999999999</v>
      </c>
      <c r="N52" s="280">
        <v>-43.509999999999991</v>
      </c>
      <c r="O52" s="603">
        <f t="shared" si="3"/>
        <v>0</v>
      </c>
      <c r="P52" s="603">
        <f t="shared" si="4"/>
        <v>0</v>
      </c>
    </row>
    <row r="53" spans="1:16" ht="15.75" customHeight="1">
      <c r="A53" s="297">
        <f>AT3A_Schools_PS!A53</f>
        <v>44</v>
      </c>
      <c r="B53" s="297" t="str">
        <f>AT3A_Schools_PS!B53</f>
        <v>44-KAAS GANJ</v>
      </c>
      <c r="C53" s="342">
        <v>562.85400000000004</v>
      </c>
      <c r="D53" s="341">
        <v>-49.122999999999998</v>
      </c>
      <c r="E53" s="341">
        <v>465.97899999999998</v>
      </c>
      <c r="F53" s="341">
        <v>539.428</v>
      </c>
      <c r="G53" s="340">
        <f t="shared" si="1"/>
        <v>-122.572</v>
      </c>
      <c r="H53" s="342">
        <v>277.226</v>
      </c>
      <c r="I53" s="341">
        <v>-6.0259999999999998</v>
      </c>
      <c r="J53" s="341">
        <v>277.05200000000002</v>
      </c>
      <c r="K53" s="341">
        <v>269.72000000000003</v>
      </c>
      <c r="L53" s="340">
        <f t="shared" si="2"/>
        <v>1.3059999999999832</v>
      </c>
      <c r="M53" s="280">
        <v>-49.12299999999999</v>
      </c>
      <c r="N53" s="280">
        <v>-6.025999999999982</v>
      </c>
      <c r="O53" s="603">
        <f t="shared" si="3"/>
        <v>0</v>
      </c>
      <c r="P53" s="603">
        <f t="shared" si="4"/>
        <v>-1.7763568394002505E-14</v>
      </c>
    </row>
    <row r="54" spans="1:16" ht="15.75" customHeight="1">
      <c r="A54" s="297">
        <f>AT3A_Schools_PS!A54</f>
        <v>45</v>
      </c>
      <c r="B54" s="297" t="str">
        <f>AT3A_Schools_PS!B54</f>
        <v>45-KAUSHAMBI</v>
      </c>
      <c r="C54" s="342">
        <v>649.14499999999998</v>
      </c>
      <c r="D54" s="341">
        <v>246.22</v>
      </c>
      <c r="E54" s="341">
        <v>585.27099999999996</v>
      </c>
      <c r="F54" s="341">
        <v>591.43299999999999</v>
      </c>
      <c r="G54" s="340">
        <f t="shared" si="1"/>
        <v>240.05799999999999</v>
      </c>
      <c r="H54" s="342">
        <v>319.72899999999998</v>
      </c>
      <c r="I54" s="341">
        <v>46.911999999999999</v>
      </c>
      <c r="J54" s="341">
        <v>289.66199999999998</v>
      </c>
      <c r="K54" s="341">
        <v>295.71699999999998</v>
      </c>
      <c r="L54" s="340">
        <f t="shared" si="2"/>
        <v>40.856999999999971</v>
      </c>
      <c r="M54" s="280">
        <v>246.21999999999991</v>
      </c>
      <c r="N54" s="280">
        <v>46.911999999999978</v>
      </c>
      <c r="O54" s="603">
        <f t="shared" si="3"/>
        <v>0</v>
      </c>
      <c r="P54" s="603">
        <f t="shared" si="4"/>
        <v>0</v>
      </c>
    </row>
    <row r="55" spans="1:16" ht="15.75" customHeight="1">
      <c r="A55" s="297">
        <f>AT3A_Schools_PS!A55</f>
        <v>46</v>
      </c>
      <c r="B55" s="297" t="str">
        <f>AT3A_Schools_PS!B55</f>
        <v>46-KUSHINAGAR</v>
      </c>
      <c r="C55" s="342">
        <v>1192.181</v>
      </c>
      <c r="D55" s="341">
        <v>347.01600000000002</v>
      </c>
      <c r="E55" s="341">
        <v>982.68299999999999</v>
      </c>
      <c r="F55" s="341">
        <v>1243.76</v>
      </c>
      <c r="G55" s="340">
        <f t="shared" si="1"/>
        <v>85.939000000000078</v>
      </c>
      <c r="H55" s="342">
        <v>587.19399999999996</v>
      </c>
      <c r="I55" s="341">
        <v>147.53299999999999</v>
      </c>
      <c r="J55" s="341">
        <v>490.37700000000001</v>
      </c>
      <c r="K55" s="341">
        <v>621.9</v>
      </c>
      <c r="L55" s="340">
        <f t="shared" si="2"/>
        <v>16.009999999999991</v>
      </c>
      <c r="M55" s="280">
        <v>386.41599999999983</v>
      </c>
      <c r="N55" s="280">
        <v>147.52100000000002</v>
      </c>
      <c r="O55" s="603">
        <f t="shared" si="3"/>
        <v>-39.399999999999807</v>
      </c>
      <c r="P55" s="603">
        <f t="shared" si="4"/>
        <v>1.1999999999972033E-2</v>
      </c>
    </row>
    <row r="56" spans="1:16" ht="15.75" customHeight="1">
      <c r="A56" s="297">
        <f>AT3A_Schools_PS!A56</f>
        <v>47</v>
      </c>
      <c r="B56" s="297" t="str">
        <f>AT3A_Schools_PS!B56</f>
        <v>47-LAKHIMPUR KHERI</v>
      </c>
      <c r="C56" s="342">
        <v>2427.335</v>
      </c>
      <c r="D56" s="341">
        <v>590.33100000000002</v>
      </c>
      <c r="E56" s="341">
        <v>1685.9490000000001</v>
      </c>
      <c r="F56" s="341">
        <v>2168.9810000000002</v>
      </c>
      <c r="G56" s="340">
        <f t="shared" si="1"/>
        <v>107.29899999999998</v>
      </c>
      <c r="H56" s="342">
        <v>1195.5530000000001</v>
      </c>
      <c r="I56" s="341">
        <v>272.63299999999998</v>
      </c>
      <c r="J56" s="341">
        <v>797.69299999999998</v>
      </c>
      <c r="K56" s="341">
        <v>1084.49</v>
      </c>
      <c r="L56" s="340">
        <f t="shared" si="2"/>
        <v>-14.163999999999987</v>
      </c>
      <c r="M56" s="280">
        <v>590.33099999999968</v>
      </c>
      <c r="N56" s="280">
        <v>272.63299999999992</v>
      </c>
      <c r="O56" s="603">
        <f t="shared" si="3"/>
        <v>0</v>
      </c>
      <c r="P56" s="603">
        <f t="shared" si="4"/>
        <v>0</v>
      </c>
    </row>
    <row r="57" spans="1:16" ht="15.75" customHeight="1">
      <c r="A57" s="297">
        <f>AT3A_Schools_PS!A57</f>
        <v>48</v>
      </c>
      <c r="B57" s="297" t="str">
        <f>AT3A_Schools_PS!B57</f>
        <v>48-LALITPUR</v>
      </c>
      <c r="C57" s="342">
        <v>886.76400000000001</v>
      </c>
      <c r="D57" s="341">
        <v>199.15600000000001</v>
      </c>
      <c r="E57" s="341">
        <v>676.41800000000001</v>
      </c>
      <c r="F57" s="341">
        <v>745.16300000000001</v>
      </c>
      <c r="G57" s="340">
        <f t="shared" si="1"/>
        <v>130.41100000000006</v>
      </c>
      <c r="H57" s="342">
        <v>436.76499999999999</v>
      </c>
      <c r="I57" s="341">
        <v>117.994</v>
      </c>
      <c r="J57" s="341">
        <v>338.58600000000001</v>
      </c>
      <c r="K57" s="341">
        <v>372.58100000000002</v>
      </c>
      <c r="L57" s="340">
        <f t="shared" si="2"/>
        <v>83.999000000000024</v>
      </c>
      <c r="M57" s="280">
        <v>199.15600000000006</v>
      </c>
      <c r="N57" s="280">
        <v>117.99400000000003</v>
      </c>
      <c r="O57" s="603">
        <f t="shared" si="3"/>
        <v>0</v>
      </c>
      <c r="P57" s="603">
        <f t="shared" si="4"/>
        <v>0</v>
      </c>
    </row>
    <row r="58" spans="1:16" ht="15.75" customHeight="1">
      <c r="A58" s="297">
        <f>AT3A_Schools_PS!A58</f>
        <v>49</v>
      </c>
      <c r="B58" s="297" t="str">
        <f>AT3A_Schools_PS!B58</f>
        <v>49-LUCKNOW</v>
      </c>
      <c r="C58" s="342">
        <v>1007.119</v>
      </c>
      <c r="D58" s="341">
        <v>185.833</v>
      </c>
      <c r="E58" s="341">
        <v>1048.6110000000001</v>
      </c>
      <c r="F58" s="341">
        <v>1038.114</v>
      </c>
      <c r="G58" s="340">
        <f t="shared" si="1"/>
        <v>196.33000000000015</v>
      </c>
      <c r="H58" s="342">
        <v>496.04399999999998</v>
      </c>
      <c r="I58" s="341">
        <v>145.61600000000001</v>
      </c>
      <c r="J58" s="341">
        <v>578.78800000000001</v>
      </c>
      <c r="K58" s="341">
        <v>519.05799999999999</v>
      </c>
      <c r="L58" s="340">
        <f t="shared" si="2"/>
        <v>205.346</v>
      </c>
      <c r="M58" s="280">
        <v>185.83300000000008</v>
      </c>
      <c r="N58" s="280">
        <v>145.61599999999993</v>
      </c>
      <c r="O58" s="603">
        <f t="shared" si="3"/>
        <v>0</v>
      </c>
      <c r="P58" s="603">
        <f t="shared" si="4"/>
        <v>0</v>
      </c>
    </row>
    <row r="59" spans="1:16" ht="15.75" customHeight="1">
      <c r="A59" s="297">
        <f>AT3A_Schools_PS!A59</f>
        <v>50</v>
      </c>
      <c r="B59" s="297" t="str">
        <f>AT3A_Schools_PS!B59</f>
        <v>50-MAHOBA</v>
      </c>
      <c r="C59" s="342">
        <v>590.83299999999997</v>
      </c>
      <c r="D59" s="341">
        <v>104.649</v>
      </c>
      <c r="E59" s="341">
        <v>546.5</v>
      </c>
      <c r="F59" s="341">
        <v>589.35199999999998</v>
      </c>
      <c r="G59" s="340">
        <f t="shared" si="1"/>
        <v>61.797000000000025</v>
      </c>
      <c r="H59" s="342">
        <v>291.00700000000001</v>
      </c>
      <c r="I59" s="341">
        <v>54.009</v>
      </c>
      <c r="J59" s="341">
        <v>306.69</v>
      </c>
      <c r="K59" s="341">
        <v>294.67</v>
      </c>
      <c r="L59" s="340">
        <f t="shared" si="2"/>
        <v>66.028999999999996</v>
      </c>
      <c r="M59" s="280">
        <v>104.64899999999989</v>
      </c>
      <c r="N59" s="280">
        <v>54.009000000000015</v>
      </c>
      <c r="O59" s="603">
        <f t="shared" si="3"/>
        <v>1.1368683772161603E-13</v>
      </c>
      <c r="P59" s="603">
        <f t="shared" si="4"/>
        <v>0</v>
      </c>
    </row>
    <row r="60" spans="1:16" ht="15.75" customHeight="1">
      <c r="A60" s="297">
        <f>AT3A_Schools_PS!A60</f>
        <v>51</v>
      </c>
      <c r="B60" s="297" t="str">
        <f>AT3A_Schools_PS!B60</f>
        <v>51-MAHRAJGANJ</v>
      </c>
      <c r="C60" s="342">
        <v>1167.395</v>
      </c>
      <c r="D60" s="341">
        <v>75.192999999999998</v>
      </c>
      <c r="E60" s="341">
        <v>1053.4580000000001</v>
      </c>
      <c r="F60" s="341">
        <v>1094.5319999999999</v>
      </c>
      <c r="G60" s="340">
        <f t="shared" si="1"/>
        <v>34.119000000000142</v>
      </c>
      <c r="H60" s="342">
        <v>574.98500000000001</v>
      </c>
      <c r="I60" s="341">
        <v>25.771000000000001</v>
      </c>
      <c r="J60" s="341">
        <v>555.53300000000002</v>
      </c>
      <c r="K60" s="341">
        <v>547.26700000000005</v>
      </c>
      <c r="L60" s="340">
        <f t="shared" si="2"/>
        <v>34.036999999999921</v>
      </c>
      <c r="M60" s="280">
        <v>75.180000000000064</v>
      </c>
      <c r="N60" s="280">
        <v>25.763999999999953</v>
      </c>
      <c r="O60" s="603">
        <f t="shared" si="3"/>
        <v>1.2999999999934175E-2</v>
      </c>
      <c r="P60" s="603">
        <f t="shared" si="4"/>
        <v>7.0000000000476348E-3</v>
      </c>
    </row>
    <row r="61" spans="1:16" ht="15.75" customHeight="1">
      <c r="A61" s="297">
        <f>AT3A_Schools_PS!A61</f>
        <v>52</v>
      </c>
      <c r="B61" s="297" t="str">
        <f>AT3A_Schools_PS!B61</f>
        <v>52-MAINPURI</v>
      </c>
      <c r="C61" s="342">
        <v>525.85</v>
      </c>
      <c r="D61" s="341">
        <v>107.956</v>
      </c>
      <c r="E61" s="341">
        <v>733.12800000000004</v>
      </c>
      <c r="F61" s="341">
        <v>573.04399999999998</v>
      </c>
      <c r="G61" s="340">
        <f t="shared" si="1"/>
        <v>268.04000000000008</v>
      </c>
      <c r="H61" s="342">
        <v>259</v>
      </c>
      <c r="I61" s="341">
        <v>53.296999999999997</v>
      </c>
      <c r="J61" s="341">
        <v>334.11900000000003</v>
      </c>
      <c r="K61" s="341">
        <v>286.52199999999999</v>
      </c>
      <c r="L61" s="340">
        <f t="shared" si="2"/>
        <v>100.89400000000006</v>
      </c>
      <c r="M61" s="280">
        <v>103.36500000000007</v>
      </c>
      <c r="N61" s="280">
        <v>57.888000000000005</v>
      </c>
      <c r="O61" s="603">
        <f t="shared" si="3"/>
        <v>4.5909999999999371</v>
      </c>
      <c r="P61" s="603">
        <f t="shared" si="4"/>
        <v>-4.5910000000000082</v>
      </c>
    </row>
    <row r="62" spans="1:16" ht="15.75" customHeight="1">
      <c r="A62" s="297">
        <f>AT3A_Schools_PS!A62</f>
        <v>53</v>
      </c>
      <c r="B62" s="297" t="str">
        <f>AT3A_Schools_PS!B62</f>
        <v>53-MATHURA</v>
      </c>
      <c r="C62" s="342">
        <v>800.202</v>
      </c>
      <c r="D62" s="341">
        <v>478.78199999999998</v>
      </c>
      <c r="E62" s="341">
        <v>446.91199999999998</v>
      </c>
      <c r="F62" s="341">
        <v>578.46</v>
      </c>
      <c r="G62" s="340">
        <f t="shared" si="1"/>
        <v>347.23399999999992</v>
      </c>
      <c r="H62" s="342">
        <v>394.12900000000002</v>
      </c>
      <c r="I62" s="341">
        <v>152.99199999999999</v>
      </c>
      <c r="J62" s="341">
        <v>286.59399999999999</v>
      </c>
      <c r="K62" s="341">
        <v>333.46800000000002</v>
      </c>
      <c r="L62" s="340">
        <f t="shared" si="2"/>
        <v>106.11799999999999</v>
      </c>
      <c r="M62" s="280">
        <v>478.78200000000004</v>
      </c>
      <c r="N62" s="280">
        <v>152.99199999999999</v>
      </c>
      <c r="O62" s="603">
        <f t="shared" si="3"/>
        <v>0</v>
      </c>
      <c r="P62" s="603">
        <f t="shared" si="4"/>
        <v>0</v>
      </c>
    </row>
    <row r="63" spans="1:16" ht="15.75" customHeight="1">
      <c r="A63" s="297">
        <f>AT3A_Schools_PS!A63</f>
        <v>54</v>
      </c>
      <c r="B63" s="297" t="str">
        <f>AT3A_Schools_PS!B63</f>
        <v>54-MAU</v>
      </c>
      <c r="C63" s="342">
        <v>1065.9469999999999</v>
      </c>
      <c r="D63" s="341">
        <v>-427.642</v>
      </c>
      <c r="E63" s="341">
        <v>616.21400000000006</v>
      </c>
      <c r="F63" s="341">
        <v>965.952</v>
      </c>
      <c r="G63" s="340">
        <f t="shared" si="1"/>
        <v>-777.37999999999988</v>
      </c>
      <c r="H63" s="342">
        <v>525.01800000000003</v>
      </c>
      <c r="I63" s="341">
        <v>8.7479999999999993</v>
      </c>
      <c r="J63" s="341">
        <v>435.74</v>
      </c>
      <c r="K63" s="341">
        <v>482.983</v>
      </c>
      <c r="L63" s="340">
        <f t="shared" si="2"/>
        <v>-38.495000000000005</v>
      </c>
      <c r="M63" s="280">
        <v>-427.32199999999995</v>
      </c>
      <c r="N63" s="280">
        <v>8.7480000000000473</v>
      </c>
      <c r="O63" s="603">
        <f t="shared" si="3"/>
        <v>-0.32000000000005002</v>
      </c>
      <c r="P63" s="603">
        <f t="shared" si="4"/>
        <v>-4.7961634663806763E-14</v>
      </c>
    </row>
    <row r="64" spans="1:16" ht="15.75" customHeight="1">
      <c r="A64" s="297">
        <f>AT3A_Schools_PS!A64</f>
        <v>55</v>
      </c>
      <c r="B64" s="297" t="str">
        <f>AT3A_Schools_PS!B64</f>
        <v>55-MEERUT</v>
      </c>
      <c r="C64" s="342">
        <v>976.14700000000005</v>
      </c>
      <c r="D64" s="341">
        <v>209.16499999999999</v>
      </c>
      <c r="E64" s="341">
        <v>915.47500000000002</v>
      </c>
      <c r="F64" s="341">
        <v>835.86099999999999</v>
      </c>
      <c r="G64" s="340">
        <f t="shared" si="1"/>
        <v>288.77900000000011</v>
      </c>
      <c r="H64" s="342">
        <v>480.78899999999999</v>
      </c>
      <c r="I64" s="341">
        <v>178.89400000000001</v>
      </c>
      <c r="J64" s="341">
        <v>455.22399999999999</v>
      </c>
      <c r="K64" s="341">
        <v>417.93</v>
      </c>
      <c r="L64" s="340">
        <f t="shared" si="2"/>
        <v>216.18799999999993</v>
      </c>
      <c r="M64" s="280">
        <v>209.16499999999996</v>
      </c>
      <c r="N64" s="280">
        <v>178.89400000000001</v>
      </c>
      <c r="O64" s="603">
        <f t="shared" si="3"/>
        <v>0</v>
      </c>
      <c r="P64" s="603">
        <f t="shared" si="4"/>
        <v>0</v>
      </c>
    </row>
    <row r="65" spans="1:16" ht="15.75" customHeight="1">
      <c r="A65" s="297">
        <f>AT3A_Schools_PS!A65</f>
        <v>56</v>
      </c>
      <c r="B65" s="297" t="str">
        <f>AT3A_Schools_PS!B65</f>
        <v>56-MIRZAPUR</v>
      </c>
      <c r="C65" s="342">
        <v>1313.875</v>
      </c>
      <c r="D65" s="341">
        <v>265.67099999999999</v>
      </c>
      <c r="E65" s="341">
        <v>1231.3240000000001</v>
      </c>
      <c r="F65" s="341">
        <v>1266.4480000000001</v>
      </c>
      <c r="G65" s="340">
        <f t="shared" si="1"/>
        <v>230.54700000000003</v>
      </c>
      <c r="H65" s="342">
        <v>647.13099999999997</v>
      </c>
      <c r="I65" s="341">
        <v>166.30799999999999</v>
      </c>
      <c r="J65" s="341">
        <v>622.67700000000002</v>
      </c>
      <c r="K65" s="341">
        <v>633.22400000000005</v>
      </c>
      <c r="L65" s="340">
        <f t="shared" si="2"/>
        <v>155.76099999999997</v>
      </c>
      <c r="M65" s="280">
        <v>265.67099999999982</v>
      </c>
      <c r="N65" s="280">
        <v>166.30799999999999</v>
      </c>
      <c r="O65" s="603">
        <f t="shared" si="3"/>
        <v>0</v>
      </c>
      <c r="P65" s="603">
        <f t="shared" si="4"/>
        <v>0</v>
      </c>
    </row>
    <row r="66" spans="1:16" ht="15.75" customHeight="1">
      <c r="A66" s="297">
        <f>AT3A_Schools_PS!A66</f>
        <v>57</v>
      </c>
      <c r="B66" s="297" t="str">
        <f>AT3A_Schools_PS!B66</f>
        <v>57-MORADABAD</v>
      </c>
      <c r="C66" s="342">
        <v>918.3</v>
      </c>
      <c r="D66" s="341">
        <v>119.398</v>
      </c>
      <c r="E66" s="341">
        <v>911.92100000000005</v>
      </c>
      <c r="F66" s="341">
        <v>829.37800000000004</v>
      </c>
      <c r="G66" s="340">
        <f t="shared" si="1"/>
        <v>201.94099999999992</v>
      </c>
      <c r="H66" s="342">
        <v>452.29700000000003</v>
      </c>
      <c r="I66" s="341">
        <v>44.898000000000003</v>
      </c>
      <c r="J66" s="341">
        <v>472.48099999999999</v>
      </c>
      <c r="K66" s="341">
        <v>414.68900000000002</v>
      </c>
      <c r="L66" s="340">
        <f t="shared" si="2"/>
        <v>102.69</v>
      </c>
      <c r="M66" s="280">
        <v>119.39800000000002</v>
      </c>
      <c r="N66" s="280">
        <v>44.897999999999968</v>
      </c>
      <c r="O66" s="603">
        <f t="shared" si="3"/>
        <v>0</v>
      </c>
      <c r="P66" s="603">
        <f t="shared" si="4"/>
        <v>0</v>
      </c>
    </row>
    <row r="67" spans="1:16" ht="15.75" customHeight="1">
      <c r="A67" s="297">
        <f>AT3A_Schools_PS!A67</f>
        <v>58</v>
      </c>
      <c r="B67" s="297" t="str">
        <f>AT3A_Schools_PS!B67</f>
        <v>58-MUZAFFARNAGAR</v>
      </c>
      <c r="C67" s="342">
        <v>579.70000000000005</v>
      </c>
      <c r="D67" s="341">
        <v>102.56399999999999</v>
      </c>
      <c r="E67" s="341">
        <v>612.92399999999998</v>
      </c>
      <c r="F67" s="341">
        <v>727.38499999999999</v>
      </c>
      <c r="G67" s="340">
        <f t="shared" si="1"/>
        <v>-11.897000000000048</v>
      </c>
      <c r="H67" s="342">
        <v>285.524</v>
      </c>
      <c r="I67" s="341">
        <v>89.438000000000002</v>
      </c>
      <c r="J67" s="341">
        <v>310.54899999999998</v>
      </c>
      <c r="K67" s="341">
        <v>363.69200000000001</v>
      </c>
      <c r="L67" s="340">
        <f t="shared" si="2"/>
        <v>36.294999999999959</v>
      </c>
      <c r="M67" s="280">
        <v>102.56399999999996</v>
      </c>
      <c r="N67" s="280">
        <v>89.437999999999988</v>
      </c>
      <c r="O67" s="603">
        <f t="shared" si="3"/>
        <v>0</v>
      </c>
      <c r="P67" s="603">
        <f t="shared" si="4"/>
        <v>0</v>
      </c>
    </row>
    <row r="68" spans="1:16" ht="15.75" customHeight="1">
      <c r="A68" s="297">
        <f>AT3A_Schools_PS!A68</f>
        <v>59</v>
      </c>
      <c r="B68" s="297" t="str">
        <f>AT3A_Schools_PS!B68</f>
        <v>59-PILIBHIT</v>
      </c>
      <c r="C68" s="342">
        <v>801.25599999999997</v>
      </c>
      <c r="D68" s="341">
        <v>66.838999999999999</v>
      </c>
      <c r="E68" s="341">
        <v>712.83199999999999</v>
      </c>
      <c r="F68" s="341">
        <v>726.48099999999999</v>
      </c>
      <c r="G68" s="340">
        <f t="shared" si="1"/>
        <v>53.190000000000055</v>
      </c>
      <c r="H68" s="342">
        <v>394.649</v>
      </c>
      <c r="I68" s="341">
        <v>153.136</v>
      </c>
      <c r="J68" s="341">
        <v>412.99799999999999</v>
      </c>
      <c r="K68" s="341">
        <v>382.32900000000001</v>
      </c>
      <c r="L68" s="340">
        <f t="shared" si="2"/>
        <v>183.80500000000001</v>
      </c>
      <c r="M68" s="280">
        <v>66.839000000000055</v>
      </c>
      <c r="N68" s="280">
        <v>153.13599999999997</v>
      </c>
      <c r="O68" s="603">
        <f t="shared" si="3"/>
        <v>0</v>
      </c>
      <c r="P68" s="603">
        <f t="shared" si="4"/>
        <v>0</v>
      </c>
    </row>
    <row r="69" spans="1:16" ht="15.75" customHeight="1">
      <c r="A69" s="297">
        <f>AT3A_Schools_PS!A69</f>
        <v>60</v>
      </c>
      <c r="B69" s="297" t="str">
        <f>AT3A_Schools_PS!B69</f>
        <v>60-PRATAPGARH</v>
      </c>
      <c r="C69" s="342">
        <v>1506.877</v>
      </c>
      <c r="D69" s="341">
        <v>379.94</v>
      </c>
      <c r="E69" s="341">
        <v>1161.9190000000001</v>
      </c>
      <c r="F69" s="341">
        <v>1469.6690000000001</v>
      </c>
      <c r="G69" s="340">
        <f t="shared" si="1"/>
        <v>72.190000000000055</v>
      </c>
      <c r="H69" s="342">
        <v>742.19299999999998</v>
      </c>
      <c r="I69" s="341">
        <v>83.736000000000004</v>
      </c>
      <c r="J69" s="341">
        <v>620.06200000000001</v>
      </c>
      <c r="K69" s="341">
        <v>734.83600000000001</v>
      </c>
      <c r="L69" s="340">
        <f t="shared" si="2"/>
        <v>-31.038000000000011</v>
      </c>
      <c r="M69" s="280">
        <v>379.93999999999983</v>
      </c>
      <c r="N69" s="280">
        <v>83.73599999999999</v>
      </c>
      <c r="O69" s="603">
        <f t="shared" si="3"/>
        <v>0</v>
      </c>
      <c r="P69" s="603">
        <f t="shared" si="4"/>
        <v>0</v>
      </c>
    </row>
    <row r="70" spans="1:16" ht="15.75" customHeight="1">
      <c r="A70" s="297">
        <f>AT3A_Schools_PS!A70</f>
        <v>61</v>
      </c>
      <c r="B70" s="297" t="str">
        <f>AT3A_Schools_PS!B70</f>
        <v>61-RAI BAREILY</v>
      </c>
      <c r="C70" s="342">
        <v>1070.3610000000001</v>
      </c>
      <c r="D70" s="341">
        <v>32.758000000000003</v>
      </c>
      <c r="E70" s="341">
        <v>1120.3800000000001</v>
      </c>
      <c r="F70" s="341">
        <v>1074.604</v>
      </c>
      <c r="G70" s="340">
        <f t="shared" si="1"/>
        <v>78.534000000000106</v>
      </c>
      <c r="H70" s="342">
        <v>527.19200000000001</v>
      </c>
      <c r="I70" s="341">
        <v>26.047999999999998</v>
      </c>
      <c r="J70" s="341">
        <v>544.47500000000002</v>
      </c>
      <c r="K70" s="341">
        <v>537.30399999999997</v>
      </c>
      <c r="L70" s="340">
        <f t="shared" si="2"/>
        <v>33.219000000000051</v>
      </c>
      <c r="M70" s="280">
        <v>32.757999999999925</v>
      </c>
      <c r="N70" s="280">
        <v>26.048000000000059</v>
      </c>
      <c r="O70" s="603">
        <f t="shared" si="3"/>
        <v>7.815970093361102E-14</v>
      </c>
      <c r="P70" s="603">
        <f t="shared" si="4"/>
        <v>-6.0396132539608516E-14</v>
      </c>
    </row>
    <row r="71" spans="1:16" ht="15.75" customHeight="1">
      <c r="A71" s="297">
        <f>AT3A_Schools_PS!A71</f>
        <v>62</v>
      </c>
      <c r="B71" s="297" t="str">
        <f>AT3A_Schools_PS!B71</f>
        <v>62-RAMPUR</v>
      </c>
      <c r="C71" s="342">
        <v>768.91499999999996</v>
      </c>
      <c r="D71" s="341">
        <v>66.662000000000006</v>
      </c>
      <c r="E71" s="341">
        <v>707.22199999999998</v>
      </c>
      <c r="F71" s="341">
        <v>743.41200000000003</v>
      </c>
      <c r="G71" s="340">
        <f t="shared" si="1"/>
        <v>30.47199999999998</v>
      </c>
      <c r="H71" s="342">
        <v>378.71899999999999</v>
      </c>
      <c r="I71" s="341">
        <v>21.318999999999999</v>
      </c>
      <c r="J71" s="341">
        <v>351.60399999999998</v>
      </c>
      <c r="K71" s="341">
        <v>371.70600000000002</v>
      </c>
      <c r="L71" s="340">
        <f t="shared" si="2"/>
        <v>1.2169999999999845</v>
      </c>
      <c r="M71" s="280">
        <v>66.661999999999921</v>
      </c>
      <c r="N71" s="280">
        <v>21.31899999999996</v>
      </c>
      <c r="O71" s="603">
        <f t="shared" si="3"/>
        <v>0</v>
      </c>
      <c r="P71" s="603">
        <f t="shared" si="4"/>
        <v>3.907985046680551E-14</v>
      </c>
    </row>
    <row r="72" spans="1:16" ht="15.75" customHeight="1">
      <c r="A72" s="297">
        <f>AT3A_Schools_PS!A72</f>
        <v>63</v>
      </c>
      <c r="B72" s="297" t="str">
        <f>AT3A_Schools_PS!B72</f>
        <v>63-SAHARANPUR</v>
      </c>
      <c r="C72" s="342">
        <v>1188.4100000000001</v>
      </c>
      <c r="D72" s="341">
        <v>244.149</v>
      </c>
      <c r="E72" s="341">
        <v>1101.204</v>
      </c>
      <c r="F72" s="341">
        <v>980.01300000000003</v>
      </c>
      <c r="G72" s="340">
        <f t="shared" si="1"/>
        <v>365.34000000000003</v>
      </c>
      <c r="H72" s="342">
        <v>585.33600000000001</v>
      </c>
      <c r="I72" s="341">
        <v>110.473</v>
      </c>
      <c r="J72" s="341">
        <v>546.48400000000004</v>
      </c>
      <c r="K72" s="341">
        <v>490.00700000000001</v>
      </c>
      <c r="L72" s="340">
        <f t="shared" si="2"/>
        <v>166.95</v>
      </c>
      <c r="M72" s="280">
        <v>244.149</v>
      </c>
      <c r="N72" s="280">
        <v>110.47299999999996</v>
      </c>
      <c r="O72" s="603">
        <f t="shared" si="3"/>
        <v>0</v>
      </c>
      <c r="P72" s="603">
        <f t="shared" si="4"/>
        <v>0</v>
      </c>
    </row>
    <row r="73" spans="1:16" ht="15.75" customHeight="1">
      <c r="A73" s="297">
        <f>AT3A_Schools_PS!A73</f>
        <v>64</v>
      </c>
      <c r="B73" s="297" t="str">
        <f>AT3A_Schools_PS!B73</f>
        <v>64-SANTKABIR NAGAR</v>
      </c>
      <c r="C73" s="342">
        <v>743.75199999999995</v>
      </c>
      <c r="D73" s="341">
        <v>79.111000000000004</v>
      </c>
      <c r="E73" s="341">
        <v>546.39400000000001</v>
      </c>
      <c r="F73" s="341">
        <v>627.16499999999996</v>
      </c>
      <c r="G73" s="340">
        <f t="shared" si="1"/>
        <v>-1.6599999999999682</v>
      </c>
      <c r="H73" s="342">
        <v>366.32600000000002</v>
      </c>
      <c r="I73" s="341">
        <v>63.036999999999999</v>
      </c>
      <c r="J73" s="341">
        <v>257.649</v>
      </c>
      <c r="K73" s="341">
        <v>313.58100000000002</v>
      </c>
      <c r="L73" s="340">
        <f t="shared" si="2"/>
        <v>7.1049999999999613</v>
      </c>
      <c r="M73" s="280">
        <v>79.11099999999999</v>
      </c>
      <c r="N73" s="280">
        <v>63.069000000000017</v>
      </c>
      <c r="O73" s="603">
        <f t="shared" si="3"/>
        <v>0</v>
      </c>
      <c r="P73" s="603">
        <f t="shared" si="4"/>
        <v>-3.2000000000017792E-2</v>
      </c>
    </row>
    <row r="74" spans="1:16" ht="15.75" customHeight="1">
      <c r="A74" s="297">
        <f>AT3A_Schools_PS!A74</f>
        <v>65</v>
      </c>
      <c r="B74" s="297" t="str">
        <f>AT3A_Schools_PS!B74</f>
        <v>65-SHAHJAHANPUR</v>
      </c>
      <c r="C74" s="342">
        <v>1525.0229999999999</v>
      </c>
      <c r="D74" s="341">
        <v>348.15800000000002</v>
      </c>
      <c r="E74" s="341">
        <v>1507.646</v>
      </c>
      <c r="F74" s="341">
        <v>1339.43</v>
      </c>
      <c r="G74" s="340">
        <f t="shared" si="1"/>
        <v>516.37400000000002</v>
      </c>
      <c r="H74" s="342">
        <v>751.13099999999997</v>
      </c>
      <c r="I74" s="341">
        <v>127.577</v>
      </c>
      <c r="J74" s="341">
        <v>768.22199999999998</v>
      </c>
      <c r="K74" s="341">
        <v>716.82399999999996</v>
      </c>
      <c r="L74" s="340">
        <f t="shared" si="2"/>
        <v>178.97500000000002</v>
      </c>
      <c r="M74" s="280">
        <v>348.1579999999999</v>
      </c>
      <c r="N74" s="280">
        <v>127.577</v>
      </c>
      <c r="O74" s="603">
        <f t="shared" si="3"/>
        <v>0</v>
      </c>
      <c r="P74" s="603">
        <f t="shared" si="4"/>
        <v>0</v>
      </c>
    </row>
    <row r="75" spans="1:16" ht="15.75" customHeight="1">
      <c r="A75" s="297">
        <f>AT3A_Schools_PS!A75</f>
        <v>66</v>
      </c>
      <c r="B75" s="609" t="str">
        <f>AT3A_Schools_PS!B75</f>
        <v>66-SHRAWASTI</v>
      </c>
      <c r="C75" s="342">
        <v>419.57100000000003</v>
      </c>
      <c r="D75" s="341">
        <v>31.474</v>
      </c>
      <c r="E75" s="341">
        <v>406.70299999999997</v>
      </c>
      <c r="F75" s="341">
        <v>433.04599999999999</v>
      </c>
      <c r="G75" s="340">
        <f t="shared" si="1"/>
        <v>5.1309999999999718</v>
      </c>
      <c r="H75" s="342">
        <v>206.655</v>
      </c>
      <c r="I75" s="341">
        <v>15.738</v>
      </c>
      <c r="J75" s="341">
        <v>208.75299999999999</v>
      </c>
      <c r="K75" s="341">
        <v>216.52</v>
      </c>
      <c r="L75" s="340">
        <f t="shared" si="2"/>
        <v>7.9709999999999752</v>
      </c>
      <c r="M75" s="280">
        <v>188.54999999999995</v>
      </c>
      <c r="N75" s="280">
        <v>97.980000000000018</v>
      </c>
      <c r="O75" s="603">
        <f t="shared" ref="O75:O84" si="5">D75-M75</f>
        <v>-157.07599999999996</v>
      </c>
      <c r="P75" s="603">
        <f t="shared" ref="P75:P84" si="6">I75-N75</f>
        <v>-82.242000000000019</v>
      </c>
    </row>
    <row r="76" spans="1:16" ht="15.75" customHeight="1">
      <c r="A76" s="297">
        <f>AT3A_Schools_PS!A76</f>
        <v>67</v>
      </c>
      <c r="B76" s="297" t="str">
        <f>AT3A_Schools_PS!B76</f>
        <v>67-SIDDHARTHNAGAR</v>
      </c>
      <c r="C76" s="342">
        <v>1202.779</v>
      </c>
      <c r="D76" s="341">
        <v>460.7</v>
      </c>
      <c r="E76" s="341">
        <v>868.31500000000005</v>
      </c>
      <c r="F76" s="341">
        <v>1177.49</v>
      </c>
      <c r="G76" s="340">
        <f t="shared" si="1"/>
        <v>151.52500000000009</v>
      </c>
      <c r="H76" s="342">
        <v>592.41399999999999</v>
      </c>
      <c r="I76" s="341">
        <v>86.057000000000002</v>
      </c>
      <c r="J76" s="341">
        <v>510.97199999999998</v>
      </c>
      <c r="K76" s="341">
        <v>588.74</v>
      </c>
      <c r="L76" s="340">
        <f t="shared" si="2"/>
        <v>8.2889999999999873</v>
      </c>
      <c r="M76" s="280">
        <v>460.69999999999982</v>
      </c>
      <c r="N76" s="280">
        <v>86.033000000000015</v>
      </c>
      <c r="O76" s="603">
        <f t="shared" si="5"/>
        <v>0</v>
      </c>
      <c r="P76" s="603">
        <f t="shared" si="6"/>
        <v>2.3999999999986699E-2</v>
      </c>
    </row>
    <row r="77" spans="1:16" ht="15.75" customHeight="1">
      <c r="A77" s="297">
        <f>AT3A_Schools_PS!A77</f>
        <v>68</v>
      </c>
      <c r="B77" s="297" t="str">
        <f>AT3A_Schools_PS!B77</f>
        <v>68-SITAPUR</v>
      </c>
      <c r="C77" s="342">
        <v>2303.768</v>
      </c>
      <c r="D77" s="341">
        <v>360.01299999999998</v>
      </c>
      <c r="E77" s="341">
        <v>2030.9449999999999</v>
      </c>
      <c r="F77" s="341">
        <v>2170.6109999999999</v>
      </c>
      <c r="G77" s="340">
        <f t="shared" si="1"/>
        <v>220.34700000000021</v>
      </c>
      <c r="H77" s="342">
        <v>1134.692</v>
      </c>
      <c r="I77" s="341">
        <v>373.15800000000002</v>
      </c>
      <c r="J77" s="341">
        <v>994.25300000000004</v>
      </c>
      <c r="K77" s="341">
        <v>1085.306</v>
      </c>
      <c r="L77" s="340">
        <f t="shared" si="2"/>
        <v>282.10500000000002</v>
      </c>
      <c r="M77" s="280">
        <v>360.00499999999988</v>
      </c>
      <c r="N77" s="280">
        <v>373.154</v>
      </c>
      <c r="O77" s="603">
        <f t="shared" si="5"/>
        <v>8.0000000000950422E-3</v>
      </c>
      <c r="P77" s="603">
        <f t="shared" si="6"/>
        <v>4.0000000000190994E-3</v>
      </c>
    </row>
    <row r="78" spans="1:16" ht="15.75" customHeight="1">
      <c r="A78" s="297">
        <f>AT3A_Schools_PS!A78</f>
        <v>69</v>
      </c>
      <c r="B78" s="297" t="str">
        <f>AT3A_Schools_PS!B78</f>
        <v>69-SONBHADRA</v>
      </c>
      <c r="C78" s="342">
        <v>1062.048</v>
      </c>
      <c r="D78" s="341">
        <v>157.92599999999999</v>
      </c>
      <c r="E78" s="341">
        <v>821.93700000000001</v>
      </c>
      <c r="F78" s="341">
        <v>1061.5719999999999</v>
      </c>
      <c r="G78" s="340">
        <f t="shared" si="1"/>
        <v>-81.708999999999833</v>
      </c>
      <c r="H78" s="342">
        <v>523.09799999999996</v>
      </c>
      <c r="I78" s="341">
        <v>83.304000000000002</v>
      </c>
      <c r="J78" s="341">
        <v>402.57</v>
      </c>
      <c r="K78" s="341">
        <v>530.78399999999999</v>
      </c>
      <c r="L78" s="340">
        <f t="shared" si="2"/>
        <v>-44.909999999999968</v>
      </c>
      <c r="M78" s="280">
        <v>157.92600000000004</v>
      </c>
      <c r="N78" s="280">
        <v>83.303999999999917</v>
      </c>
      <c r="O78" s="603">
        <f t="shared" si="5"/>
        <v>0</v>
      </c>
      <c r="P78" s="603">
        <f t="shared" si="6"/>
        <v>0</v>
      </c>
    </row>
    <row r="79" spans="1:16" ht="15.75" customHeight="1">
      <c r="A79" s="297">
        <f>AT3A_Schools_PS!A79</f>
        <v>70</v>
      </c>
      <c r="B79" s="297" t="str">
        <f>AT3A_Schools_PS!B79</f>
        <v>70-SULTANPUR</v>
      </c>
      <c r="C79" s="342">
        <v>1408.8869999999999</v>
      </c>
      <c r="D79" s="341">
        <v>60.161000000000001</v>
      </c>
      <c r="E79" s="341">
        <v>1208.675</v>
      </c>
      <c r="F79" s="341">
        <v>1245.3530000000001</v>
      </c>
      <c r="G79" s="340">
        <f t="shared" si="1"/>
        <v>23.482999999999947</v>
      </c>
      <c r="H79" s="342">
        <v>693.92899999999997</v>
      </c>
      <c r="I79" s="341">
        <v>84.146000000000001</v>
      </c>
      <c r="J79" s="341">
        <v>591.53800000000001</v>
      </c>
      <c r="K79" s="341">
        <v>622.68299999999999</v>
      </c>
      <c r="L79" s="340">
        <f t="shared" si="2"/>
        <v>53.000999999999976</v>
      </c>
      <c r="M79" s="280">
        <v>60.160999999999831</v>
      </c>
      <c r="N79" s="280">
        <v>84.146000000000072</v>
      </c>
      <c r="O79" s="603">
        <f t="shared" si="5"/>
        <v>1.7053025658242404E-13</v>
      </c>
      <c r="P79" s="603">
        <f t="shared" si="6"/>
        <v>0</v>
      </c>
    </row>
    <row r="80" spans="1:16" ht="15.75" customHeight="1">
      <c r="A80" s="297">
        <f>AT3A_Schools_PS!A80</f>
        <v>71</v>
      </c>
      <c r="B80" s="297" t="str">
        <f>AT3A_Schools_PS!B80</f>
        <v>71-UNNAO</v>
      </c>
      <c r="C80" s="342">
        <v>1168.277</v>
      </c>
      <c r="D80" s="341">
        <v>106.34399999999999</v>
      </c>
      <c r="E80" s="341">
        <v>959.779</v>
      </c>
      <c r="F80" s="341">
        <v>1073.404</v>
      </c>
      <c r="G80" s="340">
        <f t="shared" si="1"/>
        <v>-7.2809999999999491</v>
      </c>
      <c r="H80" s="342">
        <v>575.41999999999996</v>
      </c>
      <c r="I80" s="341">
        <v>86.876000000000005</v>
      </c>
      <c r="J80" s="341">
        <v>474.21</v>
      </c>
      <c r="K80" s="341">
        <v>536.702</v>
      </c>
      <c r="L80" s="340">
        <f t="shared" si="2"/>
        <v>24.384000000000015</v>
      </c>
      <c r="M80" s="280">
        <v>106.34400000000005</v>
      </c>
      <c r="N80" s="280">
        <v>86.875999999999976</v>
      </c>
      <c r="O80" s="603">
        <f t="shared" si="5"/>
        <v>0</v>
      </c>
      <c r="P80" s="603">
        <f t="shared" si="6"/>
        <v>0</v>
      </c>
    </row>
    <row r="81" spans="1:16" ht="15.75" customHeight="1">
      <c r="A81" s="297">
        <f>AT3A_Schools_PS!A81</f>
        <v>72</v>
      </c>
      <c r="B81" s="297" t="str">
        <f>AT3A_Schools_PS!B81</f>
        <v>72-VARANASI</v>
      </c>
      <c r="C81" s="342">
        <v>1744.6669999999999</v>
      </c>
      <c r="D81" s="341">
        <v>200.71199999999999</v>
      </c>
      <c r="E81" s="341">
        <v>1446.049</v>
      </c>
      <c r="F81" s="341">
        <v>1363.528</v>
      </c>
      <c r="G81" s="340">
        <f t="shared" si="1"/>
        <v>283.23299999999995</v>
      </c>
      <c r="H81" s="342">
        <v>859.31299999999999</v>
      </c>
      <c r="I81" s="341">
        <v>-44.813000000000002</v>
      </c>
      <c r="J81" s="341">
        <v>668.84699999999998</v>
      </c>
      <c r="K81" s="341">
        <v>725.95</v>
      </c>
      <c r="L81" s="340">
        <f t="shared" si="2"/>
        <v>-101.91600000000005</v>
      </c>
      <c r="M81" s="280">
        <v>200.71199999999976</v>
      </c>
      <c r="N81" s="280">
        <v>-44.812999999999988</v>
      </c>
      <c r="O81" s="603">
        <f t="shared" si="5"/>
        <v>2.2737367544323206E-13</v>
      </c>
      <c r="P81" s="603">
        <f t="shared" si="6"/>
        <v>0</v>
      </c>
    </row>
    <row r="82" spans="1:16" ht="15.75" customHeight="1">
      <c r="A82" s="297">
        <f>AT3A_Schools_PS!A82</f>
        <v>73</v>
      </c>
      <c r="B82" s="297" t="str">
        <f>AT3A_Schools_PS!B82</f>
        <v>73-SAMBHAL</v>
      </c>
      <c r="C82" s="342">
        <v>953.41499999999996</v>
      </c>
      <c r="D82" s="341">
        <v>196.19200000000001</v>
      </c>
      <c r="E82" s="341">
        <v>698.41899999999998</v>
      </c>
      <c r="F82" s="341">
        <v>878.44600000000003</v>
      </c>
      <c r="G82" s="340">
        <f t="shared" si="1"/>
        <v>16.164999999999964</v>
      </c>
      <c r="H82" s="342">
        <v>469.59300000000002</v>
      </c>
      <c r="I82" s="341">
        <v>109.822</v>
      </c>
      <c r="J82" s="341">
        <v>350.4</v>
      </c>
      <c r="K82" s="341">
        <v>439.22300000000001</v>
      </c>
      <c r="L82" s="340">
        <f t="shared" si="2"/>
        <v>20.998999999999967</v>
      </c>
      <c r="M82" s="280">
        <v>196.19200000000001</v>
      </c>
      <c r="N82" s="280">
        <v>109.822</v>
      </c>
      <c r="O82" s="603">
        <f t="shared" si="5"/>
        <v>0</v>
      </c>
      <c r="P82" s="603">
        <f t="shared" si="6"/>
        <v>0</v>
      </c>
    </row>
    <row r="83" spans="1:16" ht="15.75" customHeight="1">
      <c r="A83" s="297">
        <f>AT3A_Schools_PS!A83</f>
        <v>74</v>
      </c>
      <c r="B83" s="297" t="str">
        <f>AT3A_Schools_PS!B83</f>
        <v>74-HAPUR</v>
      </c>
      <c r="C83" s="342">
        <v>431.19499999999999</v>
      </c>
      <c r="D83" s="341">
        <v>-12.933</v>
      </c>
      <c r="E83" s="341">
        <v>330.37799999999999</v>
      </c>
      <c r="F83" s="341">
        <v>360.61099999999999</v>
      </c>
      <c r="G83" s="340">
        <f t="shared" si="1"/>
        <v>-43.165999999999997</v>
      </c>
      <c r="H83" s="342">
        <v>212.37899999999999</v>
      </c>
      <c r="I83" s="341">
        <v>-5.3570000000000002</v>
      </c>
      <c r="J83" s="341">
        <v>172.20099999999999</v>
      </c>
      <c r="K83" s="341">
        <v>180.30500000000001</v>
      </c>
      <c r="L83" s="340">
        <f t="shared" si="2"/>
        <v>-13.461000000000013</v>
      </c>
      <c r="M83" s="280">
        <v>-12.932999999999993</v>
      </c>
      <c r="N83" s="280">
        <v>-5.3569999999999993</v>
      </c>
      <c r="O83" s="603">
        <f t="shared" si="5"/>
        <v>0</v>
      </c>
      <c r="P83" s="603">
        <f t="shared" si="6"/>
        <v>0</v>
      </c>
    </row>
    <row r="84" spans="1:16" ht="15.75" customHeight="1">
      <c r="A84" s="297">
        <f>AT3A_Schools_PS!A84</f>
        <v>75</v>
      </c>
      <c r="B84" s="297" t="str">
        <f>AT3A_Schools_PS!B84</f>
        <v>75-SHAMLI</v>
      </c>
      <c r="C84" s="342">
        <v>443.18599999999998</v>
      </c>
      <c r="D84" s="341">
        <v>221.489</v>
      </c>
      <c r="E84" s="341">
        <v>310.72500000000002</v>
      </c>
      <c r="F84" s="341">
        <v>381.26499999999999</v>
      </c>
      <c r="G84" s="340">
        <f t="shared" si="1"/>
        <v>150.94900000000007</v>
      </c>
      <c r="H84" s="342">
        <v>218.286</v>
      </c>
      <c r="I84" s="341">
        <v>81.123000000000005</v>
      </c>
      <c r="J84" s="341">
        <v>164.57</v>
      </c>
      <c r="K84" s="341">
        <v>190.63200000000001</v>
      </c>
      <c r="L84" s="340">
        <f t="shared" si="2"/>
        <v>55.060999999999979</v>
      </c>
      <c r="M84" s="280">
        <v>41.488999999999976</v>
      </c>
      <c r="N84" s="280">
        <v>41.12299999999999</v>
      </c>
      <c r="O84" s="603">
        <f t="shared" si="5"/>
        <v>180.00000000000003</v>
      </c>
      <c r="P84" s="603">
        <f t="shared" si="6"/>
        <v>40.000000000000014</v>
      </c>
    </row>
    <row r="85" spans="1:16" ht="15.75" customHeight="1">
      <c r="A85" s="722" t="s">
        <v>257</v>
      </c>
      <c r="B85" s="722"/>
      <c r="C85" s="722"/>
      <c r="D85" s="722"/>
      <c r="E85" s="722"/>
      <c r="F85" s="722"/>
      <c r="G85" s="722"/>
      <c r="H85" s="722"/>
      <c r="I85" s="722"/>
      <c r="J85" s="722"/>
      <c r="K85" s="722"/>
      <c r="L85" s="722"/>
    </row>
    <row r="86" spans="1:16" ht="15.75" customHeight="1">
      <c r="A86" s="700" t="s">
        <v>258</v>
      </c>
      <c r="B86" s="700"/>
      <c r="C86" s="700"/>
      <c r="D86" s="700"/>
      <c r="E86" s="700"/>
      <c r="F86" s="700"/>
      <c r="G86" s="700"/>
      <c r="H86" s="700"/>
      <c r="I86" s="700"/>
      <c r="J86" s="700"/>
      <c r="K86" s="700"/>
      <c r="L86" s="700"/>
    </row>
    <row r="87" spans="1:16" s="608" customFormat="1" ht="24" customHeight="1">
      <c r="A87" s="699" t="s">
        <v>1253</v>
      </c>
      <c r="B87" s="699"/>
      <c r="C87" s="699"/>
      <c r="D87" s="699"/>
      <c r="E87" s="699"/>
      <c r="F87" s="699"/>
      <c r="G87" s="699"/>
      <c r="H87" s="699"/>
      <c r="I87" s="699"/>
      <c r="J87" s="699"/>
      <c r="K87" s="699"/>
      <c r="L87" s="699"/>
    </row>
    <row r="88" spans="1:16" s="608" customFormat="1" ht="30" customHeight="1">
      <c r="A88" s="699" t="s">
        <v>1254</v>
      </c>
      <c r="B88" s="699"/>
      <c r="C88" s="699"/>
      <c r="D88" s="699"/>
      <c r="E88" s="699"/>
      <c r="F88" s="699"/>
      <c r="G88" s="699"/>
      <c r="H88" s="699"/>
      <c r="I88" s="699"/>
      <c r="J88" s="699"/>
      <c r="K88" s="699"/>
      <c r="L88" s="699"/>
    </row>
    <row r="92" spans="1:16" ht="15.75" customHeight="1">
      <c r="A92" s="321" t="str">
        <f>AT_2A_fundflow!A53</f>
        <v>Date:</v>
      </c>
      <c r="J92" s="294" t="str">
        <f>'AT-1'!J46</f>
        <v>(Signature)</v>
      </c>
    </row>
    <row r="93" spans="1:16" ht="15.75" customHeight="1">
      <c r="A93" s="321" t="str">
        <f>AT_2A_fundflow!A54</f>
        <v>Place: LUCKNOW</v>
      </c>
      <c r="J93" s="294" t="str">
        <f>'AT-1'!J47</f>
        <v>Secretary Basic Education Department</v>
      </c>
    </row>
    <row r="94" spans="1:16" ht="15.75" customHeight="1">
      <c r="I94" s="294" t="str">
        <f>'AT-1'!I48</f>
        <v>Seal:</v>
      </c>
    </row>
  </sheetData>
  <mergeCells count="11">
    <mergeCell ref="A2:L2"/>
    <mergeCell ref="A6:A7"/>
    <mergeCell ref="B6:B7"/>
    <mergeCell ref="A4:L4"/>
    <mergeCell ref="C6:G6"/>
    <mergeCell ref="H6:L6"/>
    <mergeCell ref="A87:L87"/>
    <mergeCell ref="A88:L88"/>
    <mergeCell ref="A85:L85"/>
    <mergeCell ref="A86:L86"/>
    <mergeCell ref="A3:L3"/>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17.xml><?xml version="1.0" encoding="utf-8"?>
<worksheet xmlns="http://schemas.openxmlformats.org/spreadsheetml/2006/main" xmlns:r="http://schemas.openxmlformats.org/officeDocument/2006/relationships">
  <sheetPr>
    <tabColor rgb="FF00B050"/>
    <outlinePr summaryBelow="0" summaryRight="0"/>
    <pageSetUpPr fitToPage="1"/>
  </sheetPr>
  <dimension ref="A1:Y91"/>
  <sheetViews>
    <sheetView view="pageBreakPreview" zoomScaleSheetLayoutView="100" workbookViewId="0">
      <pane xSplit="2" ySplit="10" topLeftCell="C77" activePane="bottomRight" state="frozen"/>
      <selection activeCell="D42" sqref="D42:F43"/>
      <selection pane="topRight" activeCell="D42" sqref="D42:F43"/>
      <selection pane="bottomLeft" activeCell="D42" sqref="D42:F43"/>
      <selection pane="bottomRight" activeCell="B86" sqref="B86:O86"/>
    </sheetView>
  </sheetViews>
  <sheetFormatPr defaultColWidth="14.42578125" defaultRowHeight="15.75" customHeight="1"/>
  <cols>
    <col min="1" max="1" width="5.7109375" style="280" customWidth="1"/>
    <col min="2" max="2" width="21.7109375" style="280" bestFit="1" customWidth="1"/>
    <col min="3" max="3" width="10.7109375" style="280" customWidth="1"/>
    <col min="4" max="4" width="8.7109375" style="280" customWidth="1"/>
    <col min="5" max="5" width="10.28515625" style="280" customWidth="1"/>
    <col min="6" max="6" width="11.85546875" style="280" customWidth="1"/>
    <col min="7" max="7" width="11.140625" style="280" customWidth="1"/>
    <col min="8" max="8" width="11.42578125" style="280" customWidth="1"/>
    <col min="9" max="9" width="11.5703125" style="280" customWidth="1"/>
    <col min="10" max="10" width="12" style="280" customWidth="1"/>
    <col min="11" max="11" width="13.28515625" style="280" customWidth="1"/>
    <col min="12" max="12" width="12.5703125" style="280" customWidth="1"/>
    <col min="13" max="13" width="11.7109375" style="280" customWidth="1"/>
    <col min="14" max="14" width="17.28515625" style="280" customWidth="1"/>
    <col min="15" max="15" width="10.85546875" style="280" customWidth="1"/>
    <col min="16" max="16384" width="14.42578125" style="280"/>
  </cols>
  <sheetData>
    <row r="1" spans="1:25" ht="12.75">
      <c r="A1" s="277"/>
      <c r="B1" s="277"/>
      <c r="C1" s="277"/>
      <c r="D1" s="277"/>
      <c r="E1" s="277"/>
      <c r="F1" s="277"/>
      <c r="G1" s="277"/>
      <c r="H1" s="277"/>
      <c r="I1" s="277"/>
      <c r="J1" s="277"/>
      <c r="K1" s="277"/>
      <c r="L1" s="277"/>
      <c r="M1" s="277"/>
      <c r="N1" s="277"/>
      <c r="O1" s="278" t="s">
        <v>259</v>
      </c>
    </row>
    <row r="2" spans="1:25" ht="12.75">
      <c r="A2" s="701" t="str">
        <f>'AT-2-S1 BUDGET'!A2</f>
        <v>[Mid Day Meal Scheme, U.P.]</v>
      </c>
      <c r="B2" s="680"/>
      <c r="C2" s="680"/>
      <c r="D2" s="680"/>
      <c r="E2" s="680"/>
      <c r="F2" s="680"/>
      <c r="G2" s="680"/>
      <c r="H2" s="680"/>
      <c r="I2" s="680"/>
      <c r="J2" s="680"/>
      <c r="K2" s="680"/>
      <c r="L2" s="680"/>
      <c r="M2" s="680"/>
      <c r="N2" s="680"/>
      <c r="O2" s="680"/>
    </row>
    <row r="3" spans="1:25" ht="23.25">
      <c r="A3" s="704" t="str">
        <f>'AT-2-S1 BUDGET'!A3</f>
        <v>Annual Work Plan and Budget 2019-20</v>
      </c>
      <c r="B3" s="680"/>
      <c r="C3" s="680"/>
      <c r="D3" s="680"/>
      <c r="E3" s="680"/>
      <c r="F3" s="680"/>
      <c r="G3" s="680"/>
      <c r="H3" s="680"/>
      <c r="I3" s="680"/>
      <c r="J3" s="680"/>
      <c r="K3" s="680"/>
      <c r="L3" s="680"/>
      <c r="M3" s="680"/>
      <c r="N3" s="680"/>
      <c r="O3" s="680"/>
    </row>
    <row r="4" spans="1:25" ht="12.75">
      <c r="A4" s="705" t="s">
        <v>940</v>
      </c>
      <c r="B4" s="680"/>
      <c r="C4" s="680"/>
      <c r="D4" s="680"/>
      <c r="E4" s="680"/>
      <c r="F4" s="680"/>
      <c r="G4" s="680"/>
      <c r="H4" s="680"/>
      <c r="I4" s="680"/>
      <c r="J4" s="680"/>
      <c r="K4" s="680"/>
      <c r="L4" s="680"/>
      <c r="M4" s="680"/>
      <c r="N4" s="680"/>
      <c r="O4" s="680"/>
    </row>
    <row r="5" spans="1:25" ht="12.75">
      <c r="A5" s="346" t="str">
        <f>AT_2A_fundflow!A5</f>
        <v>State: UTTAR PRADESH</v>
      </c>
      <c r="B5" s="346"/>
      <c r="C5" s="277"/>
      <c r="D5" s="277"/>
      <c r="E5" s="277"/>
      <c r="F5" s="347"/>
      <c r="G5" s="331"/>
      <c r="H5" s="331"/>
      <c r="I5" s="331"/>
      <c r="J5" s="331"/>
      <c r="K5" s="331"/>
      <c r="L5" s="331"/>
      <c r="M5" s="331"/>
      <c r="N5" s="348" t="str">
        <f>AT_2A_fundflow!U5</f>
        <v>(For the Period 01.04.18 to 31.03.19)</v>
      </c>
      <c r="O5" s="348" t="str">
        <f>'AT-2-S1 BUDGET'!V5</f>
        <v>Rs. in Lakh</v>
      </c>
    </row>
    <row r="6" spans="1:25" ht="12.75">
      <c r="A6" s="691" t="s">
        <v>260</v>
      </c>
      <c r="B6" s="691" t="s">
        <v>90</v>
      </c>
      <c r="C6" s="691" t="s">
        <v>941</v>
      </c>
      <c r="D6" s="691" t="s">
        <v>1202</v>
      </c>
      <c r="E6" s="691" t="s">
        <v>261</v>
      </c>
      <c r="F6" s="727" t="s">
        <v>942</v>
      </c>
      <c r="G6" s="685"/>
      <c r="H6" s="727" t="s">
        <v>262</v>
      </c>
      <c r="I6" s="685"/>
      <c r="J6" s="726" t="s">
        <v>263</v>
      </c>
      <c r="K6" s="726" t="s">
        <v>264</v>
      </c>
      <c r="L6" s="691" t="s">
        <v>943</v>
      </c>
      <c r="M6" s="691" t="s">
        <v>265</v>
      </c>
      <c r="N6" s="691" t="s">
        <v>266</v>
      </c>
      <c r="O6" s="691" t="s">
        <v>267</v>
      </c>
      <c r="P6" s="284"/>
      <c r="Q6" s="284"/>
      <c r="R6" s="284"/>
      <c r="S6" s="284"/>
      <c r="T6" s="284"/>
      <c r="U6" s="284"/>
      <c r="V6" s="284"/>
      <c r="W6" s="284"/>
      <c r="X6" s="284"/>
      <c r="Y6" s="284"/>
    </row>
    <row r="7" spans="1:25" ht="34.5" customHeight="1">
      <c r="A7" s="696"/>
      <c r="B7" s="696"/>
      <c r="C7" s="696"/>
      <c r="D7" s="696"/>
      <c r="E7" s="696"/>
      <c r="F7" s="688"/>
      <c r="G7" s="690"/>
      <c r="H7" s="688"/>
      <c r="I7" s="690"/>
      <c r="J7" s="696"/>
      <c r="K7" s="696"/>
      <c r="L7" s="696"/>
      <c r="M7" s="696"/>
      <c r="N7" s="696"/>
      <c r="O7" s="696"/>
      <c r="P7" s="284"/>
      <c r="Q7" s="284"/>
      <c r="R7" s="284"/>
      <c r="S7" s="284"/>
      <c r="T7" s="284"/>
      <c r="U7" s="284"/>
      <c r="V7" s="284"/>
      <c r="W7" s="284"/>
      <c r="X7" s="284"/>
      <c r="Y7" s="284"/>
    </row>
    <row r="8" spans="1:25" ht="44.25" customHeight="1">
      <c r="A8" s="692"/>
      <c r="B8" s="692"/>
      <c r="C8" s="692"/>
      <c r="D8" s="692"/>
      <c r="E8" s="692"/>
      <c r="F8" s="285" t="s">
        <v>268</v>
      </c>
      <c r="G8" s="285" t="s">
        <v>107</v>
      </c>
      <c r="H8" s="285" t="s">
        <v>268</v>
      </c>
      <c r="I8" s="285" t="s">
        <v>107</v>
      </c>
      <c r="J8" s="692"/>
      <c r="K8" s="692"/>
      <c r="L8" s="692"/>
      <c r="M8" s="692"/>
      <c r="N8" s="692"/>
      <c r="O8" s="692"/>
      <c r="P8" s="284"/>
      <c r="Q8" s="284"/>
      <c r="R8" s="284"/>
      <c r="S8" s="284"/>
      <c r="T8" s="284"/>
      <c r="U8" s="284"/>
      <c r="V8" s="284"/>
      <c r="W8" s="284"/>
      <c r="X8" s="284"/>
      <c r="Y8" s="284"/>
    </row>
    <row r="9" spans="1:25" ht="12.75">
      <c r="A9" s="285">
        <v>1</v>
      </c>
      <c r="B9" s="285">
        <v>2</v>
      </c>
      <c r="C9" s="285">
        <v>3</v>
      </c>
      <c r="D9" s="285">
        <v>4</v>
      </c>
      <c r="E9" s="285">
        <v>5</v>
      </c>
      <c r="F9" s="285">
        <v>6</v>
      </c>
      <c r="G9" s="285">
        <v>7</v>
      </c>
      <c r="H9" s="285">
        <v>8</v>
      </c>
      <c r="I9" s="285">
        <v>9</v>
      </c>
      <c r="J9" s="285">
        <v>10</v>
      </c>
      <c r="K9" s="285">
        <v>11</v>
      </c>
      <c r="L9" s="285" t="s">
        <v>269</v>
      </c>
      <c r="M9" s="285" t="s">
        <v>270</v>
      </c>
      <c r="N9" s="285">
        <v>14</v>
      </c>
      <c r="O9" s="285" t="s">
        <v>271</v>
      </c>
      <c r="P9" s="284"/>
      <c r="Q9" s="284"/>
      <c r="R9" s="284"/>
      <c r="S9" s="284"/>
      <c r="T9" s="284"/>
      <c r="U9" s="284"/>
      <c r="V9" s="284"/>
      <c r="W9" s="284"/>
      <c r="X9" s="284"/>
      <c r="Y9" s="284"/>
    </row>
    <row r="10" spans="1:25" ht="12.75">
      <c r="A10" s="349"/>
      <c r="B10" s="349" t="s">
        <v>27</v>
      </c>
      <c r="C10" s="350">
        <f t="shared" ref="C10:M10" si="0">SUM(C11:C85)</f>
        <v>8280.0899999999983</v>
      </c>
      <c r="D10" s="350">
        <f t="shared" si="0"/>
        <v>0</v>
      </c>
      <c r="E10" s="350">
        <f t="shared" si="0"/>
        <v>7536.6299999999992</v>
      </c>
      <c r="F10" s="351">
        <f t="shared" si="0"/>
        <v>282646.11500000005</v>
      </c>
      <c r="G10" s="352">
        <f t="shared" si="0"/>
        <v>7566.7422799999977</v>
      </c>
      <c r="H10" s="351">
        <f t="shared" si="0"/>
        <v>281216.27999999997</v>
      </c>
      <c r="I10" s="352">
        <f t="shared" si="0"/>
        <v>7538.900160000002</v>
      </c>
      <c r="J10" s="352">
        <f t="shared" si="0"/>
        <v>1397.3929099999998</v>
      </c>
      <c r="K10" s="352">
        <f t="shared" si="0"/>
        <v>1387.4093499999997</v>
      </c>
      <c r="L10" s="352">
        <f t="shared" si="0"/>
        <v>8926.3095099999991</v>
      </c>
      <c r="M10" s="352">
        <f t="shared" si="0"/>
        <v>37.82568000000002</v>
      </c>
      <c r="N10" s="352"/>
      <c r="O10" s="352">
        <f>SUM(O11:O85)</f>
        <v>-1389.6795099999997</v>
      </c>
      <c r="P10" s="321"/>
      <c r="Q10" s="321"/>
      <c r="R10" s="321"/>
      <c r="S10" s="321"/>
      <c r="T10" s="321"/>
      <c r="U10" s="321"/>
      <c r="V10" s="321"/>
      <c r="W10" s="321"/>
      <c r="X10" s="321"/>
      <c r="Y10" s="321"/>
    </row>
    <row r="11" spans="1:25" ht="12.75">
      <c r="A11" s="353">
        <v>1</v>
      </c>
      <c r="B11" s="353" t="s">
        <v>136</v>
      </c>
      <c r="C11" s="354">
        <v>117.36</v>
      </c>
      <c r="D11" s="354">
        <v>0</v>
      </c>
      <c r="E11" s="354">
        <v>109.96</v>
      </c>
      <c r="F11" s="355">
        <v>4849.5820000000003</v>
      </c>
      <c r="G11" s="356">
        <v>131.09345999999999</v>
      </c>
      <c r="H11" s="355">
        <v>4849.5820000000003</v>
      </c>
      <c r="I11" s="356">
        <v>129.50408999999999</v>
      </c>
      <c r="J11" s="356">
        <v>1.89591</v>
      </c>
      <c r="K11" s="356">
        <v>1.89591</v>
      </c>
      <c r="L11" s="356">
        <f t="shared" ref="L11:L85" si="1">I11+K11</f>
        <v>131.39999999999998</v>
      </c>
      <c r="M11" s="356">
        <f t="shared" ref="M11:M85" si="2">G11+J11-L11</f>
        <v>1.5893700000000024</v>
      </c>
      <c r="N11" s="357"/>
      <c r="O11" s="356">
        <f t="shared" ref="O11:O85" si="3">D11+E11-L11</f>
        <v>-21.439999999999984</v>
      </c>
    </row>
    <row r="12" spans="1:25" ht="12.75">
      <c r="A12" s="353">
        <v>2</v>
      </c>
      <c r="B12" s="353" t="s">
        <v>137</v>
      </c>
      <c r="C12" s="354">
        <v>122.2</v>
      </c>
      <c r="D12" s="354">
        <v>0</v>
      </c>
      <c r="E12" s="354">
        <v>92.2</v>
      </c>
      <c r="F12" s="355">
        <v>4117.3810000000003</v>
      </c>
      <c r="G12" s="356">
        <v>111.26461999999999</v>
      </c>
      <c r="H12" s="355">
        <v>4067.3110000000001</v>
      </c>
      <c r="I12" s="356">
        <v>109.76251000000001</v>
      </c>
      <c r="J12" s="356">
        <v>0.43748999999999999</v>
      </c>
      <c r="K12" s="356">
        <v>0.43748999999999999</v>
      </c>
      <c r="L12" s="356">
        <f t="shared" si="1"/>
        <v>110.2</v>
      </c>
      <c r="M12" s="356">
        <f t="shared" si="2"/>
        <v>1.5021099999999876</v>
      </c>
      <c r="N12" s="357" t="s">
        <v>1001</v>
      </c>
      <c r="O12" s="356">
        <f t="shared" si="3"/>
        <v>-18</v>
      </c>
    </row>
    <row r="13" spans="1:25" ht="12.75">
      <c r="A13" s="353">
        <v>3</v>
      </c>
      <c r="B13" s="353" t="s">
        <v>138</v>
      </c>
      <c r="C13" s="354">
        <v>204.34</v>
      </c>
      <c r="D13" s="354">
        <v>0</v>
      </c>
      <c r="E13" s="354">
        <v>163.99</v>
      </c>
      <c r="F13" s="355">
        <v>7188.1350000000002</v>
      </c>
      <c r="G13" s="356">
        <v>195.19862000000001</v>
      </c>
      <c r="H13" s="355">
        <v>7188.1350000000002</v>
      </c>
      <c r="I13" s="356">
        <v>195.19862000000001</v>
      </c>
      <c r="J13" s="356">
        <v>0</v>
      </c>
      <c r="K13" s="356">
        <v>0</v>
      </c>
      <c r="L13" s="356">
        <f t="shared" si="1"/>
        <v>195.19862000000001</v>
      </c>
      <c r="M13" s="356">
        <f t="shared" si="2"/>
        <v>0</v>
      </c>
      <c r="N13" s="357"/>
      <c r="O13" s="356">
        <f t="shared" si="3"/>
        <v>-31.208619999999996</v>
      </c>
    </row>
    <row r="14" spans="1:25" ht="12.75">
      <c r="A14" s="353">
        <v>4</v>
      </c>
      <c r="B14" s="353" t="s">
        <v>139</v>
      </c>
      <c r="C14" s="354">
        <v>107.79</v>
      </c>
      <c r="D14" s="354">
        <v>0</v>
      </c>
      <c r="E14" s="354">
        <v>85.53</v>
      </c>
      <c r="F14" s="355">
        <v>3822.8310000000001</v>
      </c>
      <c r="G14" s="356">
        <v>102.4165</v>
      </c>
      <c r="H14" s="355">
        <v>3822.8310000000001</v>
      </c>
      <c r="I14" s="356">
        <v>102.23</v>
      </c>
      <c r="J14" s="356">
        <v>0</v>
      </c>
      <c r="K14" s="356">
        <v>0</v>
      </c>
      <c r="L14" s="356">
        <f t="shared" si="1"/>
        <v>102.23</v>
      </c>
      <c r="M14" s="356">
        <f t="shared" si="2"/>
        <v>0.18649999999999523</v>
      </c>
      <c r="N14" s="357"/>
      <c r="O14" s="356">
        <f t="shared" si="3"/>
        <v>-16.700000000000003</v>
      </c>
    </row>
    <row r="15" spans="1:25" ht="12.75">
      <c r="A15" s="353">
        <v>5</v>
      </c>
      <c r="B15" s="353" t="s">
        <v>140</v>
      </c>
      <c r="C15" s="354">
        <v>67</v>
      </c>
      <c r="D15" s="354">
        <v>0</v>
      </c>
      <c r="E15" s="354">
        <v>51.11</v>
      </c>
      <c r="F15" s="355">
        <v>1575.327</v>
      </c>
      <c r="G15" s="356">
        <v>57.09008</v>
      </c>
      <c r="H15" s="355">
        <v>1575.327</v>
      </c>
      <c r="I15" s="356">
        <v>57.09008</v>
      </c>
      <c r="J15" s="356">
        <v>3.9915099999999999</v>
      </c>
      <c r="K15" s="356">
        <v>3.9915099999999999</v>
      </c>
      <c r="L15" s="356">
        <f t="shared" si="1"/>
        <v>61.081589999999998</v>
      </c>
      <c r="M15" s="356">
        <f t="shared" si="2"/>
        <v>0</v>
      </c>
      <c r="N15" s="357"/>
      <c r="O15" s="356">
        <f t="shared" si="3"/>
        <v>-9.9715899999999991</v>
      </c>
    </row>
    <row r="16" spans="1:25" ht="12.75">
      <c r="A16" s="353">
        <v>6</v>
      </c>
      <c r="B16" s="353" t="s">
        <v>141</v>
      </c>
      <c r="C16" s="354">
        <v>180.39</v>
      </c>
      <c r="D16" s="354">
        <v>0</v>
      </c>
      <c r="E16" s="354">
        <v>135.91</v>
      </c>
      <c r="F16" s="355">
        <v>6056.3990000000003</v>
      </c>
      <c r="G16" s="356">
        <v>162.57455999999999</v>
      </c>
      <c r="H16" s="355">
        <v>6029.692</v>
      </c>
      <c r="I16" s="356">
        <v>162.04042000000001</v>
      </c>
      <c r="J16" s="356">
        <v>0.39957999999999999</v>
      </c>
      <c r="K16" s="356">
        <v>0.39957999999999999</v>
      </c>
      <c r="L16" s="356">
        <f t="shared" si="1"/>
        <v>162.44</v>
      </c>
      <c r="M16" s="356">
        <f t="shared" si="2"/>
        <v>0.53413999999997941</v>
      </c>
      <c r="N16" s="357" t="s">
        <v>1002</v>
      </c>
      <c r="O16" s="356">
        <f t="shared" si="3"/>
        <v>-26.53</v>
      </c>
    </row>
    <row r="17" spans="1:15" ht="12.75">
      <c r="A17" s="353">
        <v>7</v>
      </c>
      <c r="B17" s="353" t="s">
        <v>142</v>
      </c>
      <c r="C17" s="354">
        <v>143.9</v>
      </c>
      <c r="D17" s="354">
        <v>0</v>
      </c>
      <c r="E17" s="354">
        <v>56.41</v>
      </c>
      <c r="F17" s="355">
        <v>2505.9989999999998</v>
      </c>
      <c r="G17" s="356">
        <v>66.820499999999996</v>
      </c>
      <c r="H17" s="355">
        <v>2505.7600000000002</v>
      </c>
      <c r="I17" s="356">
        <v>66.813360000000003</v>
      </c>
      <c r="J17" s="356">
        <v>0.60663999999999996</v>
      </c>
      <c r="K17" s="356">
        <v>0.60663999999999996</v>
      </c>
      <c r="L17" s="356">
        <f t="shared" si="1"/>
        <v>67.42</v>
      </c>
      <c r="M17" s="356">
        <f t="shared" si="2"/>
        <v>7.1399999999925967E-3</v>
      </c>
      <c r="N17" s="357" t="s">
        <v>1003</v>
      </c>
      <c r="O17" s="356">
        <f t="shared" si="3"/>
        <v>-11.010000000000005</v>
      </c>
    </row>
    <row r="18" spans="1:15" ht="12.75">
      <c r="A18" s="353">
        <v>8</v>
      </c>
      <c r="B18" s="353" t="s">
        <v>143</v>
      </c>
      <c r="C18" s="354">
        <v>44.97</v>
      </c>
      <c r="D18" s="354">
        <v>0</v>
      </c>
      <c r="E18" s="354">
        <v>38.6</v>
      </c>
      <c r="F18" s="355">
        <v>1650.4169999999999</v>
      </c>
      <c r="G18" s="356">
        <v>45.10548</v>
      </c>
      <c r="H18" s="355">
        <v>1650.4169999999999</v>
      </c>
      <c r="I18" s="356">
        <v>45.10548</v>
      </c>
      <c r="J18" s="356">
        <v>0.70813000000000004</v>
      </c>
      <c r="K18" s="356">
        <v>0.70813000000000004</v>
      </c>
      <c r="L18" s="356">
        <f t="shared" si="1"/>
        <v>45.813609999999997</v>
      </c>
      <c r="M18" s="356">
        <f t="shared" si="2"/>
        <v>0</v>
      </c>
      <c r="N18" s="357"/>
      <c r="O18" s="356">
        <f t="shared" si="3"/>
        <v>-7.2136099999999956</v>
      </c>
    </row>
    <row r="19" spans="1:15" ht="12.75">
      <c r="A19" s="353">
        <v>9</v>
      </c>
      <c r="B19" s="353" t="s">
        <v>144</v>
      </c>
      <c r="C19" s="354">
        <v>202.36</v>
      </c>
      <c r="D19" s="354">
        <v>0</v>
      </c>
      <c r="E19" s="354">
        <v>155.94</v>
      </c>
      <c r="F19" s="355">
        <v>6968.8919999999998</v>
      </c>
      <c r="G19" s="356">
        <v>186.36985000000001</v>
      </c>
      <c r="H19" s="355">
        <v>6968.8919999999998</v>
      </c>
      <c r="I19" s="356">
        <v>186.36985000000001</v>
      </c>
      <c r="J19" s="356">
        <v>0</v>
      </c>
      <c r="K19" s="356">
        <v>0</v>
      </c>
      <c r="L19" s="356">
        <f t="shared" si="1"/>
        <v>186.36985000000001</v>
      </c>
      <c r="M19" s="356">
        <f t="shared" si="2"/>
        <v>0</v>
      </c>
      <c r="N19" s="357"/>
      <c r="O19" s="356">
        <f t="shared" si="3"/>
        <v>-30.429850000000016</v>
      </c>
    </row>
    <row r="20" spans="1:15" ht="12.75">
      <c r="A20" s="353">
        <v>10</v>
      </c>
      <c r="B20" s="353" t="s">
        <v>145</v>
      </c>
      <c r="C20" s="354">
        <v>136.04</v>
      </c>
      <c r="D20" s="354">
        <v>0</v>
      </c>
      <c r="E20" s="354">
        <v>148.57</v>
      </c>
      <c r="F20" s="355">
        <v>3323.6060000000002</v>
      </c>
      <c r="G20" s="356">
        <v>136.54398</v>
      </c>
      <c r="H20" s="355">
        <v>3323.6060000000002</v>
      </c>
      <c r="I20" s="356">
        <v>136.54398</v>
      </c>
      <c r="J20" s="356">
        <v>41.009099999999997</v>
      </c>
      <c r="K20" s="356">
        <v>41.009099999999997</v>
      </c>
      <c r="L20" s="356">
        <f t="shared" si="1"/>
        <v>177.55307999999999</v>
      </c>
      <c r="M20" s="356">
        <f t="shared" si="2"/>
        <v>0</v>
      </c>
      <c r="N20" s="357"/>
      <c r="O20" s="356">
        <f t="shared" si="3"/>
        <v>-28.983080000000001</v>
      </c>
    </row>
    <row r="21" spans="1:15" ht="12.75">
      <c r="A21" s="353">
        <v>11</v>
      </c>
      <c r="B21" s="353" t="s">
        <v>146</v>
      </c>
      <c r="C21" s="354">
        <v>118.41</v>
      </c>
      <c r="D21" s="354">
        <v>0</v>
      </c>
      <c r="E21" s="354">
        <v>88.27</v>
      </c>
      <c r="F21" s="355">
        <v>3945.5949999999998</v>
      </c>
      <c r="G21" s="356">
        <v>106.90297</v>
      </c>
      <c r="H21" s="355">
        <v>3841.4920000000002</v>
      </c>
      <c r="I21" s="356">
        <v>105.5</v>
      </c>
      <c r="J21" s="356">
        <v>0</v>
      </c>
      <c r="K21" s="356">
        <v>0</v>
      </c>
      <c r="L21" s="356">
        <f t="shared" si="1"/>
        <v>105.5</v>
      </c>
      <c r="M21" s="356">
        <f t="shared" si="2"/>
        <v>1.4029699999999963</v>
      </c>
      <c r="N21" s="357"/>
      <c r="O21" s="356">
        <f t="shared" si="3"/>
        <v>-17.230000000000004</v>
      </c>
    </row>
    <row r="22" spans="1:15" ht="12.75">
      <c r="A22" s="353">
        <v>12</v>
      </c>
      <c r="B22" s="353" t="s">
        <v>147</v>
      </c>
      <c r="C22" s="354">
        <v>112.14</v>
      </c>
      <c r="D22" s="354">
        <v>0</v>
      </c>
      <c r="E22" s="354">
        <v>88.66</v>
      </c>
      <c r="F22" s="355">
        <v>3889.3359999999998</v>
      </c>
      <c r="G22" s="356">
        <v>105.34797</v>
      </c>
      <c r="H22" s="355">
        <v>3889.3359999999998</v>
      </c>
      <c r="I22" s="356">
        <v>105.34797</v>
      </c>
      <c r="J22" s="356">
        <v>2.4080000000000001E-2</v>
      </c>
      <c r="K22" s="356">
        <v>2.4080000000000001E-2</v>
      </c>
      <c r="L22" s="356">
        <f t="shared" si="1"/>
        <v>105.37205</v>
      </c>
      <c r="M22" s="356">
        <f t="shared" si="2"/>
        <v>0</v>
      </c>
      <c r="N22" s="357"/>
      <c r="O22" s="356">
        <f t="shared" si="3"/>
        <v>-16.712050000000005</v>
      </c>
    </row>
    <row r="23" spans="1:15" ht="12.75">
      <c r="A23" s="353">
        <v>13</v>
      </c>
      <c r="B23" s="353" t="s">
        <v>148</v>
      </c>
      <c r="C23" s="354">
        <v>144.94999999999999</v>
      </c>
      <c r="D23" s="354">
        <v>0</v>
      </c>
      <c r="E23" s="354">
        <v>121.55</v>
      </c>
      <c r="F23" s="355">
        <v>12807.445</v>
      </c>
      <c r="G23" s="356">
        <v>145.19666000000001</v>
      </c>
      <c r="H23" s="355">
        <v>12807.445</v>
      </c>
      <c r="I23" s="356">
        <v>145.19666000000001</v>
      </c>
      <c r="J23" s="356">
        <v>1.59758</v>
      </c>
      <c r="K23" s="356">
        <v>0</v>
      </c>
      <c r="L23" s="356">
        <f t="shared" si="1"/>
        <v>145.19666000000001</v>
      </c>
      <c r="M23" s="356">
        <f t="shared" si="2"/>
        <v>1.5975799999999936</v>
      </c>
      <c r="N23" s="357" t="s">
        <v>1002</v>
      </c>
      <c r="O23" s="356">
        <f t="shared" si="3"/>
        <v>-23.646660000000011</v>
      </c>
    </row>
    <row r="24" spans="1:15" ht="12.75">
      <c r="A24" s="353">
        <v>14</v>
      </c>
      <c r="B24" s="353" t="s">
        <v>149</v>
      </c>
      <c r="C24" s="354">
        <v>162.28</v>
      </c>
      <c r="D24" s="354">
        <v>0</v>
      </c>
      <c r="E24" s="354">
        <v>161.11000000000001</v>
      </c>
      <c r="F24" s="355">
        <v>5936.3590000000004</v>
      </c>
      <c r="G24" s="356">
        <v>159.56299000000001</v>
      </c>
      <c r="H24" s="355">
        <v>5936.3590000000004</v>
      </c>
      <c r="I24" s="356">
        <v>159.50239999999999</v>
      </c>
      <c r="J24" s="356">
        <v>33.057600000000001</v>
      </c>
      <c r="K24" s="356">
        <v>33.057600000000001</v>
      </c>
      <c r="L24" s="356">
        <f t="shared" si="1"/>
        <v>192.56</v>
      </c>
      <c r="M24" s="356">
        <f t="shared" si="2"/>
        <v>6.0590000000019018E-2</v>
      </c>
      <c r="N24" s="357"/>
      <c r="O24" s="356">
        <f t="shared" si="3"/>
        <v>-31.449999999999989</v>
      </c>
    </row>
    <row r="25" spans="1:15" ht="12.75">
      <c r="A25" s="353">
        <v>15</v>
      </c>
      <c r="B25" s="353" t="s">
        <v>150</v>
      </c>
      <c r="C25" s="354">
        <v>120.17</v>
      </c>
      <c r="D25" s="354">
        <v>0</v>
      </c>
      <c r="E25" s="354">
        <v>85.6</v>
      </c>
      <c r="F25" s="355">
        <v>3819.6320000000001</v>
      </c>
      <c r="G25" s="356">
        <v>102.51891999999999</v>
      </c>
      <c r="H25" s="355">
        <v>3799.6320000000001</v>
      </c>
      <c r="I25" s="356">
        <v>101.94658</v>
      </c>
      <c r="J25" s="356">
        <v>0.36342000000000002</v>
      </c>
      <c r="K25" s="356">
        <v>0.36342000000000002</v>
      </c>
      <c r="L25" s="356">
        <f t="shared" si="1"/>
        <v>102.31</v>
      </c>
      <c r="M25" s="356">
        <f t="shared" si="2"/>
        <v>0.57233999999999696</v>
      </c>
      <c r="N25" s="357"/>
      <c r="O25" s="356">
        <f t="shared" si="3"/>
        <v>-16.710000000000008</v>
      </c>
    </row>
    <row r="26" spans="1:15" ht="12.75">
      <c r="A26" s="353">
        <v>16</v>
      </c>
      <c r="B26" s="353" t="s">
        <v>151</v>
      </c>
      <c r="C26" s="354">
        <v>67.09</v>
      </c>
      <c r="D26" s="354">
        <v>0</v>
      </c>
      <c r="E26" s="354">
        <v>89.58</v>
      </c>
      <c r="F26" s="355">
        <v>2516.6950000000002</v>
      </c>
      <c r="G26" s="356">
        <v>67.325190000000006</v>
      </c>
      <c r="H26" s="355">
        <v>2516.6950000000002</v>
      </c>
      <c r="I26" s="356">
        <v>67.321299999999994</v>
      </c>
      <c r="J26" s="356">
        <v>39.748699999999999</v>
      </c>
      <c r="K26" s="356">
        <v>39.748699999999999</v>
      </c>
      <c r="L26" s="356">
        <f t="shared" si="1"/>
        <v>107.07</v>
      </c>
      <c r="M26" s="356">
        <f t="shared" si="2"/>
        <v>3.8900000000126056E-3</v>
      </c>
      <c r="N26" s="357"/>
      <c r="O26" s="356">
        <f t="shared" si="3"/>
        <v>-17.489999999999995</v>
      </c>
    </row>
    <row r="27" spans="1:15" ht="12.75">
      <c r="A27" s="353">
        <v>17</v>
      </c>
      <c r="B27" s="353" t="s">
        <v>152</v>
      </c>
      <c r="C27" s="354">
        <v>131.02000000000001</v>
      </c>
      <c r="D27" s="354">
        <v>0</v>
      </c>
      <c r="E27" s="354">
        <v>111.85</v>
      </c>
      <c r="F27" s="355">
        <v>4802.7349999999997</v>
      </c>
      <c r="G27" s="356">
        <v>130.71996999999999</v>
      </c>
      <c r="H27" s="355">
        <v>4802.7349999999997</v>
      </c>
      <c r="I27" s="356">
        <v>130.71996999999999</v>
      </c>
      <c r="J27" s="356">
        <v>2.3544399999999999</v>
      </c>
      <c r="K27" s="356">
        <v>2.3544399999999999</v>
      </c>
      <c r="L27" s="356">
        <f t="shared" si="1"/>
        <v>133.07441</v>
      </c>
      <c r="M27" s="356">
        <f t="shared" si="2"/>
        <v>0</v>
      </c>
      <c r="N27" s="357"/>
      <c r="O27" s="356">
        <f t="shared" si="3"/>
        <v>-21.224410000000006</v>
      </c>
    </row>
    <row r="28" spans="1:15" ht="12.75">
      <c r="A28" s="353">
        <v>18</v>
      </c>
      <c r="B28" s="353" t="s">
        <v>153</v>
      </c>
      <c r="C28" s="354">
        <v>111.22</v>
      </c>
      <c r="D28" s="354">
        <v>0</v>
      </c>
      <c r="E28" s="354">
        <v>99.38</v>
      </c>
      <c r="F28" s="355">
        <v>2943.2359999999999</v>
      </c>
      <c r="G28" s="356">
        <v>74.566329999999994</v>
      </c>
      <c r="H28" s="355">
        <v>2943.2359999999999</v>
      </c>
      <c r="I28" s="356">
        <v>78.895120000000006</v>
      </c>
      <c r="J28" s="356">
        <v>39.884880000000003</v>
      </c>
      <c r="K28" s="356">
        <v>39.884880000000003</v>
      </c>
      <c r="L28" s="356">
        <f t="shared" si="1"/>
        <v>118.78</v>
      </c>
      <c r="M28" s="356">
        <f t="shared" si="2"/>
        <v>-4.3287899999999979</v>
      </c>
      <c r="N28" s="357"/>
      <c r="O28" s="356">
        <f t="shared" si="3"/>
        <v>-19.400000000000006</v>
      </c>
    </row>
    <row r="29" spans="1:15" ht="12.75">
      <c r="A29" s="353">
        <v>19</v>
      </c>
      <c r="B29" s="353" t="s">
        <v>154</v>
      </c>
      <c r="C29" s="354">
        <v>109.16</v>
      </c>
      <c r="D29" s="354">
        <v>0</v>
      </c>
      <c r="E29" s="354">
        <v>134.43</v>
      </c>
      <c r="F29" s="355">
        <v>4167.8540000000003</v>
      </c>
      <c r="G29" s="356">
        <v>110.83628</v>
      </c>
      <c r="H29" s="355">
        <v>4167.8540000000003</v>
      </c>
      <c r="I29" s="356">
        <v>110.83628</v>
      </c>
      <c r="J29" s="356">
        <v>49.833289999999998</v>
      </c>
      <c r="K29" s="356">
        <v>49.833289999999998</v>
      </c>
      <c r="L29" s="356">
        <f t="shared" si="1"/>
        <v>160.66956999999999</v>
      </c>
      <c r="M29" s="356">
        <f t="shared" si="2"/>
        <v>0</v>
      </c>
      <c r="N29" s="357"/>
      <c r="O29" s="356">
        <f t="shared" si="3"/>
        <v>-26.239569999999986</v>
      </c>
    </row>
    <row r="30" spans="1:15" ht="12.75">
      <c r="A30" s="353">
        <v>20</v>
      </c>
      <c r="B30" s="353" t="s">
        <v>155</v>
      </c>
      <c r="C30" s="354">
        <v>70.47</v>
      </c>
      <c r="D30" s="354">
        <v>0</v>
      </c>
      <c r="E30" s="354">
        <v>52.13</v>
      </c>
      <c r="F30" s="355">
        <v>2326.335</v>
      </c>
      <c r="G30" s="356">
        <v>62.292310000000001</v>
      </c>
      <c r="H30" s="355">
        <v>2326.335</v>
      </c>
      <c r="I30" s="356">
        <v>62.292310000000001</v>
      </c>
      <c r="J30" s="356">
        <v>0</v>
      </c>
      <c r="K30" s="356">
        <v>0</v>
      </c>
      <c r="L30" s="356">
        <f t="shared" si="1"/>
        <v>62.292310000000001</v>
      </c>
      <c r="M30" s="356">
        <f t="shared" si="2"/>
        <v>0</v>
      </c>
      <c r="N30" s="357"/>
      <c r="O30" s="356">
        <f t="shared" si="3"/>
        <v>-10.162309999999998</v>
      </c>
    </row>
    <row r="31" spans="1:15" ht="12.75">
      <c r="A31" s="353">
        <v>21</v>
      </c>
      <c r="B31" s="353" t="s">
        <v>156</v>
      </c>
      <c r="C31" s="354">
        <v>80.209999999999994</v>
      </c>
      <c r="D31" s="354">
        <v>0</v>
      </c>
      <c r="E31" s="354">
        <v>104.25</v>
      </c>
      <c r="F31" s="355">
        <v>2895.848</v>
      </c>
      <c r="G31" s="356">
        <v>77.011080000000007</v>
      </c>
      <c r="H31" s="355">
        <v>2895.848</v>
      </c>
      <c r="I31" s="356">
        <v>77.011080000000007</v>
      </c>
      <c r="J31" s="356">
        <v>47.434359999999998</v>
      </c>
      <c r="K31" s="356">
        <v>47.434359999999998</v>
      </c>
      <c r="L31" s="356">
        <f t="shared" si="1"/>
        <v>124.44544</v>
      </c>
      <c r="M31" s="356">
        <f t="shared" si="2"/>
        <v>0</v>
      </c>
      <c r="N31" s="357"/>
      <c r="O31" s="356">
        <f t="shared" si="3"/>
        <v>-20.195440000000005</v>
      </c>
    </row>
    <row r="32" spans="1:15" ht="12.75">
      <c r="A32" s="353">
        <v>22</v>
      </c>
      <c r="B32" s="353" t="s">
        <v>157</v>
      </c>
      <c r="C32" s="354">
        <v>137.30000000000001</v>
      </c>
      <c r="D32" s="354">
        <v>0</v>
      </c>
      <c r="E32" s="354">
        <v>129.63</v>
      </c>
      <c r="F32" s="355">
        <v>5705.0190000000002</v>
      </c>
      <c r="G32" s="356">
        <v>152.83314999999999</v>
      </c>
      <c r="H32" s="355">
        <v>5605.0190000000002</v>
      </c>
      <c r="I32" s="356">
        <v>151.91999999999999</v>
      </c>
      <c r="J32" s="356">
        <v>3.01</v>
      </c>
      <c r="K32" s="356">
        <v>3.01</v>
      </c>
      <c r="L32" s="356">
        <f t="shared" si="1"/>
        <v>154.92999999999998</v>
      </c>
      <c r="M32" s="356">
        <f t="shared" si="2"/>
        <v>0.91315000000000168</v>
      </c>
      <c r="N32" s="357"/>
      <c r="O32" s="356">
        <f t="shared" si="3"/>
        <v>-25.299999999999983</v>
      </c>
    </row>
    <row r="33" spans="1:15" ht="12.75">
      <c r="A33" s="353">
        <v>23</v>
      </c>
      <c r="B33" s="353" t="s">
        <v>158</v>
      </c>
      <c r="C33" s="354">
        <v>84.37</v>
      </c>
      <c r="D33" s="354">
        <v>0</v>
      </c>
      <c r="E33" s="354">
        <v>82.49</v>
      </c>
      <c r="F33" s="355">
        <v>2666.59</v>
      </c>
      <c r="G33" s="356">
        <v>72.387460000000004</v>
      </c>
      <c r="H33" s="355">
        <v>2666.59</v>
      </c>
      <c r="I33" s="356">
        <v>71.255359999999996</v>
      </c>
      <c r="J33" s="356">
        <v>27.33464</v>
      </c>
      <c r="K33" s="356">
        <v>27.33464</v>
      </c>
      <c r="L33" s="356">
        <f t="shared" si="1"/>
        <v>98.59</v>
      </c>
      <c r="M33" s="356">
        <f t="shared" si="2"/>
        <v>1.1321000000000083</v>
      </c>
      <c r="N33" s="357"/>
      <c r="O33" s="356">
        <f t="shared" si="3"/>
        <v>-16.100000000000009</v>
      </c>
    </row>
    <row r="34" spans="1:15" ht="12.75">
      <c r="A34" s="353">
        <v>24</v>
      </c>
      <c r="B34" s="353" t="s">
        <v>159</v>
      </c>
      <c r="C34" s="354">
        <v>109.91</v>
      </c>
      <c r="D34" s="354">
        <v>0</v>
      </c>
      <c r="E34" s="354">
        <v>83.91</v>
      </c>
      <c r="F34" s="355">
        <v>3372.7420000000002</v>
      </c>
      <c r="G34" s="356">
        <v>97.492249999999999</v>
      </c>
      <c r="H34" s="355">
        <v>3372.7420000000002</v>
      </c>
      <c r="I34" s="356">
        <v>97.492249999999999</v>
      </c>
      <c r="J34" s="356">
        <v>8.4059999999999996E-2</v>
      </c>
      <c r="K34" s="356">
        <v>8.4059999999999996E-2</v>
      </c>
      <c r="L34" s="356">
        <f t="shared" si="1"/>
        <v>97.576309999999992</v>
      </c>
      <c r="M34" s="356">
        <f t="shared" si="2"/>
        <v>0</v>
      </c>
      <c r="N34" s="357"/>
      <c r="O34" s="356">
        <f t="shared" si="3"/>
        <v>-13.666309999999996</v>
      </c>
    </row>
    <row r="35" spans="1:15" ht="12.75">
      <c r="A35" s="353">
        <v>25</v>
      </c>
      <c r="B35" s="353" t="s">
        <v>160</v>
      </c>
      <c r="C35" s="354">
        <v>87.93</v>
      </c>
      <c r="D35" s="354">
        <v>0</v>
      </c>
      <c r="E35" s="354">
        <v>62.4</v>
      </c>
      <c r="F35" s="355">
        <v>2450.8890000000001</v>
      </c>
      <c r="G35" s="356">
        <v>66.165509999999998</v>
      </c>
      <c r="H35" s="355">
        <v>2450.8890000000001</v>
      </c>
      <c r="I35" s="356">
        <v>66.165509999999998</v>
      </c>
      <c r="J35" s="356">
        <v>0</v>
      </c>
      <c r="K35" s="356">
        <v>0</v>
      </c>
      <c r="L35" s="356">
        <f t="shared" si="1"/>
        <v>66.165509999999998</v>
      </c>
      <c r="M35" s="356">
        <f t="shared" si="2"/>
        <v>0</v>
      </c>
      <c r="N35" s="357"/>
      <c r="O35" s="356">
        <f t="shared" si="3"/>
        <v>-3.765509999999999</v>
      </c>
    </row>
    <row r="36" spans="1:15" ht="12.75">
      <c r="A36" s="353">
        <v>26</v>
      </c>
      <c r="B36" s="353" t="s">
        <v>161</v>
      </c>
      <c r="C36" s="354">
        <v>132.05000000000001</v>
      </c>
      <c r="D36" s="354">
        <v>0</v>
      </c>
      <c r="E36" s="354">
        <v>159</v>
      </c>
      <c r="F36" s="355">
        <v>4224.9070000000002</v>
      </c>
      <c r="G36" s="356">
        <v>112.33004</v>
      </c>
      <c r="H36" s="355">
        <v>4224.9070000000002</v>
      </c>
      <c r="I36" s="356">
        <v>112.32765000000001</v>
      </c>
      <c r="J36" s="356">
        <v>77.702349999999996</v>
      </c>
      <c r="K36" s="356">
        <v>77.702349999999996</v>
      </c>
      <c r="L36" s="356">
        <f t="shared" si="1"/>
        <v>190.03</v>
      </c>
      <c r="M36" s="356">
        <f t="shared" si="2"/>
        <v>2.3899999999912325E-3</v>
      </c>
      <c r="N36" s="357"/>
      <c r="O36" s="356">
        <f t="shared" si="3"/>
        <v>-31.03</v>
      </c>
    </row>
    <row r="37" spans="1:15" ht="12.75">
      <c r="A37" s="353">
        <v>27</v>
      </c>
      <c r="B37" s="353" t="s">
        <v>162</v>
      </c>
      <c r="C37" s="354">
        <v>75.14</v>
      </c>
      <c r="D37" s="354">
        <v>0</v>
      </c>
      <c r="E37" s="354">
        <v>63.17</v>
      </c>
      <c r="F37" s="355">
        <v>2721.453</v>
      </c>
      <c r="G37" s="356">
        <v>74.282049999999998</v>
      </c>
      <c r="H37" s="355">
        <v>2721.453</v>
      </c>
      <c r="I37" s="356">
        <v>74.282049999999998</v>
      </c>
      <c r="J37" s="356">
        <v>0.98714000000000002</v>
      </c>
      <c r="K37" s="356">
        <v>0.98714000000000002</v>
      </c>
      <c r="L37" s="356">
        <f t="shared" si="1"/>
        <v>75.269189999999995</v>
      </c>
      <c r="M37" s="356">
        <f t="shared" si="2"/>
        <v>0</v>
      </c>
      <c r="N37" s="357"/>
      <c r="O37" s="356">
        <f t="shared" si="3"/>
        <v>-12.099189999999993</v>
      </c>
    </row>
    <row r="38" spans="1:15" ht="12.75">
      <c r="A38" s="353">
        <v>28</v>
      </c>
      <c r="B38" s="353" t="s">
        <v>163</v>
      </c>
      <c r="C38" s="354">
        <v>45.87</v>
      </c>
      <c r="D38" s="354">
        <v>0</v>
      </c>
      <c r="E38" s="354">
        <v>44.59</v>
      </c>
      <c r="F38" s="355">
        <v>1605.0640000000001</v>
      </c>
      <c r="G38" s="356">
        <v>43.676499999999997</v>
      </c>
      <c r="H38" s="355">
        <v>1605.0640000000001</v>
      </c>
      <c r="I38" s="356">
        <v>42.817500000000003</v>
      </c>
      <c r="J38" s="356">
        <v>10.4725</v>
      </c>
      <c r="K38" s="356">
        <v>10.4725</v>
      </c>
      <c r="L38" s="356">
        <f t="shared" si="1"/>
        <v>53.290000000000006</v>
      </c>
      <c r="M38" s="356">
        <f t="shared" si="2"/>
        <v>0.85899999999999466</v>
      </c>
      <c r="N38" s="357"/>
      <c r="O38" s="356">
        <f t="shared" si="3"/>
        <v>-8.7000000000000028</v>
      </c>
    </row>
    <row r="39" spans="1:15" ht="12.75">
      <c r="A39" s="353">
        <v>29</v>
      </c>
      <c r="B39" s="353" t="s">
        <v>164</v>
      </c>
      <c r="C39" s="354">
        <v>153.68</v>
      </c>
      <c r="D39" s="354">
        <v>0</v>
      </c>
      <c r="E39" s="354">
        <v>119.38</v>
      </c>
      <c r="F39" s="355">
        <v>5033.88</v>
      </c>
      <c r="G39" s="356">
        <v>135.00423000000001</v>
      </c>
      <c r="H39" s="355">
        <v>5033.88</v>
      </c>
      <c r="I39" s="356">
        <v>135.00423000000001</v>
      </c>
      <c r="J39" s="356">
        <v>7.4528699999999999</v>
      </c>
      <c r="K39" s="356">
        <v>7.4528699999999999</v>
      </c>
      <c r="L39" s="356">
        <f t="shared" si="1"/>
        <v>142.4571</v>
      </c>
      <c r="M39" s="356">
        <f t="shared" si="2"/>
        <v>0</v>
      </c>
      <c r="N39" s="357"/>
      <c r="O39" s="356">
        <f t="shared" si="3"/>
        <v>-23.077100000000002</v>
      </c>
    </row>
    <row r="40" spans="1:15" ht="12.75">
      <c r="A40" s="353">
        <v>30</v>
      </c>
      <c r="B40" s="353" t="s">
        <v>165</v>
      </c>
      <c r="C40" s="354">
        <v>43.36</v>
      </c>
      <c r="D40" s="354">
        <v>0</v>
      </c>
      <c r="E40" s="354">
        <v>37.32</v>
      </c>
      <c r="F40" s="355">
        <v>1634.7370000000001</v>
      </c>
      <c r="G40" s="356">
        <v>44.59413</v>
      </c>
      <c r="H40" s="355">
        <v>1634.7370000000001</v>
      </c>
      <c r="I40" s="356">
        <v>44.59413</v>
      </c>
      <c r="J40" s="356">
        <v>0</v>
      </c>
      <c r="K40" s="356">
        <v>0</v>
      </c>
      <c r="L40" s="356">
        <f t="shared" si="1"/>
        <v>44.59413</v>
      </c>
      <c r="M40" s="356">
        <f t="shared" si="2"/>
        <v>0</v>
      </c>
      <c r="N40" s="357" t="s">
        <v>399</v>
      </c>
      <c r="O40" s="356">
        <f t="shared" si="3"/>
        <v>-7.2741299999999995</v>
      </c>
    </row>
    <row r="41" spans="1:15" ht="12.75">
      <c r="A41" s="353">
        <v>31</v>
      </c>
      <c r="B41" s="353" t="s">
        <v>166</v>
      </c>
      <c r="C41" s="354">
        <v>164.17</v>
      </c>
      <c r="D41" s="354">
        <v>0</v>
      </c>
      <c r="E41" s="354">
        <v>126.78</v>
      </c>
      <c r="F41" s="355">
        <v>5350.9229999999998</v>
      </c>
      <c r="G41" s="356">
        <v>144.01107999999999</v>
      </c>
      <c r="H41" s="355">
        <v>5350.9229999999998</v>
      </c>
      <c r="I41" s="356">
        <v>144.01107999999999</v>
      </c>
      <c r="J41" s="356">
        <v>5.7245299999999997</v>
      </c>
      <c r="K41" s="356">
        <v>1.5669200000000001</v>
      </c>
      <c r="L41" s="356">
        <f t="shared" si="1"/>
        <v>145.578</v>
      </c>
      <c r="M41" s="356">
        <f t="shared" si="2"/>
        <v>4.1576099999999769</v>
      </c>
      <c r="N41" s="357" t="s">
        <v>1004</v>
      </c>
      <c r="O41" s="356">
        <f t="shared" si="3"/>
        <v>-18.798000000000002</v>
      </c>
    </row>
    <row r="42" spans="1:15" ht="12.75">
      <c r="A42" s="353">
        <v>32</v>
      </c>
      <c r="B42" s="353" t="s">
        <v>167</v>
      </c>
      <c r="C42" s="354">
        <v>143.11000000000001</v>
      </c>
      <c r="D42" s="354">
        <v>0</v>
      </c>
      <c r="E42" s="354">
        <v>100.82</v>
      </c>
      <c r="F42" s="355">
        <v>4371.6890000000003</v>
      </c>
      <c r="G42" s="356">
        <v>118.25169</v>
      </c>
      <c r="H42" s="355">
        <v>4371.6890000000003</v>
      </c>
      <c r="I42" s="356">
        <v>118.25169</v>
      </c>
      <c r="J42" s="356">
        <v>0.58126</v>
      </c>
      <c r="K42" s="356">
        <v>0.58126</v>
      </c>
      <c r="L42" s="356">
        <f t="shared" si="1"/>
        <v>118.83295</v>
      </c>
      <c r="M42" s="356">
        <f t="shared" si="2"/>
        <v>0</v>
      </c>
      <c r="N42" s="357"/>
      <c r="O42" s="356">
        <f t="shared" si="3"/>
        <v>-18.012950000000004</v>
      </c>
    </row>
    <row r="43" spans="1:15" ht="12.75">
      <c r="A43" s="353">
        <v>33</v>
      </c>
      <c r="B43" s="353" t="s">
        <v>168</v>
      </c>
      <c r="C43" s="354">
        <v>58.18</v>
      </c>
      <c r="D43" s="354">
        <v>0</v>
      </c>
      <c r="E43" s="354">
        <v>42.56</v>
      </c>
      <c r="F43" s="355">
        <v>1897.5360000000001</v>
      </c>
      <c r="G43" s="356">
        <v>50.6798</v>
      </c>
      <c r="H43" s="355">
        <v>1886.4010000000001</v>
      </c>
      <c r="I43" s="356">
        <v>50.457099999999997</v>
      </c>
      <c r="J43" s="356">
        <v>0.41289999999999999</v>
      </c>
      <c r="K43" s="356">
        <v>0.41289999999999999</v>
      </c>
      <c r="L43" s="356">
        <f t="shared" si="1"/>
        <v>50.87</v>
      </c>
      <c r="M43" s="356">
        <f t="shared" si="2"/>
        <v>0.22270000000000323</v>
      </c>
      <c r="N43" s="357"/>
      <c r="O43" s="356">
        <f t="shared" si="3"/>
        <v>-8.3099999999999952</v>
      </c>
    </row>
    <row r="44" spans="1:15" ht="12.75">
      <c r="A44" s="353">
        <v>34</v>
      </c>
      <c r="B44" s="353" t="s">
        <v>169</v>
      </c>
      <c r="C44" s="354">
        <v>245.33</v>
      </c>
      <c r="D44" s="354">
        <v>0</v>
      </c>
      <c r="E44" s="354">
        <v>275.97000000000003</v>
      </c>
      <c r="F44" s="355">
        <v>8973.2839999999997</v>
      </c>
      <c r="G44" s="356">
        <v>241.62100000000001</v>
      </c>
      <c r="H44" s="355">
        <v>8973.2839999999997</v>
      </c>
      <c r="I44" s="356">
        <v>241.61474000000001</v>
      </c>
      <c r="J44" s="356">
        <v>88.225260000000006</v>
      </c>
      <c r="K44" s="356">
        <v>88.225260000000006</v>
      </c>
      <c r="L44" s="356">
        <f t="shared" si="1"/>
        <v>329.84000000000003</v>
      </c>
      <c r="M44" s="356">
        <f t="shared" si="2"/>
        <v>6.2599999999974898E-3</v>
      </c>
      <c r="N44" s="357"/>
      <c r="O44" s="356">
        <f t="shared" si="3"/>
        <v>-53.870000000000005</v>
      </c>
    </row>
    <row r="45" spans="1:15" ht="12.75">
      <c r="A45" s="353">
        <v>35</v>
      </c>
      <c r="B45" s="353" t="s">
        <v>170</v>
      </c>
      <c r="C45" s="354">
        <v>62.15</v>
      </c>
      <c r="D45" s="354">
        <v>0</v>
      </c>
      <c r="E45" s="354">
        <v>66.08</v>
      </c>
      <c r="F45" s="355">
        <v>1870.7059999999999</v>
      </c>
      <c r="G45" s="356">
        <v>50.293280000000003</v>
      </c>
      <c r="H45" s="355">
        <v>1856</v>
      </c>
      <c r="I45" s="356">
        <v>49.996650000000002</v>
      </c>
      <c r="J45" s="356">
        <v>28.983350000000002</v>
      </c>
      <c r="K45" s="356">
        <v>28.983350000000002</v>
      </c>
      <c r="L45" s="356">
        <f t="shared" si="1"/>
        <v>78.98</v>
      </c>
      <c r="M45" s="356">
        <f t="shared" si="2"/>
        <v>0.2966300000000075</v>
      </c>
      <c r="N45" s="357"/>
      <c r="O45" s="356">
        <f t="shared" si="3"/>
        <v>-12.900000000000006</v>
      </c>
    </row>
    <row r="46" spans="1:15" ht="12.75">
      <c r="A46" s="353">
        <v>36</v>
      </c>
      <c r="B46" s="353" t="s">
        <v>171</v>
      </c>
      <c r="C46" s="354">
        <v>66.11</v>
      </c>
      <c r="D46" s="354">
        <v>0</v>
      </c>
      <c r="E46" s="354">
        <v>62.02</v>
      </c>
      <c r="F46" s="355">
        <v>2709.1610000000001</v>
      </c>
      <c r="G46" s="356">
        <v>73.136740000000003</v>
      </c>
      <c r="H46" s="355">
        <v>2709.1610000000001</v>
      </c>
      <c r="I46" s="356">
        <v>73.136740000000003</v>
      </c>
      <c r="J46" s="356">
        <v>1.0630000000000001E-2</v>
      </c>
      <c r="K46" s="356">
        <v>1.0630000000000001E-2</v>
      </c>
      <c r="L46" s="356">
        <f t="shared" si="1"/>
        <v>73.147370000000009</v>
      </c>
      <c r="M46" s="356">
        <f t="shared" si="2"/>
        <v>0</v>
      </c>
      <c r="N46" s="357"/>
      <c r="O46" s="356">
        <f t="shared" si="3"/>
        <v>-11.127370000000006</v>
      </c>
    </row>
    <row r="47" spans="1:15" ht="12.75">
      <c r="A47" s="353">
        <v>37</v>
      </c>
      <c r="B47" s="353" t="s">
        <v>172</v>
      </c>
      <c r="C47" s="354">
        <v>59.99</v>
      </c>
      <c r="D47" s="354">
        <v>0</v>
      </c>
      <c r="E47" s="354">
        <v>44.22</v>
      </c>
      <c r="F47" s="355">
        <v>1914.354</v>
      </c>
      <c r="G47" s="356">
        <v>51.965820000000001</v>
      </c>
      <c r="H47" s="355">
        <v>1914.354</v>
      </c>
      <c r="I47" s="356">
        <v>51.965820000000001</v>
      </c>
      <c r="J47" s="356">
        <v>0.51453000000000004</v>
      </c>
      <c r="K47" s="356">
        <v>0.51453000000000004</v>
      </c>
      <c r="L47" s="356">
        <f t="shared" si="1"/>
        <v>52.480350000000001</v>
      </c>
      <c r="M47" s="356">
        <f t="shared" si="2"/>
        <v>0</v>
      </c>
      <c r="N47" s="357"/>
      <c r="O47" s="356">
        <f t="shared" si="3"/>
        <v>-8.2603500000000025</v>
      </c>
    </row>
    <row r="48" spans="1:15" ht="12.75">
      <c r="A48" s="353">
        <v>38</v>
      </c>
      <c r="B48" s="353" t="s">
        <v>173</v>
      </c>
      <c r="C48" s="354">
        <v>68.42</v>
      </c>
      <c r="D48" s="354">
        <v>0</v>
      </c>
      <c r="E48" s="354">
        <v>53.32</v>
      </c>
      <c r="F48" s="355">
        <v>2322.5680000000002</v>
      </c>
      <c r="G48" s="356">
        <v>63.084200000000003</v>
      </c>
      <c r="H48" s="355">
        <v>2322.5680000000002</v>
      </c>
      <c r="I48" s="356">
        <v>63.084200000000003</v>
      </c>
      <c r="J48" s="356">
        <v>0.50495999999999996</v>
      </c>
      <c r="K48" s="356">
        <v>0.50495999999999996</v>
      </c>
      <c r="L48" s="356">
        <f t="shared" si="1"/>
        <v>63.58916</v>
      </c>
      <c r="M48" s="356">
        <f t="shared" si="2"/>
        <v>0</v>
      </c>
      <c r="N48" s="357"/>
      <c r="O48" s="356">
        <f t="shared" si="3"/>
        <v>-10.269159999999999</v>
      </c>
    </row>
    <row r="49" spans="1:15" ht="12.75">
      <c r="A49" s="353">
        <v>39</v>
      </c>
      <c r="B49" s="353" t="s">
        <v>174</v>
      </c>
      <c r="C49" s="354">
        <v>206.7</v>
      </c>
      <c r="D49" s="354">
        <v>0</v>
      </c>
      <c r="E49" s="354">
        <v>165.01</v>
      </c>
      <c r="F49" s="355">
        <v>7174.6769999999997</v>
      </c>
      <c r="G49" s="356">
        <v>191.62563</v>
      </c>
      <c r="H49" s="355">
        <v>7174.6769999999997</v>
      </c>
      <c r="I49" s="356">
        <v>191.62563</v>
      </c>
      <c r="J49" s="356">
        <v>3.0899999999999999E-3</v>
      </c>
      <c r="K49" s="356">
        <v>3.0899999999999999E-3</v>
      </c>
      <c r="L49" s="356">
        <f t="shared" si="1"/>
        <v>191.62871999999999</v>
      </c>
      <c r="M49" s="356">
        <f t="shared" si="2"/>
        <v>0</v>
      </c>
      <c r="N49" s="357"/>
      <c r="O49" s="356">
        <f t="shared" si="3"/>
        <v>-26.618719999999996</v>
      </c>
    </row>
    <row r="50" spans="1:15" ht="12.75">
      <c r="A50" s="353">
        <v>40</v>
      </c>
      <c r="B50" s="353" t="s">
        <v>175</v>
      </c>
      <c r="C50" s="354">
        <v>75.45</v>
      </c>
      <c r="D50" s="354">
        <v>0</v>
      </c>
      <c r="E50" s="354">
        <v>57.53</v>
      </c>
      <c r="F50" s="355">
        <v>2532.63</v>
      </c>
      <c r="G50" s="356">
        <v>68.750050000000002</v>
      </c>
      <c r="H50" s="355">
        <v>2532</v>
      </c>
      <c r="I50" s="356">
        <v>68.457719999999995</v>
      </c>
      <c r="J50" s="356">
        <v>0.30227999999999999</v>
      </c>
      <c r="K50" s="356">
        <v>0.30227999999999999</v>
      </c>
      <c r="L50" s="356">
        <f t="shared" si="1"/>
        <v>68.759999999999991</v>
      </c>
      <c r="M50" s="356">
        <f t="shared" si="2"/>
        <v>0.29233000000000686</v>
      </c>
      <c r="N50" s="357"/>
      <c r="O50" s="356">
        <f t="shared" si="3"/>
        <v>-11.22999999999999</v>
      </c>
    </row>
    <row r="51" spans="1:15" ht="12.75">
      <c r="A51" s="353">
        <v>41</v>
      </c>
      <c r="B51" s="353" t="s">
        <v>176</v>
      </c>
      <c r="C51" s="354">
        <v>83.05</v>
      </c>
      <c r="D51" s="354">
        <v>0</v>
      </c>
      <c r="E51" s="354">
        <v>327.76</v>
      </c>
      <c r="F51" s="355">
        <v>3394.9589999999998</v>
      </c>
      <c r="G51" s="356">
        <v>90.65</v>
      </c>
      <c r="H51" s="355">
        <v>3394.9589999999998</v>
      </c>
      <c r="I51" s="356">
        <v>90.65</v>
      </c>
      <c r="J51" s="356">
        <v>293.33999999999997</v>
      </c>
      <c r="K51" s="356">
        <v>293.33999999999997</v>
      </c>
      <c r="L51" s="356">
        <f t="shared" si="1"/>
        <v>383.99</v>
      </c>
      <c r="M51" s="356">
        <f t="shared" si="2"/>
        <v>0</v>
      </c>
      <c r="N51" s="357"/>
      <c r="O51" s="356">
        <f t="shared" si="3"/>
        <v>-56.230000000000018</v>
      </c>
    </row>
    <row r="52" spans="1:15" ht="12.75">
      <c r="A52" s="353">
        <v>42</v>
      </c>
      <c r="B52" s="353" t="s">
        <v>177</v>
      </c>
      <c r="C52" s="354">
        <v>83.5</v>
      </c>
      <c r="D52" s="354">
        <v>0</v>
      </c>
      <c r="E52" s="354">
        <v>69.23</v>
      </c>
      <c r="F52" s="355">
        <v>2105.1439999999998</v>
      </c>
      <c r="G52" s="356">
        <v>62.95</v>
      </c>
      <c r="H52" s="355">
        <v>2105.1439999999998</v>
      </c>
      <c r="I52" s="356">
        <v>62.95</v>
      </c>
      <c r="J52" s="356">
        <v>3.9615399999999998</v>
      </c>
      <c r="K52" s="356">
        <v>0</v>
      </c>
      <c r="L52" s="356">
        <f t="shared" si="1"/>
        <v>62.95</v>
      </c>
      <c r="M52" s="356">
        <f t="shared" si="2"/>
        <v>3.9615399999999994</v>
      </c>
      <c r="N52" s="357">
        <v>0</v>
      </c>
      <c r="O52" s="356">
        <f t="shared" si="3"/>
        <v>6.2800000000000011</v>
      </c>
    </row>
    <row r="53" spans="1:15" ht="12.75">
      <c r="A53" s="353">
        <v>43</v>
      </c>
      <c r="B53" s="353" t="s">
        <v>178</v>
      </c>
      <c r="C53" s="354">
        <v>91.78</v>
      </c>
      <c r="D53" s="354">
        <v>0</v>
      </c>
      <c r="E53" s="354">
        <v>78.55</v>
      </c>
      <c r="F53" s="355">
        <v>3206.424</v>
      </c>
      <c r="G53" s="356">
        <v>87.439959999999999</v>
      </c>
      <c r="H53" s="355">
        <v>3206.424</v>
      </c>
      <c r="I53" s="356">
        <v>87.439959999999999</v>
      </c>
      <c r="J53" s="356">
        <v>1.79393</v>
      </c>
      <c r="K53" s="356">
        <v>1.79393</v>
      </c>
      <c r="L53" s="356">
        <f t="shared" si="1"/>
        <v>89.233890000000002</v>
      </c>
      <c r="M53" s="356">
        <f t="shared" si="2"/>
        <v>0</v>
      </c>
      <c r="N53" s="357"/>
      <c r="O53" s="356">
        <f t="shared" si="3"/>
        <v>-10.683890000000005</v>
      </c>
    </row>
    <row r="54" spans="1:15" ht="12.75">
      <c r="A54" s="353">
        <v>44</v>
      </c>
      <c r="B54" s="353" t="s">
        <v>179</v>
      </c>
      <c r="C54" s="354">
        <v>65.66</v>
      </c>
      <c r="D54" s="354">
        <v>0</v>
      </c>
      <c r="E54" s="354">
        <v>77.53</v>
      </c>
      <c r="F54" s="355">
        <v>2117.14</v>
      </c>
      <c r="G54" s="356">
        <v>55.403559999999999</v>
      </c>
      <c r="H54" s="355">
        <v>2117.14</v>
      </c>
      <c r="I54" s="356">
        <v>55.403559999999999</v>
      </c>
      <c r="J54" s="356">
        <v>33.418100000000003</v>
      </c>
      <c r="K54" s="356">
        <v>33.418100000000003</v>
      </c>
      <c r="L54" s="356">
        <f t="shared" si="1"/>
        <v>88.821660000000008</v>
      </c>
      <c r="M54" s="356">
        <f t="shared" si="2"/>
        <v>0</v>
      </c>
      <c r="N54" s="357"/>
      <c r="O54" s="356">
        <f t="shared" si="3"/>
        <v>-11.291660000000007</v>
      </c>
    </row>
    <row r="55" spans="1:15" ht="12.75">
      <c r="A55" s="353">
        <v>45</v>
      </c>
      <c r="B55" s="353" t="s">
        <v>181</v>
      </c>
      <c r="C55" s="354">
        <v>76.05</v>
      </c>
      <c r="D55" s="354">
        <v>0</v>
      </c>
      <c r="E55" s="354">
        <v>101.34</v>
      </c>
      <c r="F55" s="355">
        <v>2542.2530000000002</v>
      </c>
      <c r="G55" s="356">
        <v>68.115350000000007</v>
      </c>
      <c r="H55" s="355">
        <v>2542.2530000000002</v>
      </c>
      <c r="I55" s="356">
        <v>68.115350000000007</v>
      </c>
      <c r="J55" s="356">
        <v>52.538960000000003</v>
      </c>
      <c r="K55" s="356">
        <v>52.538960000000003</v>
      </c>
      <c r="L55" s="356">
        <f t="shared" si="1"/>
        <v>120.65431000000001</v>
      </c>
      <c r="M55" s="356">
        <f t="shared" si="2"/>
        <v>0</v>
      </c>
      <c r="N55" s="357" t="s">
        <v>1005</v>
      </c>
      <c r="O55" s="356">
        <f t="shared" si="3"/>
        <v>-19.314310000000006</v>
      </c>
    </row>
    <row r="56" spans="1:15" ht="12.75">
      <c r="A56" s="353">
        <v>46</v>
      </c>
      <c r="B56" s="353" t="s">
        <v>183</v>
      </c>
      <c r="C56" s="354">
        <v>144.25</v>
      </c>
      <c r="D56" s="354">
        <v>0</v>
      </c>
      <c r="E56" s="354">
        <v>100.73</v>
      </c>
      <c r="F56" s="355">
        <v>4530.8029999999999</v>
      </c>
      <c r="G56" s="356">
        <v>121.55721</v>
      </c>
      <c r="H56" s="355">
        <v>4530.8029999999999</v>
      </c>
      <c r="I56" s="356">
        <v>120.39</v>
      </c>
      <c r="J56" s="356">
        <v>0</v>
      </c>
      <c r="K56" s="356">
        <v>0</v>
      </c>
      <c r="L56" s="356">
        <f t="shared" si="1"/>
        <v>120.39</v>
      </c>
      <c r="M56" s="356">
        <f t="shared" si="2"/>
        <v>1.1672099999999972</v>
      </c>
      <c r="N56" s="357" t="s">
        <v>1006</v>
      </c>
      <c r="O56" s="356">
        <f t="shared" si="3"/>
        <v>-19.659999999999997</v>
      </c>
    </row>
    <row r="57" spans="1:15" ht="12.75">
      <c r="A57" s="353">
        <v>47</v>
      </c>
      <c r="B57" s="353" t="s">
        <v>184</v>
      </c>
      <c r="C57" s="354">
        <v>254.57</v>
      </c>
      <c r="D57" s="354">
        <v>0</v>
      </c>
      <c r="E57" s="354">
        <v>205.58</v>
      </c>
      <c r="F57" s="355">
        <v>7612.3090000000002</v>
      </c>
      <c r="G57" s="356">
        <v>202.61539999999999</v>
      </c>
      <c r="H57" s="355">
        <v>7612.3090000000002</v>
      </c>
      <c r="I57" s="356">
        <v>202.61539999999999</v>
      </c>
      <c r="J57" s="356">
        <v>35.83867</v>
      </c>
      <c r="K57" s="356">
        <v>35.83867</v>
      </c>
      <c r="L57" s="356">
        <f t="shared" si="1"/>
        <v>238.45407</v>
      </c>
      <c r="M57" s="356">
        <f t="shared" si="2"/>
        <v>0</v>
      </c>
      <c r="N57" s="357">
        <v>0</v>
      </c>
      <c r="O57" s="356">
        <f t="shared" si="3"/>
        <v>-32.874069999999989</v>
      </c>
    </row>
    <row r="58" spans="1:15" ht="12.75">
      <c r="A58" s="353">
        <v>48</v>
      </c>
      <c r="B58" s="353" t="s">
        <v>185</v>
      </c>
      <c r="C58" s="354">
        <v>82.47</v>
      </c>
      <c r="D58" s="354">
        <v>0</v>
      </c>
      <c r="E58" s="354">
        <v>114.74</v>
      </c>
      <c r="F58" s="355">
        <v>2439.9340000000002</v>
      </c>
      <c r="G58" s="356">
        <v>66.036169999999998</v>
      </c>
      <c r="H58" s="355">
        <v>2439.9340000000002</v>
      </c>
      <c r="I58" s="356">
        <v>65.234610000000004</v>
      </c>
      <c r="J58" s="356">
        <v>71.905389999999997</v>
      </c>
      <c r="K58" s="356">
        <v>71.905389999999997</v>
      </c>
      <c r="L58" s="356">
        <f t="shared" si="1"/>
        <v>137.13999999999999</v>
      </c>
      <c r="M58" s="356">
        <f t="shared" si="2"/>
        <v>0.80155999999999494</v>
      </c>
      <c r="N58" s="357"/>
      <c r="O58" s="356">
        <f t="shared" si="3"/>
        <v>-22.399999999999991</v>
      </c>
    </row>
    <row r="59" spans="1:15" ht="12.75">
      <c r="A59" s="353">
        <v>49</v>
      </c>
      <c r="B59" s="353" t="s">
        <v>186</v>
      </c>
      <c r="C59" s="354">
        <v>101.91</v>
      </c>
      <c r="D59" s="354">
        <v>0</v>
      </c>
      <c r="E59" s="354">
        <v>120.12</v>
      </c>
      <c r="F59" s="355">
        <v>3725.2080000000001</v>
      </c>
      <c r="G59" s="356">
        <v>99.855000000000004</v>
      </c>
      <c r="H59" s="355">
        <v>3699.8</v>
      </c>
      <c r="I59" s="356">
        <v>99.174090000000007</v>
      </c>
      <c r="J59" s="356">
        <v>44.395910000000001</v>
      </c>
      <c r="K59" s="356">
        <v>44.395910000000001</v>
      </c>
      <c r="L59" s="356">
        <f t="shared" si="1"/>
        <v>143.57</v>
      </c>
      <c r="M59" s="356">
        <f t="shared" si="2"/>
        <v>0.68091000000001145</v>
      </c>
      <c r="N59" s="357"/>
      <c r="O59" s="356">
        <f t="shared" si="3"/>
        <v>-23.449999999999989</v>
      </c>
    </row>
    <row r="60" spans="1:15" ht="12.75">
      <c r="A60" s="353">
        <v>50</v>
      </c>
      <c r="B60" s="353" t="s">
        <v>187</v>
      </c>
      <c r="C60" s="354">
        <v>55.05</v>
      </c>
      <c r="D60" s="354">
        <v>0</v>
      </c>
      <c r="E60" s="354">
        <v>45.36</v>
      </c>
      <c r="F60" s="355">
        <v>2031.56</v>
      </c>
      <c r="G60" s="356">
        <v>54.512779999999999</v>
      </c>
      <c r="H60" s="355">
        <v>2031.56</v>
      </c>
      <c r="I60" s="356">
        <v>53.966439999999999</v>
      </c>
      <c r="J60" s="356">
        <v>0.24356</v>
      </c>
      <c r="K60" s="356">
        <v>0.24356</v>
      </c>
      <c r="L60" s="356">
        <f t="shared" si="1"/>
        <v>54.21</v>
      </c>
      <c r="M60" s="356">
        <f t="shared" si="2"/>
        <v>0.54634000000000071</v>
      </c>
      <c r="N60" s="357">
        <v>0</v>
      </c>
      <c r="O60" s="356">
        <f t="shared" si="3"/>
        <v>-8.8500000000000014</v>
      </c>
    </row>
    <row r="61" spans="1:15" ht="12.75">
      <c r="A61" s="353">
        <v>51</v>
      </c>
      <c r="B61" s="353" t="s">
        <v>188</v>
      </c>
      <c r="C61" s="354">
        <v>124.94</v>
      </c>
      <c r="D61" s="354">
        <v>0</v>
      </c>
      <c r="E61" s="354">
        <v>102.64</v>
      </c>
      <c r="F61" s="355">
        <v>4497.692</v>
      </c>
      <c r="G61" s="356">
        <v>119.67677</v>
      </c>
      <c r="H61" s="355">
        <v>4497.692</v>
      </c>
      <c r="I61" s="356">
        <v>119.67677</v>
      </c>
      <c r="J61" s="356">
        <v>2.97376</v>
      </c>
      <c r="K61" s="356">
        <v>2.97376</v>
      </c>
      <c r="L61" s="356">
        <f t="shared" si="1"/>
        <v>122.65053</v>
      </c>
      <c r="M61" s="356">
        <f t="shared" si="2"/>
        <v>0</v>
      </c>
      <c r="N61" s="357">
        <v>0</v>
      </c>
      <c r="O61" s="356">
        <f t="shared" si="3"/>
        <v>-20.010530000000003</v>
      </c>
    </row>
    <row r="62" spans="1:15" ht="12.75">
      <c r="A62" s="353">
        <v>52</v>
      </c>
      <c r="B62" s="353" t="s">
        <v>189</v>
      </c>
      <c r="C62" s="354">
        <v>66.400000000000006</v>
      </c>
      <c r="D62" s="354">
        <v>0</v>
      </c>
      <c r="E62" s="354">
        <v>112.48</v>
      </c>
      <c r="F62" s="355">
        <v>3152.9</v>
      </c>
      <c r="G62" s="356">
        <v>85.274690000000007</v>
      </c>
      <c r="H62" s="355">
        <v>3152.9</v>
      </c>
      <c r="I62" s="356">
        <v>84.127960000000002</v>
      </c>
      <c r="J62" s="356">
        <v>50.312040000000003</v>
      </c>
      <c r="K62" s="356">
        <v>50.312040000000003</v>
      </c>
      <c r="L62" s="356">
        <f t="shared" si="1"/>
        <v>134.44</v>
      </c>
      <c r="M62" s="356">
        <f t="shared" si="2"/>
        <v>1.1467300000000193</v>
      </c>
      <c r="N62" s="357"/>
      <c r="O62" s="356">
        <f t="shared" si="3"/>
        <v>-21.959999999999994</v>
      </c>
    </row>
    <row r="63" spans="1:15" ht="12.75">
      <c r="A63" s="353">
        <v>53</v>
      </c>
      <c r="B63" s="353" t="s">
        <v>190</v>
      </c>
      <c r="C63" s="354">
        <v>83.1</v>
      </c>
      <c r="D63" s="354">
        <v>0</v>
      </c>
      <c r="E63" s="354">
        <v>45.99</v>
      </c>
      <c r="F63" s="355">
        <v>2052.721</v>
      </c>
      <c r="G63" s="356">
        <v>54.757820000000002</v>
      </c>
      <c r="H63" s="355">
        <v>2052.721</v>
      </c>
      <c r="I63" s="356">
        <v>54.757820000000002</v>
      </c>
      <c r="J63" s="356">
        <v>0</v>
      </c>
      <c r="K63" s="356">
        <v>0</v>
      </c>
      <c r="L63" s="356">
        <f t="shared" si="1"/>
        <v>54.757820000000002</v>
      </c>
      <c r="M63" s="356">
        <f t="shared" si="2"/>
        <v>0</v>
      </c>
      <c r="N63" s="357"/>
      <c r="O63" s="356">
        <f t="shared" si="3"/>
        <v>-8.7678200000000004</v>
      </c>
    </row>
    <row r="64" spans="1:15" ht="12.75">
      <c r="A64" s="353">
        <v>54</v>
      </c>
      <c r="B64" s="353" t="s">
        <v>191</v>
      </c>
      <c r="C64" s="354">
        <v>98.23</v>
      </c>
      <c r="D64" s="354">
        <v>0</v>
      </c>
      <c r="E64" s="354">
        <v>62.54</v>
      </c>
      <c r="F64" s="355">
        <v>518.24</v>
      </c>
      <c r="G64" s="356">
        <v>73.489999999999995</v>
      </c>
      <c r="H64" s="355">
        <v>518.24</v>
      </c>
      <c r="I64" s="356">
        <v>73.404160000000005</v>
      </c>
      <c r="J64" s="356">
        <v>1.3458399999999999</v>
      </c>
      <c r="K64" s="356">
        <v>1.3458399999999999</v>
      </c>
      <c r="L64" s="356">
        <f t="shared" si="1"/>
        <v>74.75</v>
      </c>
      <c r="M64" s="356">
        <f t="shared" si="2"/>
        <v>8.5839999999990368E-2</v>
      </c>
      <c r="N64" s="357"/>
      <c r="O64" s="356">
        <f t="shared" si="3"/>
        <v>-12.21</v>
      </c>
    </row>
    <row r="65" spans="1:15" ht="12.75">
      <c r="A65" s="353">
        <v>55</v>
      </c>
      <c r="B65" s="353" t="s">
        <v>192</v>
      </c>
      <c r="C65" s="354">
        <v>84.44</v>
      </c>
      <c r="D65" s="354">
        <v>0</v>
      </c>
      <c r="E65" s="354">
        <v>66.87</v>
      </c>
      <c r="F65" s="355">
        <v>2884.1489999999999</v>
      </c>
      <c r="G65" s="356">
        <v>78.889420000000001</v>
      </c>
      <c r="H65" s="355">
        <v>2800.1489999999999</v>
      </c>
      <c r="I65" s="356">
        <v>78.542150000000007</v>
      </c>
      <c r="J65" s="356">
        <v>1.37785</v>
      </c>
      <c r="K65" s="356">
        <v>1.37785</v>
      </c>
      <c r="L65" s="356">
        <f>I65+K65</f>
        <v>79.92</v>
      </c>
      <c r="M65" s="356">
        <f t="shared" si="2"/>
        <v>0.34726999999999464</v>
      </c>
      <c r="N65" s="357" t="s">
        <v>1007</v>
      </c>
      <c r="O65" s="356">
        <f t="shared" si="3"/>
        <v>-13.049999999999997</v>
      </c>
    </row>
    <row r="66" spans="1:15" ht="12.75">
      <c r="A66" s="353">
        <v>56</v>
      </c>
      <c r="B66" s="353" t="s">
        <v>193</v>
      </c>
      <c r="C66" s="354">
        <v>136.13999999999999</v>
      </c>
      <c r="D66" s="354">
        <v>0</v>
      </c>
      <c r="E66" s="354">
        <v>117.36</v>
      </c>
      <c r="F66" s="355">
        <v>5097.393</v>
      </c>
      <c r="G66" s="356">
        <v>136.30736999999999</v>
      </c>
      <c r="H66" s="355">
        <v>5097.393</v>
      </c>
      <c r="I66" s="356">
        <v>136.30736999999999</v>
      </c>
      <c r="J66" s="356">
        <v>3.82</v>
      </c>
      <c r="K66" s="356">
        <v>3.82</v>
      </c>
      <c r="L66" s="356">
        <f t="shared" si="1"/>
        <v>140.12736999999998</v>
      </c>
      <c r="M66" s="356">
        <f t="shared" si="2"/>
        <v>0</v>
      </c>
      <c r="N66" s="357"/>
      <c r="O66" s="356">
        <f t="shared" si="3"/>
        <v>-22.767369999999985</v>
      </c>
    </row>
    <row r="67" spans="1:15" ht="12.75">
      <c r="A67" s="353">
        <v>57</v>
      </c>
      <c r="B67" s="353" t="s">
        <v>194</v>
      </c>
      <c r="C67" s="354">
        <v>88.44</v>
      </c>
      <c r="D67" s="354">
        <v>0</v>
      </c>
      <c r="E67" s="354">
        <v>78.099999999999994</v>
      </c>
      <c r="F67" s="355">
        <v>3436.797</v>
      </c>
      <c r="G67" s="356">
        <v>92.196709999999996</v>
      </c>
      <c r="H67" s="355">
        <v>3436.797</v>
      </c>
      <c r="I67" s="356">
        <v>92.196709999999996</v>
      </c>
      <c r="J67" s="356">
        <v>1.04036</v>
      </c>
      <c r="K67" s="356">
        <v>1.04036</v>
      </c>
      <c r="L67" s="356">
        <f t="shared" si="1"/>
        <v>93.237070000000003</v>
      </c>
      <c r="M67" s="356">
        <f t="shared" si="2"/>
        <v>0</v>
      </c>
      <c r="N67" s="357"/>
      <c r="O67" s="356">
        <f t="shared" si="3"/>
        <v>-15.137070000000008</v>
      </c>
    </row>
    <row r="68" spans="1:15" ht="12.75">
      <c r="A68" s="353">
        <v>58</v>
      </c>
      <c r="B68" s="353" t="s">
        <v>195</v>
      </c>
      <c r="C68" s="354">
        <v>69.290000000000006</v>
      </c>
      <c r="D68" s="354">
        <v>0</v>
      </c>
      <c r="E68" s="354">
        <v>60.31</v>
      </c>
      <c r="F68" s="355">
        <v>2650.5450000000001</v>
      </c>
      <c r="G68" s="356">
        <v>72.346829999999997</v>
      </c>
      <c r="H68" s="355">
        <v>2650.5450000000001</v>
      </c>
      <c r="I68" s="356">
        <v>70.882549999999995</v>
      </c>
      <c r="J68" s="356">
        <v>1.46428</v>
      </c>
      <c r="K68" s="356">
        <v>1.1974499999999999</v>
      </c>
      <c r="L68" s="356">
        <f t="shared" si="1"/>
        <v>72.08</v>
      </c>
      <c r="M68" s="356">
        <f t="shared" si="2"/>
        <v>1.731110000000001</v>
      </c>
      <c r="N68" s="357"/>
      <c r="O68" s="356">
        <f t="shared" si="3"/>
        <v>-11.769999999999996</v>
      </c>
    </row>
    <row r="69" spans="1:15" ht="12.75">
      <c r="A69" s="353">
        <v>59</v>
      </c>
      <c r="B69" s="353" t="s">
        <v>196</v>
      </c>
      <c r="C69" s="354">
        <v>80.75</v>
      </c>
      <c r="D69" s="354">
        <v>0</v>
      </c>
      <c r="E69" s="354">
        <v>86.97</v>
      </c>
      <c r="F69" s="355">
        <v>2791.7719999999999</v>
      </c>
      <c r="G69" s="356">
        <v>74.196309999999997</v>
      </c>
      <c r="H69" s="355">
        <v>2791.7719999999999</v>
      </c>
      <c r="I69" s="356">
        <v>74.196100000000001</v>
      </c>
      <c r="J69" s="356">
        <v>29.7439</v>
      </c>
      <c r="K69" s="356">
        <v>29.7439</v>
      </c>
      <c r="L69" s="356">
        <f t="shared" si="1"/>
        <v>103.94</v>
      </c>
      <c r="M69" s="356">
        <f t="shared" si="2"/>
        <v>2.0999999999560259E-4</v>
      </c>
      <c r="N69" s="357" t="s">
        <v>1008</v>
      </c>
      <c r="O69" s="356">
        <f t="shared" si="3"/>
        <v>-16.97</v>
      </c>
    </row>
    <row r="70" spans="1:15" ht="12.75">
      <c r="A70" s="353">
        <v>60</v>
      </c>
      <c r="B70" s="353" t="s">
        <v>197</v>
      </c>
      <c r="C70" s="354">
        <v>136.59</v>
      </c>
      <c r="D70" s="354">
        <v>0</v>
      </c>
      <c r="E70" s="354">
        <v>86.88</v>
      </c>
      <c r="F70" s="355">
        <v>3904.7570000000001</v>
      </c>
      <c r="G70" s="356">
        <v>104.06071</v>
      </c>
      <c r="H70" s="355">
        <v>3904.7570000000001</v>
      </c>
      <c r="I70" s="356">
        <v>103.83924</v>
      </c>
      <c r="J70" s="356">
        <v>7.6000000000000004E-4</v>
      </c>
      <c r="K70" s="356">
        <v>7.6000000000000004E-4</v>
      </c>
      <c r="L70" s="356">
        <f t="shared" si="1"/>
        <v>103.84</v>
      </c>
      <c r="M70" s="356">
        <f t="shared" si="2"/>
        <v>0.2214699999999965</v>
      </c>
      <c r="N70" s="357"/>
      <c r="O70" s="356">
        <f t="shared" si="3"/>
        <v>-16.960000000000008</v>
      </c>
    </row>
    <row r="71" spans="1:15" ht="12.75">
      <c r="A71" s="353">
        <v>61</v>
      </c>
      <c r="B71" s="353" t="s">
        <v>198</v>
      </c>
      <c r="C71" s="354">
        <v>108.54</v>
      </c>
      <c r="D71" s="354">
        <v>0</v>
      </c>
      <c r="E71" s="354">
        <v>98.89</v>
      </c>
      <c r="F71" s="355">
        <v>4431.415</v>
      </c>
      <c r="G71" s="356">
        <v>118.37770999999999</v>
      </c>
      <c r="H71" s="355">
        <v>4424.3890000000001</v>
      </c>
      <c r="I71" s="356">
        <v>118.07086</v>
      </c>
      <c r="J71" s="356">
        <v>0.11914</v>
      </c>
      <c r="K71" s="356">
        <v>0.11914</v>
      </c>
      <c r="L71" s="356">
        <f t="shared" si="1"/>
        <v>118.19</v>
      </c>
      <c r="M71" s="356">
        <f t="shared" si="2"/>
        <v>0.30684999999999718</v>
      </c>
      <c r="N71" s="357"/>
      <c r="O71" s="356">
        <f t="shared" si="3"/>
        <v>-19.299999999999997</v>
      </c>
    </row>
    <row r="72" spans="1:15" ht="12.75">
      <c r="A72" s="353">
        <v>62</v>
      </c>
      <c r="B72" s="353" t="s">
        <v>199</v>
      </c>
      <c r="C72" s="354">
        <v>78.52</v>
      </c>
      <c r="D72" s="354">
        <v>0</v>
      </c>
      <c r="E72" s="354">
        <v>57.15</v>
      </c>
      <c r="F72" s="355">
        <v>2526.4</v>
      </c>
      <c r="G72" s="356">
        <v>67.407420000000002</v>
      </c>
      <c r="H72" s="355">
        <v>2526.4</v>
      </c>
      <c r="I72" s="356">
        <v>67.405349999999999</v>
      </c>
      <c r="J72" s="356">
        <v>0.89464999999999995</v>
      </c>
      <c r="K72" s="356">
        <v>0.89464999999999995</v>
      </c>
      <c r="L72" s="356">
        <f t="shared" si="1"/>
        <v>68.3</v>
      </c>
      <c r="M72" s="356">
        <f t="shared" si="2"/>
        <v>2.0700000000033469E-3</v>
      </c>
      <c r="N72" s="357"/>
      <c r="O72" s="356">
        <f t="shared" si="3"/>
        <v>-11.149999999999999</v>
      </c>
    </row>
    <row r="73" spans="1:15" ht="12.75">
      <c r="A73" s="353">
        <v>63</v>
      </c>
      <c r="B73" s="353" t="s">
        <v>200</v>
      </c>
      <c r="C73" s="354">
        <v>109.44</v>
      </c>
      <c r="D73" s="354">
        <v>0</v>
      </c>
      <c r="E73" s="354">
        <v>97.93</v>
      </c>
      <c r="F73" s="355">
        <v>4235.7139999999999</v>
      </c>
      <c r="G73" s="356">
        <v>115.84712</v>
      </c>
      <c r="H73" s="355">
        <v>4224.7219999999998</v>
      </c>
      <c r="I73" s="356">
        <v>115.51734999999999</v>
      </c>
      <c r="J73" s="356">
        <v>1.5326500000000001</v>
      </c>
      <c r="K73" s="356">
        <v>1.5326500000000001</v>
      </c>
      <c r="L73" s="356">
        <f t="shared" si="1"/>
        <v>117.05</v>
      </c>
      <c r="M73" s="356">
        <f t="shared" si="2"/>
        <v>0.32977000000001055</v>
      </c>
      <c r="N73" s="357" t="s">
        <v>1009</v>
      </c>
      <c r="O73" s="356">
        <f t="shared" si="3"/>
        <v>-19.11999999999999</v>
      </c>
    </row>
    <row r="74" spans="1:15" ht="12.75">
      <c r="A74" s="353">
        <v>64</v>
      </c>
      <c r="B74" s="353" t="s">
        <v>201</v>
      </c>
      <c r="C74" s="354">
        <v>74.650000000000006</v>
      </c>
      <c r="D74" s="354">
        <v>0</v>
      </c>
      <c r="E74" s="354">
        <v>99.6</v>
      </c>
      <c r="F74" s="355">
        <v>2416.7449999999999</v>
      </c>
      <c r="G74" s="356">
        <v>64.209190000000007</v>
      </c>
      <c r="H74" s="355">
        <v>2415.4</v>
      </c>
      <c r="I74" s="356">
        <v>63.90352</v>
      </c>
      <c r="J74" s="356">
        <v>55.136479999999999</v>
      </c>
      <c r="K74" s="356">
        <v>55.136479999999999</v>
      </c>
      <c r="L74" s="356">
        <f t="shared" si="1"/>
        <v>119.03999999999999</v>
      </c>
      <c r="M74" s="356">
        <f t="shared" si="2"/>
        <v>0.30567000000002054</v>
      </c>
      <c r="N74" s="357" t="s">
        <v>1010</v>
      </c>
      <c r="O74" s="356">
        <f t="shared" si="3"/>
        <v>-19.439999999999998</v>
      </c>
    </row>
    <row r="75" spans="1:15" ht="12.75">
      <c r="A75" s="353">
        <v>65</v>
      </c>
      <c r="B75" s="353" t="s">
        <v>202</v>
      </c>
      <c r="C75" s="354">
        <v>162.69</v>
      </c>
      <c r="D75" s="354">
        <v>0</v>
      </c>
      <c r="E75" s="354">
        <v>147.72</v>
      </c>
      <c r="F75" s="355">
        <v>6342.31</v>
      </c>
      <c r="G75" s="356">
        <v>168.65015</v>
      </c>
      <c r="H75" s="355">
        <v>6342.31</v>
      </c>
      <c r="I75" s="356">
        <v>168.65015</v>
      </c>
      <c r="J75" s="356">
        <v>0</v>
      </c>
      <c r="K75" s="356">
        <v>0</v>
      </c>
      <c r="L75" s="356">
        <f t="shared" si="1"/>
        <v>168.65015</v>
      </c>
      <c r="M75" s="356">
        <f t="shared" si="2"/>
        <v>0</v>
      </c>
      <c r="N75" s="357"/>
      <c r="O75" s="356">
        <f t="shared" si="3"/>
        <v>-20.930149999999998</v>
      </c>
    </row>
    <row r="76" spans="1:15" ht="12.75">
      <c r="A76" s="353">
        <v>66</v>
      </c>
      <c r="B76" s="353" t="s">
        <v>203</v>
      </c>
      <c r="C76" s="354">
        <v>51.22</v>
      </c>
      <c r="D76" s="354">
        <v>0</v>
      </c>
      <c r="E76" s="354">
        <v>50.54</v>
      </c>
      <c r="F76" s="355">
        <v>1838.183</v>
      </c>
      <c r="G76" s="356">
        <v>49.123550000000002</v>
      </c>
      <c r="H76" s="355">
        <v>1838.183</v>
      </c>
      <c r="I76" s="356">
        <v>49.123550000000002</v>
      </c>
      <c r="J76" s="356">
        <v>11.03167</v>
      </c>
      <c r="K76" s="356">
        <v>11.03167</v>
      </c>
      <c r="L76" s="356">
        <f t="shared" si="1"/>
        <v>60.15522</v>
      </c>
      <c r="M76" s="356">
        <f t="shared" si="2"/>
        <v>0</v>
      </c>
      <c r="N76" s="357"/>
      <c r="O76" s="356">
        <f t="shared" si="3"/>
        <v>-9.6152200000000008</v>
      </c>
    </row>
    <row r="77" spans="1:15" ht="12.75">
      <c r="A77" s="353">
        <v>67</v>
      </c>
      <c r="B77" s="353" t="s">
        <v>204</v>
      </c>
      <c r="C77" s="354">
        <v>149.77000000000001</v>
      </c>
      <c r="D77" s="354">
        <v>0</v>
      </c>
      <c r="E77" s="354">
        <v>135.53</v>
      </c>
      <c r="F77" s="355">
        <v>4195.8500000000004</v>
      </c>
      <c r="G77" s="356">
        <v>152.10300000000001</v>
      </c>
      <c r="H77" s="355">
        <v>3247.5</v>
      </c>
      <c r="I77" s="356">
        <v>146.93299999999999</v>
      </c>
      <c r="J77" s="356">
        <v>15.057</v>
      </c>
      <c r="K77" s="356">
        <v>15.057</v>
      </c>
      <c r="L77" s="356">
        <f t="shared" si="1"/>
        <v>161.98999999999998</v>
      </c>
      <c r="M77" s="356">
        <f t="shared" si="2"/>
        <v>5.1700000000000159</v>
      </c>
      <c r="N77" s="357" t="s">
        <v>1010</v>
      </c>
      <c r="O77" s="356">
        <f t="shared" si="3"/>
        <v>-26.45999999999998</v>
      </c>
    </row>
    <row r="78" spans="1:15" ht="12.75">
      <c r="A78" s="353">
        <v>68</v>
      </c>
      <c r="B78" s="353" t="s">
        <v>205</v>
      </c>
      <c r="C78" s="354">
        <v>249.1</v>
      </c>
      <c r="D78" s="354">
        <v>0</v>
      </c>
      <c r="E78" s="354">
        <v>236.42</v>
      </c>
      <c r="F78" s="355">
        <v>8629.3310000000001</v>
      </c>
      <c r="G78" s="356">
        <v>231.39179999999999</v>
      </c>
      <c r="H78" s="355">
        <v>8629.3310000000001</v>
      </c>
      <c r="I78" s="356">
        <v>225.70531</v>
      </c>
      <c r="J78" s="356">
        <v>56.864690000000003</v>
      </c>
      <c r="K78" s="356">
        <v>56.864690000000003</v>
      </c>
      <c r="L78" s="356">
        <f t="shared" si="1"/>
        <v>282.57</v>
      </c>
      <c r="M78" s="356">
        <f t="shared" si="2"/>
        <v>5.6864899999999921</v>
      </c>
      <c r="N78" s="357">
        <v>0</v>
      </c>
      <c r="O78" s="356">
        <f t="shared" si="3"/>
        <v>-46.150000000000006</v>
      </c>
    </row>
    <row r="79" spans="1:15" ht="12.75">
      <c r="A79" s="353">
        <v>69</v>
      </c>
      <c r="B79" s="353" t="s">
        <v>206</v>
      </c>
      <c r="C79" s="354">
        <v>117.21</v>
      </c>
      <c r="D79" s="354">
        <v>0</v>
      </c>
      <c r="E79" s="354">
        <v>81.180000000000007</v>
      </c>
      <c r="F79" s="355">
        <v>3657.4639999999999</v>
      </c>
      <c r="G79" s="356">
        <v>97.034779999999998</v>
      </c>
      <c r="H79" s="355">
        <v>3657.4639999999999</v>
      </c>
      <c r="I79" s="356">
        <v>97.03</v>
      </c>
      <c r="J79" s="356">
        <v>0</v>
      </c>
      <c r="K79" s="356">
        <v>0</v>
      </c>
      <c r="L79" s="356">
        <f t="shared" si="1"/>
        <v>97.03</v>
      </c>
      <c r="M79" s="356">
        <f t="shared" si="2"/>
        <v>4.7799999999966758E-3</v>
      </c>
      <c r="N79" s="357"/>
      <c r="O79" s="356">
        <f t="shared" si="3"/>
        <v>-15.849999999999994</v>
      </c>
    </row>
    <row r="80" spans="1:15" ht="12.75">
      <c r="A80" s="353">
        <v>70</v>
      </c>
      <c r="B80" s="353" t="s">
        <v>207</v>
      </c>
      <c r="C80" s="354">
        <v>137.09</v>
      </c>
      <c r="D80" s="354">
        <v>0</v>
      </c>
      <c r="E80" s="354">
        <v>104.54</v>
      </c>
      <c r="F80" s="355">
        <v>4649.9009999999998</v>
      </c>
      <c r="G80" s="356">
        <v>124.48875</v>
      </c>
      <c r="H80" s="355">
        <v>4624.777</v>
      </c>
      <c r="I80" s="356">
        <v>123.73502999999999</v>
      </c>
      <c r="J80" s="356">
        <v>1.2149700000000001</v>
      </c>
      <c r="K80" s="356">
        <v>1.2149700000000001</v>
      </c>
      <c r="L80" s="356">
        <f t="shared" si="1"/>
        <v>124.94999999999999</v>
      </c>
      <c r="M80" s="356">
        <f t="shared" si="2"/>
        <v>0.75372000000000128</v>
      </c>
      <c r="N80" s="357"/>
      <c r="O80" s="356">
        <f t="shared" si="3"/>
        <v>-20.409999999999982</v>
      </c>
    </row>
    <row r="81" spans="1:15" ht="12.75">
      <c r="A81" s="353">
        <v>71</v>
      </c>
      <c r="B81" s="353" t="s">
        <v>208</v>
      </c>
      <c r="C81" s="354">
        <v>126.04</v>
      </c>
      <c r="D81" s="354">
        <v>0</v>
      </c>
      <c r="E81" s="354">
        <v>91.4</v>
      </c>
      <c r="F81" s="355">
        <v>4010.4029999999998</v>
      </c>
      <c r="G81" s="356">
        <v>108.99839</v>
      </c>
      <c r="H81" s="355">
        <v>4010.4029999999998</v>
      </c>
      <c r="I81" s="356">
        <v>107.39202</v>
      </c>
      <c r="J81" s="356">
        <v>1.84798</v>
      </c>
      <c r="K81" s="356">
        <v>1.84798</v>
      </c>
      <c r="L81" s="356">
        <f t="shared" si="1"/>
        <v>109.24000000000001</v>
      </c>
      <c r="M81" s="356">
        <f t="shared" si="2"/>
        <v>1.6063699999999983</v>
      </c>
      <c r="N81" s="357"/>
      <c r="O81" s="356">
        <f t="shared" si="3"/>
        <v>-17.840000000000003</v>
      </c>
    </row>
    <row r="82" spans="1:15" ht="12.75">
      <c r="A82" s="353">
        <v>72</v>
      </c>
      <c r="B82" s="353" t="s">
        <v>209</v>
      </c>
      <c r="C82" s="354">
        <v>155.5</v>
      </c>
      <c r="D82" s="354">
        <v>0</v>
      </c>
      <c r="E82" s="354">
        <v>141.47</v>
      </c>
      <c r="F82" s="355">
        <v>5101.9530000000004</v>
      </c>
      <c r="G82" s="356">
        <v>136.99</v>
      </c>
      <c r="H82" s="355">
        <v>5101.9530000000004</v>
      </c>
      <c r="I82" s="356">
        <v>136.79</v>
      </c>
      <c r="J82" s="356">
        <v>32.29</v>
      </c>
      <c r="K82" s="356">
        <v>32.29</v>
      </c>
      <c r="L82" s="356">
        <f t="shared" si="1"/>
        <v>169.07999999999998</v>
      </c>
      <c r="M82" s="356">
        <f t="shared" si="2"/>
        <v>0.20000000000001705</v>
      </c>
      <c r="N82" s="357"/>
      <c r="O82" s="356">
        <f t="shared" si="3"/>
        <v>-27.609999999999985</v>
      </c>
    </row>
    <row r="83" spans="1:15" ht="12.75">
      <c r="A83" s="353">
        <v>73</v>
      </c>
      <c r="B83" s="353" t="s">
        <v>210</v>
      </c>
      <c r="C83" s="354">
        <v>98.26</v>
      </c>
      <c r="D83" s="354">
        <v>0</v>
      </c>
      <c r="E83" s="354">
        <v>110.17</v>
      </c>
      <c r="F83" s="355">
        <v>2742.9720000000002</v>
      </c>
      <c r="G83" s="356">
        <v>73.748019999999997</v>
      </c>
      <c r="H83" s="355">
        <v>2742.9720000000002</v>
      </c>
      <c r="I83" s="356">
        <v>72.698859999999996</v>
      </c>
      <c r="J83" s="356">
        <v>58.981140000000003</v>
      </c>
      <c r="K83" s="356">
        <v>58.981140000000003</v>
      </c>
      <c r="L83" s="356">
        <f t="shared" si="1"/>
        <v>131.68</v>
      </c>
      <c r="M83" s="356">
        <f t="shared" si="2"/>
        <v>1.0491600000000005</v>
      </c>
      <c r="N83" s="357" t="s">
        <v>1010</v>
      </c>
      <c r="O83" s="356">
        <f t="shared" si="3"/>
        <v>-21.510000000000005</v>
      </c>
    </row>
    <row r="84" spans="1:15" ht="12.75">
      <c r="A84" s="353">
        <v>74</v>
      </c>
      <c r="B84" s="353" t="s">
        <v>211</v>
      </c>
      <c r="C84" s="354">
        <v>37.270000000000003</v>
      </c>
      <c r="D84" s="354">
        <v>0</v>
      </c>
      <c r="E84" s="354">
        <v>26.21</v>
      </c>
      <c r="F84" s="355">
        <v>1150.357</v>
      </c>
      <c r="G84" s="356">
        <v>31.42089</v>
      </c>
      <c r="H84" s="355">
        <v>1150.357</v>
      </c>
      <c r="I84" s="356">
        <v>30.710290000000001</v>
      </c>
      <c r="J84" s="356">
        <v>0.60970999999999997</v>
      </c>
      <c r="K84" s="356">
        <v>0.60970999999999997</v>
      </c>
      <c r="L84" s="356">
        <f t="shared" si="1"/>
        <v>31.32</v>
      </c>
      <c r="M84" s="356">
        <f t="shared" si="2"/>
        <v>0.71059999999999945</v>
      </c>
      <c r="N84" s="357"/>
      <c r="O84" s="356">
        <f t="shared" si="3"/>
        <v>-5.1099999999999994</v>
      </c>
    </row>
    <row r="85" spans="1:15" ht="12.75">
      <c r="A85" s="353">
        <v>75</v>
      </c>
      <c r="B85" s="353" t="s">
        <v>212</v>
      </c>
      <c r="C85" s="354">
        <v>45.49</v>
      </c>
      <c r="D85" s="354">
        <v>0</v>
      </c>
      <c r="E85" s="354">
        <v>45.57</v>
      </c>
      <c r="F85" s="355">
        <v>1381.9690000000001</v>
      </c>
      <c r="G85" s="356">
        <v>37.676519999999996</v>
      </c>
      <c r="H85" s="355">
        <v>1381.9690000000001</v>
      </c>
      <c r="I85" s="356">
        <v>37.676519999999996</v>
      </c>
      <c r="J85" s="356">
        <v>16.644919999999999</v>
      </c>
      <c r="K85" s="356">
        <v>16.644919999999999</v>
      </c>
      <c r="L85" s="356">
        <f t="shared" si="1"/>
        <v>54.321439999999996</v>
      </c>
      <c r="M85" s="356">
        <f t="shared" si="2"/>
        <v>0</v>
      </c>
      <c r="N85" s="357"/>
      <c r="O85" s="356">
        <f t="shared" si="3"/>
        <v>-8.7514399999999952</v>
      </c>
    </row>
    <row r="86" spans="1:15" ht="36.75" customHeight="1">
      <c r="A86" s="358" t="s">
        <v>853</v>
      </c>
      <c r="B86" s="728" t="s">
        <v>1233</v>
      </c>
      <c r="C86" s="729"/>
      <c r="D86" s="729"/>
      <c r="E86" s="729"/>
      <c r="F86" s="729"/>
      <c r="G86" s="729"/>
      <c r="H86" s="729"/>
      <c r="I86" s="729"/>
      <c r="J86" s="729"/>
      <c r="K86" s="729"/>
      <c r="L86" s="729"/>
      <c r="M86" s="729"/>
      <c r="N86" s="729"/>
      <c r="O86" s="729"/>
    </row>
    <row r="88" spans="1:15" ht="15.75" customHeight="1">
      <c r="H88" s="519"/>
    </row>
    <row r="89" spans="1:15" ht="12.75">
      <c r="A89" s="321" t="str">
        <f>AT_2A_fundflow!A53</f>
        <v>Date:</v>
      </c>
      <c r="M89" s="294" t="str">
        <f>'AT-1'!J46</f>
        <v>(Signature)</v>
      </c>
    </row>
    <row r="90" spans="1:15" ht="12.75">
      <c r="A90" s="321" t="str">
        <f>AT_2A_fundflow!A54</f>
        <v>Place: LUCKNOW</v>
      </c>
      <c r="M90" s="294" t="str">
        <f>'AT-1'!J47</f>
        <v>Secretary Basic Education Department</v>
      </c>
    </row>
    <row r="91" spans="1:15" ht="12.75">
      <c r="L91" s="294" t="str">
        <f>'AT-1'!I48</f>
        <v>Seal:</v>
      </c>
    </row>
  </sheetData>
  <mergeCells count="17">
    <mergeCell ref="B86:O86"/>
    <mergeCell ref="A3:O3"/>
    <mergeCell ref="A2:O2"/>
    <mergeCell ref="A4:O4"/>
    <mergeCell ref="O6:O8"/>
    <mergeCell ref="M6:M8"/>
    <mergeCell ref="N6:N8"/>
    <mergeCell ref="D6:D8"/>
    <mergeCell ref="A6:A8"/>
    <mergeCell ref="B6:B8"/>
    <mergeCell ref="C6:C8"/>
    <mergeCell ref="E6:E8"/>
    <mergeCell ref="L6:L8"/>
    <mergeCell ref="K6:K8"/>
    <mergeCell ref="F6:G7"/>
    <mergeCell ref="J6:J8"/>
    <mergeCell ref="H6:I7"/>
  </mergeCells>
  <printOptions horizontalCentered="1"/>
  <pageMargins left="0.59055118110236227" right="0.59055118110236227" top="0.78740157480314965" bottom="0.59055118110236227" header="0.78740157480314965" footer="0.39370078740157483"/>
  <pageSetup paperSize="9" scale="75" fitToHeight="0" pageOrder="overThenDown" orientation="landscape" cellComments="atEnd" r:id="rId1"/>
  <headerFooter>
    <oddFooter>&amp;R&amp;P of &amp;N</oddFooter>
  </headerFooter>
</worksheet>
</file>

<file path=xl/worksheets/sheet18.xml><?xml version="1.0" encoding="utf-8"?>
<worksheet xmlns="http://schemas.openxmlformats.org/spreadsheetml/2006/main" xmlns:r="http://schemas.openxmlformats.org/officeDocument/2006/relationships">
  <sheetPr>
    <tabColor rgb="FF00B050"/>
    <outlinePr summaryBelow="0" summaryRight="0"/>
    <pageSetUpPr fitToPage="1"/>
  </sheetPr>
  <dimension ref="A1:T91"/>
  <sheetViews>
    <sheetView view="pageBreakPreview" zoomScaleSheetLayoutView="100" workbookViewId="0">
      <pane xSplit="2" ySplit="9" topLeftCell="C31" activePane="bottomRight" state="frozen"/>
      <selection activeCell="D42" sqref="D42:F43"/>
      <selection pane="topRight" activeCell="D42" sqref="D42:F43"/>
      <selection pane="bottomLeft" activeCell="D42" sqref="D42:F43"/>
      <selection pane="bottomRight" activeCell="I6" sqref="I6:K6"/>
    </sheetView>
  </sheetViews>
  <sheetFormatPr defaultColWidth="14.42578125" defaultRowHeight="15.75" customHeight="1"/>
  <cols>
    <col min="1" max="1" width="6" style="316" customWidth="1"/>
    <col min="2" max="2" width="21.7109375" style="316" bestFit="1" customWidth="1"/>
    <col min="3" max="4" width="8.7109375" style="316" bestFit="1" customWidth="1"/>
    <col min="5" max="5" width="8.85546875" style="316" customWidth="1"/>
    <col min="6" max="6" width="8.140625" style="316" bestFit="1" customWidth="1"/>
    <col min="7" max="7" width="7.5703125" style="316" bestFit="1" customWidth="1"/>
    <col min="8" max="8" width="10.42578125" style="316" bestFit="1" customWidth="1"/>
    <col min="9" max="10" width="8.7109375" style="316" bestFit="1" customWidth="1"/>
    <col min="11" max="11" width="10.140625" style="316" bestFit="1" customWidth="1"/>
    <col min="12" max="13" width="8.7109375" style="316" bestFit="1" customWidth="1"/>
    <col min="14" max="14" width="9.85546875" style="316" bestFit="1" customWidth="1"/>
    <col min="15" max="15" width="10.5703125" style="316" customWidth="1"/>
    <col min="16" max="16" width="11" style="316" customWidth="1"/>
    <col min="17" max="17" width="11.85546875" style="316" bestFit="1" customWidth="1"/>
    <col min="18" max="16384" width="14.42578125" style="316"/>
  </cols>
  <sheetData>
    <row r="1" spans="1:20" ht="12.75">
      <c r="A1" s="286"/>
      <c r="B1" s="286"/>
      <c r="C1" s="286"/>
      <c r="D1" s="286"/>
      <c r="E1" s="286"/>
      <c r="F1" s="286"/>
      <c r="G1" s="286"/>
      <c r="H1" s="286"/>
      <c r="I1" s="286"/>
      <c r="J1" s="286"/>
      <c r="K1" s="286"/>
      <c r="L1" s="286"/>
      <c r="M1" s="286"/>
      <c r="N1" s="286"/>
      <c r="O1" s="286"/>
      <c r="P1" s="286"/>
      <c r="Q1" s="328" t="s">
        <v>272</v>
      </c>
    </row>
    <row r="2" spans="1:20" ht="12.75">
      <c r="A2" s="701" t="str">
        <f>'AT-2-S1 BUDGET'!A2</f>
        <v>[Mid Day Meal Scheme, U.P.]</v>
      </c>
      <c r="B2" s="702"/>
      <c r="C2" s="702"/>
      <c r="D2" s="702"/>
      <c r="E2" s="702"/>
      <c r="F2" s="702"/>
      <c r="G2" s="702"/>
      <c r="H2" s="702"/>
      <c r="I2" s="702"/>
      <c r="J2" s="702"/>
      <c r="K2" s="702"/>
      <c r="L2" s="702"/>
      <c r="M2" s="702"/>
      <c r="N2" s="702"/>
      <c r="O2" s="702"/>
      <c r="P2" s="702"/>
      <c r="Q2" s="702"/>
      <c r="R2" s="365"/>
      <c r="S2" s="365"/>
    </row>
    <row r="3" spans="1:20" ht="23.25">
      <c r="A3" s="704" t="str">
        <f>'AT-2-S1 BUDGET'!A3</f>
        <v>Annual Work Plan and Budget 2019-20</v>
      </c>
      <c r="B3" s="702"/>
      <c r="C3" s="702"/>
      <c r="D3" s="702"/>
      <c r="E3" s="702"/>
      <c r="F3" s="702"/>
      <c r="G3" s="702"/>
      <c r="H3" s="702"/>
      <c r="I3" s="702"/>
      <c r="J3" s="702"/>
      <c r="K3" s="702"/>
      <c r="L3" s="702"/>
      <c r="M3" s="702"/>
      <c r="N3" s="702"/>
      <c r="O3" s="702"/>
      <c r="P3" s="702"/>
      <c r="Q3" s="702"/>
      <c r="R3" s="365"/>
      <c r="S3" s="365"/>
    </row>
    <row r="4" spans="1:20" ht="12.75">
      <c r="A4" s="703" t="s">
        <v>944</v>
      </c>
      <c r="B4" s="702"/>
      <c r="C4" s="702"/>
      <c r="D4" s="702"/>
      <c r="E4" s="702"/>
      <c r="F4" s="702"/>
      <c r="G4" s="702"/>
      <c r="H4" s="702"/>
      <c r="I4" s="702"/>
      <c r="J4" s="702"/>
      <c r="K4" s="702"/>
      <c r="L4" s="702"/>
      <c r="M4" s="702"/>
      <c r="N4" s="702"/>
      <c r="O4" s="702"/>
      <c r="P4" s="702"/>
      <c r="Q4" s="702"/>
      <c r="R4" s="365"/>
      <c r="S4" s="365"/>
    </row>
    <row r="5" spans="1:20" ht="12.75">
      <c r="A5" s="295" t="str">
        <f>AT_2A_fundflow!A5</f>
        <v>State: UTTAR PRADESH</v>
      </c>
      <c r="B5" s="295"/>
      <c r="C5" s="295"/>
      <c r="D5" s="295"/>
      <c r="E5" s="295"/>
      <c r="F5" s="366"/>
      <c r="G5" s="366"/>
      <c r="H5" s="295"/>
      <c r="I5" s="366"/>
      <c r="J5" s="366"/>
      <c r="K5" s="366"/>
      <c r="L5" s="366"/>
      <c r="M5" s="295"/>
      <c r="N5" s="295"/>
      <c r="O5" s="367"/>
      <c r="P5" s="283" t="str">
        <f>AT_2A_fundflow!U5</f>
        <v>(For the Period 01.04.18 to 31.03.19)</v>
      </c>
      <c r="Q5" s="283" t="str">
        <f>'AT-2-S1 BUDGET'!V5</f>
        <v>Rs. in Lakh</v>
      </c>
      <c r="R5" s="197"/>
      <c r="S5" s="197"/>
    </row>
    <row r="6" spans="1:20" ht="30.75" customHeight="1">
      <c r="A6" s="691" t="s">
        <v>83</v>
      </c>
      <c r="B6" s="691" t="s">
        <v>90</v>
      </c>
      <c r="C6" s="693" t="s">
        <v>945</v>
      </c>
      <c r="D6" s="707"/>
      <c r="E6" s="708"/>
      <c r="F6" s="714" t="s">
        <v>1205</v>
      </c>
      <c r="G6" s="707"/>
      <c r="H6" s="708"/>
      <c r="I6" s="693" t="s">
        <v>274</v>
      </c>
      <c r="J6" s="707"/>
      <c r="K6" s="708"/>
      <c r="L6" s="693" t="s">
        <v>275</v>
      </c>
      <c r="M6" s="707"/>
      <c r="N6" s="708"/>
      <c r="O6" s="714" t="s">
        <v>1206</v>
      </c>
      <c r="P6" s="707"/>
      <c r="Q6" s="708"/>
      <c r="R6" s="284"/>
      <c r="S6" s="284"/>
    </row>
    <row r="7" spans="1:20" ht="15.75" customHeight="1">
      <c r="A7" s="706"/>
      <c r="B7" s="706"/>
      <c r="C7" s="285" t="s">
        <v>276</v>
      </c>
      <c r="D7" s="285" t="s">
        <v>277</v>
      </c>
      <c r="E7" s="285" t="s">
        <v>9</v>
      </c>
      <c r="F7" s="285" t="s">
        <v>276</v>
      </c>
      <c r="G7" s="285" t="s">
        <v>278</v>
      </c>
      <c r="H7" s="285" t="s">
        <v>9</v>
      </c>
      <c r="I7" s="285" t="s">
        <v>276</v>
      </c>
      <c r="J7" s="285" t="s">
        <v>278</v>
      </c>
      <c r="K7" s="285" t="s">
        <v>9</v>
      </c>
      <c r="L7" s="285" t="s">
        <v>276</v>
      </c>
      <c r="M7" s="285" t="s">
        <v>278</v>
      </c>
      <c r="N7" s="285" t="s">
        <v>9</v>
      </c>
      <c r="O7" s="285" t="s">
        <v>276</v>
      </c>
      <c r="P7" s="285" t="s">
        <v>278</v>
      </c>
      <c r="Q7" s="285" t="s">
        <v>9</v>
      </c>
      <c r="R7" s="284"/>
      <c r="S7" s="284"/>
    </row>
    <row r="8" spans="1:20" ht="15.75" customHeight="1">
      <c r="A8" s="285">
        <v>1</v>
      </c>
      <c r="B8" s="285">
        <v>2</v>
      </c>
      <c r="C8" s="285">
        <v>3</v>
      </c>
      <c r="D8" s="285">
        <v>4</v>
      </c>
      <c r="E8" s="285" t="s">
        <v>279</v>
      </c>
      <c r="F8" s="285">
        <v>6</v>
      </c>
      <c r="G8" s="285">
        <v>7</v>
      </c>
      <c r="H8" s="285" t="s">
        <v>280</v>
      </c>
      <c r="I8" s="285">
        <v>9</v>
      </c>
      <c r="J8" s="285">
        <v>10</v>
      </c>
      <c r="K8" s="285" t="s">
        <v>281</v>
      </c>
      <c r="L8" s="285">
        <v>12</v>
      </c>
      <c r="M8" s="285">
        <v>13</v>
      </c>
      <c r="N8" s="285" t="s">
        <v>282</v>
      </c>
      <c r="O8" s="285" t="s">
        <v>283</v>
      </c>
      <c r="P8" s="285" t="s">
        <v>284</v>
      </c>
      <c r="Q8" s="285" t="s">
        <v>285</v>
      </c>
      <c r="R8" s="284">
        <v>3715.66</v>
      </c>
      <c r="S8" s="284"/>
    </row>
    <row r="9" spans="1:20" ht="15.75" customHeight="1">
      <c r="A9" s="332"/>
      <c r="B9" s="332" t="s">
        <v>9</v>
      </c>
      <c r="C9" s="368">
        <f t="shared" ref="C9:T9" si="0">SUM(C10:C84)</f>
        <v>49572.509999999995</v>
      </c>
      <c r="D9" s="368">
        <f t="shared" si="0"/>
        <v>33048.319999999992</v>
      </c>
      <c r="E9" s="368">
        <f t="shared" si="0"/>
        <v>82620.829999999958</v>
      </c>
      <c r="F9" s="368">
        <f t="shared" si="0"/>
        <v>1398.0200000000004</v>
      </c>
      <c r="G9" s="368">
        <f t="shared" si="0"/>
        <v>932.00999999999988</v>
      </c>
      <c r="H9" s="368">
        <f t="shared" si="0"/>
        <v>2330.0300000000002</v>
      </c>
      <c r="I9" s="368">
        <f t="shared" si="0"/>
        <v>48196.790000000015</v>
      </c>
      <c r="J9" s="368">
        <f t="shared" si="0"/>
        <v>32131.209999999992</v>
      </c>
      <c r="K9" s="368">
        <f t="shared" si="0"/>
        <v>80328.000000000029</v>
      </c>
      <c r="L9" s="368">
        <f t="shared" si="0"/>
        <v>44262.35</v>
      </c>
      <c r="M9" s="368">
        <f t="shared" si="0"/>
        <v>28967.960000000006</v>
      </c>
      <c r="N9" s="368">
        <f t="shared" si="0"/>
        <v>73230.309999999983</v>
      </c>
      <c r="O9" s="368">
        <f t="shared" si="0"/>
        <v>5332.4599999999973</v>
      </c>
      <c r="P9" s="368">
        <f t="shared" si="0"/>
        <v>4095.2600000000007</v>
      </c>
      <c r="Q9" s="368">
        <f t="shared" si="0"/>
        <v>9427.7199999999975</v>
      </c>
      <c r="R9" s="368">
        <f t="shared" si="0"/>
        <v>4026.08</v>
      </c>
      <c r="S9" s="368">
        <f t="shared" si="0"/>
        <v>48196.790000000015</v>
      </c>
      <c r="T9" s="368">
        <f t="shared" si="0"/>
        <v>1398.0200000000004</v>
      </c>
    </row>
    <row r="10" spans="1:20" ht="15.75" customHeight="1">
      <c r="A10" s="290">
        <f>AT3A_Schools_PS!A10</f>
        <v>1</v>
      </c>
      <c r="B10" s="290" t="str">
        <f>AT3A_Schools_PS!B10</f>
        <v>01-AGRA</v>
      </c>
      <c r="C10" s="370">
        <v>807.29</v>
      </c>
      <c r="D10" s="370">
        <v>538.19000000000005</v>
      </c>
      <c r="E10" s="371">
        <f t="shared" ref="E10:E84" si="1">C10+D10</f>
        <v>1345.48</v>
      </c>
      <c r="F10" s="370">
        <v>-32.730000000000004</v>
      </c>
      <c r="G10" s="370">
        <f>ROUND(F10*2/3,2)+0.02</f>
        <v>-21.8</v>
      </c>
      <c r="H10" s="371">
        <f t="shared" ref="H10:H84" si="2">F10+G10</f>
        <v>-54.53</v>
      </c>
      <c r="I10" s="370">
        <v>1027.6499999999999</v>
      </c>
      <c r="J10" s="370">
        <f>ROUND(I10*2/3,2)-0.02</f>
        <v>685.08</v>
      </c>
      <c r="K10" s="371">
        <f t="shared" ref="K10:K84" si="3">I10+J10</f>
        <v>1712.73</v>
      </c>
      <c r="L10" s="370">
        <v>659.38</v>
      </c>
      <c r="M10" s="370">
        <v>439.59</v>
      </c>
      <c r="N10" s="371">
        <f t="shared" ref="N10:N84" si="4">L10+M10</f>
        <v>1098.97</v>
      </c>
      <c r="O10" s="370">
        <f t="shared" ref="O10:O41" si="5">F10+I10-L10</f>
        <v>335.53999999999985</v>
      </c>
      <c r="P10" s="370">
        <f t="shared" ref="P10:P41" si="6">G10+J10-M10</f>
        <v>223.69000000000011</v>
      </c>
      <c r="Q10" s="371">
        <f t="shared" ref="Q10:Q84" si="7">O10+P10</f>
        <v>559.23</v>
      </c>
      <c r="R10" s="597">
        <f>ROUND(I10*3715.66/44481.13,2)+0.01</f>
        <v>85.850000000000009</v>
      </c>
      <c r="S10" s="597">
        <v>1027.6499999999999</v>
      </c>
      <c r="T10" s="595">
        <v>-32.730000000000004</v>
      </c>
    </row>
    <row r="11" spans="1:20" ht="15.75" customHeight="1">
      <c r="A11" s="290">
        <f>AT3A_Schools_PS!A11</f>
        <v>2</v>
      </c>
      <c r="B11" s="290" t="str">
        <f>AT3A_Schools_PS!B11</f>
        <v>02-ALIGARH</v>
      </c>
      <c r="C11" s="370">
        <v>644.13</v>
      </c>
      <c r="D11" s="370">
        <v>429.42</v>
      </c>
      <c r="E11" s="371">
        <f t="shared" si="1"/>
        <v>1073.55</v>
      </c>
      <c r="F11" s="370">
        <v>89.279999999999987</v>
      </c>
      <c r="G11" s="370">
        <f t="shared" ref="G11:G74" si="8">ROUND(F11*2/3,2)</f>
        <v>59.52</v>
      </c>
      <c r="H11" s="371">
        <f t="shared" si="2"/>
        <v>148.79999999999998</v>
      </c>
      <c r="I11" s="370">
        <v>773.96999999999991</v>
      </c>
      <c r="J11" s="370">
        <f t="shared" ref="J11:J74" si="9">ROUND(I11*2/3,2)</f>
        <v>515.98</v>
      </c>
      <c r="K11" s="371">
        <f t="shared" si="3"/>
        <v>1289.9499999999998</v>
      </c>
      <c r="L11" s="370">
        <v>502.88</v>
      </c>
      <c r="M11" s="370">
        <v>335.26</v>
      </c>
      <c r="N11" s="371">
        <f t="shared" si="4"/>
        <v>838.14</v>
      </c>
      <c r="O11" s="370">
        <f t="shared" si="5"/>
        <v>360.36999999999989</v>
      </c>
      <c r="P11" s="370">
        <f t="shared" si="6"/>
        <v>240.24</v>
      </c>
      <c r="Q11" s="371">
        <f t="shared" si="7"/>
        <v>600.6099999999999</v>
      </c>
      <c r="R11" s="597">
        <f t="shared" ref="R11:R74" si="10">ROUND(I11*3715.66/44481.13,2)</f>
        <v>64.650000000000006</v>
      </c>
      <c r="S11" s="597">
        <v>773.96999999999991</v>
      </c>
      <c r="T11" s="595">
        <v>89.279999999999987</v>
      </c>
    </row>
    <row r="12" spans="1:20" ht="15.75" customHeight="1">
      <c r="A12" s="290">
        <f>AT3A_Schools_PS!A12</f>
        <v>3</v>
      </c>
      <c r="B12" s="290" t="str">
        <f>AT3A_Schools_PS!B12</f>
        <v>03-ALLAHABAD</v>
      </c>
      <c r="C12" s="370">
        <v>1101.77</v>
      </c>
      <c r="D12" s="370">
        <v>734.51</v>
      </c>
      <c r="E12" s="371">
        <f t="shared" si="1"/>
        <v>1836.28</v>
      </c>
      <c r="F12" s="370">
        <v>-1.2900000000000063</v>
      </c>
      <c r="G12" s="370">
        <f t="shared" si="8"/>
        <v>-0.86</v>
      </c>
      <c r="H12" s="371">
        <f t="shared" si="2"/>
        <v>-2.1500000000000061</v>
      </c>
      <c r="I12" s="370">
        <v>968.12</v>
      </c>
      <c r="J12" s="370">
        <f t="shared" si="9"/>
        <v>645.41</v>
      </c>
      <c r="K12" s="371">
        <f t="shared" si="3"/>
        <v>1613.53</v>
      </c>
      <c r="L12" s="370">
        <v>1081.67</v>
      </c>
      <c r="M12" s="370">
        <v>720.67</v>
      </c>
      <c r="N12" s="371">
        <f t="shared" si="4"/>
        <v>1802.3400000000001</v>
      </c>
      <c r="O12" s="370">
        <f t="shared" si="5"/>
        <v>-114.84000000000003</v>
      </c>
      <c r="P12" s="370">
        <f t="shared" si="6"/>
        <v>-76.12</v>
      </c>
      <c r="Q12" s="371">
        <f t="shared" si="7"/>
        <v>-190.96000000000004</v>
      </c>
      <c r="R12" s="597">
        <f t="shared" si="10"/>
        <v>80.87</v>
      </c>
      <c r="S12" s="597">
        <v>968.12</v>
      </c>
      <c r="T12" s="595">
        <v>-1.2900000000000063</v>
      </c>
    </row>
    <row r="13" spans="1:20" ht="15.75" customHeight="1">
      <c r="A13" s="290">
        <f>AT3A_Schools_PS!A13</f>
        <v>4</v>
      </c>
      <c r="B13" s="290" t="str">
        <f>AT3A_Schools_PS!B13</f>
        <v>04-AMBEDKAR NAGAR</v>
      </c>
      <c r="C13" s="370">
        <v>588.41</v>
      </c>
      <c r="D13" s="370">
        <v>392.27</v>
      </c>
      <c r="E13" s="371">
        <f t="shared" si="1"/>
        <v>980.68</v>
      </c>
      <c r="F13" s="370">
        <v>-53.7</v>
      </c>
      <c r="G13" s="370">
        <f t="shared" si="8"/>
        <v>-35.799999999999997</v>
      </c>
      <c r="H13" s="371">
        <f t="shared" si="2"/>
        <v>-89.5</v>
      </c>
      <c r="I13" s="370">
        <v>603.68999999999994</v>
      </c>
      <c r="J13" s="370">
        <f t="shared" si="9"/>
        <v>402.46</v>
      </c>
      <c r="K13" s="371">
        <f t="shared" si="3"/>
        <v>1006.1499999999999</v>
      </c>
      <c r="L13" s="370">
        <v>460.53</v>
      </c>
      <c r="M13" s="370">
        <v>307.02</v>
      </c>
      <c r="N13" s="371">
        <f t="shared" si="4"/>
        <v>767.55</v>
      </c>
      <c r="O13" s="370">
        <f t="shared" si="5"/>
        <v>89.459999999999923</v>
      </c>
      <c r="P13" s="370">
        <f t="shared" si="6"/>
        <v>59.639999999999986</v>
      </c>
      <c r="Q13" s="371">
        <f t="shared" si="7"/>
        <v>149.09999999999991</v>
      </c>
      <c r="R13" s="597">
        <f t="shared" si="10"/>
        <v>50.43</v>
      </c>
      <c r="S13" s="597">
        <v>603.68999999999994</v>
      </c>
      <c r="T13" s="595">
        <v>-53.7</v>
      </c>
    </row>
    <row r="14" spans="1:20" ht="15.75" customHeight="1">
      <c r="A14" s="290">
        <f>AT3A_Schools_PS!A14</f>
        <v>5</v>
      </c>
      <c r="B14" s="290" t="str">
        <f>AT3A_Schools_PS!B14</f>
        <v>05-AURAIYA</v>
      </c>
      <c r="C14" s="370">
        <v>377.56</v>
      </c>
      <c r="D14" s="370">
        <v>251.7</v>
      </c>
      <c r="E14" s="371">
        <f t="shared" si="1"/>
        <v>629.26</v>
      </c>
      <c r="F14" s="370">
        <v>-33.21</v>
      </c>
      <c r="G14" s="370">
        <f t="shared" si="8"/>
        <v>-22.14</v>
      </c>
      <c r="H14" s="371">
        <f t="shared" si="2"/>
        <v>-55.35</v>
      </c>
      <c r="I14" s="370">
        <v>368.94</v>
      </c>
      <c r="J14" s="370">
        <f t="shared" si="9"/>
        <v>245.96</v>
      </c>
      <c r="K14" s="371">
        <f t="shared" si="3"/>
        <v>614.9</v>
      </c>
      <c r="L14" s="370">
        <v>350.84</v>
      </c>
      <c r="M14" s="370">
        <v>233.89</v>
      </c>
      <c r="N14" s="371">
        <f t="shared" si="4"/>
        <v>584.73</v>
      </c>
      <c r="O14" s="370">
        <f t="shared" si="5"/>
        <v>-15.109999999999957</v>
      </c>
      <c r="P14" s="370">
        <f t="shared" si="6"/>
        <v>-10.069999999999993</v>
      </c>
      <c r="Q14" s="371">
        <f t="shared" si="7"/>
        <v>-25.17999999999995</v>
      </c>
      <c r="R14" s="597">
        <f t="shared" si="10"/>
        <v>30.82</v>
      </c>
      <c r="S14" s="597">
        <v>368.94</v>
      </c>
      <c r="T14" s="595">
        <v>-33.21</v>
      </c>
    </row>
    <row r="15" spans="1:20" ht="15.75" customHeight="1">
      <c r="A15" s="290">
        <f>AT3A_Schools_PS!A15</f>
        <v>6</v>
      </c>
      <c r="B15" s="290" t="str">
        <f>AT3A_Schools_PS!B15</f>
        <v>06-AZAMGARH</v>
      </c>
      <c r="C15" s="370">
        <v>1080.69</v>
      </c>
      <c r="D15" s="370">
        <v>720.46</v>
      </c>
      <c r="E15" s="371">
        <f t="shared" si="1"/>
        <v>1801.15</v>
      </c>
      <c r="F15" s="370">
        <v>121.2</v>
      </c>
      <c r="G15" s="370">
        <f t="shared" si="8"/>
        <v>80.8</v>
      </c>
      <c r="H15" s="371">
        <f t="shared" si="2"/>
        <v>202</v>
      </c>
      <c r="I15" s="370">
        <v>1110.1399999999999</v>
      </c>
      <c r="J15" s="370">
        <f t="shared" si="9"/>
        <v>740.09</v>
      </c>
      <c r="K15" s="371">
        <f t="shared" si="3"/>
        <v>1850.23</v>
      </c>
      <c r="L15" s="370">
        <v>991.05</v>
      </c>
      <c r="M15" s="370">
        <v>660.7</v>
      </c>
      <c r="N15" s="371">
        <f t="shared" si="4"/>
        <v>1651.75</v>
      </c>
      <c r="O15" s="370">
        <f t="shared" si="5"/>
        <v>240.28999999999996</v>
      </c>
      <c r="P15" s="370">
        <f t="shared" si="6"/>
        <v>160.18999999999994</v>
      </c>
      <c r="Q15" s="371">
        <f t="shared" si="7"/>
        <v>400.4799999999999</v>
      </c>
      <c r="R15" s="597">
        <f t="shared" si="10"/>
        <v>92.73</v>
      </c>
      <c r="S15" s="597">
        <v>1110.1399999999999</v>
      </c>
      <c r="T15" s="595">
        <v>121.2</v>
      </c>
    </row>
    <row r="16" spans="1:20" ht="15.75" customHeight="1">
      <c r="A16" s="290">
        <f>AT3A_Schools_PS!A16</f>
        <v>7</v>
      </c>
      <c r="B16" s="290" t="str">
        <f>AT3A_Schools_PS!B16</f>
        <v>07-BADAUN</v>
      </c>
      <c r="C16" s="370">
        <v>942.85</v>
      </c>
      <c r="D16" s="370">
        <v>628.57000000000005</v>
      </c>
      <c r="E16" s="371">
        <f t="shared" si="1"/>
        <v>1571.42</v>
      </c>
      <c r="F16" s="370">
        <v>-11.649999999999999</v>
      </c>
      <c r="G16" s="370">
        <f t="shared" si="8"/>
        <v>-7.77</v>
      </c>
      <c r="H16" s="371">
        <f t="shared" si="2"/>
        <v>-19.419999999999998</v>
      </c>
      <c r="I16" s="370">
        <v>814.06999999999994</v>
      </c>
      <c r="J16" s="370">
        <f t="shared" si="9"/>
        <v>542.71</v>
      </c>
      <c r="K16" s="371">
        <f t="shared" si="3"/>
        <v>1356.78</v>
      </c>
      <c r="L16" s="370">
        <v>789.03</v>
      </c>
      <c r="M16" s="370">
        <v>526.02</v>
      </c>
      <c r="N16" s="371">
        <f t="shared" si="4"/>
        <v>1315.05</v>
      </c>
      <c r="O16" s="370">
        <f t="shared" si="5"/>
        <v>13.389999999999986</v>
      </c>
      <c r="P16" s="370">
        <f t="shared" si="6"/>
        <v>8.9200000000000728</v>
      </c>
      <c r="Q16" s="371">
        <f t="shared" si="7"/>
        <v>22.310000000000059</v>
      </c>
      <c r="R16" s="597">
        <f t="shared" si="10"/>
        <v>68</v>
      </c>
      <c r="S16" s="597">
        <v>814.06999999999994</v>
      </c>
      <c r="T16" s="595">
        <v>-11.649999999999999</v>
      </c>
    </row>
    <row r="17" spans="1:20" ht="15.75" customHeight="1">
      <c r="A17" s="290">
        <f>AT3A_Schools_PS!A17</f>
        <v>8</v>
      </c>
      <c r="B17" s="290" t="str">
        <f>AT3A_Schools_PS!B17</f>
        <v>08-BAGHPAT</v>
      </c>
      <c r="C17" s="370">
        <v>228.89</v>
      </c>
      <c r="D17" s="370">
        <v>152.6</v>
      </c>
      <c r="E17" s="371">
        <f t="shared" si="1"/>
        <v>381.49</v>
      </c>
      <c r="F17" s="370">
        <v>10.25</v>
      </c>
      <c r="G17" s="370">
        <f t="shared" si="8"/>
        <v>6.83</v>
      </c>
      <c r="H17" s="371">
        <f t="shared" si="2"/>
        <v>17.079999999999998</v>
      </c>
      <c r="I17" s="370">
        <v>303.51</v>
      </c>
      <c r="J17" s="370">
        <f t="shared" si="9"/>
        <v>202.34</v>
      </c>
      <c r="K17" s="371">
        <f t="shared" si="3"/>
        <v>505.85</v>
      </c>
      <c r="L17" s="370">
        <v>206.05</v>
      </c>
      <c r="M17" s="370">
        <v>137.41999999999999</v>
      </c>
      <c r="N17" s="371">
        <f t="shared" si="4"/>
        <v>343.47</v>
      </c>
      <c r="O17" s="370">
        <f t="shared" si="5"/>
        <v>107.70999999999998</v>
      </c>
      <c r="P17" s="370">
        <f t="shared" si="6"/>
        <v>71.750000000000028</v>
      </c>
      <c r="Q17" s="371">
        <f t="shared" si="7"/>
        <v>179.46</v>
      </c>
      <c r="R17" s="597">
        <f t="shared" si="10"/>
        <v>25.35</v>
      </c>
      <c r="S17" s="597">
        <v>303.51</v>
      </c>
      <c r="T17" s="595">
        <v>10.25</v>
      </c>
    </row>
    <row r="18" spans="1:20" ht="15.75" customHeight="1">
      <c r="A18" s="290">
        <f>AT3A_Schools_PS!A18</f>
        <v>9</v>
      </c>
      <c r="B18" s="290" t="str">
        <f>AT3A_Schools_PS!B18</f>
        <v>09-BAHRAICH</v>
      </c>
      <c r="C18" s="370">
        <v>1365.72</v>
      </c>
      <c r="D18" s="370">
        <v>910.48</v>
      </c>
      <c r="E18" s="371">
        <f t="shared" si="1"/>
        <v>2276.1999999999998</v>
      </c>
      <c r="F18" s="370">
        <v>73.53</v>
      </c>
      <c r="G18" s="370">
        <f t="shared" si="8"/>
        <v>49.02</v>
      </c>
      <c r="H18" s="371">
        <f t="shared" si="2"/>
        <v>122.55000000000001</v>
      </c>
      <c r="I18" s="370">
        <v>1272.4099999999999</v>
      </c>
      <c r="J18" s="370">
        <f t="shared" si="9"/>
        <v>848.27</v>
      </c>
      <c r="K18" s="371">
        <f t="shared" si="3"/>
        <v>2120.6799999999998</v>
      </c>
      <c r="L18" s="370">
        <v>1191.26</v>
      </c>
      <c r="M18" s="370">
        <v>794.18</v>
      </c>
      <c r="N18" s="371">
        <f t="shared" si="4"/>
        <v>1985.44</v>
      </c>
      <c r="O18" s="370">
        <f t="shared" si="5"/>
        <v>154.67999999999984</v>
      </c>
      <c r="P18" s="370">
        <f t="shared" si="6"/>
        <v>103.11000000000001</v>
      </c>
      <c r="Q18" s="371">
        <f t="shared" si="7"/>
        <v>257.78999999999985</v>
      </c>
      <c r="R18" s="597">
        <f t="shared" si="10"/>
        <v>106.29</v>
      </c>
      <c r="S18" s="597">
        <v>1272.4099999999999</v>
      </c>
      <c r="T18" s="595">
        <v>73.53</v>
      </c>
    </row>
    <row r="19" spans="1:20" ht="15.75" customHeight="1">
      <c r="A19" s="290">
        <f>AT3A_Schools_PS!A19</f>
        <v>10</v>
      </c>
      <c r="B19" s="290" t="str">
        <f>AT3A_Schools_PS!B19</f>
        <v>10-BALLIA</v>
      </c>
      <c r="C19" s="370">
        <v>844.49</v>
      </c>
      <c r="D19" s="370">
        <v>563</v>
      </c>
      <c r="E19" s="371">
        <f t="shared" si="1"/>
        <v>1407.49</v>
      </c>
      <c r="F19" s="370">
        <v>263.14</v>
      </c>
      <c r="G19" s="370">
        <f t="shared" si="8"/>
        <v>175.43</v>
      </c>
      <c r="H19" s="371">
        <f t="shared" si="2"/>
        <v>438.57</v>
      </c>
      <c r="I19" s="370">
        <v>940.07</v>
      </c>
      <c r="J19" s="370">
        <f t="shared" si="9"/>
        <v>626.71</v>
      </c>
      <c r="K19" s="371">
        <f t="shared" si="3"/>
        <v>1566.7800000000002</v>
      </c>
      <c r="L19" s="370">
        <v>826.89</v>
      </c>
      <c r="M19" s="370">
        <v>551.26</v>
      </c>
      <c r="N19" s="371">
        <f t="shared" si="4"/>
        <v>1378.15</v>
      </c>
      <c r="O19" s="370">
        <f t="shared" si="5"/>
        <v>376.32000000000005</v>
      </c>
      <c r="P19" s="370">
        <f t="shared" si="6"/>
        <v>250.88000000000011</v>
      </c>
      <c r="Q19" s="371">
        <f t="shared" si="7"/>
        <v>627.20000000000016</v>
      </c>
      <c r="R19" s="597">
        <f t="shared" si="10"/>
        <v>78.53</v>
      </c>
      <c r="S19" s="597">
        <v>940.07</v>
      </c>
      <c r="T19" s="595">
        <v>263.14</v>
      </c>
    </row>
    <row r="20" spans="1:20" ht="15.75" customHeight="1">
      <c r="A20" s="290">
        <f>AT3A_Schools_PS!A20</f>
        <v>11</v>
      </c>
      <c r="B20" s="290" t="str">
        <f>AT3A_Schools_PS!B20</f>
        <v>11-BALRAMPUR</v>
      </c>
      <c r="C20" s="370">
        <v>826.36</v>
      </c>
      <c r="D20" s="370">
        <v>550.9</v>
      </c>
      <c r="E20" s="371">
        <f t="shared" si="1"/>
        <v>1377.26</v>
      </c>
      <c r="F20" s="370">
        <v>-5.6400000000000006</v>
      </c>
      <c r="G20" s="370">
        <f t="shared" si="8"/>
        <v>-3.76</v>
      </c>
      <c r="H20" s="371">
        <f t="shared" si="2"/>
        <v>-9.4</v>
      </c>
      <c r="I20" s="370">
        <v>749.61</v>
      </c>
      <c r="J20" s="370">
        <f t="shared" si="9"/>
        <v>499.74</v>
      </c>
      <c r="K20" s="371">
        <f t="shared" si="3"/>
        <v>1249.3499999999999</v>
      </c>
      <c r="L20" s="370">
        <v>749.69</v>
      </c>
      <c r="M20" s="370">
        <v>499.81</v>
      </c>
      <c r="N20" s="371">
        <f t="shared" si="4"/>
        <v>1249.5</v>
      </c>
      <c r="O20" s="370">
        <f t="shared" si="5"/>
        <v>-5.7200000000000273</v>
      </c>
      <c r="P20" s="370">
        <f t="shared" si="6"/>
        <v>-3.8299999999999841</v>
      </c>
      <c r="Q20" s="371">
        <f t="shared" si="7"/>
        <v>-9.5500000000000114</v>
      </c>
      <c r="R20" s="597">
        <f t="shared" si="10"/>
        <v>62.62</v>
      </c>
      <c r="S20" s="597">
        <v>749.61</v>
      </c>
      <c r="T20" s="595">
        <v>-5.6400000000000006</v>
      </c>
    </row>
    <row r="21" spans="1:20" ht="15.75" customHeight="1">
      <c r="A21" s="290">
        <f>AT3A_Schools_PS!A21</f>
        <v>12</v>
      </c>
      <c r="B21" s="290" t="str">
        <f>AT3A_Schools_PS!B21</f>
        <v>12-BANDA</v>
      </c>
      <c r="C21" s="370">
        <v>645.62</v>
      </c>
      <c r="D21" s="370">
        <v>430.41</v>
      </c>
      <c r="E21" s="371">
        <f t="shared" si="1"/>
        <v>1076.03</v>
      </c>
      <c r="F21" s="370">
        <v>-32.879999999999995</v>
      </c>
      <c r="G21" s="370">
        <f t="shared" si="8"/>
        <v>-21.92</v>
      </c>
      <c r="H21" s="371">
        <f t="shared" si="2"/>
        <v>-54.8</v>
      </c>
      <c r="I21" s="370">
        <v>548.72</v>
      </c>
      <c r="J21" s="370">
        <f t="shared" si="9"/>
        <v>365.81</v>
      </c>
      <c r="K21" s="371">
        <f t="shared" si="3"/>
        <v>914.53</v>
      </c>
      <c r="L21" s="370">
        <v>584.53</v>
      </c>
      <c r="M21" s="370">
        <v>389.69</v>
      </c>
      <c r="N21" s="371">
        <f t="shared" si="4"/>
        <v>974.22</v>
      </c>
      <c r="O21" s="370">
        <f t="shared" si="5"/>
        <v>-68.689999999999941</v>
      </c>
      <c r="P21" s="370">
        <f t="shared" si="6"/>
        <v>-45.800000000000011</v>
      </c>
      <c r="Q21" s="371">
        <f t="shared" si="7"/>
        <v>-114.48999999999995</v>
      </c>
      <c r="R21" s="597">
        <f t="shared" si="10"/>
        <v>45.84</v>
      </c>
      <c r="S21" s="597">
        <v>548.72</v>
      </c>
      <c r="T21" s="595">
        <v>-32.879999999999995</v>
      </c>
    </row>
    <row r="22" spans="1:20" ht="15.75" customHeight="1">
      <c r="A22" s="290">
        <f>AT3A_Schools_PS!A22</f>
        <v>13</v>
      </c>
      <c r="B22" s="290" t="str">
        <f>AT3A_Schools_PS!B22</f>
        <v>13-BARABANKI</v>
      </c>
      <c r="C22" s="370">
        <v>914.97</v>
      </c>
      <c r="D22" s="370">
        <v>609.98</v>
      </c>
      <c r="E22" s="371">
        <f t="shared" si="1"/>
        <v>1524.95</v>
      </c>
      <c r="F22" s="370">
        <v>-11.320000000000007</v>
      </c>
      <c r="G22" s="370">
        <f t="shared" si="8"/>
        <v>-7.55</v>
      </c>
      <c r="H22" s="371">
        <f t="shared" si="2"/>
        <v>-18.870000000000008</v>
      </c>
      <c r="I22" s="370">
        <v>866.38</v>
      </c>
      <c r="J22" s="370">
        <f t="shared" si="9"/>
        <v>577.59</v>
      </c>
      <c r="K22" s="371">
        <f t="shared" si="3"/>
        <v>1443.97</v>
      </c>
      <c r="L22" s="370">
        <v>1001.74</v>
      </c>
      <c r="M22" s="370">
        <v>667.77</v>
      </c>
      <c r="N22" s="371">
        <f t="shared" si="4"/>
        <v>1669.51</v>
      </c>
      <c r="O22" s="370">
        <f t="shared" si="5"/>
        <v>-146.68000000000006</v>
      </c>
      <c r="P22" s="370">
        <f t="shared" si="6"/>
        <v>-97.729999999999905</v>
      </c>
      <c r="Q22" s="371">
        <f t="shared" si="7"/>
        <v>-244.40999999999997</v>
      </c>
      <c r="R22" s="597">
        <f t="shared" si="10"/>
        <v>72.37</v>
      </c>
      <c r="S22" s="597">
        <v>866.38</v>
      </c>
      <c r="T22" s="595">
        <v>-11.320000000000007</v>
      </c>
    </row>
    <row r="23" spans="1:20" ht="15.75" customHeight="1">
      <c r="A23" s="290">
        <f>AT3A_Schools_PS!A23</f>
        <v>14</v>
      </c>
      <c r="B23" s="290" t="str">
        <f>AT3A_Schools_PS!B23</f>
        <v>14-BAREILY</v>
      </c>
      <c r="C23" s="370">
        <v>1009.4</v>
      </c>
      <c r="D23" s="370">
        <v>672.93</v>
      </c>
      <c r="E23" s="371">
        <f t="shared" si="1"/>
        <v>1682.33</v>
      </c>
      <c r="F23" s="370">
        <v>-43</v>
      </c>
      <c r="G23" s="370">
        <f t="shared" si="8"/>
        <v>-28.67</v>
      </c>
      <c r="H23" s="371">
        <f t="shared" si="2"/>
        <v>-71.67</v>
      </c>
      <c r="I23" s="370">
        <v>868.80000000000007</v>
      </c>
      <c r="J23" s="370">
        <f t="shared" si="9"/>
        <v>579.20000000000005</v>
      </c>
      <c r="K23" s="371">
        <f t="shared" si="3"/>
        <v>1448</v>
      </c>
      <c r="L23" s="370">
        <v>845.57</v>
      </c>
      <c r="M23" s="370">
        <v>563.72</v>
      </c>
      <c r="N23" s="371">
        <f t="shared" si="4"/>
        <v>1409.29</v>
      </c>
      <c r="O23" s="370">
        <f t="shared" si="5"/>
        <v>-19.769999999999982</v>
      </c>
      <c r="P23" s="370">
        <f t="shared" si="6"/>
        <v>-13.189999999999941</v>
      </c>
      <c r="Q23" s="371">
        <f t="shared" si="7"/>
        <v>-32.959999999999923</v>
      </c>
      <c r="R23" s="597">
        <f t="shared" si="10"/>
        <v>72.569999999999993</v>
      </c>
      <c r="S23" s="597">
        <v>868.80000000000007</v>
      </c>
      <c r="T23" s="595">
        <v>-43</v>
      </c>
    </row>
    <row r="24" spans="1:20" ht="15.75" customHeight="1">
      <c r="A24" s="290">
        <f>AT3A_Schools_PS!A24</f>
        <v>15</v>
      </c>
      <c r="B24" s="290" t="str">
        <f>AT3A_Schools_PS!B24</f>
        <v>15-BASTI</v>
      </c>
      <c r="C24" s="370">
        <v>693.36</v>
      </c>
      <c r="D24" s="370">
        <v>462.24</v>
      </c>
      <c r="E24" s="371">
        <f t="shared" si="1"/>
        <v>1155.5999999999999</v>
      </c>
      <c r="F24" s="370">
        <v>-9.11</v>
      </c>
      <c r="G24" s="370">
        <f t="shared" si="8"/>
        <v>-6.07</v>
      </c>
      <c r="H24" s="371">
        <f t="shared" si="2"/>
        <v>-15.18</v>
      </c>
      <c r="I24" s="370">
        <v>621.41999999999996</v>
      </c>
      <c r="J24" s="370">
        <f t="shared" si="9"/>
        <v>414.28</v>
      </c>
      <c r="K24" s="371">
        <f t="shared" si="3"/>
        <v>1035.6999999999998</v>
      </c>
      <c r="L24" s="370">
        <v>589.35</v>
      </c>
      <c r="M24" s="370">
        <v>392.9</v>
      </c>
      <c r="N24" s="371">
        <f t="shared" si="4"/>
        <v>982.25</v>
      </c>
      <c r="O24" s="370">
        <f t="shared" si="5"/>
        <v>22.959999999999923</v>
      </c>
      <c r="P24" s="370">
        <f t="shared" si="6"/>
        <v>15.310000000000002</v>
      </c>
      <c r="Q24" s="371">
        <f t="shared" si="7"/>
        <v>38.269999999999925</v>
      </c>
      <c r="R24" s="597">
        <f t="shared" si="10"/>
        <v>51.91</v>
      </c>
      <c r="S24" s="597">
        <v>621.41999999999996</v>
      </c>
      <c r="T24" s="595">
        <v>-9.11</v>
      </c>
    </row>
    <row r="25" spans="1:20" ht="15.75" customHeight="1">
      <c r="A25" s="290">
        <f>AT3A_Schools_PS!A25</f>
        <v>16</v>
      </c>
      <c r="B25" s="290" t="str">
        <f>AT3A_Schools_PS!B25</f>
        <v>16-BHADOHI</v>
      </c>
      <c r="C25" s="370">
        <v>404.3</v>
      </c>
      <c r="D25" s="370">
        <v>269.54000000000002</v>
      </c>
      <c r="E25" s="371">
        <f t="shared" si="1"/>
        <v>673.84</v>
      </c>
      <c r="F25" s="370">
        <v>-45.739999999999995</v>
      </c>
      <c r="G25" s="370">
        <f t="shared" si="8"/>
        <v>-30.49</v>
      </c>
      <c r="H25" s="371">
        <f t="shared" si="2"/>
        <v>-76.22999999999999</v>
      </c>
      <c r="I25" s="370">
        <v>378.19</v>
      </c>
      <c r="J25" s="370">
        <f t="shared" si="9"/>
        <v>252.13</v>
      </c>
      <c r="K25" s="371">
        <f t="shared" si="3"/>
        <v>630.31999999999994</v>
      </c>
      <c r="L25" s="370">
        <v>361.45</v>
      </c>
      <c r="M25" s="370">
        <v>240.97</v>
      </c>
      <c r="N25" s="371">
        <f t="shared" si="4"/>
        <v>602.41999999999996</v>
      </c>
      <c r="O25" s="370">
        <f t="shared" si="5"/>
        <v>-29</v>
      </c>
      <c r="P25" s="370">
        <f t="shared" si="6"/>
        <v>-19.330000000000013</v>
      </c>
      <c r="Q25" s="371">
        <f t="shared" si="7"/>
        <v>-48.330000000000013</v>
      </c>
      <c r="R25" s="597">
        <f t="shared" si="10"/>
        <v>31.59</v>
      </c>
      <c r="S25" s="597">
        <v>378.19</v>
      </c>
      <c r="T25" s="595">
        <v>-45.739999999999995</v>
      </c>
    </row>
    <row r="26" spans="1:20" ht="15.75" customHeight="1">
      <c r="A26" s="290">
        <f>AT3A_Schools_PS!A26</f>
        <v>17</v>
      </c>
      <c r="B26" s="290" t="str">
        <f>AT3A_Schools_PS!B26</f>
        <v>17-BIJNOUR</v>
      </c>
      <c r="C26" s="370">
        <v>643.65</v>
      </c>
      <c r="D26" s="370">
        <v>429.1</v>
      </c>
      <c r="E26" s="371">
        <f t="shared" si="1"/>
        <v>1072.75</v>
      </c>
      <c r="F26" s="370">
        <v>57.290000000000006</v>
      </c>
      <c r="G26" s="370">
        <f t="shared" si="8"/>
        <v>38.19</v>
      </c>
      <c r="H26" s="371">
        <f t="shared" si="2"/>
        <v>95.48</v>
      </c>
      <c r="I26" s="370">
        <v>614.73</v>
      </c>
      <c r="J26" s="370">
        <f t="shared" si="9"/>
        <v>409.82</v>
      </c>
      <c r="K26" s="371">
        <f t="shared" si="3"/>
        <v>1024.55</v>
      </c>
      <c r="L26" s="370">
        <v>567.71</v>
      </c>
      <c r="M26" s="370">
        <v>378.47</v>
      </c>
      <c r="N26" s="371">
        <f t="shared" si="4"/>
        <v>946.18000000000006</v>
      </c>
      <c r="O26" s="370">
        <f t="shared" si="5"/>
        <v>104.30999999999995</v>
      </c>
      <c r="P26" s="370">
        <f t="shared" si="6"/>
        <v>69.539999999999964</v>
      </c>
      <c r="Q26" s="371">
        <f t="shared" si="7"/>
        <v>173.84999999999991</v>
      </c>
      <c r="R26" s="597">
        <f t="shared" si="10"/>
        <v>51.35</v>
      </c>
      <c r="S26" s="597">
        <v>614.73</v>
      </c>
      <c r="T26" s="595">
        <v>57.290000000000006</v>
      </c>
    </row>
    <row r="27" spans="1:20" ht="15.75" customHeight="1">
      <c r="A27" s="290">
        <f>AT3A_Schools_PS!A27</f>
        <v>18</v>
      </c>
      <c r="B27" s="290" t="str">
        <f>AT3A_Schools_PS!B27</f>
        <v>18-BULANDSHAHAR</v>
      </c>
      <c r="C27" s="370">
        <v>760</v>
      </c>
      <c r="D27" s="370">
        <v>506.67</v>
      </c>
      <c r="E27" s="371">
        <f t="shared" si="1"/>
        <v>1266.67</v>
      </c>
      <c r="F27" s="370">
        <v>71.63000000000001</v>
      </c>
      <c r="G27" s="370">
        <f t="shared" si="8"/>
        <v>47.75</v>
      </c>
      <c r="H27" s="371">
        <f t="shared" si="2"/>
        <v>119.38000000000001</v>
      </c>
      <c r="I27" s="370">
        <v>828.73</v>
      </c>
      <c r="J27" s="370">
        <f t="shared" si="9"/>
        <v>552.49</v>
      </c>
      <c r="K27" s="371">
        <f t="shared" si="3"/>
        <v>1381.22</v>
      </c>
      <c r="L27" s="370">
        <v>813</v>
      </c>
      <c r="M27" s="370">
        <v>270.45999999999998</v>
      </c>
      <c r="N27" s="371">
        <f t="shared" si="4"/>
        <v>1083.46</v>
      </c>
      <c r="O27" s="370">
        <f t="shared" si="5"/>
        <v>87.360000000000014</v>
      </c>
      <c r="P27" s="370">
        <f t="shared" si="6"/>
        <v>329.78000000000003</v>
      </c>
      <c r="Q27" s="371">
        <f t="shared" si="7"/>
        <v>417.14000000000004</v>
      </c>
      <c r="R27" s="597">
        <f t="shared" si="10"/>
        <v>69.23</v>
      </c>
      <c r="S27" s="597">
        <v>828.73</v>
      </c>
      <c r="T27" s="595">
        <v>71.63000000000001</v>
      </c>
    </row>
    <row r="28" spans="1:20" ht="15.75" customHeight="1">
      <c r="A28" s="290">
        <f>AT3A_Schools_PS!A28</f>
        <v>19</v>
      </c>
      <c r="B28" s="290" t="str">
        <f>AT3A_Schools_PS!B28</f>
        <v>19-CHANDAULI</v>
      </c>
      <c r="C28" s="370">
        <v>602.66</v>
      </c>
      <c r="D28" s="370">
        <v>401.77</v>
      </c>
      <c r="E28" s="371">
        <f t="shared" si="1"/>
        <v>1004.43</v>
      </c>
      <c r="F28" s="370">
        <v>46.870000000000005</v>
      </c>
      <c r="G28" s="370">
        <f t="shared" si="8"/>
        <v>31.25</v>
      </c>
      <c r="H28" s="371">
        <f t="shared" si="2"/>
        <v>78.12</v>
      </c>
      <c r="I28" s="370">
        <v>740.39</v>
      </c>
      <c r="J28" s="370">
        <f t="shared" si="9"/>
        <v>493.59</v>
      </c>
      <c r="K28" s="371">
        <f t="shared" si="3"/>
        <v>1233.98</v>
      </c>
      <c r="L28" s="370">
        <v>567.70000000000005</v>
      </c>
      <c r="M28" s="370">
        <v>378.44</v>
      </c>
      <c r="N28" s="371">
        <f t="shared" si="4"/>
        <v>946.1400000000001</v>
      </c>
      <c r="O28" s="370">
        <f t="shared" si="5"/>
        <v>219.55999999999995</v>
      </c>
      <c r="P28" s="370">
        <f t="shared" si="6"/>
        <v>146.39999999999992</v>
      </c>
      <c r="Q28" s="371">
        <f t="shared" si="7"/>
        <v>365.95999999999987</v>
      </c>
      <c r="R28" s="597">
        <f t="shared" si="10"/>
        <v>61.85</v>
      </c>
      <c r="S28" s="597">
        <v>740.39</v>
      </c>
      <c r="T28" s="595">
        <v>46.870000000000005</v>
      </c>
    </row>
    <row r="29" spans="1:20" ht="15.75" customHeight="1">
      <c r="A29" s="290">
        <f>AT3A_Schools_PS!A29</f>
        <v>20</v>
      </c>
      <c r="B29" s="290" t="str">
        <f>AT3A_Schools_PS!B29</f>
        <v>20-CHITRAKOOT</v>
      </c>
      <c r="C29" s="370">
        <v>409.09</v>
      </c>
      <c r="D29" s="370">
        <v>272.73</v>
      </c>
      <c r="E29" s="371">
        <f t="shared" si="1"/>
        <v>681.81999999999994</v>
      </c>
      <c r="F29" s="370">
        <v>-28.24</v>
      </c>
      <c r="G29" s="370">
        <f t="shared" si="8"/>
        <v>-18.829999999999998</v>
      </c>
      <c r="H29" s="371">
        <f t="shared" si="2"/>
        <v>-47.069999999999993</v>
      </c>
      <c r="I29" s="370">
        <v>453.06</v>
      </c>
      <c r="J29" s="370">
        <f t="shared" si="9"/>
        <v>302.04000000000002</v>
      </c>
      <c r="K29" s="371">
        <f t="shared" si="3"/>
        <v>755.1</v>
      </c>
      <c r="L29" s="370">
        <v>377.92</v>
      </c>
      <c r="M29" s="370">
        <v>251.94</v>
      </c>
      <c r="N29" s="371">
        <f t="shared" si="4"/>
        <v>629.86</v>
      </c>
      <c r="O29" s="370">
        <f t="shared" si="5"/>
        <v>46.899999999999977</v>
      </c>
      <c r="P29" s="370">
        <f t="shared" si="6"/>
        <v>31.270000000000039</v>
      </c>
      <c r="Q29" s="371">
        <f t="shared" si="7"/>
        <v>78.170000000000016</v>
      </c>
      <c r="R29" s="597">
        <f t="shared" si="10"/>
        <v>37.85</v>
      </c>
      <c r="S29" s="597">
        <v>453.06</v>
      </c>
      <c r="T29" s="595">
        <v>-28.24</v>
      </c>
    </row>
    <row r="30" spans="1:20" ht="15.75" customHeight="1">
      <c r="A30" s="290">
        <f>AT3A_Schools_PS!A30</f>
        <v>21</v>
      </c>
      <c r="B30" s="290" t="str">
        <f>AT3A_Schools_PS!B30</f>
        <v>21-AMETHI</v>
      </c>
      <c r="C30" s="370">
        <v>494.47</v>
      </c>
      <c r="D30" s="370">
        <v>329.65</v>
      </c>
      <c r="E30" s="371">
        <f t="shared" si="1"/>
        <v>824.12</v>
      </c>
      <c r="F30" s="370">
        <v>-30.54</v>
      </c>
      <c r="G30" s="370">
        <f t="shared" si="8"/>
        <v>-20.36</v>
      </c>
      <c r="H30" s="371">
        <f t="shared" si="2"/>
        <v>-50.9</v>
      </c>
      <c r="I30" s="370">
        <v>501.62</v>
      </c>
      <c r="J30" s="370">
        <f t="shared" si="9"/>
        <v>334.41</v>
      </c>
      <c r="K30" s="371">
        <f t="shared" si="3"/>
        <v>836.03</v>
      </c>
      <c r="L30" s="370">
        <v>420.98</v>
      </c>
      <c r="M30" s="370">
        <v>280.64999999999998</v>
      </c>
      <c r="N30" s="371">
        <f t="shared" si="4"/>
        <v>701.63</v>
      </c>
      <c r="O30" s="370">
        <f t="shared" si="5"/>
        <v>50.099999999999966</v>
      </c>
      <c r="P30" s="370">
        <f t="shared" si="6"/>
        <v>33.400000000000034</v>
      </c>
      <c r="Q30" s="371">
        <f t="shared" si="7"/>
        <v>83.5</v>
      </c>
      <c r="R30" s="597">
        <f t="shared" si="10"/>
        <v>41.9</v>
      </c>
      <c r="S30" s="597">
        <v>501.62</v>
      </c>
      <c r="T30" s="595">
        <v>-30.54</v>
      </c>
    </row>
    <row r="31" spans="1:20" ht="15.75" customHeight="1">
      <c r="A31" s="290">
        <f>AT3A_Schools_PS!A31</f>
        <v>22</v>
      </c>
      <c r="B31" s="290" t="str">
        <f>AT3A_Schools_PS!B31</f>
        <v>22-DEORIA</v>
      </c>
      <c r="C31" s="370">
        <v>775.1</v>
      </c>
      <c r="D31" s="370">
        <v>516.74</v>
      </c>
      <c r="E31" s="371">
        <f t="shared" si="1"/>
        <v>1291.8400000000001</v>
      </c>
      <c r="F31" s="370">
        <v>-5.0300000000000011</v>
      </c>
      <c r="G31" s="370">
        <f t="shared" si="8"/>
        <v>-3.35</v>
      </c>
      <c r="H31" s="371">
        <f t="shared" si="2"/>
        <v>-8.3800000000000008</v>
      </c>
      <c r="I31" s="370">
        <v>949.81000000000006</v>
      </c>
      <c r="J31" s="370">
        <f t="shared" si="9"/>
        <v>633.21</v>
      </c>
      <c r="K31" s="371">
        <f t="shared" si="3"/>
        <v>1583.02</v>
      </c>
      <c r="L31" s="370">
        <v>736.86</v>
      </c>
      <c r="M31" s="370">
        <v>491.24</v>
      </c>
      <c r="N31" s="371">
        <f t="shared" si="4"/>
        <v>1228.0999999999999</v>
      </c>
      <c r="O31" s="370">
        <f t="shared" si="5"/>
        <v>207.92000000000007</v>
      </c>
      <c r="P31" s="370">
        <f t="shared" si="6"/>
        <v>138.62</v>
      </c>
      <c r="Q31" s="371">
        <f t="shared" si="7"/>
        <v>346.54000000000008</v>
      </c>
      <c r="R31" s="597">
        <f t="shared" si="10"/>
        <v>79.34</v>
      </c>
      <c r="S31" s="597">
        <v>949.81000000000006</v>
      </c>
      <c r="T31" s="595">
        <v>-5.0300000000000011</v>
      </c>
    </row>
    <row r="32" spans="1:20" ht="15.75" customHeight="1">
      <c r="A32" s="290">
        <f>AT3A_Schools_PS!A32</f>
        <v>23</v>
      </c>
      <c r="B32" s="290" t="str">
        <f>AT3A_Schools_PS!B32</f>
        <v>23-ETAH</v>
      </c>
      <c r="C32" s="370">
        <v>525.36</v>
      </c>
      <c r="D32" s="370">
        <v>350.24</v>
      </c>
      <c r="E32" s="371">
        <f t="shared" si="1"/>
        <v>875.6</v>
      </c>
      <c r="F32" s="370">
        <v>5.9699999999999989</v>
      </c>
      <c r="G32" s="370">
        <f t="shared" si="8"/>
        <v>3.98</v>
      </c>
      <c r="H32" s="371">
        <f t="shared" si="2"/>
        <v>9.9499999999999993</v>
      </c>
      <c r="I32" s="370">
        <v>405.39</v>
      </c>
      <c r="J32" s="370">
        <f t="shared" si="9"/>
        <v>270.26</v>
      </c>
      <c r="K32" s="371">
        <f t="shared" si="3"/>
        <v>675.65</v>
      </c>
      <c r="L32" s="370">
        <v>435.53</v>
      </c>
      <c r="M32" s="370">
        <v>290.35000000000002</v>
      </c>
      <c r="N32" s="371">
        <f t="shared" si="4"/>
        <v>725.88</v>
      </c>
      <c r="O32" s="370">
        <f t="shared" si="5"/>
        <v>-24.169999999999959</v>
      </c>
      <c r="P32" s="370">
        <f t="shared" si="6"/>
        <v>-16.110000000000014</v>
      </c>
      <c r="Q32" s="371">
        <f t="shared" si="7"/>
        <v>-40.279999999999973</v>
      </c>
      <c r="R32" s="597">
        <f t="shared" si="10"/>
        <v>33.86</v>
      </c>
      <c r="S32" s="597">
        <v>405.39</v>
      </c>
      <c r="T32" s="595">
        <v>5.9699999999999989</v>
      </c>
    </row>
    <row r="33" spans="1:20" ht="15.75" customHeight="1">
      <c r="A33" s="290">
        <f>AT3A_Schools_PS!A33</f>
        <v>24</v>
      </c>
      <c r="B33" s="290" t="str">
        <f>AT3A_Schools_PS!B33</f>
        <v>24-FAIZABAD</v>
      </c>
      <c r="C33" s="370">
        <v>636.19000000000005</v>
      </c>
      <c r="D33" s="370">
        <v>424.13</v>
      </c>
      <c r="E33" s="371">
        <f t="shared" si="1"/>
        <v>1060.3200000000002</v>
      </c>
      <c r="F33" s="370">
        <v>142.35999999999999</v>
      </c>
      <c r="G33" s="370">
        <f t="shared" si="8"/>
        <v>94.91</v>
      </c>
      <c r="H33" s="371">
        <f t="shared" si="2"/>
        <v>237.26999999999998</v>
      </c>
      <c r="I33" s="370">
        <v>638.65</v>
      </c>
      <c r="J33" s="370">
        <f t="shared" si="9"/>
        <v>425.77</v>
      </c>
      <c r="K33" s="371">
        <f t="shared" si="3"/>
        <v>1064.42</v>
      </c>
      <c r="L33" s="370">
        <v>540.75</v>
      </c>
      <c r="M33" s="370">
        <v>360.51</v>
      </c>
      <c r="N33" s="371">
        <f t="shared" si="4"/>
        <v>901.26</v>
      </c>
      <c r="O33" s="370">
        <f t="shared" si="5"/>
        <v>240.26</v>
      </c>
      <c r="P33" s="370">
        <f t="shared" si="6"/>
        <v>160.16999999999996</v>
      </c>
      <c r="Q33" s="371">
        <f t="shared" si="7"/>
        <v>400.42999999999995</v>
      </c>
      <c r="R33" s="597">
        <f t="shared" si="10"/>
        <v>53.35</v>
      </c>
      <c r="S33" s="597">
        <v>638.65</v>
      </c>
      <c r="T33" s="595">
        <v>142.35999999999999</v>
      </c>
    </row>
    <row r="34" spans="1:20" ht="15.75" customHeight="1">
      <c r="A34" s="290">
        <f>AT3A_Schools_PS!A34</f>
        <v>25</v>
      </c>
      <c r="B34" s="290" t="str">
        <f>AT3A_Schools_PS!B34</f>
        <v>25-FARRUKHABAD</v>
      </c>
      <c r="C34" s="370">
        <v>530.47</v>
      </c>
      <c r="D34" s="370">
        <v>353.65</v>
      </c>
      <c r="E34" s="371">
        <f t="shared" si="1"/>
        <v>884.12</v>
      </c>
      <c r="F34" s="370">
        <v>-43.21</v>
      </c>
      <c r="G34" s="370">
        <f t="shared" si="8"/>
        <v>-28.81</v>
      </c>
      <c r="H34" s="371">
        <f t="shared" si="2"/>
        <v>-72.02</v>
      </c>
      <c r="I34" s="370">
        <v>567.71</v>
      </c>
      <c r="J34" s="370">
        <f t="shared" si="9"/>
        <v>378.47</v>
      </c>
      <c r="K34" s="371">
        <f t="shared" si="3"/>
        <v>946.18000000000006</v>
      </c>
      <c r="L34" s="370">
        <v>487.3</v>
      </c>
      <c r="M34" s="370">
        <v>324.87</v>
      </c>
      <c r="N34" s="371">
        <f t="shared" si="4"/>
        <v>812.17000000000007</v>
      </c>
      <c r="O34" s="370">
        <f t="shared" si="5"/>
        <v>37.199999999999989</v>
      </c>
      <c r="P34" s="370">
        <f t="shared" si="6"/>
        <v>24.79000000000002</v>
      </c>
      <c r="Q34" s="371">
        <f t="shared" si="7"/>
        <v>61.990000000000009</v>
      </c>
      <c r="R34" s="597">
        <f t="shared" si="10"/>
        <v>47.42</v>
      </c>
      <c r="S34" s="597">
        <v>567.71</v>
      </c>
      <c r="T34" s="595">
        <v>-43.21</v>
      </c>
    </row>
    <row r="35" spans="1:20" ht="15.75" customHeight="1">
      <c r="A35" s="290">
        <f>AT3A_Schools_PS!A35</f>
        <v>26</v>
      </c>
      <c r="B35" s="290" t="str">
        <f>AT3A_Schools_PS!B35</f>
        <v>26-FATEHPUR</v>
      </c>
      <c r="C35" s="370">
        <v>790.94</v>
      </c>
      <c r="D35" s="370">
        <v>527.29</v>
      </c>
      <c r="E35" s="371">
        <f t="shared" si="1"/>
        <v>1318.23</v>
      </c>
      <c r="F35" s="370">
        <v>6.5099999999999909</v>
      </c>
      <c r="G35" s="370">
        <f t="shared" si="8"/>
        <v>4.34</v>
      </c>
      <c r="H35" s="371">
        <f t="shared" si="2"/>
        <v>10.849999999999991</v>
      </c>
      <c r="I35" s="370">
        <v>902.68000000000006</v>
      </c>
      <c r="J35" s="370">
        <f t="shared" si="9"/>
        <v>601.79</v>
      </c>
      <c r="K35" s="371">
        <f t="shared" si="3"/>
        <v>1504.47</v>
      </c>
      <c r="L35" s="370">
        <v>769.61</v>
      </c>
      <c r="M35" s="370">
        <v>425.84</v>
      </c>
      <c r="N35" s="371">
        <f t="shared" si="4"/>
        <v>1195.45</v>
      </c>
      <c r="O35" s="370">
        <f t="shared" si="5"/>
        <v>139.58000000000004</v>
      </c>
      <c r="P35" s="370">
        <f t="shared" si="6"/>
        <v>180.29000000000002</v>
      </c>
      <c r="Q35" s="371">
        <f t="shared" si="7"/>
        <v>319.87000000000006</v>
      </c>
      <c r="R35" s="597">
        <f t="shared" si="10"/>
        <v>75.400000000000006</v>
      </c>
      <c r="S35" s="597">
        <v>902.68000000000006</v>
      </c>
      <c r="T35" s="595">
        <v>6.5099999999999909</v>
      </c>
    </row>
    <row r="36" spans="1:20" ht="15.75" customHeight="1">
      <c r="A36" s="290">
        <f>AT3A_Schools_PS!A36</f>
        <v>27</v>
      </c>
      <c r="B36" s="290" t="str">
        <f>AT3A_Schools_PS!B36</f>
        <v>27-FIROZABAD</v>
      </c>
      <c r="C36" s="370">
        <v>473.7</v>
      </c>
      <c r="D36" s="370">
        <v>315.8</v>
      </c>
      <c r="E36" s="371">
        <f t="shared" si="1"/>
        <v>789.5</v>
      </c>
      <c r="F36" s="370">
        <v>-64.319999999999993</v>
      </c>
      <c r="G36" s="370">
        <f t="shared" si="8"/>
        <v>-42.88</v>
      </c>
      <c r="H36" s="371">
        <f t="shared" si="2"/>
        <v>-107.19999999999999</v>
      </c>
      <c r="I36" s="370">
        <v>592.41999999999996</v>
      </c>
      <c r="J36" s="370">
        <f t="shared" si="9"/>
        <v>394.95</v>
      </c>
      <c r="K36" s="371">
        <f t="shared" si="3"/>
        <v>987.36999999999989</v>
      </c>
      <c r="L36" s="370">
        <v>444.2</v>
      </c>
      <c r="M36" s="370">
        <v>296.14</v>
      </c>
      <c r="N36" s="371">
        <f t="shared" si="4"/>
        <v>740.33999999999992</v>
      </c>
      <c r="O36" s="370">
        <f t="shared" si="5"/>
        <v>83.89999999999992</v>
      </c>
      <c r="P36" s="370">
        <f t="shared" si="6"/>
        <v>55.930000000000007</v>
      </c>
      <c r="Q36" s="371">
        <f t="shared" si="7"/>
        <v>139.82999999999993</v>
      </c>
      <c r="R36" s="597">
        <f t="shared" si="10"/>
        <v>49.49</v>
      </c>
      <c r="S36" s="597">
        <v>592.41999999999996</v>
      </c>
      <c r="T36" s="595">
        <v>-64.319999999999993</v>
      </c>
    </row>
    <row r="37" spans="1:20" ht="15.75" customHeight="1">
      <c r="A37" s="290">
        <f>AT3A_Schools_PS!A37</f>
        <v>28</v>
      </c>
      <c r="B37" s="290" t="str">
        <f>AT3A_Schools_PS!B37</f>
        <v>28-G.B. NAGAR</v>
      </c>
      <c r="C37" s="370">
        <v>258.19</v>
      </c>
      <c r="D37" s="370">
        <v>172.13</v>
      </c>
      <c r="E37" s="371">
        <f t="shared" si="1"/>
        <v>430.32</v>
      </c>
      <c r="F37" s="370">
        <v>5.0299999999999976</v>
      </c>
      <c r="G37" s="370">
        <f t="shared" si="8"/>
        <v>3.35</v>
      </c>
      <c r="H37" s="371">
        <f t="shared" si="2"/>
        <v>8.3799999999999972</v>
      </c>
      <c r="I37" s="370">
        <v>307.52</v>
      </c>
      <c r="J37" s="370">
        <f t="shared" si="9"/>
        <v>205.01</v>
      </c>
      <c r="K37" s="371">
        <f t="shared" si="3"/>
        <v>512.53</v>
      </c>
      <c r="L37" s="370">
        <v>273.16000000000003</v>
      </c>
      <c r="M37" s="370">
        <v>123.58</v>
      </c>
      <c r="N37" s="371">
        <f t="shared" si="4"/>
        <v>396.74</v>
      </c>
      <c r="O37" s="370">
        <f t="shared" si="5"/>
        <v>39.38999999999993</v>
      </c>
      <c r="P37" s="370">
        <f t="shared" si="6"/>
        <v>84.779999999999987</v>
      </c>
      <c r="Q37" s="371">
        <f t="shared" si="7"/>
        <v>124.16999999999992</v>
      </c>
      <c r="R37" s="597">
        <f t="shared" si="10"/>
        <v>25.69</v>
      </c>
      <c r="S37" s="597">
        <v>307.52</v>
      </c>
      <c r="T37" s="595">
        <v>5.0299999999999976</v>
      </c>
    </row>
    <row r="38" spans="1:20" ht="15.75" customHeight="1">
      <c r="A38" s="290">
        <f>AT3A_Schools_PS!A38</f>
        <v>29</v>
      </c>
      <c r="B38" s="290" t="str">
        <f>AT3A_Schools_PS!B38</f>
        <v>29-GHAZIPUR</v>
      </c>
      <c r="C38" s="370">
        <v>967.71</v>
      </c>
      <c r="D38" s="370">
        <v>645.14</v>
      </c>
      <c r="E38" s="371">
        <f t="shared" si="1"/>
        <v>1612.85</v>
      </c>
      <c r="F38" s="370">
        <v>-59.06</v>
      </c>
      <c r="G38" s="370">
        <f t="shared" si="8"/>
        <v>-39.369999999999997</v>
      </c>
      <c r="H38" s="371">
        <f t="shared" si="2"/>
        <v>-98.43</v>
      </c>
      <c r="I38" s="370">
        <v>1074.74</v>
      </c>
      <c r="J38" s="370">
        <f t="shared" si="9"/>
        <v>716.49</v>
      </c>
      <c r="K38" s="371">
        <f t="shared" si="3"/>
        <v>1791.23</v>
      </c>
      <c r="L38" s="370">
        <v>872.62</v>
      </c>
      <c r="M38" s="370">
        <v>581.75</v>
      </c>
      <c r="N38" s="371">
        <f t="shared" si="4"/>
        <v>1454.37</v>
      </c>
      <c r="O38" s="370">
        <f t="shared" si="5"/>
        <v>143.06000000000006</v>
      </c>
      <c r="P38" s="370">
        <f t="shared" si="6"/>
        <v>95.37</v>
      </c>
      <c r="Q38" s="371">
        <f t="shared" si="7"/>
        <v>238.43000000000006</v>
      </c>
      <c r="R38" s="597">
        <f t="shared" si="10"/>
        <v>89.78</v>
      </c>
      <c r="S38" s="597">
        <v>1074.74</v>
      </c>
      <c r="T38" s="595">
        <v>-59.06</v>
      </c>
    </row>
    <row r="39" spans="1:20" ht="15.75" customHeight="1">
      <c r="A39" s="290">
        <f>AT3A_Schools_PS!A39</f>
        <v>30</v>
      </c>
      <c r="B39" s="290" t="str">
        <f>AT3A_Schools_PS!B39</f>
        <v>30-GHAZIYABAD</v>
      </c>
      <c r="C39" s="370">
        <v>265.38</v>
      </c>
      <c r="D39" s="370">
        <v>176.92</v>
      </c>
      <c r="E39" s="371">
        <f t="shared" si="1"/>
        <v>442.29999999999995</v>
      </c>
      <c r="F39" s="370">
        <v>-46.92</v>
      </c>
      <c r="G39" s="370">
        <f t="shared" si="8"/>
        <v>-31.28</v>
      </c>
      <c r="H39" s="371">
        <f t="shared" si="2"/>
        <v>-78.2</v>
      </c>
      <c r="I39" s="370">
        <v>214.25</v>
      </c>
      <c r="J39" s="370">
        <f t="shared" si="9"/>
        <v>142.83000000000001</v>
      </c>
      <c r="K39" s="371">
        <f t="shared" si="3"/>
        <v>357.08000000000004</v>
      </c>
      <c r="L39" s="370">
        <v>270.89</v>
      </c>
      <c r="M39" s="370">
        <v>180.6</v>
      </c>
      <c r="N39" s="371">
        <f t="shared" si="4"/>
        <v>451.49</v>
      </c>
      <c r="O39" s="370">
        <f t="shared" si="5"/>
        <v>-103.56</v>
      </c>
      <c r="P39" s="370">
        <f t="shared" si="6"/>
        <v>-69.049999999999983</v>
      </c>
      <c r="Q39" s="371">
        <f t="shared" si="7"/>
        <v>-172.60999999999999</v>
      </c>
      <c r="R39" s="597">
        <f t="shared" si="10"/>
        <v>17.899999999999999</v>
      </c>
      <c r="S39" s="597">
        <v>214.25</v>
      </c>
      <c r="T39" s="595">
        <v>-46.92</v>
      </c>
    </row>
    <row r="40" spans="1:20" ht="15.75" customHeight="1">
      <c r="A40" s="290">
        <f>AT3A_Schools_PS!A40</f>
        <v>31</v>
      </c>
      <c r="B40" s="290" t="str">
        <f>AT3A_Schools_PS!B40</f>
        <v>31-GONDA</v>
      </c>
      <c r="C40" s="370">
        <v>1086.54</v>
      </c>
      <c r="D40" s="370">
        <v>724.36</v>
      </c>
      <c r="E40" s="371">
        <f t="shared" si="1"/>
        <v>1810.9</v>
      </c>
      <c r="F40" s="370">
        <v>118.91</v>
      </c>
      <c r="G40" s="370">
        <f t="shared" si="8"/>
        <v>79.27</v>
      </c>
      <c r="H40" s="371">
        <f t="shared" si="2"/>
        <v>198.18</v>
      </c>
      <c r="I40" s="370">
        <v>1069.72</v>
      </c>
      <c r="J40" s="370">
        <f t="shared" si="9"/>
        <v>713.15</v>
      </c>
      <c r="K40" s="371">
        <f t="shared" si="3"/>
        <v>1782.87</v>
      </c>
      <c r="L40" s="370">
        <v>951.38</v>
      </c>
      <c r="M40" s="370">
        <v>634.25</v>
      </c>
      <c r="N40" s="371">
        <f t="shared" si="4"/>
        <v>1585.63</v>
      </c>
      <c r="O40" s="370">
        <f t="shared" si="5"/>
        <v>237.25000000000011</v>
      </c>
      <c r="P40" s="370">
        <f t="shared" si="6"/>
        <v>158.16999999999996</v>
      </c>
      <c r="Q40" s="371">
        <f t="shared" si="7"/>
        <v>395.42000000000007</v>
      </c>
      <c r="R40" s="597">
        <f t="shared" si="10"/>
        <v>89.36</v>
      </c>
      <c r="S40" s="597">
        <v>1069.72</v>
      </c>
      <c r="T40" s="595">
        <v>118.91</v>
      </c>
    </row>
    <row r="41" spans="1:20" ht="15.75" customHeight="1">
      <c r="A41" s="290">
        <f>AT3A_Schools_PS!A41</f>
        <v>32</v>
      </c>
      <c r="B41" s="290" t="str">
        <f>AT3A_Schools_PS!B41</f>
        <v>32-GORAKHPUR</v>
      </c>
      <c r="C41" s="370">
        <v>837.74</v>
      </c>
      <c r="D41" s="370">
        <v>558.49</v>
      </c>
      <c r="E41" s="371">
        <f t="shared" si="1"/>
        <v>1396.23</v>
      </c>
      <c r="F41" s="370">
        <v>-6.8599999999999923</v>
      </c>
      <c r="G41" s="370">
        <f t="shared" si="8"/>
        <v>-4.57</v>
      </c>
      <c r="H41" s="371">
        <f t="shared" si="2"/>
        <v>-11.429999999999993</v>
      </c>
      <c r="I41" s="370">
        <v>863.52</v>
      </c>
      <c r="J41" s="370">
        <f t="shared" si="9"/>
        <v>575.67999999999995</v>
      </c>
      <c r="K41" s="371">
        <f t="shared" si="3"/>
        <v>1439.1999999999998</v>
      </c>
      <c r="L41" s="370">
        <v>824.74</v>
      </c>
      <c r="M41" s="370">
        <v>511.61</v>
      </c>
      <c r="N41" s="371">
        <f t="shared" si="4"/>
        <v>1336.35</v>
      </c>
      <c r="O41" s="370">
        <f t="shared" si="5"/>
        <v>31.919999999999959</v>
      </c>
      <c r="P41" s="370">
        <f t="shared" si="6"/>
        <v>59.499999999999886</v>
      </c>
      <c r="Q41" s="371">
        <f t="shared" si="7"/>
        <v>91.419999999999845</v>
      </c>
      <c r="R41" s="597">
        <f t="shared" si="10"/>
        <v>72.13</v>
      </c>
      <c r="S41" s="597">
        <v>863.52</v>
      </c>
      <c r="T41" s="595">
        <v>-6.8599999999999923</v>
      </c>
    </row>
    <row r="42" spans="1:20" ht="15.75" customHeight="1">
      <c r="A42" s="290">
        <f>AT3A_Schools_PS!A42</f>
        <v>33</v>
      </c>
      <c r="B42" s="290" t="str">
        <f>AT3A_Schools_PS!B42</f>
        <v>33-HAMEERPUR</v>
      </c>
      <c r="C42" s="370">
        <v>319.69</v>
      </c>
      <c r="D42" s="370">
        <v>213.12</v>
      </c>
      <c r="E42" s="371">
        <f t="shared" si="1"/>
        <v>532.80999999999995</v>
      </c>
      <c r="F42" s="370">
        <v>14.55</v>
      </c>
      <c r="G42" s="370">
        <f t="shared" si="8"/>
        <v>9.6999999999999993</v>
      </c>
      <c r="H42" s="371">
        <f t="shared" si="2"/>
        <v>24.25</v>
      </c>
      <c r="I42" s="370">
        <v>281.86</v>
      </c>
      <c r="J42" s="370">
        <f t="shared" si="9"/>
        <v>187.91</v>
      </c>
      <c r="K42" s="371">
        <f t="shared" si="3"/>
        <v>469.77</v>
      </c>
      <c r="L42" s="370">
        <v>293.72000000000003</v>
      </c>
      <c r="M42" s="370">
        <v>195.62</v>
      </c>
      <c r="N42" s="371">
        <f t="shared" si="4"/>
        <v>489.34000000000003</v>
      </c>
      <c r="O42" s="370">
        <f t="shared" ref="O42:O73" si="11">F42+I42-L42</f>
        <v>2.6899999999999977</v>
      </c>
      <c r="P42" s="370">
        <f t="shared" ref="P42:P73" si="12">G42+J42-M42</f>
        <v>1.9899999999999807</v>
      </c>
      <c r="Q42" s="371">
        <f t="shared" si="7"/>
        <v>4.6799999999999784</v>
      </c>
      <c r="R42" s="597">
        <f t="shared" si="10"/>
        <v>23.54</v>
      </c>
      <c r="S42" s="597">
        <v>281.86</v>
      </c>
      <c r="T42" s="595">
        <v>14.55</v>
      </c>
    </row>
    <row r="43" spans="1:20" ht="15.75" customHeight="1">
      <c r="A43" s="290">
        <f>AT3A_Schools_PS!A43</f>
        <v>34</v>
      </c>
      <c r="B43" s="290" t="str">
        <f>AT3A_Schools_PS!B43</f>
        <v>34-HARDOI</v>
      </c>
      <c r="C43" s="370">
        <v>1575.94</v>
      </c>
      <c r="D43" s="370">
        <v>1050.6199999999999</v>
      </c>
      <c r="E43" s="371">
        <f t="shared" si="1"/>
        <v>2626.56</v>
      </c>
      <c r="F43" s="370">
        <v>18.920000000000002</v>
      </c>
      <c r="G43" s="370">
        <f t="shared" si="8"/>
        <v>12.61</v>
      </c>
      <c r="H43" s="371">
        <f t="shared" si="2"/>
        <v>31.53</v>
      </c>
      <c r="I43" s="370">
        <v>1045.74</v>
      </c>
      <c r="J43" s="370">
        <f t="shared" si="9"/>
        <v>697.16</v>
      </c>
      <c r="K43" s="371">
        <f t="shared" si="3"/>
        <v>1742.9</v>
      </c>
      <c r="L43" s="370">
        <v>928.92</v>
      </c>
      <c r="M43" s="370">
        <v>619.29999999999995</v>
      </c>
      <c r="N43" s="371">
        <f t="shared" si="4"/>
        <v>1548.2199999999998</v>
      </c>
      <c r="O43" s="370">
        <f t="shared" si="11"/>
        <v>135.74000000000012</v>
      </c>
      <c r="P43" s="370">
        <f t="shared" si="12"/>
        <v>90.470000000000027</v>
      </c>
      <c r="Q43" s="371">
        <f t="shared" si="7"/>
        <v>226.21000000000015</v>
      </c>
      <c r="R43" s="597">
        <f t="shared" si="10"/>
        <v>87.35</v>
      </c>
      <c r="S43" s="597">
        <v>1045.74</v>
      </c>
      <c r="T43" s="595">
        <v>18.920000000000002</v>
      </c>
    </row>
    <row r="44" spans="1:20" ht="15.75" customHeight="1">
      <c r="A44" s="290">
        <f>AT3A_Schools_PS!A44</f>
        <v>35</v>
      </c>
      <c r="B44" s="290" t="str">
        <f>AT3A_Schools_PS!B44</f>
        <v>35-HATHRAS</v>
      </c>
      <c r="C44" s="370">
        <v>369.7</v>
      </c>
      <c r="D44" s="370">
        <v>246.47</v>
      </c>
      <c r="E44" s="371">
        <f t="shared" si="1"/>
        <v>616.16999999999996</v>
      </c>
      <c r="F44" s="370">
        <v>-11.44</v>
      </c>
      <c r="G44" s="370">
        <f t="shared" si="8"/>
        <v>-7.63</v>
      </c>
      <c r="H44" s="371">
        <f t="shared" si="2"/>
        <v>-19.07</v>
      </c>
      <c r="I44" s="370">
        <v>318.58</v>
      </c>
      <c r="J44" s="370">
        <f t="shared" si="9"/>
        <v>212.39</v>
      </c>
      <c r="K44" s="371">
        <f t="shared" si="3"/>
        <v>530.97</v>
      </c>
      <c r="L44" s="370">
        <v>305.67</v>
      </c>
      <c r="M44" s="370">
        <v>203.8</v>
      </c>
      <c r="N44" s="371">
        <f t="shared" si="4"/>
        <v>509.47</v>
      </c>
      <c r="O44" s="370">
        <f t="shared" si="11"/>
        <v>1.4699999999999704</v>
      </c>
      <c r="P44" s="370">
        <f t="shared" si="12"/>
        <v>0.95999999999997954</v>
      </c>
      <c r="Q44" s="371">
        <f t="shared" si="7"/>
        <v>2.42999999999995</v>
      </c>
      <c r="R44" s="597">
        <f t="shared" si="10"/>
        <v>26.61</v>
      </c>
      <c r="S44" s="597">
        <v>318.58</v>
      </c>
      <c r="T44" s="595">
        <v>-11.44</v>
      </c>
    </row>
    <row r="45" spans="1:20" ht="15.75" customHeight="1">
      <c r="A45" s="290">
        <f>AT3A_Schools_PS!A45</f>
        <v>36</v>
      </c>
      <c r="B45" s="290" t="str">
        <f>AT3A_Schools_PS!B45</f>
        <v>36-ITAWAH</v>
      </c>
      <c r="C45" s="370">
        <v>362.37</v>
      </c>
      <c r="D45" s="370">
        <v>241.58</v>
      </c>
      <c r="E45" s="371">
        <f t="shared" si="1"/>
        <v>603.95000000000005</v>
      </c>
      <c r="F45" s="370">
        <v>-12.93</v>
      </c>
      <c r="G45" s="370">
        <f t="shared" si="8"/>
        <v>-8.6199999999999992</v>
      </c>
      <c r="H45" s="371">
        <f t="shared" si="2"/>
        <v>-21.549999999999997</v>
      </c>
      <c r="I45" s="370">
        <v>366.99</v>
      </c>
      <c r="J45" s="370">
        <f t="shared" si="9"/>
        <v>244.66</v>
      </c>
      <c r="K45" s="371">
        <f t="shared" si="3"/>
        <v>611.65</v>
      </c>
      <c r="L45" s="370">
        <v>337.05</v>
      </c>
      <c r="M45" s="370">
        <v>224.7</v>
      </c>
      <c r="N45" s="371">
        <f t="shared" si="4"/>
        <v>561.75</v>
      </c>
      <c r="O45" s="370">
        <f t="shared" si="11"/>
        <v>17.009999999999991</v>
      </c>
      <c r="P45" s="370">
        <f t="shared" si="12"/>
        <v>11.340000000000003</v>
      </c>
      <c r="Q45" s="371">
        <f t="shared" si="7"/>
        <v>28.349999999999994</v>
      </c>
      <c r="R45" s="597">
        <f t="shared" si="10"/>
        <v>30.66</v>
      </c>
      <c r="S45" s="597">
        <v>366.99</v>
      </c>
      <c r="T45" s="595">
        <v>-12.93</v>
      </c>
    </row>
    <row r="46" spans="1:20" ht="15.75" customHeight="1">
      <c r="A46" s="290">
        <f>AT3A_Schools_PS!A46</f>
        <v>37</v>
      </c>
      <c r="B46" s="290" t="str">
        <f>AT3A_Schools_PS!B46</f>
        <v>37-J.P. NAGAR</v>
      </c>
      <c r="C46" s="370">
        <v>343.96</v>
      </c>
      <c r="D46" s="370">
        <v>229.31</v>
      </c>
      <c r="E46" s="371">
        <f t="shared" si="1"/>
        <v>573.27</v>
      </c>
      <c r="F46" s="370">
        <v>25.419999999999998</v>
      </c>
      <c r="G46" s="370">
        <f t="shared" si="8"/>
        <v>16.95</v>
      </c>
      <c r="H46" s="371">
        <f t="shared" si="2"/>
        <v>42.37</v>
      </c>
      <c r="I46" s="370">
        <v>372.15</v>
      </c>
      <c r="J46" s="370">
        <f t="shared" si="9"/>
        <v>248.1</v>
      </c>
      <c r="K46" s="371">
        <f t="shared" si="3"/>
        <v>620.25</v>
      </c>
      <c r="L46" s="370">
        <v>301.64</v>
      </c>
      <c r="M46" s="370">
        <v>201.1</v>
      </c>
      <c r="N46" s="371">
        <f t="shared" si="4"/>
        <v>502.74</v>
      </c>
      <c r="O46" s="370">
        <f t="shared" si="11"/>
        <v>95.93</v>
      </c>
      <c r="P46" s="370">
        <f t="shared" si="12"/>
        <v>63.950000000000017</v>
      </c>
      <c r="Q46" s="371">
        <f t="shared" si="7"/>
        <v>159.88000000000002</v>
      </c>
      <c r="R46" s="597">
        <f t="shared" si="10"/>
        <v>31.09</v>
      </c>
      <c r="S46" s="597">
        <v>372.15</v>
      </c>
      <c r="T46" s="595">
        <v>25.419999999999998</v>
      </c>
    </row>
    <row r="47" spans="1:20" ht="15.75" customHeight="1">
      <c r="A47" s="290">
        <f>AT3A_Schools_PS!A47</f>
        <v>38</v>
      </c>
      <c r="B47" s="290" t="str">
        <f>AT3A_Schools_PS!B47</f>
        <v>38-JALAUN</v>
      </c>
      <c r="C47" s="370">
        <v>367.56</v>
      </c>
      <c r="D47" s="370">
        <v>245.04</v>
      </c>
      <c r="E47" s="371">
        <f t="shared" si="1"/>
        <v>612.6</v>
      </c>
      <c r="F47" s="370">
        <v>15.600000000000001</v>
      </c>
      <c r="G47" s="370">
        <f t="shared" si="8"/>
        <v>10.4</v>
      </c>
      <c r="H47" s="371">
        <f t="shared" si="2"/>
        <v>26</v>
      </c>
      <c r="I47" s="370">
        <v>340.02</v>
      </c>
      <c r="J47" s="370">
        <f t="shared" si="9"/>
        <v>226.68</v>
      </c>
      <c r="K47" s="371">
        <f t="shared" si="3"/>
        <v>566.70000000000005</v>
      </c>
      <c r="L47" s="370">
        <v>348.15</v>
      </c>
      <c r="M47" s="370">
        <v>232.09</v>
      </c>
      <c r="N47" s="371">
        <f t="shared" si="4"/>
        <v>580.24</v>
      </c>
      <c r="O47" s="370">
        <f t="shared" si="11"/>
        <v>7.4700000000000273</v>
      </c>
      <c r="P47" s="370">
        <f t="shared" si="12"/>
        <v>4.9900000000000091</v>
      </c>
      <c r="Q47" s="371">
        <f t="shared" si="7"/>
        <v>12.460000000000036</v>
      </c>
      <c r="R47" s="597">
        <f t="shared" si="10"/>
        <v>28.4</v>
      </c>
      <c r="S47" s="597">
        <v>340.02</v>
      </c>
      <c r="T47" s="595">
        <v>15.600000000000001</v>
      </c>
    </row>
    <row r="48" spans="1:20" ht="15.75" customHeight="1">
      <c r="A48" s="290">
        <f>AT3A_Schools_PS!A48</f>
        <v>39</v>
      </c>
      <c r="B48" s="290" t="str">
        <f>AT3A_Schools_PS!B48</f>
        <v>39-JAUNPUR</v>
      </c>
      <c r="C48" s="370">
        <v>1193.19</v>
      </c>
      <c r="D48" s="370">
        <v>795.46</v>
      </c>
      <c r="E48" s="371">
        <f t="shared" si="1"/>
        <v>1988.65</v>
      </c>
      <c r="F48" s="370">
        <v>24.61</v>
      </c>
      <c r="G48" s="370">
        <f t="shared" si="8"/>
        <v>16.41</v>
      </c>
      <c r="H48" s="371">
        <f t="shared" si="2"/>
        <v>41.019999999999996</v>
      </c>
      <c r="I48" s="370">
        <v>1260.24</v>
      </c>
      <c r="J48" s="370">
        <f t="shared" si="9"/>
        <v>840.16</v>
      </c>
      <c r="K48" s="371">
        <f t="shared" si="3"/>
        <v>2100.4</v>
      </c>
      <c r="L48" s="370">
        <v>1041.54</v>
      </c>
      <c r="M48" s="370">
        <v>694.36</v>
      </c>
      <c r="N48" s="371">
        <f t="shared" si="4"/>
        <v>1735.9</v>
      </c>
      <c r="O48" s="370">
        <f t="shared" si="11"/>
        <v>243.30999999999995</v>
      </c>
      <c r="P48" s="370">
        <f t="shared" si="12"/>
        <v>162.20999999999992</v>
      </c>
      <c r="Q48" s="371">
        <f t="shared" si="7"/>
        <v>405.51999999999987</v>
      </c>
      <c r="R48" s="597">
        <f t="shared" si="10"/>
        <v>105.27</v>
      </c>
      <c r="S48" s="597">
        <v>1260.24</v>
      </c>
      <c r="T48" s="595">
        <v>24.61</v>
      </c>
    </row>
    <row r="49" spans="1:20" ht="15.75" customHeight="1">
      <c r="A49" s="290">
        <f>AT3A_Schools_PS!A49</f>
        <v>40</v>
      </c>
      <c r="B49" s="290" t="str">
        <f>AT3A_Schools_PS!B49</f>
        <v>40-JHANSI</v>
      </c>
      <c r="C49" s="370">
        <v>402.65</v>
      </c>
      <c r="D49" s="370">
        <v>268.43</v>
      </c>
      <c r="E49" s="371">
        <f t="shared" si="1"/>
        <v>671.07999999999993</v>
      </c>
      <c r="F49" s="370">
        <v>19.5</v>
      </c>
      <c r="G49" s="370">
        <f t="shared" si="8"/>
        <v>13</v>
      </c>
      <c r="H49" s="371">
        <f t="shared" si="2"/>
        <v>32.5</v>
      </c>
      <c r="I49" s="370">
        <v>424.45000000000005</v>
      </c>
      <c r="J49" s="370">
        <f t="shared" si="9"/>
        <v>282.97000000000003</v>
      </c>
      <c r="K49" s="371">
        <f t="shared" si="3"/>
        <v>707.42000000000007</v>
      </c>
      <c r="L49" s="370">
        <v>356.12</v>
      </c>
      <c r="M49" s="370">
        <v>237.41</v>
      </c>
      <c r="N49" s="371">
        <f t="shared" si="4"/>
        <v>593.53</v>
      </c>
      <c r="O49" s="370">
        <f t="shared" si="11"/>
        <v>87.830000000000041</v>
      </c>
      <c r="P49" s="370">
        <f t="shared" si="12"/>
        <v>58.560000000000031</v>
      </c>
      <c r="Q49" s="371">
        <f t="shared" si="7"/>
        <v>146.39000000000007</v>
      </c>
      <c r="R49" s="597">
        <f t="shared" si="10"/>
        <v>35.46</v>
      </c>
      <c r="S49" s="597">
        <v>424.45000000000005</v>
      </c>
      <c r="T49" s="595">
        <v>19.5</v>
      </c>
    </row>
    <row r="50" spans="1:20" ht="15.75" customHeight="1">
      <c r="A50" s="290">
        <f>AT3A_Schools_PS!A50</f>
        <v>41</v>
      </c>
      <c r="B50" s="290" t="str">
        <f>AT3A_Schools_PS!B50</f>
        <v>41-KANNAUJ</v>
      </c>
      <c r="C50" s="370">
        <v>454.41</v>
      </c>
      <c r="D50" s="370">
        <v>302.94</v>
      </c>
      <c r="E50" s="371">
        <f t="shared" si="1"/>
        <v>757.35</v>
      </c>
      <c r="F50" s="370">
        <v>36.739999999999995</v>
      </c>
      <c r="G50" s="370">
        <f t="shared" si="8"/>
        <v>24.49</v>
      </c>
      <c r="H50" s="371">
        <f t="shared" si="2"/>
        <v>61.22999999999999</v>
      </c>
      <c r="I50" s="370">
        <v>423.76</v>
      </c>
      <c r="J50" s="370">
        <f t="shared" si="9"/>
        <v>282.51</v>
      </c>
      <c r="K50" s="371">
        <f t="shared" si="3"/>
        <v>706.27</v>
      </c>
      <c r="L50" s="370">
        <v>422.17</v>
      </c>
      <c r="M50" s="370">
        <v>281.45</v>
      </c>
      <c r="N50" s="371">
        <f t="shared" si="4"/>
        <v>703.62</v>
      </c>
      <c r="O50" s="370">
        <f t="shared" si="11"/>
        <v>38.329999999999984</v>
      </c>
      <c r="P50" s="370">
        <f t="shared" si="12"/>
        <v>25.550000000000011</v>
      </c>
      <c r="Q50" s="371">
        <f t="shared" si="7"/>
        <v>63.879999999999995</v>
      </c>
      <c r="R50" s="597">
        <f t="shared" si="10"/>
        <v>35.4</v>
      </c>
      <c r="S50" s="597">
        <v>423.76</v>
      </c>
      <c r="T50" s="595">
        <v>36.739999999999995</v>
      </c>
    </row>
    <row r="51" spans="1:20" ht="15.75" customHeight="1">
      <c r="A51" s="290">
        <f>AT3A_Schools_PS!A51</f>
        <v>42</v>
      </c>
      <c r="B51" s="290" t="str">
        <f>AT3A_Schools_PS!B51</f>
        <v>42-KANPUR DEHAT</v>
      </c>
      <c r="C51" s="370">
        <v>427.82</v>
      </c>
      <c r="D51" s="370">
        <v>285.20999999999998</v>
      </c>
      <c r="E51" s="371">
        <f t="shared" si="1"/>
        <v>713.03</v>
      </c>
      <c r="F51" s="370">
        <v>119.46000000000001</v>
      </c>
      <c r="G51" s="370">
        <f t="shared" si="8"/>
        <v>79.64</v>
      </c>
      <c r="H51" s="371">
        <f t="shared" si="2"/>
        <v>199.10000000000002</v>
      </c>
      <c r="I51" s="370">
        <v>317.45000000000005</v>
      </c>
      <c r="J51" s="370">
        <f t="shared" si="9"/>
        <v>211.63</v>
      </c>
      <c r="K51" s="371">
        <f t="shared" si="3"/>
        <v>529.08000000000004</v>
      </c>
      <c r="L51" s="370">
        <v>372.47</v>
      </c>
      <c r="M51" s="370">
        <v>248.32</v>
      </c>
      <c r="N51" s="371">
        <f t="shared" si="4"/>
        <v>620.79</v>
      </c>
      <c r="O51" s="370">
        <f t="shared" si="11"/>
        <v>64.440000000000055</v>
      </c>
      <c r="P51" s="370">
        <f t="shared" si="12"/>
        <v>42.949999999999989</v>
      </c>
      <c r="Q51" s="371">
        <f t="shared" si="7"/>
        <v>107.39000000000004</v>
      </c>
      <c r="R51" s="597">
        <f t="shared" si="10"/>
        <v>26.52</v>
      </c>
      <c r="S51" s="597">
        <v>317.45000000000005</v>
      </c>
      <c r="T51" s="595">
        <v>119.46000000000001</v>
      </c>
    </row>
    <row r="52" spans="1:20" ht="15.75" customHeight="1">
      <c r="A52" s="290">
        <f>AT3A_Schools_PS!A52</f>
        <v>43</v>
      </c>
      <c r="B52" s="290" t="str">
        <f>AT3A_Schools_PS!B52</f>
        <v>43-KANPUR NAGAR</v>
      </c>
      <c r="C52" s="370">
        <v>520.25</v>
      </c>
      <c r="D52" s="370">
        <v>346.83</v>
      </c>
      <c r="E52" s="371">
        <f t="shared" si="1"/>
        <v>867.07999999999993</v>
      </c>
      <c r="F52" s="370">
        <v>-0.17000000000000171</v>
      </c>
      <c r="G52" s="370">
        <f t="shared" si="8"/>
        <v>-0.11</v>
      </c>
      <c r="H52" s="371">
        <f t="shared" si="2"/>
        <v>-0.28000000000000169</v>
      </c>
      <c r="I52" s="370">
        <v>574.93000000000006</v>
      </c>
      <c r="J52" s="370">
        <f t="shared" si="9"/>
        <v>383.29</v>
      </c>
      <c r="K52" s="371">
        <f t="shared" si="3"/>
        <v>958.22</v>
      </c>
      <c r="L52" s="370">
        <v>445.12</v>
      </c>
      <c r="M52" s="370">
        <v>296.75</v>
      </c>
      <c r="N52" s="371">
        <f t="shared" si="4"/>
        <v>741.87</v>
      </c>
      <c r="O52" s="370">
        <f t="shared" si="11"/>
        <v>129.6400000000001</v>
      </c>
      <c r="P52" s="370">
        <f t="shared" si="12"/>
        <v>86.43</v>
      </c>
      <c r="Q52" s="371">
        <f t="shared" si="7"/>
        <v>216.07000000000011</v>
      </c>
      <c r="R52" s="597">
        <f t="shared" si="10"/>
        <v>48.03</v>
      </c>
      <c r="S52" s="597">
        <v>574.93000000000006</v>
      </c>
      <c r="T52" s="595">
        <v>-0.17000000000000171</v>
      </c>
    </row>
    <row r="53" spans="1:20" ht="15.75" customHeight="1">
      <c r="A53" s="290">
        <f>AT3A_Schools_PS!A53</f>
        <v>44</v>
      </c>
      <c r="B53" s="290" t="str">
        <f>AT3A_Schools_PS!B53</f>
        <v>44-KAAS GANJ</v>
      </c>
      <c r="C53" s="370">
        <v>422.55</v>
      </c>
      <c r="D53" s="370">
        <v>281.7</v>
      </c>
      <c r="E53" s="371">
        <f t="shared" si="1"/>
        <v>704.25</v>
      </c>
      <c r="F53" s="370">
        <v>77.22</v>
      </c>
      <c r="G53" s="370">
        <f t="shared" si="8"/>
        <v>51.48</v>
      </c>
      <c r="H53" s="371">
        <f t="shared" si="2"/>
        <v>128.69999999999999</v>
      </c>
      <c r="I53" s="370">
        <v>394.53000000000003</v>
      </c>
      <c r="J53" s="370">
        <f t="shared" si="9"/>
        <v>263.02</v>
      </c>
      <c r="K53" s="371">
        <f t="shared" si="3"/>
        <v>657.55</v>
      </c>
      <c r="L53" s="370">
        <v>382.58</v>
      </c>
      <c r="M53" s="370">
        <v>255.05</v>
      </c>
      <c r="N53" s="371">
        <f t="shared" si="4"/>
        <v>637.63</v>
      </c>
      <c r="O53" s="370">
        <f t="shared" si="11"/>
        <v>89.170000000000016</v>
      </c>
      <c r="P53" s="370">
        <f t="shared" si="12"/>
        <v>59.449999999999989</v>
      </c>
      <c r="Q53" s="371">
        <f t="shared" si="7"/>
        <v>148.62</v>
      </c>
      <c r="R53" s="597">
        <f t="shared" si="10"/>
        <v>32.96</v>
      </c>
      <c r="S53" s="597">
        <v>394.53000000000003</v>
      </c>
      <c r="T53" s="595">
        <v>77.22</v>
      </c>
    </row>
    <row r="54" spans="1:20" ht="15.75" customHeight="1">
      <c r="A54" s="290">
        <f>AT3A_Schools_PS!A54</f>
        <v>45</v>
      </c>
      <c r="B54" s="290" t="str">
        <f>AT3A_Schools_PS!B54</f>
        <v>45-KAUSHAMBI</v>
      </c>
      <c r="C54" s="370">
        <v>490.55</v>
      </c>
      <c r="D54" s="370">
        <v>327.02999999999997</v>
      </c>
      <c r="E54" s="371">
        <f t="shared" si="1"/>
        <v>817.57999999999993</v>
      </c>
      <c r="F54" s="370">
        <v>-12.530000000000001</v>
      </c>
      <c r="G54" s="370">
        <f t="shared" si="8"/>
        <v>-8.35</v>
      </c>
      <c r="H54" s="371">
        <f t="shared" si="2"/>
        <v>-20.880000000000003</v>
      </c>
      <c r="I54" s="370">
        <v>575.37</v>
      </c>
      <c r="J54" s="370">
        <f t="shared" si="9"/>
        <v>383.58</v>
      </c>
      <c r="K54" s="371">
        <f t="shared" si="3"/>
        <v>958.95</v>
      </c>
      <c r="L54" s="370">
        <v>450.05</v>
      </c>
      <c r="M54" s="370">
        <v>300.04000000000002</v>
      </c>
      <c r="N54" s="371">
        <f t="shared" si="4"/>
        <v>750.09</v>
      </c>
      <c r="O54" s="370">
        <f t="shared" si="11"/>
        <v>112.79000000000002</v>
      </c>
      <c r="P54" s="370">
        <f t="shared" si="12"/>
        <v>75.189999999999941</v>
      </c>
      <c r="Q54" s="371">
        <f t="shared" si="7"/>
        <v>187.97999999999996</v>
      </c>
      <c r="R54" s="597">
        <f t="shared" si="10"/>
        <v>48.06</v>
      </c>
      <c r="S54" s="597">
        <v>575.37</v>
      </c>
      <c r="T54" s="595">
        <v>-12.530000000000001</v>
      </c>
    </row>
    <row r="55" spans="1:20" ht="15.75" customHeight="1">
      <c r="A55" s="290">
        <f>AT3A_Schools_PS!A55</f>
        <v>46</v>
      </c>
      <c r="B55" s="290" t="str">
        <f>AT3A_Schools_PS!B55</f>
        <v>46-KUSHINAGAR</v>
      </c>
      <c r="C55" s="370">
        <v>945.64</v>
      </c>
      <c r="D55" s="370">
        <v>630.41999999999996</v>
      </c>
      <c r="E55" s="371">
        <f t="shared" si="1"/>
        <v>1576.06</v>
      </c>
      <c r="F55" s="370">
        <v>23.28</v>
      </c>
      <c r="G55" s="370">
        <f t="shared" si="8"/>
        <v>15.52</v>
      </c>
      <c r="H55" s="371">
        <f t="shared" si="2"/>
        <v>38.799999999999997</v>
      </c>
      <c r="I55" s="370">
        <v>957.31</v>
      </c>
      <c r="J55" s="370">
        <f t="shared" si="9"/>
        <v>638.21</v>
      </c>
      <c r="K55" s="371">
        <f t="shared" si="3"/>
        <v>1595.52</v>
      </c>
      <c r="L55" s="370">
        <v>903.53</v>
      </c>
      <c r="M55" s="370">
        <v>602.36</v>
      </c>
      <c r="N55" s="371">
        <f t="shared" si="4"/>
        <v>1505.8899999999999</v>
      </c>
      <c r="O55" s="370">
        <f t="shared" si="11"/>
        <v>77.059999999999945</v>
      </c>
      <c r="P55" s="370">
        <f t="shared" si="12"/>
        <v>51.370000000000005</v>
      </c>
      <c r="Q55" s="371">
        <f t="shared" si="7"/>
        <v>128.42999999999995</v>
      </c>
      <c r="R55" s="597">
        <f t="shared" si="10"/>
        <v>79.97</v>
      </c>
      <c r="S55" s="597">
        <v>957.31</v>
      </c>
      <c r="T55" s="595">
        <v>23.28</v>
      </c>
    </row>
    <row r="56" spans="1:20" ht="15.75" customHeight="1">
      <c r="A56" s="290">
        <f>AT3A_Schools_PS!A56</f>
        <v>47</v>
      </c>
      <c r="B56" s="290" t="str">
        <f>AT3A_Schools_PS!B56</f>
        <v>47-LAKHIMPUR KHERI</v>
      </c>
      <c r="C56" s="370">
        <v>1542.97</v>
      </c>
      <c r="D56" s="370">
        <v>1028.6500000000001</v>
      </c>
      <c r="E56" s="371">
        <f t="shared" si="1"/>
        <v>2571.62</v>
      </c>
      <c r="F56" s="370">
        <v>65.099999999999994</v>
      </c>
      <c r="G56" s="370">
        <f t="shared" si="8"/>
        <v>43.4</v>
      </c>
      <c r="H56" s="371">
        <f t="shared" si="2"/>
        <v>108.5</v>
      </c>
      <c r="I56" s="370">
        <v>1171.4299999999998</v>
      </c>
      <c r="J56" s="370">
        <f t="shared" si="9"/>
        <v>780.95</v>
      </c>
      <c r="K56" s="371">
        <f t="shared" si="3"/>
        <v>1952.3799999999999</v>
      </c>
      <c r="L56" s="370">
        <v>1240.22</v>
      </c>
      <c r="M56" s="370">
        <v>826.82</v>
      </c>
      <c r="N56" s="371">
        <f t="shared" si="4"/>
        <v>2067.04</v>
      </c>
      <c r="O56" s="370">
        <f t="shared" si="11"/>
        <v>-3.6900000000002819</v>
      </c>
      <c r="P56" s="370">
        <f t="shared" si="12"/>
        <v>-2.4700000000000273</v>
      </c>
      <c r="Q56" s="371">
        <f t="shared" si="7"/>
        <v>-6.1600000000003092</v>
      </c>
      <c r="R56" s="597">
        <f t="shared" si="10"/>
        <v>97.85</v>
      </c>
      <c r="S56" s="597">
        <v>1171.4299999999998</v>
      </c>
      <c r="T56" s="595">
        <v>65.099999999999994</v>
      </c>
    </row>
    <row r="57" spans="1:20" ht="15.75" customHeight="1">
      <c r="A57" s="290">
        <f>AT3A_Schools_PS!A57</f>
        <v>48</v>
      </c>
      <c r="B57" s="290" t="str">
        <f>AT3A_Schools_PS!B57</f>
        <v>48-LALITPUR</v>
      </c>
      <c r="C57" s="370">
        <v>460.75</v>
      </c>
      <c r="D57" s="370">
        <v>307.17</v>
      </c>
      <c r="E57" s="371">
        <f t="shared" si="1"/>
        <v>767.92000000000007</v>
      </c>
      <c r="F57" s="370">
        <v>114.85999999999999</v>
      </c>
      <c r="G57" s="370">
        <f t="shared" si="8"/>
        <v>76.569999999999993</v>
      </c>
      <c r="H57" s="371">
        <f t="shared" si="2"/>
        <v>191.42999999999998</v>
      </c>
      <c r="I57" s="370">
        <v>344.89</v>
      </c>
      <c r="J57" s="370">
        <f t="shared" si="9"/>
        <v>229.93</v>
      </c>
      <c r="K57" s="371">
        <f t="shared" si="3"/>
        <v>574.81999999999994</v>
      </c>
      <c r="L57" s="370">
        <v>386.19</v>
      </c>
      <c r="M57" s="370">
        <v>257.45999999999998</v>
      </c>
      <c r="N57" s="371">
        <f t="shared" si="4"/>
        <v>643.65</v>
      </c>
      <c r="O57" s="370">
        <f t="shared" si="11"/>
        <v>73.56</v>
      </c>
      <c r="P57" s="370">
        <f t="shared" si="12"/>
        <v>49.04000000000002</v>
      </c>
      <c r="Q57" s="371">
        <f t="shared" si="7"/>
        <v>122.60000000000002</v>
      </c>
      <c r="R57" s="597">
        <f t="shared" si="10"/>
        <v>28.81</v>
      </c>
      <c r="S57" s="597">
        <v>344.89</v>
      </c>
      <c r="T57" s="595">
        <v>114.85999999999999</v>
      </c>
    </row>
    <row r="58" spans="1:20" ht="15.75" customHeight="1">
      <c r="A58" s="290">
        <f>AT3A_Schools_PS!A58</f>
        <v>49</v>
      </c>
      <c r="B58" s="290" t="str">
        <f>AT3A_Schools_PS!B58</f>
        <v>49-LUCKNOW</v>
      </c>
      <c r="C58" s="370">
        <v>603.9</v>
      </c>
      <c r="D58" s="370">
        <v>402.6</v>
      </c>
      <c r="E58" s="371">
        <f t="shared" si="1"/>
        <v>1006.5</v>
      </c>
      <c r="F58" s="370">
        <v>-62.519999999999996</v>
      </c>
      <c r="G58" s="370">
        <f t="shared" si="8"/>
        <v>-41.68</v>
      </c>
      <c r="H58" s="371">
        <f t="shared" si="2"/>
        <v>-104.19999999999999</v>
      </c>
      <c r="I58" s="370">
        <v>579.28</v>
      </c>
      <c r="J58" s="370">
        <f t="shared" si="9"/>
        <v>386.19</v>
      </c>
      <c r="K58" s="371">
        <f t="shared" si="3"/>
        <v>965.47</v>
      </c>
      <c r="L58" s="370">
        <v>550.57000000000005</v>
      </c>
      <c r="M58" s="370">
        <v>367</v>
      </c>
      <c r="N58" s="371">
        <f t="shared" si="4"/>
        <v>917.57</v>
      </c>
      <c r="O58" s="370">
        <f t="shared" si="11"/>
        <v>-33.810000000000059</v>
      </c>
      <c r="P58" s="370">
        <f t="shared" si="12"/>
        <v>-22.490000000000009</v>
      </c>
      <c r="Q58" s="371">
        <f t="shared" si="7"/>
        <v>-56.300000000000068</v>
      </c>
      <c r="R58" s="597">
        <f t="shared" si="10"/>
        <v>48.39</v>
      </c>
      <c r="S58" s="597">
        <v>579.28</v>
      </c>
      <c r="T58" s="595">
        <v>-62.519999999999996</v>
      </c>
    </row>
    <row r="59" spans="1:20" ht="15.75" customHeight="1">
      <c r="A59" s="290">
        <f>AT3A_Schools_PS!A59</f>
        <v>50</v>
      </c>
      <c r="B59" s="290" t="str">
        <f>AT3A_Schools_PS!B59</f>
        <v>50-MAHOBA</v>
      </c>
      <c r="C59" s="370">
        <v>307.95</v>
      </c>
      <c r="D59" s="370">
        <v>205.3</v>
      </c>
      <c r="E59" s="371">
        <f t="shared" si="1"/>
        <v>513.25</v>
      </c>
      <c r="F59" s="370">
        <v>6.3499999999999979</v>
      </c>
      <c r="G59" s="370">
        <f t="shared" si="8"/>
        <v>4.2300000000000004</v>
      </c>
      <c r="H59" s="371">
        <f t="shared" si="2"/>
        <v>10.579999999999998</v>
      </c>
      <c r="I59" s="370">
        <v>241.29999999999998</v>
      </c>
      <c r="J59" s="370">
        <f t="shared" si="9"/>
        <v>160.87</v>
      </c>
      <c r="K59" s="371">
        <f t="shared" si="3"/>
        <v>402.16999999999996</v>
      </c>
      <c r="L59" s="370">
        <v>291.93</v>
      </c>
      <c r="M59" s="370">
        <v>194.41</v>
      </c>
      <c r="N59" s="371">
        <f t="shared" si="4"/>
        <v>486.34000000000003</v>
      </c>
      <c r="O59" s="370">
        <f t="shared" si="11"/>
        <v>-44.28000000000003</v>
      </c>
      <c r="P59" s="370">
        <f t="shared" si="12"/>
        <v>-29.310000000000002</v>
      </c>
      <c r="Q59" s="371">
        <f t="shared" si="7"/>
        <v>-73.590000000000032</v>
      </c>
      <c r="R59" s="597">
        <f t="shared" si="10"/>
        <v>20.16</v>
      </c>
      <c r="S59" s="597">
        <v>241.29999999999998</v>
      </c>
      <c r="T59" s="595">
        <v>6.3499999999999979</v>
      </c>
    </row>
    <row r="60" spans="1:20" ht="15.75" customHeight="1">
      <c r="A60" s="290">
        <f>AT3A_Schools_PS!A60</f>
        <v>51</v>
      </c>
      <c r="B60" s="290" t="str">
        <f>AT3A_Schools_PS!B60</f>
        <v>51-MAHRAJGANJ</v>
      </c>
      <c r="C60" s="370">
        <v>766.53</v>
      </c>
      <c r="D60" s="370">
        <v>511.02</v>
      </c>
      <c r="E60" s="371">
        <f t="shared" si="1"/>
        <v>1277.55</v>
      </c>
      <c r="F60" s="370">
        <v>44.63</v>
      </c>
      <c r="G60" s="370">
        <f t="shared" si="8"/>
        <v>29.75</v>
      </c>
      <c r="H60" s="371">
        <f t="shared" si="2"/>
        <v>74.38</v>
      </c>
      <c r="I60" s="370">
        <v>722.89</v>
      </c>
      <c r="J60" s="370">
        <f t="shared" si="9"/>
        <v>481.93</v>
      </c>
      <c r="K60" s="371">
        <f t="shared" si="3"/>
        <v>1204.82</v>
      </c>
      <c r="L60" s="370">
        <v>715.68</v>
      </c>
      <c r="M60" s="370">
        <v>477.1</v>
      </c>
      <c r="N60" s="371">
        <f t="shared" si="4"/>
        <v>1192.78</v>
      </c>
      <c r="O60" s="370">
        <f t="shared" si="11"/>
        <v>51.840000000000032</v>
      </c>
      <c r="P60" s="370">
        <f t="shared" si="12"/>
        <v>34.579999999999984</v>
      </c>
      <c r="Q60" s="371">
        <f t="shared" si="7"/>
        <v>86.420000000000016</v>
      </c>
      <c r="R60" s="597">
        <f t="shared" si="10"/>
        <v>60.39</v>
      </c>
      <c r="S60" s="597">
        <v>722.89</v>
      </c>
      <c r="T60" s="595">
        <v>44.63</v>
      </c>
    </row>
    <row r="61" spans="1:20" ht="15.75" customHeight="1">
      <c r="A61" s="290">
        <f>AT3A_Schools_PS!A61</f>
        <v>52</v>
      </c>
      <c r="B61" s="290" t="str">
        <f>AT3A_Schools_PS!B61</f>
        <v>52-MAINPURI</v>
      </c>
      <c r="C61" s="370">
        <v>444.2</v>
      </c>
      <c r="D61" s="370">
        <v>296.13</v>
      </c>
      <c r="E61" s="371">
        <f t="shared" si="1"/>
        <v>740.32999999999993</v>
      </c>
      <c r="F61" s="370">
        <v>-26.590000000000003</v>
      </c>
      <c r="G61" s="370">
        <f t="shared" si="8"/>
        <v>-17.73</v>
      </c>
      <c r="H61" s="371">
        <f t="shared" si="2"/>
        <v>-44.320000000000007</v>
      </c>
      <c r="I61" s="370">
        <v>439.40999999999997</v>
      </c>
      <c r="J61" s="370">
        <f t="shared" si="9"/>
        <v>292.94</v>
      </c>
      <c r="K61" s="371">
        <f t="shared" si="3"/>
        <v>732.34999999999991</v>
      </c>
      <c r="L61" s="370">
        <v>426.68</v>
      </c>
      <c r="M61" s="370">
        <v>284.45999999999998</v>
      </c>
      <c r="N61" s="371">
        <f t="shared" si="4"/>
        <v>711.14</v>
      </c>
      <c r="O61" s="370">
        <f t="shared" si="11"/>
        <v>-13.86000000000007</v>
      </c>
      <c r="P61" s="370">
        <f t="shared" si="12"/>
        <v>-9.25</v>
      </c>
      <c r="Q61" s="371">
        <f t="shared" si="7"/>
        <v>-23.11000000000007</v>
      </c>
      <c r="R61" s="597">
        <f t="shared" si="10"/>
        <v>36.71</v>
      </c>
      <c r="S61" s="597">
        <v>439.40999999999997</v>
      </c>
      <c r="T61" s="595">
        <v>-26.590000000000003</v>
      </c>
    </row>
    <row r="62" spans="1:20" ht="15.75" customHeight="1">
      <c r="A62" s="290">
        <f>AT3A_Schools_PS!A62</f>
        <v>53</v>
      </c>
      <c r="B62" s="290" t="str">
        <f>AT3A_Schools_PS!B62</f>
        <v>53-MATHURA</v>
      </c>
      <c r="C62" s="370">
        <v>500.64</v>
      </c>
      <c r="D62" s="370">
        <v>333.76</v>
      </c>
      <c r="E62" s="371">
        <f t="shared" si="1"/>
        <v>834.4</v>
      </c>
      <c r="F62" s="370">
        <v>-91.87</v>
      </c>
      <c r="G62" s="370">
        <f t="shared" si="8"/>
        <v>-61.25</v>
      </c>
      <c r="H62" s="371">
        <f t="shared" si="2"/>
        <v>-153.12</v>
      </c>
      <c r="I62" s="370">
        <v>524.73</v>
      </c>
      <c r="J62" s="370">
        <f t="shared" si="9"/>
        <v>349.82</v>
      </c>
      <c r="K62" s="371">
        <f t="shared" si="3"/>
        <v>874.55</v>
      </c>
      <c r="L62" s="370">
        <v>427.05</v>
      </c>
      <c r="M62" s="370">
        <v>284.7</v>
      </c>
      <c r="N62" s="371">
        <f t="shared" si="4"/>
        <v>711.75</v>
      </c>
      <c r="O62" s="370">
        <f t="shared" si="11"/>
        <v>5.8100000000000023</v>
      </c>
      <c r="P62" s="370">
        <f t="shared" si="12"/>
        <v>3.8700000000000045</v>
      </c>
      <c r="Q62" s="371">
        <f t="shared" si="7"/>
        <v>9.6800000000000068</v>
      </c>
      <c r="R62" s="597">
        <f t="shared" si="10"/>
        <v>43.83</v>
      </c>
      <c r="S62" s="597">
        <v>524.73</v>
      </c>
      <c r="T62" s="595">
        <v>-91.87</v>
      </c>
    </row>
    <row r="63" spans="1:20" ht="15.75" customHeight="1">
      <c r="A63" s="290">
        <f>AT3A_Schools_PS!A63</f>
        <v>54</v>
      </c>
      <c r="B63" s="290" t="str">
        <f>AT3A_Schools_PS!B63</f>
        <v>54-MAU</v>
      </c>
      <c r="C63" s="370">
        <v>544.94000000000005</v>
      </c>
      <c r="D63" s="370">
        <v>363.3</v>
      </c>
      <c r="E63" s="371">
        <f t="shared" si="1"/>
        <v>908.24</v>
      </c>
      <c r="F63" s="370">
        <v>28.38000000000001</v>
      </c>
      <c r="G63" s="370">
        <f t="shared" si="8"/>
        <v>18.920000000000002</v>
      </c>
      <c r="H63" s="371">
        <f t="shared" si="2"/>
        <v>47.300000000000011</v>
      </c>
      <c r="I63" s="370">
        <v>571.3599999999999</v>
      </c>
      <c r="J63" s="370">
        <f t="shared" si="9"/>
        <v>380.91</v>
      </c>
      <c r="K63" s="371">
        <f t="shared" si="3"/>
        <v>952.27</v>
      </c>
      <c r="L63" s="370">
        <v>479.02</v>
      </c>
      <c r="M63" s="370">
        <v>319.33999999999997</v>
      </c>
      <c r="N63" s="371">
        <f t="shared" si="4"/>
        <v>798.3599999999999</v>
      </c>
      <c r="O63" s="370">
        <f t="shared" si="11"/>
        <v>120.71999999999991</v>
      </c>
      <c r="P63" s="370">
        <f t="shared" si="12"/>
        <v>80.490000000000066</v>
      </c>
      <c r="Q63" s="371">
        <f t="shared" si="7"/>
        <v>201.20999999999998</v>
      </c>
      <c r="R63" s="597">
        <f t="shared" si="10"/>
        <v>47.73</v>
      </c>
      <c r="S63" s="597">
        <v>571.3599999999999</v>
      </c>
      <c r="T63" s="595">
        <v>28.38000000000001</v>
      </c>
    </row>
    <row r="64" spans="1:20" ht="15.75" customHeight="1">
      <c r="A64" s="290">
        <f>AT3A_Schools_PS!A64</f>
        <v>55</v>
      </c>
      <c r="B64" s="290" t="str">
        <f>AT3A_Schools_PS!B64</f>
        <v>55-MEERUT</v>
      </c>
      <c r="C64" s="370">
        <v>445.13</v>
      </c>
      <c r="D64" s="370">
        <v>296.75</v>
      </c>
      <c r="E64" s="371">
        <f t="shared" si="1"/>
        <v>741.88</v>
      </c>
      <c r="F64" s="370">
        <v>-30.900000000000002</v>
      </c>
      <c r="G64" s="370">
        <f t="shared" si="8"/>
        <v>-20.6</v>
      </c>
      <c r="H64" s="371">
        <f t="shared" si="2"/>
        <v>-51.5</v>
      </c>
      <c r="I64" s="370">
        <v>497.83</v>
      </c>
      <c r="J64" s="370">
        <f t="shared" si="9"/>
        <v>331.89</v>
      </c>
      <c r="K64" s="371">
        <f t="shared" si="3"/>
        <v>829.72</v>
      </c>
      <c r="L64" s="370">
        <v>442.22</v>
      </c>
      <c r="M64" s="370">
        <v>294.81</v>
      </c>
      <c r="N64" s="371">
        <f t="shared" si="4"/>
        <v>737.03</v>
      </c>
      <c r="O64" s="370">
        <f t="shared" si="11"/>
        <v>24.70999999999998</v>
      </c>
      <c r="P64" s="370">
        <f t="shared" si="12"/>
        <v>16.479999999999961</v>
      </c>
      <c r="Q64" s="371">
        <f t="shared" si="7"/>
        <v>41.189999999999941</v>
      </c>
      <c r="R64" s="597">
        <f t="shared" si="10"/>
        <v>41.59</v>
      </c>
      <c r="S64" s="597">
        <v>497.83</v>
      </c>
      <c r="T64" s="595">
        <v>-30.900000000000002</v>
      </c>
    </row>
    <row r="65" spans="1:20" ht="15.75" customHeight="1">
      <c r="A65" s="290">
        <f>AT3A_Schools_PS!A65</f>
        <v>56</v>
      </c>
      <c r="B65" s="290" t="str">
        <f>AT3A_Schools_PS!B65</f>
        <v>56-MIRZAPUR</v>
      </c>
      <c r="C65" s="370">
        <v>819.01</v>
      </c>
      <c r="D65" s="370">
        <v>546.01</v>
      </c>
      <c r="E65" s="371">
        <f t="shared" si="1"/>
        <v>1365.02</v>
      </c>
      <c r="F65" s="370">
        <v>98.070000000000007</v>
      </c>
      <c r="G65" s="370">
        <f t="shared" si="8"/>
        <v>65.38</v>
      </c>
      <c r="H65" s="371">
        <f t="shared" si="2"/>
        <v>163.44999999999999</v>
      </c>
      <c r="I65" s="370">
        <v>746.91000000000008</v>
      </c>
      <c r="J65" s="370">
        <f t="shared" si="9"/>
        <v>497.94</v>
      </c>
      <c r="K65" s="371">
        <f t="shared" si="3"/>
        <v>1244.8500000000001</v>
      </c>
      <c r="L65" s="370">
        <v>753.17</v>
      </c>
      <c r="M65" s="370">
        <v>502.11</v>
      </c>
      <c r="N65" s="371">
        <f t="shared" si="4"/>
        <v>1255.28</v>
      </c>
      <c r="O65" s="370">
        <f t="shared" si="11"/>
        <v>91.810000000000173</v>
      </c>
      <c r="P65" s="370">
        <f t="shared" si="12"/>
        <v>61.209999999999923</v>
      </c>
      <c r="Q65" s="371">
        <f t="shared" si="7"/>
        <v>153.0200000000001</v>
      </c>
      <c r="R65" s="597">
        <f t="shared" si="10"/>
        <v>62.39</v>
      </c>
      <c r="S65" s="597">
        <v>746.91000000000008</v>
      </c>
      <c r="T65" s="595">
        <v>98.070000000000007</v>
      </c>
    </row>
    <row r="66" spans="1:20" ht="15.75" customHeight="1">
      <c r="A66" s="290">
        <f>AT3A_Schools_PS!A66</f>
        <v>57</v>
      </c>
      <c r="B66" s="290" t="str">
        <f>AT3A_Schools_PS!B66</f>
        <v>57-MORADABAD</v>
      </c>
      <c r="C66" s="370">
        <v>506.8</v>
      </c>
      <c r="D66" s="370">
        <v>337.87</v>
      </c>
      <c r="E66" s="371">
        <f t="shared" si="1"/>
        <v>844.67000000000007</v>
      </c>
      <c r="F66" s="370">
        <v>-9.23</v>
      </c>
      <c r="G66" s="370">
        <f t="shared" si="8"/>
        <v>-6.15</v>
      </c>
      <c r="H66" s="371">
        <f t="shared" si="2"/>
        <v>-15.38</v>
      </c>
      <c r="I66" s="370">
        <v>482.79999999999995</v>
      </c>
      <c r="J66" s="370">
        <f t="shared" si="9"/>
        <v>321.87</v>
      </c>
      <c r="K66" s="371">
        <f t="shared" si="3"/>
        <v>804.67</v>
      </c>
      <c r="L66" s="370">
        <v>463.54</v>
      </c>
      <c r="M66" s="370">
        <v>309.02</v>
      </c>
      <c r="N66" s="371">
        <f t="shared" si="4"/>
        <v>772.56</v>
      </c>
      <c r="O66" s="370">
        <f t="shared" si="11"/>
        <v>10.029999999999916</v>
      </c>
      <c r="P66" s="370">
        <f t="shared" si="12"/>
        <v>6.7000000000000455</v>
      </c>
      <c r="Q66" s="371">
        <f t="shared" si="7"/>
        <v>16.729999999999961</v>
      </c>
      <c r="R66" s="597">
        <f t="shared" si="10"/>
        <v>40.33</v>
      </c>
      <c r="S66" s="597">
        <v>482.79999999999995</v>
      </c>
      <c r="T66" s="595">
        <v>-9.23</v>
      </c>
    </row>
    <row r="67" spans="1:20" ht="15.75" customHeight="1">
      <c r="A67" s="290">
        <f>AT3A_Schools_PS!A67</f>
        <v>58</v>
      </c>
      <c r="B67" s="290" t="str">
        <f>AT3A_Schools_PS!B67</f>
        <v>58-MUZAFFARNAGAR</v>
      </c>
      <c r="C67" s="370">
        <v>451.5</v>
      </c>
      <c r="D67" s="370">
        <v>301</v>
      </c>
      <c r="E67" s="371">
        <f t="shared" si="1"/>
        <v>752.5</v>
      </c>
      <c r="F67" s="370">
        <v>-6.4499999999999993</v>
      </c>
      <c r="G67" s="370">
        <f t="shared" si="8"/>
        <v>-4.3</v>
      </c>
      <c r="H67" s="371">
        <f t="shared" si="2"/>
        <v>-10.75</v>
      </c>
      <c r="I67" s="370">
        <v>401.87</v>
      </c>
      <c r="J67" s="370">
        <f t="shared" si="9"/>
        <v>267.91000000000003</v>
      </c>
      <c r="K67" s="371">
        <f t="shared" si="3"/>
        <v>669.78</v>
      </c>
      <c r="L67" s="370">
        <v>499.97</v>
      </c>
      <c r="M67" s="370">
        <v>267.32</v>
      </c>
      <c r="N67" s="371">
        <f t="shared" si="4"/>
        <v>767.29</v>
      </c>
      <c r="O67" s="370">
        <f t="shared" si="11"/>
        <v>-104.55000000000001</v>
      </c>
      <c r="P67" s="370">
        <f t="shared" si="12"/>
        <v>-3.7099999999999795</v>
      </c>
      <c r="Q67" s="371">
        <f t="shared" si="7"/>
        <v>-108.25999999999999</v>
      </c>
      <c r="R67" s="597">
        <f t="shared" si="10"/>
        <v>33.57</v>
      </c>
      <c r="S67" s="597">
        <v>401.87</v>
      </c>
      <c r="T67" s="595">
        <v>-6.4499999999999993</v>
      </c>
    </row>
    <row r="68" spans="1:20" ht="15.75" customHeight="1">
      <c r="A68" s="290">
        <f>AT3A_Schools_PS!A68</f>
        <v>59</v>
      </c>
      <c r="B68" s="290" t="str">
        <f>AT3A_Schools_PS!B68</f>
        <v>59-PILIBHIT</v>
      </c>
      <c r="C68" s="370">
        <v>477.26</v>
      </c>
      <c r="D68" s="370">
        <v>318.17</v>
      </c>
      <c r="E68" s="371">
        <f t="shared" si="1"/>
        <v>795.43000000000006</v>
      </c>
      <c r="F68" s="370">
        <v>-46.04</v>
      </c>
      <c r="G68" s="370">
        <f t="shared" si="8"/>
        <v>-30.69</v>
      </c>
      <c r="H68" s="371">
        <f t="shared" si="2"/>
        <v>-76.73</v>
      </c>
      <c r="I68" s="370">
        <v>386.62</v>
      </c>
      <c r="J68" s="370">
        <f t="shared" si="9"/>
        <v>257.75</v>
      </c>
      <c r="K68" s="371">
        <f t="shared" si="3"/>
        <v>644.37</v>
      </c>
      <c r="L68" s="370">
        <v>416.86</v>
      </c>
      <c r="M68" s="370">
        <v>277.89</v>
      </c>
      <c r="N68" s="371">
        <f t="shared" si="4"/>
        <v>694.75</v>
      </c>
      <c r="O68" s="370">
        <f t="shared" si="11"/>
        <v>-76.28000000000003</v>
      </c>
      <c r="P68" s="370">
        <f t="shared" si="12"/>
        <v>-50.829999999999984</v>
      </c>
      <c r="Q68" s="371">
        <f t="shared" si="7"/>
        <v>-127.11000000000001</v>
      </c>
      <c r="R68" s="597">
        <f t="shared" si="10"/>
        <v>32.299999999999997</v>
      </c>
      <c r="S68" s="597">
        <v>386.62</v>
      </c>
      <c r="T68" s="595">
        <v>-46.04</v>
      </c>
    </row>
    <row r="69" spans="1:20" ht="15.75" customHeight="1">
      <c r="A69" s="290">
        <f>AT3A_Schools_PS!A69</f>
        <v>60</v>
      </c>
      <c r="B69" s="290" t="str">
        <f>AT3A_Schools_PS!B69</f>
        <v>60-PRATAPGARH</v>
      </c>
      <c r="C69" s="370">
        <v>748.19</v>
      </c>
      <c r="D69" s="370">
        <v>498.79</v>
      </c>
      <c r="E69" s="371">
        <f t="shared" si="1"/>
        <v>1246.98</v>
      </c>
      <c r="F69" s="370">
        <v>144.35000000000002</v>
      </c>
      <c r="G69" s="370">
        <f t="shared" si="8"/>
        <v>96.23</v>
      </c>
      <c r="H69" s="371">
        <f t="shared" si="2"/>
        <v>240.58000000000004</v>
      </c>
      <c r="I69" s="370">
        <v>764.67000000000007</v>
      </c>
      <c r="J69" s="370">
        <f t="shared" si="9"/>
        <v>509.78</v>
      </c>
      <c r="K69" s="371">
        <f t="shared" si="3"/>
        <v>1274.45</v>
      </c>
      <c r="L69" s="370">
        <v>689.44</v>
      </c>
      <c r="M69" s="370">
        <v>459.63</v>
      </c>
      <c r="N69" s="371">
        <f t="shared" si="4"/>
        <v>1149.0700000000002</v>
      </c>
      <c r="O69" s="370">
        <f t="shared" si="11"/>
        <v>219.58000000000004</v>
      </c>
      <c r="P69" s="370">
        <f t="shared" si="12"/>
        <v>146.38</v>
      </c>
      <c r="Q69" s="371">
        <f t="shared" si="7"/>
        <v>365.96000000000004</v>
      </c>
      <c r="R69" s="597">
        <f t="shared" si="10"/>
        <v>63.88</v>
      </c>
      <c r="S69" s="597">
        <v>764.67000000000007</v>
      </c>
      <c r="T69" s="595">
        <v>144.35000000000002</v>
      </c>
    </row>
    <row r="70" spans="1:20" ht="15.75" customHeight="1">
      <c r="A70" s="290">
        <f>AT3A_Schools_PS!A70</f>
        <v>61</v>
      </c>
      <c r="B70" s="290" t="str">
        <f>AT3A_Schools_PS!B70</f>
        <v>61-RAI BAREILY</v>
      </c>
      <c r="C70" s="370">
        <v>644.04</v>
      </c>
      <c r="D70" s="370">
        <v>429.36</v>
      </c>
      <c r="E70" s="371">
        <f t="shared" si="1"/>
        <v>1073.4000000000001</v>
      </c>
      <c r="F70" s="370">
        <v>46.679999999999993</v>
      </c>
      <c r="G70" s="370">
        <f t="shared" si="8"/>
        <v>31.12</v>
      </c>
      <c r="H70" s="371">
        <f t="shared" si="2"/>
        <v>77.8</v>
      </c>
      <c r="I70" s="370">
        <v>701.64</v>
      </c>
      <c r="J70" s="370">
        <f t="shared" si="9"/>
        <v>467.76</v>
      </c>
      <c r="K70" s="371">
        <f t="shared" si="3"/>
        <v>1169.4000000000001</v>
      </c>
      <c r="L70" s="370">
        <v>624.29</v>
      </c>
      <c r="M70" s="370">
        <v>416.21</v>
      </c>
      <c r="N70" s="371">
        <f t="shared" si="4"/>
        <v>1040.5</v>
      </c>
      <c r="O70" s="370">
        <f t="shared" si="11"/>
        <v>124.02999999999997</v>
      </c>
      <c r="P70" s="370">
        <f t="shared" si="12"/>
        <v>82.670000000000016</v>
      </c>
      <c r="Q70" s="371">
        <f t="shared" si="7"/>
        <v>206.7</v>
      </c>
      <c r="R70" s="597">
        <f t="shared" si="10"/>
        <v>58.61</v>
      </c>
      <c r="S70" s="597">
        <v>701.64</v>
      </c>
      <c r="T70" s="595">
        <v>46.679999999999993</v>
      </c>
    </row>
    <row r="71" spans="1:20" ht="15.75" customHeight="1">
      <c r="A71" s="290">
        <f>AT3A_Schools_PS!A71</f>
        <v>62</v>
      </c>
      <c r="B71" s="290" t="str">
        <f>AT3A_Schools_PS!B71</f>
        <v>62-RAMPUR</v>
      </c>
      <c r="C71" s="370">
        <v>468.01</v>
      </c>
      <c r="D71" s="370">
        <v>312</v>
      </c>
      <c r="E71" s="371">
        <f t="shared" si="1"/>
        <v>780.01</v>
      </c>
      <c r="F71" s="370">
        <v>-0.51000000000000512</v>
      </c>
      <c r="G71" s="370">
        <f t="shared" si="8"/>
        <v>-0.34</v>
      </c>
      <c r="H71" s="371">
        <f t="shared" si="2"/>
        <v>-0.8500000000000052</v>
      </c>
      <c r="I71" s="370">
        <v>489.9</v>
      </c>
      <c r="J71" s="370">
        <f t="shared" si="9"/>
        <v>326.60000000000002</v>
      </c>
      <c r="K71" s="371">
        <f t="shared" si="3"/>
        <v>816.5</v>
      </c>
      <c r="L71" s="370">
        <v>426.7</v>
      </c>
      <c r="M71" s="370">
        <v>284.45999999999998</v>
      </c>
      <c r="N71" s="371">
        <f t="shared" si="4"/>
        <v>711.16</v>
      </c>
      <c r="O71" s="370">
        <f t="shared" si="11"/>
        <v>62.69</v>
      </c>
      <c r="P71" s="370">
        <f t="shared" si="12"/>
        <v>41.800000000000068</v>
      </c>
      <c r="Q71" s="371">
        <f t="shared" si="7"/>
        <v>104.49000000000007</v>
      </c>
      <c r="R71" s="597">
        <f t="shared" si="10"/>
        <v>40.92</v>
      </c>
      <c r="S71" s="597">
        <v>489.9</v>
      </c>
      <c r="T71" s="595">
        <v>-0.51000000000000512</v>
      </c>
    </row>
    <row r="72" spans="1:20" ht="15.75" customHeight="1">
      <c r="A72" s="290">
        <f>AT3A_Schools_PS!A72</f>
        <v>63</v>
      </c>
      <c r="B72" s="290" t="str">
        <f>AT3A_Schools_PS!B72</f>
        <v>63-SAHARANPUR</v>
      </c>
      <c r="C72" s="370">
        <v>606.86</v>
      </c>
      <c r="D72" s="370">
        <v>404.57</v>
      </c>
      <c r="E72" s="371">
        <f t="shared" si="1"/>
        <v>1011.4300000000001</v>
      </c>
      <c r="F72" s="370">
        <v>-25.749999999999996</v>
      </c>
      <c r="G72" s="370">
        <f t="shared" si="8"/>
        <v>-17.170000000000002</v>
      </c>
      <c r="H72" s="371">
        <f t="shared" si="2"/>
        <v>-42.92</v>
      </c>
      <c r="I72" s="370">
        <v>550.05999999999995</v>
      </c>
      <c r="J72" s="370">
        <f t="shared" si="9"/>
        <v>366.71</v>
      </c>
      <c r="K72" s="371">
        <f t="shared" si="3"/>
        <v>916.77</v>
      </c>
      <c r="L72" s="370">
        <v>508.78</v>
      </c>
      <c r="M72" s="370">
        <v>339.19</v>
      </c>
      <c r="N72" s="371">
        <f t="shared" si="4"/>
        <v>847.97</v>
      </c>
      <c r="O72" s="370">
        <f t="shared" si="11"/>
        <v>15.529999999999973</v>
      </c>
      <c r="P72" s="370">
        <f t="shared" si="12"/>
        <v>10.349999999999966</v>
      </c>
      <c r="Q72" s="371">
        <f t="shared" si="7"/>
        <v>25.879999999999939</v>
      </c>
      <c r="R72" s="597">
        <f t="shared" si="10"/>
        <v>45.95</v>
      </c>
      <c r="S72" s="597">
        <v>550.05999999999995</v>
      </c>
      <c r="T72" s="595">
        <v>-25.749999999999996</v>
      </c>
    </row>
    <row r="73" spans="1:20" ht="15.75" customHeight="1">
      <c r="A73" s="290">
        <f>AT3A_Schools_PS!A73</f>
        <v>64</v>
      </c>
      <c r="B73" s="290" t="str">
        <f>AT3A_Schools_PS!B73</f>
        <v>64-SANTKABIR NAGAR</v>
      </c>
      <c r="C73" s="370">
        <v>440.01</v>
      </c>
      <c r="D73" s="370">
        <v>293.33999999999997</v>
      </c>
      <c r="E73" s="371">
        <f t="shared" si="1"/>
        <v>733.34999999999991</v>
      </c>
      <c r="F73" s="370">
        <v>-27.88</v>
      </c>
      <c r="G73" s="370">
        <f t="shared" si="8"/>
        <v>-18.59</v>
      </c>
      <c r="H73" s="371">
        <f t="shared" si="2"/>
        <v>-46.47</v>
      </c>
      <c r="I73" s="370">
        <v>472.10999999999996</v>
      </c>
      <c r="J73" s="370">
        <f t="shared" si="9"/>
        <v>314.74</v>
      </c>
      <c r="K73" s="371">
        <f t="shared" si="3"/>
        <v>786.84999999999991</v>
      </c>
      <c r="L73" s="370">
        <v>381.47</v>
      </c>
      <c r="M73" s="370">
        <v>254.32</v>
      </c>
      <c r="N73" s="371">
        <f t="shared" si="4"/>
        <v>635.79</v>
      </c>
      <c r="O73" s="370">
        <f t="shared" si="11"/>
        <v>62.759999999999934</v>
      </c>
      <c r="P73" s="370">
        <f t="shared" si="12"/>
        <v>41.830000000000041</v>
      </c>
      <c r="Q73" s="371">
        <f t="shared" si="7"/>
        <v>104.58999999999997</v>
      </c>
      <c r="R73" s="597">
        <f t="shared" si="10"/>
        <v>39.44</v>
      </c>
      <c r="S73" s="597">
        <v>472.10999999999996</v>
      </c>
      <c r="T73" s="595">
        <v>-27.88</v>
      </c>
    </row>
    <row r="74" spans="1:20" ht="15.75" customHeight="1">
      <c r="A74" s="290">
        <f>AT3A_Schools_PS!A74</f>
        <v>65</v>
      </c>
      <c r="B74" s="290" t="str">
        <f>AT3A_Schools_PS!B74</f>
        <v>65-SHAHJAHANPUR</v>
      </c>
      <c r="C74" s="370">
        <v>996.29</v>
      </c>
      <c r="D74" s="370">
        <v>664.19</v>
      </c>
      <c r="E74" s="371">
        <f t="shared" si="1"/>
        <v>1660.48</v>
      </c>
      <c r="F74" s="370">
        <v>-100.95</v>
      </c>
      <c r="G74" s="370">
        <f t="shared" si="8"/>
        <v>-67.3</v>
      </c>
      <c r="H74" s="371">
        <f t="shared" si="2"/>
        <v>-168.25</v>
      </c>
      <c r="I74" s="370">
        <v>1149.1599999999999</v>
      </c>
      <c r="J74" s="370">
        <f t="shared" si="9"/>
        <v>766.11</v>
      </c>
      <c r="K74" s="371">
        <f t="shared" si="3"/>
        <v>1915.27</v>
      </c>
      <c r="L74" s="370">
        <v>867.07</v>
      </c>
      <c r="M74" s="370">
        <v>578.05999999999995</v>
      </c>
      <c r="N74" s="371">
        <f t="shared" si="4"/>
        <v>1445.13</v>
      </c>
      <c r="O74" s="370">
        <f t="shared" ref="O74:O84" si="13">F74+I74-L74</f>
        <v>181.13999999999976</v>
      </c>
      <c r="P74" s="370">
        <f t="shared" ref="P74:P84" si="14">G74+J74-M74</f>
        <v>120.75000000000011</v>
      </c>
      <c r="Q74" s="371">
        <f t="shared" si="7"/>
        <v>301.88999999999987</v>
      </c>
      <c r="R74" s="597">
        <f t="shared" si="10"/>
        <v>95.99</v>
      </c>
      <c r="S74" s="597">
        <v>1149.1599999999999</v>
      </c>
      <c r="T74" s="595">
        <v>-100.95</v>
      </c>
    </row>
    <row r="75" spans="1:20" ht="15.75" customHeight="1">
      <c r="A75" s="290">
        <f>AT3A_Schools_PS!A75</f>
        <v>66</v>
      </c>
      <c r="B75" s="290" t="str">
        <f>AT3A_Schools_PS!B75</f>
        <v>66-SHRAWASTI</v>
      </c>
      <c r="C75" s="370">
        <v>337.21</v>
      </c>
      <c r="D75" s="370">
        <v>224.81</v>
      </c>
      <c r="E75" s="371">
        <f t="shared" si="1"/>
        <v>562.02</v>
      </c>
      <c r="F75" s="370">
        <v>-21.21</v>
      </c>
      <c r="G75" s="370">
        <f t="shared" ref="G75:G84" si="15">ROUND(F75*2/3,2)</f>
        <v>-14.14</v>
      </c>
      <c r="H75" s="371">
        <f t="shared" si="2"/>
        <v>-35.35</v>
      </c>
      <c r="I75" s="370">
        <v>358.4</v>
      </c>
      <c r="J75" s="370">
        <f t="shared" ref="J75:J84" si="16">ROUND(I75*2/3,2)</f>
        <v>238.93</v>
      </c>
      <c r="K75" s="371">
        <f t="shared" si="3"/>
        <v>597.32999999999993</v>
      </c>
      <c r="L75" s="370">
        <v>330.27</v>
      </c>
      <c r="M75" s="370">
        <v>220.15</v>
      </c>
      <c r="N75" s="371">
        <f t="shared" si="4"/>
        <v>550.41999999999996</v>
      </c>
      <c r="O75" s="370">
        <f t="shared" si="13"/>
        <v>6.9200000000000159</v>
      </c>
      <c r="P75" s="370">
        <f t="shared" si="14"/>
        <v>4.6400000000000148</v>
      </c>
      <c r="Q75" s="371">
        <f t="shared" si="7"/>
        <v>11.560000000000031</v>
      </c>
      <c r="R75" s="597">
        <f t="shared" ref="R75:R84" si="17">ROUND(I75*3715.66/44481.13,2)</f>
        <v>29.94</v>
      </c>
      <c r="S75" s="597">
        <v>358.4</v>
      </c>
      <c r="T75" s="595">
        <v>-21.21</v>
      </c>
    </row>
    <row r="76" spans="1:20" ht="15.75" customHeight="1">
      <c r="A76" s="290">
        <f>AT3A_Schools_PS!A76</f>
        <v>67</v>
      </c>
      <c r="B76" s="290" t="str">
        <f>AT3A_Schools_PS!B76</f>
        <v>67-SIDDHARTHNAGAR</v>
      </c>
      <c r="C76" s="370">
        <v>995.5</v>
      </c>
      <c r="D76" s="370">
        <v>663.67</v>
      </c>
      <c r="E76" s="371">
        <f t="shared" si="1"/>
        <v>1659.17</v>
      </c>
      <c r="F76" s="370">
        <v>119.11</v>
      </c>
      <c r="G76" s="370">
        <f t="shared" si="15"/>
        <v>79.41</v>
      </c>
      <c r="H76" s="371">
        <f t="shared" si="2"/>
        <v>198.51999999999998</v>
      </c>
      <c r="I76" s="370">
        <v>866.05</v>
      </c>
      <c r="J76" s="370">
        <f t="shared" si="16"/>
        <v>577.37</v>
      </c>
      <c r="K76" s="371">
        <f t="shared" si="3"/>
        <v>1443.42</v>
      </c>
      <c r="L76" s="370">
        <v>888.62</v>
      </c>
      <c r="M76" s="370">
        <v>592.41</v>
      </c>
      <c r="N76" s="371">
        <f t="shared" si="4"/>
        <v>1481.03</v>
      </c>
      <c r="O76" s="370">
        <f t="shared" si="13"/>
        <v>96.539999999999964</v>
      </c>
      <c r="P76" s="370">
        <f t="shared" si="14"/>
        <v>64.37</v>
      </c>
      <c r="Q76" s="371">
        <f t="shared" si="7"/>
        <v>160.90999999999997</v>
      </c>
      <c r="R76" s="597">
        <f t="shared" si="17"/>
        <v>72.34</v>
      </c>
      <c r="S76" s="597">
        <v>866.05</v>
      </c>
      <c r="T76" s="595">
        <v>119.11</v>
      </c>
    </row>
    <row r="77" spans="1:20" ht="15.75" customHeight="1">
      <c r="A77" s="290">
        <f>AT3A_Schools_PS!A77</f>
        <v>68</v>
      </c>
      <c r="B77" s="290" t="str">
        <f>AT3A_Schools_PS!B77</f>
        <v>68-SITAPUR</v>
      </c>
      <c r="C77" s="370">
        <v>1537.59</v>
      </c>
      <c r="D77" s="370">
        <v>1025.06</v>
      </c>
      <c r="E77" s="371">
        <f t="shared" si="1"/>
        <v>2562.6499999999996</v>
      </c>
      <c r="F77" s="370">
        <v>351.55</v>
      </c>
      <c r="G77" s="370">
        <f t="shared" si="15"/>
        <v>234.37</v>
      </c>
      <c r="H77" s="371">
        <f t="shared" si="2"/>
        <v>585.92000000000007</v>
      </c>
      <c r="I77" s="370">
        <v>1378.09</v>
      </c>
      <c r="J77" s="370">
        <f t="shared" si="16"/>
        <v>918.73</v>
      </c>
      <c r="K77" s="371">
        <f t="shared" si="3"/>
        <v>2296.8199999999997</v>
      </c>
      <c r="L77" s="370">
        <v>1341.85</v>
      </c>
      <c r="M77" s="370">
        <v>880.22</v>
      </c>
      <c r="N77" s="371">
        <f t="shared" si="4"/>
        <v>2222.0699999999997</v>
      </c>
      <c r="O77" s="370">
        <f t="shared" si="13"/>
        <v>387.78999999999996</v>
      </c>
      <c r="P77" s="370">
        <f t="shared" si="14"/>
        <v>272.87999999999988</v>
      </c>
      <c r="Q77" s="371">
        <f t="shared" si="7"/>
        <v>660.66999999999985</v>
      </c>
      <c r="R77" s="597">
        <f t="shared" si="17"/>
        <v>115.12</v>
      </c>
      <c r="S77" s="597">
        <v>1378.09</v>
      </c>
      <c r="T77" s="595">
        <v>351.55</v>
      </c>
    </row>
    <row r="78" spans="1:20" ht="15.75" customHeight="1">
      <c r="A78" s="290">
        <f>AT3A_Schools_PS!A78</f>
        <v>69</v>
      </c>
      <c r="B78" s="290" t="str">
        <f>AT3A_Schools_PS!B78</f>
        <v>69-SONBHADRA</v>
      </c>
      <c r="C78" s="370">
        <v>732.03</v>
      </c>
      <c r="D78" s="370">
        <v>488.02</v>
      </c>
      <c r="E78" s="371">
        <f t="shared" si="1"/>
        <v>1220.05</v>
      </c>
      <c r="F78" s="370">
        <v>-35.349999999999994</v>
      </c>
      <c r="G78" s="370">
        <f t="shared" si="15"/>
        <v>-23.57</v>
      </c>
      <c r="H78" s="371">
        <f t="shared" si="2"/>
        <v>-58.919999999999995</v>
      </c>
      <c r="I78" s="370">
        <v>782.08999999999992</v>
      </c>
      <c r="J78" s="370">
        <f t="shared" si="16"/>
        <v>521.39</v>
      </c>
      <c r="K78" s="371">
        <f t="shared" si="3"/>
        <v>1303.48</v>
      </c>
      <c r="L78" s="370">
        <v>655.44</v>
      </c>
      <c r="M78" s="370">
        <v>436.96</v>
      </c>
      <c r="N78" s="371">
        <f t="shared" si="4"/>
        <v>1092.4000000000001</v>
      </c>
      <c r="O78" s="370">
        <f t="shared" si="13"/>
        <v>91.299999999999841</v>
      </c>
      <c r="P78" s="370">
        <f t="shared" si="14"/>
        <v>60.860000000000014</v>
      </c>
      <c r="Q78" s="371">
        <f t="shared" si="7"/>
        <v>152.15999999999985</v>
      </c>
      <c r="R78" s="597">
        <f t="shared" si="17"/>
        <v>65.33</v>
      </c>
      <c r="S78" s="597">
        <v>782.08999999999992</v>
      </c>
      <c r="T78" s="595">
        <v>-35.349999999999994</v>
      </c>
    </row>
    <row r="79" spans="1:20" ht="15.75" customHeight="1">
      <c r="A79" s="290">
        <f>AT3A_Schools_PS!A79</f>
        <v>70</v>
      </c>
      <c r="B79" s="290" t="str">
        <f>AT3A_Schools_PS!B79</f>
        <v>70-SULTANPUR</v>
      </c>
      <c r="C79" s="370">
        <v>791.3</v>
      </c>
      <c r="D79" s="370">
        <v>527.53</v>
      </c>
      <c r="E79" s="371">
        <f t="shared" si="1"/>
        <v>1318.83</v>
      </c>
      <c r="F79" s="370">
        <v>8.6700000000000017</v>
      </c>
      <c r="G79" s="370">
        <f t="shared" si="15"/>
        <v>5.78</v>
      </c>
      <c r="H79" s="371">
        <f t="shared" si="2"/>
        <v>14.450000000000003</v>
      </c>
      <c r="I79" s="370">
        <v>671.67</v>
      </c>
      <c r="J79" s="370">
        <f t="shared" si="16"/>
        <v>447.78</v>
      </c>
      <c r="K79" s="371">
        <f t="shared" si="3"/>
        <v>1119.4499999999998</v>
      </c>
      <c r="L79" s="370">
        <v>667.1</v>
      </c>
      <c r="M79" s="370">
        <v>444.8</v>
      </c>
      <c r="N79" s="371">
        <f t="shared" si="4"/>
        <v>1111.9000000000001</v>
      </c>
      <c r="O79" s="370">
        <f t="shared" si="13"/>
        <v>13.239999999999895</v>
      </c>
      <c r="P79" s="370">
        <f t="shared" si="14"/>
        <v>8.7599999999999341</v>
      </c>
      <c r="Q79" s="371">
        <f t="shared" si="7"/>
        <v>21.999999999999829</v>
      </c>
      <c r="R79" s="597">
        <f t="shared" si="17"/>
        <v>56.11</v>
      </c>
      <c r="S79" s="597">
        <v>671.67</v>
      </c>
      <c r="T79" s="595">
        <v>8.6700000000000017</v>
      </c>
    </row>
    <row r="80" spans="1:20" ht="15.75" customHeight="1">
      <c r="A80" s="290">
        <f>AT3A_Schools_PS!A80</f>
        <v>71</v>
      </c>
      <c r="B80" s="290" t="str">
        <f>AT3A_Schools_PS!B80</f>
        <v>71-UNNAO</v>
      </c>
      <c r="C80" s="370">
        <v>776.96</v>
      </c>
      <c r="D80" s="370">
        <v>517.98</v>
      </c>
      <c r="E80" s="371">
        <f t="shared" si="1"/>
        <v>1294.94</v>
      </c>
      <c r="F80" s="370">
        <v>-48.36</v>
      </c>
      <c r="G80" s="370">
        <f t="shared" si="15"/>
        <v>-32.24</v>
      </c>
      <c r="H80" s="371">
        <f t="shared" si="2"/>
        <v>-80.599999999999994</v>
      </c>
      <c r="I80" s="370">
        <v>688.27</v>
      </c>
      <c r="J80" s="370">
        <f t="shared" si="16"/>
        <v>458.85</v>
      </c>
      <c r="K80" s="371">
        <f t="shared" si="3"/>
        <v>1147.1199999999999</v>
      </c>
      <c r="L80" s="370">
        <v>687.71</v>
      </c>
      <c r="M80" s="370">
        <v>458.48</v>
      </c>
      <c r="N80" s="371">
        <f t="shared" si="4"/>
        <v>1146.19</v>
      </c>
      <c r="O80" s="370">
        <f t="shared" si="13"/>
        <v>-47.800000000000068</v>
      </c>
      <c r="P80" s="370">
        <f t="shared" si="14"/>
        <v>-31.870000000000005</v>
      </c>
      <c r="Q80" s="371">
        <f t="shared" si="7"/>
        <v>-79.670000000000073</v>
      </c>
      <c r="R80" s="597">
        <f t="shared" si="17"/>
        <v>57.49</v>
      </c>
      <c r="S80" s="597">
        <v>688.27</v>
      </c>
      <c r="T80" s="595">
        <v>-48.36</v>
      </c>
    </row>
    <row r="81" spans="1:20" ht="15.75" customHeight="1">
      <c r="A81" s="290">
        <f>AT3A_Schools_PS!A81</f>
        <v>72</v>
      </c>
      <c r="B81" s="290" t="str">
        <f>AT3A_Schools_PS!B81</f>
        <v>72-VARANASI</v>
      </c>
      <c r="C81" s="370">
        <v>840.44</v>
      </c>
      <c r="D81" s="370">
        <v>560.29</v>
      </c>
      <c r="E81" s="371">
        <f t="shared" si="1"/>
        <v>1400.73</v>
      </c>
      <c r="F81" s="370">
        <v>62.49</v>
      </c>
      <c r="G81" s="370">
        <f t="shared" si="15"/>
        <v>41.66</v>
      </c>
      <c r="H81" s="371">
        <f t="shared" si="2"/>
        <v>104.15</v>
      </c>
      <c r="I81" s="370">
        <v>599.38</v>
      </c>
      <c r="J81" s="370">
        <f t="shared" si="16"/>
        <v>399.59</v>
      </c>
      <c r="K81" s="371">
        <f t="shared" si="3"/>
        <v>998.97</v>
      </c>
      <c r="L81" s="370">
        <v>660.06</v>
      </c>
      <c r="M81" s="370">
        <v>436.83</v>
      </c>
      <c r="N81" s="371">
        <f t="shared" si="4"/>
        <v>1096.8899999999999</v>
      </c>
      <c r="O81" s="370">
        <f t="shared" si="13"/>
        <v>1.8100000000000591</v>
      </c>
      <c r="P81" s="370">
        <f t="shared" si="14"/>
        <v>4.4200000000000159</v>
      </c>
      <c r="Q81" s="371">
        <f t="shared" si="7"/>
        <v>6.230000000000075</v>
      </c>
      <c r="R81" s="597">
        <f t="shared" si="17"/>
        <v>50.07</v>
      </c>
      <c r="S81" s="597">
        <v>599.38</v>
      </c>
      <c r="T81" s="595">
        <v>62.49</v>
      </c>
    </row>
    <row r="82" spans="1:20" ht="15.75" customHeight="1">
      <c r="A82" s="290">
        <f>AT3A_Schools_PS!A82</f>
        <v>73</v>
      </c>
      <c r="B82" s="290" t="str">
        <f>AT3A_Schools_PS!B82</f>
        <v>73-SAMBHAL</v>
      </c>
      <c r="C82" s="370">
        <v>589.14</v>
      </c>
      <c r="D82" s="370">
        <v>392.76</v>
      </c>
      <c r="E82" s="371">
        <f t="shared" si="1"/>
        <v>981.9</v>
      </c>
      <c r="F82" s="370">
        <v>81.990000000000009</v>
      </c>
      <c r="G82" s="370">
        <f t="shared" si="15"/>
        <v>54.66</v>
      </c>
      <c r="H82" s="371">
        <f t="shared" si="2"/>
        <v>136.65</v>
      </c>
      <c r="I82" s="370">
        <v>567.23</v>
      </c>
      <c r="J82" s="370">
        <f t="shared" si="16"/>
        <v>378.15</v>
      </c>
      <c r="K82" s="371">
        <f t="shared" si="3"/>
        <v>945.38</v>
      </c>
      <c r="L82" s="370">
        <v>562.42999999999995</v>
      </c>
      <c r="M82" s="370">
        <v>374.97</v>
      </c>
      <c r="N82" s="371">
        <f t="shared" si="4"/>
        <v>937.4</v>
      </c>
      <c r="O82" s="370">
        <f t="shared" si="13"/>
        <v>86.790000000000077</v>
      </c>
      <c r="P82" s="370">
        <f t="shared" si="14"/>
        <v>57.839999999999918</v>
      </c>
      <c r="Q82" s="371">
        <f t="shared" si="7"/>
        <v>144.63</v>
      </c>
      <c r="R82" s="597">
        <f t="shared" si="17"/>
        <v>47.38</v>
      </c>
      <c r="S82" s="597">
        <v>567.23</v>
      </c>
      <c r="T82" s="595">
        <v>81.990000000000009</v>
      </c>
    </row>
    <row r="83" spans="1:20" ht="15.75" customHeight="1">
      <c r="A83" s="290">
        <f>AT3A_Schools_PS!A83</f>
        <v>74</v>
      </c>
      <c r="B83" s="290" t="str">
        <f>AT3A_Schools_PS!B83</f>
        <v>74-HAPUR</v>
      </c>
      <c r="C83" s="370">
        <v>196.31</v>
      </c>
      <c r="D83" s="370">
        <v>130.87</v>
      </c>
      <c r="E83" s="371">
        <f t="shared" si="1"/>
        <v>327.18</v>
      </c>
      <c r="F83" s="370">
        <v>-5.26</v>
      </c>
      <c r="G83" s="370">
        <f t="shared" si="15"/>
        <v>-3.51</v>
      </c>
      <c r="H83" s="371">
        <f t="shared" si="2"/>
        <v>-8.77</v>
      </c>
      <c r="I83" s="370">
        <v>187.85999999999999</v>
      </c>
      <c r="J83" s="370">
        <f t="shared" si="16"/>
        <v>125.24</v>
      </c>
      <c r="K83" s="371">
        <f t="shared" si="3"/>
        <v>313.09999999999997</v>
      </c>
      <c r="L83" s="370">
        <v>206.74</v>
      </c>
      <c r="M83" s="370">
        <v>137.38</v>
      </c>
      <c r="N83" s="371">
        <f t="shared" si="4"/>
        <v>344.12</v>
      </c>
      <c r="O83" s="370">
        <f t="shared" si="13"/>
        <v>-24.140000000000015</v>
      </c>
      <c r="P83" s="370">
        <f t="shared" si="14"/>
        <v>-15.650000000000006</v>
      </c>
      <c r="Q83" s="371">
        <f t="shared" si="7"/>
        <v>-39.79000000000002</v>
      </c>
      <c r="R83" s="597">
        <f t="shared" si="17"/>
        <v>15.69</v>
      </c>
      <c r="S83" s="597">
        <v>187.85999999999999</v>
      </c>
      <c r="T83" s="595">
        <v>-5.26</v>
      </c>
    </row>
    <row r="84" spans="1:20" ht="15.75" customHeight="1">
      <c r="A84" s="290">
        <f>AT3A_Schools_PS!A84</f>
        <v>75</v>
      </c>
      <c r="B84" s="290" t="str">
        <f>AT3A_Schools_PS!B84</f>
        <v>75-SHAMLI</v>
      </c>
      <c r="C84" s="370">
        <v>271.77</v>
      </c>
      <c r="D84" s="370">
        <v>181.18</v>
      </c>
      <c r="E84" s="371">
        <f t="shared" si="1"/>
        <v>452.95</v>
      </c>
      <c r="F84" s="370">
        <v>-21.090000000000003</v>
      </c>
      <c r="G84" s="370">
        <f t="shared" si="15"/>
        <v>-14.06</v>
      </c>
      <c r="H84" s="371">
        <f t="shared" si="2"/>
        <v>-35.150000000000006</v>
      </c>
      <c r="I84" s="370">
        <v>264.88</v>
      </c>
      <c r="J84" s="370">
        <f t="shared" si="16"/>
        <v>176.59</v>
      </c>
      <c r="K84" s="371">
        <f t="shared" si="3"/>
        <v>441.47</v>
      </c>
      <c r="L84" s="370">
        <v>236.29</v>
      </c>
      <c r="M84" s="370">
        <v>157.53</v>
      </c>
      <c r="N84" s="371">
        <f t="shared" si="4"/>
        <v>393.82</v>
      </c>
      <c r="O84" s="370">
        <f t="shared" si="13"/>
        <v>7.5</v>
      </c>
      <c r="P84" s="370">
        <f t="shared" si="14"/>
        <v>5</v>
      </c>
      <c r="Q84" s="371">
        <f t="shared" si="7"/>
        <v>12.5</v>
      </c>
      <c r="R84" s="597">
        <f t="shared" si="17"/>
        <v>22.13</v>
      </c>
      <c r="S84" s="597">
        <v>264.88</v>
      </c>
      <c r="T84" s="595">
        <v>-21.090000000000003</v>
      </c>
    </row>
    <row r="85" spans="1:20" ht="12.75">
      <c r="A85" s="372" t="s">
        <v>853</v>
      </c>
      <c r="B85" s="732"/>
      <c r="C85" s="733"/>
      <c r="D85" s="733"/>
      <c r="E85" s="733"/>
      <c r="F85" s="733"/>
      <c r="G85" s="733"/>
      <c r="H85" s="733"/>
      <c r="I85" s="733"/>
      <c r="J85" s="733"/>
      <c r="K85" s="733"/>
      <c r="L85" s="733"/>
      <c r="M85" s="733"/>
      <c r="N85" s="733"/>
      <c r="O85" s="733"/>
      <c r="P85" s="733"/>
      <c r="Q85" s="733"/>
    </row>
    <row r="86" spans="1:20" ht="12.75">
      <c r="B86" s="730"/>
      <c r="C86" s="731"/>
      <c r="D86" s="731"/>
      <c r="E86" s="731"/>
      <c r="F86" s="731"/>
      <c r="G86" s="731"/>
      <c r="H86" s="731"/>
      <c r="I86" s="731"/>
      <c r="J86" s="731"/>
      <c r="K86" s="731"/>
      <c r="L86" s="731"/>
      <c r="M86" s="731"/>
      <c r="N86" s="731"/>
      <c r="O86" s="731"/>
      <c r="P86" s="731"/>
      <c r="Q86" s="731"/>
    </row>
    <row r="88" spans="1:20" ht="15.75" customHeight="1">
      <c r="D88" s="595"/>
      <c r="F88" s="595"/>
    </row>
    <row r="89" spans="1:20" ht="15.75" customHeight="1">
      <c r="A89" s="197" t="str">
        <f>AT_2A_fundflow!A53</f>
        <v>Date:</v>
      </c>
      <c r="D89" s="595"/>
      <c r="O89" s="320" t="str">
        <f>'AT-1'!J46</f>
        <v>(Signature)</v>
      </c>
    </row>
    <row r="90" spans="1:20" ht="15.75" customHeight="1">
      <c r="A90" s="197" t="str">
        <f>AT_2A_fundflow!A54</f>
        <v>Place: LUCKNOW</v>
      </c>
      <c r="O90" s="320" t="str">
        <f>'AT-1'!J47</f>
        <v>Secretary Basic Education Department</v>
      </c>
    </row>
    <row r="91" spans="1:20" ht="15.75" customHeight="1">
      <c r="N91" s="320" t="str">
        <f>'AT-1'!I48</f>
        <v>Seal:</v>
      </c>
    </row>
  </sheetData>
  <mergeCells count="12">
    <mergeCell ref="B86:Q86"/>
    <mergeCell ref="B85:Q85"/>
    <mergeCell ref="I6:K6"/>
    <mergeCell ref="L6:N6"/>
    <mergeCell ref="A3:Q3"/>
    <mergeCell ref="A2:Q2"/>
    <mergeCell ref="A4:Q4"/>
    <mergeCell ref="A6:A7"/>
    <mergeCell ref="B6:B7"/>
    <mergeCell ref="F6:H6"/>
    <mergeCell ref="C6:E6"/>
    <mergeCell ref="O6:Q6"/>
  </mergeCells>
  <printOptions horizontalCentered="1"/>
  <pageMargins left="0.59055118110236227" right="0.59055118110236227" top="0.78740157480314965" bottom="0.59055118110236227" header="0.78740157480314965" footer="0.39370078740157483"/>
  <pageSetup paperSize="9" scale="81" fitToHeight="0" pageOrder="overThenDown" orientation="landscape" cellComments="atEnd" r:id="rId1"/>
  <headerFooter>
    <oddFooter>&amp;R&amp;P of &amp;N</oddFooter>
  </headerFooter>
</worksheet>
</file>

<file path=xl/worksheets/sheet19.xml><?xml version="1.0" encoding="utf-8"?>
<worksheet xmlns="http://schemas.openxmlformats.org/spreadsheetml/2006/main" xmlns:r="http://schemas.openxmlformats.org/officeDocument/2006/relationships">
  <sheetPr>
    <tabColor rgb="FF00B050"/>
    <outlinePr summaryBelow="0" summaryRight="0"/>
    <pageSetUpPr fitToPage="1"/>
  </sheetPr>
  <dimension ref="A1:S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F9" sqref="F9"/>
    </sheetView>
  </sheetViews>
  <sheetFormatPr defaultColWidth="14.42578125" defaultRowHeight="15.75" customHeight="1"/>
  <cols>
    <col min="1" max="1" width="6.7109375" style="316" customWidth="1"/>
    <col min="2" max="2" width="21.7109375" style="316" bestFit="1" customWidth="1"/>
    <col min="3" max="4" width="8.7109375" style="316" bestFit="1" customWidth="1"/>
    <col min="5" max="5" width="10.85546875" style="316" bestFit="1" customWidth="1"/>
    <col min="6" max="6" width="8.140625" style="316" bestFit="1" customWidth="1"/>
    <col min="7" max="7" width="7.5703125" style="316" bestFit="1" customWidth="1"/>
    <col min="8" max="8" width="9.140625" style="316" bestFit="1" customWidth="1"/>
    <col min="9" max="10" width="8.7109375" style="316" bestFit="1" customWidth="1"/>
    <col min="11" max="11" width="9.85546875" style="316" bestFit="1" customWidth="1"/>
    <col min="12" max="13" width="8.7109375" style="316" bestFit="1" customWidth="1"/>
    <col min="14" max="14" width="9.7109375" style="316" bestFit="1" customWidth="1"/>
    <col min="15" max="15" width="10" style="316" customWidth="1"/>
    <col min="16" max="16" width="11.140625" style="316" customWidth="1"/>
    <col min="17" max="17" width="13.28515625" style="316" bestFit="1" customWidth="1"/>
    <col min="18" max="16384" width="14.42578125" style="316"/>
  </cols>
  <sheetData>
    <row r="1" spans="1:19" ht="12.75">
      <c r="A1" s="286"/>
      <c r="B1" s="286"/>
      <c r="C1" s="286"/>
      <c r="D1" s="286"/>
      <c r="E1" s="286"/>
      <c r="F1" s="286"/>
      <c r="G1" s="286"/>
      <c r="H1" s="286"/>
      <c r="I1" s="286"/>
      <c r="J1" s="286"/>
      <c r="K1" s="286"/>
      <c r="L1" s="286"/>
      <c r="M1" s="286"/>
      <c r="N1" s="286"/>
      <c r="O1" s="286"/>
      <c r="P1" s="286"/>
      <c r="Q1" s="328" t="s">
        <v>286</v>
      </c>
    </row>
    <row r="2" spans="1:19" ht="12.75">
      <c r="A2" s="701" t="str">
        <f>'AT-2-S1 BUDGET'!A2</f>
        <v>[Mid Day Meal Scheme, U.P.]</v>
      </c>
      <c r="B2" s="702"/>
      <c r="C2" s="702"/>
      <c r="D2" s="702"/>
      <c r="E2" s="702"/>
      <c r="F2" s="702"/>
      <c r="G2" s="702"/>
      <c r="H2" s="702"/>
      <c r="I2" s="702"/>
      <c r="J2" s="702"/>
      <c r="K2" s="702"/>
      <c r="L2" s="702"/>
      <c r="M2" s="702"/>
      <c r="N2" s="702"/>
      <c r="O2" s="702"/>
      <c r="P2" s="702"/>
      <c r="Q2" s="702"/>
      <c r="R2" s="365"/>
      <c r="S2" s="365"/>
    </row>
    <row r="3" spans="1:19" ht="23.25">
      <c r="A3" s="704" t="str">
        <f>'AT-2-S1 BUDGET'!A3</f>
        <v>Annual Work Plan and Budget 2019-20</v>
      </c>
      <c r="B3" s="702"/>
      <c r="C3" s="702"/>
      <c r="D3" s="702"/>
      <c r="E3" s="702"/>
      <c r="F3" s="702"/>
      <c r="G3" s="702"/>
      <c r="H3" s="702"/>
      <c r="I3" s="702"/>
      <c r="J3" s="702"/>
      <c r="K3" s="702"/>
      <c r="L3" s="702"/>
      <c r="M3" s="702"/>
      <c r="N3" s="702"/>
      <c r="O3" s="702"/>
      <c r="P3" s="702"/>
      <c r="Q3" s="702"/>
      <c r="R3" s="365"/>
      <c r="S3" s="365"/>
    </row>
    <row r="4" spans="1:19" ht="12.75">
      <c r="A4" s="703" t="s">
        <v>946</v>
      </c>
      <c r="B4" s="702"/>
      <c r="C4" s="702"/>
      <c r="D4" s="702"/>
      <c r="E4" s="702"/>
      <c r="F4" s="702"/>
      <c r="G4" s="702"/>
      <c r="H4" s="702"/>
      <c r="I4" s="702"/>
      <c r="J4" s="702"/>
      <c r="K4" s="702"/>
      <c r="L4" s="702"/>
      <c r="M4" s="702"/>
      <c r="N4" s="702"/>
      <c r="O4" s="702"/>
      <c r="P4" s="702"/>
      <c r="Q4" s="702"/>
      <c r="R4" s="365"/>
      <c r="S4" s="365"/>
    </row>
    <row r="5" spans="1:19" ht="12.75">
      <c r="A5" s="295" t="str">
        <f>AT_2A_fundflow!A5</f>
        <v>State: UTTAR PRADESH</v>
      </c>
      <c r="B5" s="295"/>
      <c r="C5" s="295"/>
      <c r="D5" s="295"/>
      <c r="E5" s="295"/>
      <c r="F5" s="366"/>
      <c r="G5" s="295"/>
      <c r="H5" s="295"/>
      <c r="I5" s="295"/>
      <c r="J5" s="295"/>
      <c r="K5" s="295"/>
      <c r="L5" s="295"/>
      <c r="M5" s="295"/>
      <c r="N5" s="295"/>
      <c r="O5" s="367"/>
      <c r="P5" s="283" t="str">
        <f>AT_2A_fundflow!U5</f>
        <v>(For the Period 01.04.18 to 31.03.19)</v>
      </c>
      <c r="Q5" s="283" t="str">
        <f>'AT-2-S1 BUDGET'!V5</f>
        <v>Rs. in Lakh</v>
      </c>
      <c r="R5" s="197"/>
      <c r="S5" s="197"/>
    </row>
    <row r="6" spans="1:19" ht="33" customHeight="1">
      <c r="A6" s="691" t="s">
        <v>83</v>
      </c>
      <c r="B6" s="691" t="s">
        <v>90</v>
      </c>
      <c r="C6" s="693" t="s">
        <v>945</v>
      </c>
      <c r="D6" s="707"/>
      <c r="E6" s="708"/>
      <c r="F6" s="714" t="s">
        <v>1205</v>
      </c>
      <c r="G6" s="707"/>
      <c r="H6" s="708"/>
      <c r="I6" s="693" t="s">
        <v>274</v>
      </c>
      <c r="J6" s="707"/>
      <c r="K6" s="708"/>
      <c r="L6" s="693" t="s">
        <v>275</v>
      </c>
      <c r="M6" s="707"/>
      <c r="N6" s="708"/>
      <c r="O6" s="714" t="s">
        <v>1206</v>
      </c>
      <c r="P6" s="707"/>
      <c r="Q6" s="708"/>
      <c r="R6" s="284"/>
      <c r="S6" s="284"/>
    </row>
    <row r="7" spans="1:19" ht="15.75" customHeight="1">
      <c r="A7" s="706"/>
      <c r="B7" s="706"/>
      <c r="C7" s="285" t="s">
        <v>276</v>
      </c>
      <c r="D7" s="285" t="s">
        <v>277</v>
      </c>
      <c r="E7" s="285" t="s">
        <v>9</v>
      </c>
      <c r="F7" s="285" t="s">
        <v>276</v>
      </c>
      <c r="G7" s="285" t="s">
        <v>278</v>
      </c>
      <c r="H7" s="285" t="s">
        <v>9</v>
      </c>
      <c r="I7" s="285" t="s">
        <v>276</v>
      </c>
      <c r="J7" s="285" t="s">
        <v>278</v>
      </c>
      <c r="K7" s="285" t="s">
        <v>9</v>
      </c>
      <c r="L7" s="285" t="s">
        <v>276</v>
      </c>
      <c r="M7" s="285" t="s">
        <v>278</v>
      </c>
      <c r="N7" s="285" t="s">
        <v>9</v>
      </c>
      <c r="O7" s="285" t="s">
        <v>276</v>
      </c>
      <c r="P7" s="285" t="s">
        <v>278</v>
      </c>
      <c r="Q7" s="285" t="s">
        <v>9</v>
      </c>
      <c r="R7" s="284"/>
      <c r="S7" s="284"/>
    </row>
    <row r="8" spans="1:19" ht="15.75" customHeight="1">
      <c r="A8" s="285">
        <v>1</v>
      </c>
      <c r="B8" s="285">
        <v>2</v>
      </c>
      <c r="C8" s="285">
        <v>3</v>
      </c>
      <c r="D8" s="285">
        <v>4</v>
      </c>
      <c r="E8" s="285" t="s">
        <v>279</v>
      </c>
      <c r="F8" s="285">
        <v>6</v>
      </c>
      <c r="G8" s="285">
        <v>7</v>
      </c>
      <c r="H8" s="285" t="s">
        <v>280</v>
      </c>
      <c r="I8" s="285">
        <v>9</v>
      </c>
      <c r="J8" s="285">
        <v>10</v>
      </c>
      <c r="K8" s="285" t="s">
        <v>281</v>
      </c>
      <c r="L8" s="285">
        <v>12</v>
      </c>
      <c r="M8" s="285">
        <v>13</v>
      </c>
      <c r="N8" s="285" t="s">
        <v>282</v>
      </c>
      <c r="O8" s="285" t="s">
        <v>283</v>
      </c>
      <c r="P8" s="285" t="s">
        <v>284</v>
      </c>
      <c r="Q8" s="285" t="s">
        <v>285</v>
      </c>
      <c r="R8" s="284"/>
      <c r="S8" s="284"/>
    </row>
    <row r="9" spans="1:19" ht="15.75" customHeight="1">
      <c r="A9" s="332"/>
      <c r="B9" s="332" t="s">
        <v>9</v>
      </c>
      <c r="C9" s="368">
        <f t="shared" ref="C9:Q9" si="0">SUM(C10:C84)</f>
        <v>31327.63</v>
      </c>
      <c r="D9" s="368">
        <f t="shared" si="0"/>
        <v>20831.68</v>
      </c>
      <c r="E9" s="368">
        <f t="shared" si="0"/>
        <v>52159.30999999999</v>
      </c>
      <c r="F9" s="368">
        <f t="shared" si="0"/>
        <v>2764.8199999999997</v>
      </c>
      <c r="G9" s="368">
        <f t="shared" si="0"/>
        <v>1843.2</v>
      </c>
      <c r="H9" s="368">
        <f t="shared" si="0"/>
        <v>4608.0200000000013</v>
      </c>
      <c r="I9" s="368">
        <f t="shared" si="0"/>
        <v>28540.510000000002</v>
      </c>
      <c r="J9" s="368">
        <f t="shared" si="0"/>
        <v>19026.990000000002</v>
      </c>
      <c r="K9" s="368">
        <f t="shared" si="0"/>
        <v>47567.500000000007</v>
      </c>
      <c r="L9" s="368">
        <f t="shared" si="0"/>
        <v>28334.909999999996</v>
      </c>
      <c r="M9" s="368">
        <f t="shared" si="0"/>
        <v>18659.250000000011</v>
      </c>
      <c r="N9" s="368">
        <f t="shared" si="0"/>
        <v>46994.159999999982</v>
      </c>
      <c r="O9" s="368">
        <f t="shared" si="0"/>
        <v>2970.4199999999983</v>
      </c>
      <c r="P9" s="368">
        <f t="shared" si="0"/>
        <v>2210.9399999999991</v>
      </c>
      <c r="Q9" s="368">
        <f t="shared" si="0"/>
        <v>5181.3599999999988</v>
      </c>
      <c r="R9" s="369"/>
      <c r="S9" s="369"/>
    </row>
    <row r="10" spans="1:19" ht="15.75" customHeight="1">
      <c r="A10" s="290">
        <f>AT3A_Schools_PS!A10</f>
        <v>1</v>
      </c>
      <c r="B10" s="290" t="str">
        <f>AT3A_Schools_PS!B10</f>
        <v>01-AGRA</v>
      </c>
      <c r="C10" s="370">
        <v>339.58</v>
      </c>
      <c r="D10" s="370">
        <v>225.8</v>
      </c>
      <c r="E10" s="371">
        <f t="shared" ref="E10:E84" si="1">C10+D10</f>
        <v>565.38</v>
      </c>
      <c r="F10" s="370">
        <v>7.17</v>
      </c>
      <c r="G10" s="370">
        <f>ROUND(F10*2/3,2)</f>
        <v>4.78</v>
      </c>
      <c r="H10" s="371">
        <f t="shared" ref="H10:H84" si="2">F10+G10</f>
        <v>11.95</v>
      </c>
      <c r="I10" s="370">
        <v>451.34</v>
      </c>
      <c r="J10" s="370">
        <f>ROUND(I10*2/3,2)</f>
        <v>300.89</v>
      </c>
      <c r="K10" s="371">
        <f t="shared" ref="K10:K84" si="3">I10+J10</f>
        <v>752.23</v>
      </c>
      <c r="L10" s="370">
        <v>330.5</v>
      </c>
      <c r="M10" s="370">
        <v>220.34</v>
      </c>
      <c r="N10" s="371">
        <f t="shared" ref="N10:N84" si="4">L10+M10</f>
        <v>550.84</v>
      </c>
      <c r="O10" s="370">
        <f t="shared" ref="O10:O41" si="5">F10+I10-L10</f>
        <v>128.01</v>
      </c>
      <c r="P10" s="370">
        <f t="shared" ref="P10:P41" si="6">G10+J10-M10</f>
        <v>85.329999999999956</v>
      </c>
      <c r="Q10" s="371">
        <f t="shared" ref="Q10:Q84" si="7">O10+P10</f>
        <v>213.33999999999995</v>
      </c>
    </row>
    <row r="11" spans="1:19" ht="15.75" customHeight="1">
      <c r="A11" s="290">
        <f>AT3A_Schools_PS!A11</f>
        <v>2</v>
      </c>
      <c r="B11" s="290" t="str">
        <f>AT3A_Schools_PS!B11</f>
        <v>02-ALIGARH</v>
      </c>
      <c r="C11" s="370">
        <v>549.72</v>
      </c>
      <c r="D11" s="370">
        <v>365.54</v>
      </c>
      <c r="E11" s="371">
        <f t="shared" si="1"/>
        <v>915.26</v>
      </c>
      <c r="F11" s="370">
        <v>131.36000000000001</v>
      </c>
      <c r="G11" s="370">
        <f t="shared" ref="G11:G74" si="8">ROUND(F11*2/3,2)</f>
        <v>87.57</v>
      </c>
      <c r="H11" s="371">
        <f t="shared" si="2"/>
        <v>218.93</v>
      </c>
      <c r="I11" s="370">
        <v>389.72</v>
      </c>
      <c r="J11" s="370">
        <f t="shared" ref="J11:J74" si="9">ROUND(I11*2/3,2)</f>
        <v>259.81</v>
      </c>
      <c r="K11" s="371">
        <f t="shared" si="3"/>
        <v>649.53</v>
      </c>
      <c r="L11" s="370">
        <v>326</v>
      </c>
      <c r="M11" s="370">
        <v>217.33</v>
      </c>
      <c r="N11" s="371">
        <f t="shared" si="4"/>
        <v>543.33000000000004</v>
      </c>
      <c r="O11" s="370">
        <f t="shared" si="5"/>
        <v>195.08000000000004</v>
      </c>
      <c r="P11" s="370">
        <f t="shared" si="6"/>
        <v>130.04999999999998</v>
      </c>
      <c r="Q11" s="371">
        <f t="shared" si="7"/>
        <v>325.13</v>
      </c>
    </row>
    <row r="12" spans="1:19" ht="15.75" customHeight="1">
      <c r="A12" s="290">
        <f>AT3A_Schools_PS!A12</f>
        <v>3</v>
      </c>
      <c r="B12" s="290" t="str">
        <f>AT3A_Schools_PS!B12</f>
        <v>03-ALLAHABAD</v>
      </c>
      <c r="C12" s="370">
        <v>894.61</v>
      </c>
      <c r="D12" s="370">
        <v>594.89</v>
      </c>
      <c r="E12" s="371">
        <f t="shared" si="1"/>
        <v>1489.5</v>
      </c>
      <c r="F12" s="370">
        <v>136.93</v>
      </c>
      <c r="G12" s="370">
        <f t="shared" si="8"/>
        <v>91.29</v>
      </c>
      <c r="H12" s="371">
        <f t="shared" si="2"/>
        <v>228.22000000000003</v>
      </c>
      <c r="I12" s="370">
        <v>619.37</v>
      </c>
      <c r="J12" s="370">
        <f t="shared" si="9"/>
        <v>412.91</v>
      </c>
      <c r="K12" s="371">
        <f t="shared" si="3"/>
        <v>1032.28</v>
      </c>
      <c r="L12" s="370">
        <v>789.56</v>
      </c>
      <c r="M12" s="370">
        <v>526.14</v>
      </c>
      <c r="N12" s="371">
        <f t="shared" si="4"/>
        <v>1315.6999999999998</v>
      </c>
      <c r="O12" s="370">
        <f t="shared" si="5"/>
        <v>-33.259999999999991</v>
      </c>
      <c r="P12" s="370">
        <f t="shared" si="6"/>
        <v>-21.939999999999941</v>
      </c>
      <c r="Q12" s="371">
        <f t="shared" si="7"/>
        <v>-55.199999999999932</v>
      </c>
    </row>
    <row r="13" spans="1:19" ht="15.75" customHeight="1">
      <c r="A13" s="290">
        <f>AT3A_Schools_PS!A13</f>
        <v>4</v>
      </c>
      <c r="B13" s="290" t="str">
        <f>AT3A_Schools_PS!B13</f>
        <v>04-AMBEDKAR NAGAR</v>
      </c>
      <c r="C13" s="370">
        <v>464.69</v>
      </c>
      <c r="D13" s="370">
        <v>309</v>
      </c>
      <c r="E13" s="371">
        <f t="shared" si="1"/>
        <v>773.69</v>
      </c>
      <c r="F13" s="370">
        <v>11.01</v>
      </c>
      <c r="G13" s="370">
        <f t="shared" si="8"/>
        <v>7.34</v>
      </c>
      <c r="H13" s="371">
        <f t="shared" si="2"/>
        <v>18.350000000000001</v>
      </c>
      <c r="I13" s="370">
        <v>375.87</v>
      </c>
      <c r="J13" s="370">
        <f t="shared" si="9"/>
        <v>250.58</v>
      </c>
      <c r="K13" s="371">
        <f t="shared" si="3"/>
        <v>626.45000000000005</v>
      </c>
      <c r="L13" s="370">
        <v>350.94</v>
      </c>
      <c r="M13" s="370">
        <v>233.96</v>
      </c>
      <c r="N13" s="371">
        <f t="shared" si="4"/>
        <v>584.9</v>
      </c>
      <c r="O13" s="370">
        <f t="shared" si="5"/>
        <v>35.94</v>
      </c>
      <c r="P13" s="370">
        <f t="shared" si="6"/>
        <v>23.960000000000008</v>
      </c>
      <c r="Q13" s="371">
        <f t="shared" si="7"/>
        <v>59.900000000000006</v>
      </c>
    </row>
    <row r="14" spans="1:19" ht="15.75" customHeight="1">
      <c r="A14" s="290">
        <f>AT3A_Schools_PS!A14</f>
        <v>5</v>
      </c>
      <c r="B14" s="290" t="str">
        <f>AT3A_Schools_PS!B14</f>
        <v>05-AURAIYA</v>
      </c>
      <c r="C14" s="370">
        <v>277.02999999999997</v>
      </c>
      <c r="D14" s="370">
        <v>184.22</v>
      </c>
      <c r="E14" s="371">
        <f t="shared" si="1"/>
        <v>461.25</v>
      </c>
      <c r="F14" s="370">
        <v>-0.18</v>
      </c>
      <c r="G14" s="370">
        <f t="shared" si="8"/>
        <v>-0.12</v>
      </c>
      <c r="H14" s="371">
        <f t="shared" si="2"/>
        <v>-0.3</v>
      </c>
      <c r="I14" s="370">
        <v>230.07</v>
      </c>
      <c r="J14" s="370">
        <f t="shared" si="9"/>
        <v>153.38</v>
      </c>
      <c r="K14" s="371">
        <f t="shared" si="3"/>
        <v>383.45</v>
      </c>
      <c r="L14" s="370">
        <v>255.37</v>
      </c>
      <c r="M14" s="370">
        <v>170.25</v>
      </c>
      <c r="N14" s="371">
        <f t="shared" si="4"/>
        <v>425.62</v>
      </c>
      <c r="O14" s="370">
        <f t="shared" si="5"/>
        <v>-25.480000000000018</v>
      </c>
      <c r="P14" s="370">
        <f t="shared" si="6"/>
        <v>-16.990000000000009</v>
      </c>
      <c r="Q14" s="371">
        <f t="shared" si="7"/>
        <v>-42.470000000000027</v>
      </c>
    </row>
    <row r="15" spans="1:19" ht="15.75" customHeight="1">
      <c r="A15" s="290">
        <f>AT3A_Schools_PS!A15</f>
        <v>6</v>
      </c>
      <c r="B15" s="290" t="str">
        <f>AT3A_Schools_PS!B15</f>
        <v>06-AZAMGARH</v>
      </c>
      <c r="C15" s="370">
        <v>681.78</v>
      </c>
      <c r="D15" s="370">
        <v>453.35</v>
      </c>
      <c r="E15" s="371">
        <f t="shared" si="1"/>
        <v>1135.1300000000001</v>
      </c>
      <c r="F15" s="370">
        <v>107.19</v>
      </c>
      <c r="G15" s="370">
        <f t="shared" si="8"/>
        <v>71.459999999999994</v>
      </c>
      <c r="H15" s="371">
        <f t="shared" si="2"/>
        <v>178.64999999999998</v>
      </c>
      <c r="I15" s="370">
        <v>598.48</v>
      </c>
      <c r="J15" s="370">
        <f t="shared" si="9"/>
        <v>398.99</v>
      </c>
      <c r="K15" s="371">
        <f t="shared" si="3"/>
        <v>997.47</v>
      </c>
      <c r="L15" s="370">
        <v>618.89</v>
      </c>
      <c r="M15" s="370">
        <v>412.59</v>
      </c>
      <c r="N15" s="371">
        <f t="shared" si="4"/>
        <v>1031.48</v>
      </c>
      <c r="O15" s="370">
        <f t="shared" si="5"/>
        <v>86.780000000000086</v>
      </c>
      <c r="P15" s="370">
        <f t="shared" si="6"/>
        <v>57.860000000000014</v>
      </c>
      <c r="Q15" s="371">
        <f t="shared" si="7"/>
        <v>144.6400000000001</v>
      </c>
    </row>
    <row r="16" spans="1:19" ht="15.75" customHeight="1">
      <c r="A16" s="290">
        <f>AT3A_Schools_PS!A16</f>
        <v>7</v>
      </c>
      <c r="B16" s="290" t="str">
        <f>AT3A_Schools_PS!B16</f>
        <v>07-BADAUN</v>
      </c>
      <c r="C16" s="370">
        <v>463.22</v>
      </c>
      <c r="D16" s="370">
        <v>308.02</v>
      </c>
      <c r="E16" s="371">
        <f t="shared" si="1"/>
        <v>771.24</v>
      </c>
      <c r="F16" s="370">
        <v>-3.09</v>
      </c>
      <c r="G16" s="370">
        <f t="shared" si="8"/>
        <v>-2.06</v>
      </c>
      <c r="H16" s="371">
        <f t="shared" si="2"/>
        <v>-5.15</v>
      </c>
      <c r="I16" s="370">
        <v>308.02</v>
      </c>
      <c r="J16" s="370">
        <f t="shared" si="9"/>
        <v>205.35</v>
      </c>
      <c r="K16" s="371">
        <f t="shared" si="3"/>
        <v>513.37</v>
      </c>
      <c r="L16" s="370">
        <v>343.8</v>
      </c>
      <c r="M16" s="370">
        <v>229.16</v>
      </c>
      <c r="N16" s="371">
        <f t="shared" si="4"/>
        <v>572.96</v>
      </c>
      <c r="O16" s="370">
        <f t="shared" si="5"/>
        <v>-38.870000000000005</v>
      </c>
      <c r="P16" s="370">
        <f t="shared" si="6"/>
        <v>-25.870000000000005</v>
      </c>
      <c r="Q16" s="371">
        <f t="shared" si="7"/>
        <v>-64.740000000000009</v>
      </c>
    </row>
    <row r="17" spans="1:17" ht="15.75" customHeight="1">
      <c r="A17" s="290">
        <f>AT3A_Schools_PS!A17</f>
        <v>8</v>
      </c>
      <c r="B17" s="290" t="str">
        <f>AT3A_Schools_PS!B17</f>
        <v>08-BAGHPAT</v>
      </c>
      <c r="C17" s="370">
        <v>210.4</v>
      </c>
      <c r="D17" s="370">
        <v>139.91</v>
      </c>
      <c r="E17" s="371">
        <f t="shared" si="1"/>
        <v>350.31</v>
      </c>
      <c r="F17" s="370">
        <v>6.76</v>
      </c>
      <c r="G17" s="370">
        <f t="shared" si="8"/>
        <v>4.51</v>
      </c>
      <c r="H17" s="371">
        <f t="shared" si="2"/>
        <v>11.27</v>
      </c>
      <c r="I17" s="370">
        <v>205.98</v>
      </c>
      <c r="J17" s="370">
        <f t="shared" si="9"/>
        <v>137.32</v>
      </c>
      <c r="K17" s="371">
        <f t="shared" si="3"/>
        <v>343.29999999999995</v>
      </c>
      <c r="L17" s="370">
        <v>172.53</v>
      </c>
      <c r="M17" s="370">
        <v>115.07</v>
      </c>
      <c r="N17" s="371">
        <f t="shared" si="4"/>
        <v>287.60000000000002</v>
      </c>
      <c r="O17" s="370">
        <f t="shared" si="5"/>
        <v>40.20999999999998</v>
      </c>
      <c r="P17" s="370">
        <f t="shared" si="6"/>
        <v>26.759999999999991</v>
      </c>
      <c r="Q17" s="371">
        <f t="shared" si="7"/>
        <v>66.96999999999997</v>
      </c>
    </row>
    <row r="18" spans="1:17" ht="15.75" customHeight="1">
      <c r="A18" s="290">
        <f>AT3A_Schools_PS!A18</f>
        <v>9</v>
      </c>
      <c r="B18" s="290" t="str">
        <f>AT3A_Schools_PS!B18</f>
        <v>09-BAHRAICH</v>
      </c>
      <c r="C18" s="370">
        <v>611.63</v>
      </c>
      <c r="D18" s="370">
        <v>406.71</v>
      </c>
      <c r="E18" s="371">
        <f t="shared" si="1"/>
        <v>1018.3399999999999</v>
      </c>
      <c r="F18" s="370">
        <v>43.98</v>
      </c>
      <c r="G18" s="370">
        <f t="shared" si="8"/>
        <v>29.32</v>
      </c>
      <c r="H18" s="371">
        <f t="shared" si="2"/>
        <v>73.3</v>
      </c>
      <c r="I18" s="370">
        <v>573.39</v>
      </c>
      <c r="J18" s="370">
        <f t="shared" si="9"/>
        <v>382.26</v>
      </c>
      <c r="K18" s="371">
        <f t="shared" si="3"/>
        <v>955.65</v>
      </c>
      <c r="L18" s="370">
        <v>572.83000000000004</v>
      </c>
      <c r="M18" s="370">
        <v>381.87</v>
      </c>
      <c r="N18" s="371">
        <f t="shared" si="4"/>
        <v>954.7</v>
      </c>
      <c r="O18" s="370">
        <f t="shared" si="5"/>
        <v>44.539999999999964</v>
      </c>
      <c r="P18" s="370">
        <f t="shared" si="6"/>
        <v>29.70999999999998</v>
      </c>
      <c r="Q18" s="371">
        <f t="shared" si="7"/>
        <v>74.249999999999943</v>
      </c>
    </row>
    <row r="19" spans="1:17" ht="15.75" customHeight="1">
      <c r="A19" s="290">
        <f>AT3A_Schools_PS!A19</f>
        <v>10</v>
      </c>
      <c r="B19" s="290" t="str">
        <f>AT3A_Schools_PS!B19</f>
        <v>10-BALLIA</v>
      </c>
      <c r="C19" s="370">
        <v>484.67</v>
      </c>
      <c r="D19" s="370">
        <v>322.29000000000002</v>
      </c>
      <c r="E19" s="371">
        <f t="shared" si="1"/>
        <v>806.96</v>
      </c>
      <c r="F19" s="370">
        <v>178.83</v>
      </c>
      <c r="G19" s="370">
        <f t="shared" si="8"/>
        <v>119.22</v>
      </c>
      <c r="H19" s="371">
        <f t="shared" si="2"/>
        <v>298.05</v>
      </c>
      <c r="I19" s="370">
        <v>485.57</v>
      </c>
      <c r="J19" s="370">
        <f t="shared" si="9"/>
        <v>323.70999999999998</v>
      </c>
      <c r="K19" s="371">
        <f t="shared" si="3"/>
        <v>809.28</v>
      </c>
      <c r="L19" s="370">
        <v>465.09</v>
      </c>
      <c r="M19" s="370">
        <v>310.06</v>
      </c>
      <c r="N19" s="371">
        <f t="shared" si="4"/>
        <v>775.15</v>
      </c>
      <c r="O19" s="370">
        <f t="shared" si="5"/>
        <v>199.31</v>
      </c>
      <c r="P19" s="370">
        <f t="shared" si="6"/>
        <v>132.86999999999995</v>
      </c>
      <c r="Q19" s="371">
        <f t="shared" si="7"/>
        <v>332.17999999999995</v>
      </c>
    </row>
    <row r="20" spans="1:17" ht="15.75" customHeight="1">
      <c r="A20" s="290">
        <f>AT3A_Schools_PS!A20</f>
        <v>11</v>
      </c>
      <c r="B20" s="290" t="str">
        <f>AT3A_Schools_PS!B20</f>
        <v>11-BALRAMPUR</v>
      </c>
      <c r="C20" s="370">
        <v>330.68</v>
      </c>
      <c r="D20" s="370">
        <v>219.89</v>
      </c>
      <c r="E20" s="371">
        <f t="shared" si="1"/>
        <v>550.56999999999994</v>
      </c>
      <c r="F20" s="370">
        <v>50.73</v>
      </c>
      <c r="G20" s="370">
        <f t="shared" si="8"/>
        <v>33.82</v>
      </c>
      <c r="H20" s="371">
        <f t="shared" si="2"/>
        <v>84.55</v>
      </c>
      <c r="I20" s="370">
        <v>329.83</v>
      </c>
      <c r="J20" s="370">
        <f t="shared" si="9"/>
        <v>219.89</v>
      </c>
      <c r="K20" s="371">
        <f t="shared" si="3"/>
        <v>549.72</v>
      </c>
      <c r="L20" s="370">
        <v>326.27</v>
      </c>
      <c r="M20" s="370">
        <v>217.62</v>
      </c>
      <c r="N20" s="371">
        <f t="shared" si="4"/>
        <v>543.89</v>
      </c>
      <c r="O20" s="370">
        <f t="shared" si="5"/>
        <v>54.29000000000002</v>
      </c>
      <c r="P20" s="370">
        <f t="shared" si="6"/>
        <v>36.089999999999975</v>
      </c>
      <c r="Q20" s="371">
        <f t="shared" si="7"/>
        <v>90.38</v>
      </c>
    </row>
    <row r="21" spans="1:17" ht="15.75" customHeight="1">
      <c r="A21" s="290">
        <f>AT3A_Schools_PS!A21</f>
        <v>12</v>
      </c>
      <c r="B21" s="290" t="str">
        <f>AT3A_Schools_PS!B21</f>
        <v>12-BANDA</v>
      </c>
      <c r="C21" s="370">
        <v>450.05</v>
      </c>
      <c r="D21" s="370">
        <v>299.27</v>
      </c>
      <c r="E21" s="371">
        <f t="shared" si="1"/>
        <v>749.31999999999994</v>
      </c>
      <c r="F21" s="370">
        <v>1.42</v>
      </c>
      <c r="G21" s="370">
        <f t="shared" si="8"/>
        <v>0.95</v>
      </c>
      <c r="H21" s="371">
        <f t="shared" si="2"/>
        <v>2.37</v>
      </c>
      <c r="I21" s="370">
        <v>358.8</v>
      </c>
      <c r="J21" s="370">
        <f t="shared" si="9"/>
        <v>239.2</v>
      </c>
      <c r="K21" s="371">
        <f t="shared" si="3"/>
        <v>598</v>
      </c>
      <c r="L21" s="370">
        <v>429.26</v>
      </c>
      <c r="M21" s="370">
        <v>286.17</v>
      </c>
      <c r="N21" s="371">
        <f t="shared" si="4"/>
        <v>715.43000000000006</v>
      </c>
      <c r="O21" s="370">
        <f t="shared" si="5"/>
        <v>-69.039999999999964</v>
      </c>
      <c r="P21" s="370">
        <f t="shared" si="6"/>
        <v>-46.020000000000039</v>
      </c>
      <c r="Q21" s="371">
        <f t="shared" si="7"/>
        <v>-115.06</v>
      </c>
    </row>
    <row r="22" spans="1:17" ht="15.75" customHeight="1">
      <c r="A22" s="290">
        <f>AT3A_Schools_PS!A22</f>
        <v>13</v>
      </c>
      <c r="B22" s="290" t="str">
        <f>AT3A_Schools_PS!B22</f>
        <v>13-BARABANKI</v>
      </c>
      <c r="C22" s="370">
        <v>501.29</v>
      </c>
      <c r="D22" s="370">
        <v>333.34</v>
      </c>
      <c r="E22" s="371">
        <f t="shared" si="1"/>
        <v>834.63</v>
      </c>
      <c r="F22" s="370">
        <v>11.15</v>
      </c>
      <c r="G22" s="370">
        <f t="shared" si="8"/>
        <v>7.43</v>
      </c>
      <c r="H22" s="371">
        <f t="shared" si="2"/>
        <v>18.579999999999998</v>
      </c>
      <c r="I22" s="370">
        <v>450.03</v>
      </c>
      <c r="J22" s="370">
        <f t="shared" si="9"/>
        <v>300.02</v>
      </c>
      <c r="K22" s="371">
        <f t="shared" si="3"/>
        <v>750.05</v>
      </c>
      <c r="L22" s="370">
        <v>577.04</v>
      </c>
      <c r="M22" s="370">
        <v>384.66</v>
      </c>
      <c r="N22" s="371">
        <f t="shared" si="4"/>
        <v>961.7</v>
      </c>
      <c r="O22" s="370">
        <f t="shared" si="5"/>
        <v>-115.86000000000001</v>
      </c>
      <c r="P22" s="370">
        <f t="shared" si="6"/>
        <v>-77.210000000000036</v>
      </c>
      <c r="Q22" s="371">
        <f t="shared" si="7"/>
        <v>-193.07000000000005</v>
      </c>
    </row>
    <row r="23" spans="1:17" ht="15.75" customHeight="1">
      <c r="A23" s="290">
        <f>AT3A_Schools_PS!A23</f>
        <v>14</v>
      </c>
      <c r="B23" s="290" t="str">
        <f>AT3A_Schools_PS!B23</f>
        <v>14-BAREILY</v>
      </c>
      <c r="C23" s="370">
        <v>576.22</v>
      </c>
      <c r="D23" s="370">
        <v>383.16</v>
      </c>
      <c r="E23" s="371">
        <f t="shared" si="1"/>
        <v>959.38000000000011</v>
      </c>
      <c r="F23" s="370">
        <v>25.66</v>
      </c>
      <c r="G23" s="370">
        <f t="shared" si="8"/>
        <v>17.11</v>
      </c>
      <c r="H23" s="371">
        <f t="shared" si="2"/>
        <v>42.769999999999996</v>
      </c>
      <c r="I23" s="370">
        <v>451.33</v>
      </c>
      <c r="J23" s="370">
        <f t="shared" si="9"/>
        <v>300.89</v>
      </c>
      <c r="K23" s="371">
        <f t="shared" si="3"/>
        <v>752.22</v>
      </c>
      <c r="L23" s="370">
        <v>485.66</v>
      </c>
      <c r="M23" s="370">
        <v>323.77999999999997</v>
      </c>
      <c r="N23" s="371">
        <f t="shared" si="4"/>
        <v>809.44</v>
      </c>
      <c r="O23" s="370">
        <f t="shared" si="5"/>
        <v>-8.6700000000000159</v>
      </c>
      <c r="P23" s="370">
        <f t="shared" si="6"/>
        <v>-5.7799999999999727</v>
      </c>
      <c r="Q23" s="371">
        <f t="shared" si="7"/>
        <v>-14.449999999999989</v>
      </c>
    </row>
    <row r="24" spans="1:17" ht="15.75" customHeight="1">
      <c r="A24" s="290">
        <f>AT3A_Schools_PS!A24</f>
        <v>15</v>
      </c>
      <c r="B24" s="290" t="str">
        <f>AT3A_Schools_PS!B24</f>
        <v>15-BASTI</v>
      </c>
      <c r="C24" s="370">
        <v>480.68</v>
      </c>
      <c r="D24" s="370">
        <v>319.64</v>
      </c>
      <c r="E24" s="371">
        <f t="shared" si="1"/>
        <v>800.31999999999994</v>
      </c>
      <c r="F24" s="370">
        <v>18.64</v>
      </c>
      <c r="G24" s="370">
        <f t="shared" si="8"/>
        <v>12.43</v>
      </c>
      <c r="H24" s="371">
        <f t="shared" si="2"/>
        <v>31.07</v>
      </c>
      <c r="I24" s="370">
        <v>434.21</v>
      </c>
      <c r="J24" s="370">
        <f t="shared" si="9"/>
        <v>289.47000000000003</v>
      </c>
      <c r="K24" s="371">
        <f t="shared" si="3"/>
        <v>723.68000000000006</v>
      </c>
      <c r="L24" s="370">
        <v>414.51</v>
      </c>
      <c r="M24" s="370">
        <v>276.33999999999997</v>
      </c>
      <c r="N24" s="371">
        <f t="shared" si="4"/>
        <v>690.84999999999991</v>
      </c>
      <c r="O24" s="370">
        <f t="shared" si="5"/>
        <v>38.339999999999975</v>
      </c>
      <c r="P24" s="370">
        <f t="shared" si="6"/>
        <v>25.560000000000059</v>
      </c>
      <c r="Q24" s="371">
        <f t="shared" si="7"/>
        <v>63.900000000000034</v>
      </c>
    </row>
    <row r="25" spans="1:17" ht="15.75" customHeight="1">
      <c r="A25" s="290">
        <f>AT3A_Schools_PS!A25</f>
        <v>16</v>
      </c>
      <c r="B25" s="290" t="str">
        <f>AT3A_Schools_PS!B25</f>
        <v>16-BHADOHI</v>
      </c>
      <c r="C25" s="370">
        <v>251.2</v>
      </c>
      <c r="D25" s="370">
        <v>167.04</v>
      </c>
      <c r="E25" s="371">
        <f t="shared" si="1"/>
        <v>418.24</v>
      </c>
      <c r="F25" s="370">
        <v>-11.16</v>
      </c>
      <c r="G25" s="370">
        <f t="shared" si="8"/>
        <v>-7.44</v>
      </c>
      <c r="H25" s="371">
        <f t="shared" si="2"/>
        <v>-18.600000000000001</v>
      </c>
      <c r="I25" s="370">
        <v>218.82</v>
      </c>
      <c r="J25" s="370">
        <f t="shared" si="9"/>
        <v>145.88</v>
      </c>
      <c r="K25" s="371">
        <f t="shared" si="3"/>
        <v>364.7</v>
      </c>
      <c r="L25" s="370">
        <v>236.83</v>
      </c>
      <c r="M25" s="370">
        <v>157.88999999999999</v>
      </c>
      <c r="N25" s="371">
        <f t="shared" si="4"/>
        <v>394.72</v>
      </c>
      <c r="O25" s="370">
        <f t="shared" si="5"/>
        <v>-29.170000000000016</v>
      </c>
      <c r="P25" s="370">
        <f t="shared" si="6"/>
        <v>-19.449999999999989</v>
      </c>
      <c r="Q25" s="371">
        <f t="shared" si="7"/>
        <v>-48.620000000000005</v>
      </c>
    </row>
    <row r="26" spans="1:17" ht="15.75" customHeight="1">
      <c r="A26" s="290">
        <f>AT3A_Schools_PS!A26</f>
        <v>17</v>
      </c>
      <c r="B26" s="290" t="str">
        <f>AT3A_Schools_PS!B26</f>
        <v>17-BIJNOUR</v>
      </c>
      <c r="C26" s="370">
        <v>636.29999999999995</v>
      </c>
      <c r="D26" s="370">
        <v>423.11</v>
      </c>
      <c r="E26" s="371">
        <f t="shared" si="1"/>
        <v>1059.4099999999999</v>
      </c>
      <c r="F26" s="370">
        <v>42.89</v>
      </c>
      <c r="G26" s="370">
        <f t="shared" si="8"/>
        <v>28.59</v>
      </c>
      <c r="H26" s="371">
        <f t="shared" si="2"/>
        <v>71.48</v>
      </c>
      <c r="I26" s="370">
        <v>552.21</v>
      </c>
      <c r="J26" s="370">
        <f t="shared" si="9"/>
        <v>368.14</v>
      </c>
      <c r="K26" s="371">
        <f t="shared" si="3"/>
        <v>920.35</v>
      </c>
      <c r="L26" s="370">
        <v>578.85</v>
      </c>
      <c r="M26" s="370">
        <v>385.9</v>
      </c>
      <c r="N26" s="371">
        <f t="shared" si="4"/>
        <v>964.75</v>
      </c>
      <c r="O26" s="370">
        <f t="shared" si="5"/>
        <v>16.25</v>
      </c>
      <c r="P26" s="370">
        <f t="shared" si="6"/>
        <v>10.829999999999984</v>
      </c>
      <c r="Q26" s="371">
        <f t="shared" si="7"/>
        <v>27.079999999999984</v>
      </c>
    </row>
    <row r="27" spans="1:17" ht="15.75" customHeight="1">
      <c r="A27" s="290">
        <f>AT3A_Schools_PS!A27</f>
        <v>18</v>
      </c>
      <c r="B27" s="290" t="str">
        <f>AT3A_Schools_PS!B27</f>
        <v>18-BULANDSHAHAR</v>
      </c>
      <c r="C27" s="370">
        <v>326.8</v>
      </c>
      <c r="D27" s="370">
        <v>217.31</v>
      </c>
      <c r="E27" s="371">
        <f t="shared" si="1"/>
        <v>544.11</v>
      </c>
      <c r="F27" s="370">
        <v>40.35</v>
      </c>
      <c r="G27" s="370">
        <f t="shared" si="8"/>
        <v>26.9</v>
      </c>
      <c r="H27" s="371">
        <f t="shared" si="2"/>
        <v>67.25</v>
      </c>
      <c r="I27" s="370">
        <v>392.86</v>
      </c>
      <c r="J27" s="370">
        <f t="shared" si="9"/>
        <v>261.91000000000003</v>
      </c>
      <c r="K27" s="371">
        <f t="shared" si="3"/>
        <v>654.77</v>
      </c>
      <c r="L27" s="370">
        <v>458</v>
      </c>
      <c r="M27" s="370">
        <v>153.11000000000001</v>
      </c>
      <c r="N27" s="371">
        <f t="shared" si="4"/>
        <v>611.11</v>
      </c>
      <c r="O27" s="370">
        <f t="shared" si="5"/>
        <v>-24.789999999999964</v>
      </c>
      <c r="P27" s="370">
        <f t="shared" si="6"/>
        <v>135.69999999999999</v>
      </c>
      <c r="Q27" s="371">
        <f t="shared" si="7"/>
        <v>110.91000000000003</v>
      </c>
    </row>
    <row r="28" spans="1:17" ht="15.75" customHeight="1">
      <c r="A28" s="290">
        <f>AT3A_Schools_PS!A28</f>
        <v>19</v>
      </c>
      <c r="B28" s="290" t="str">
        <f>AT3A_Schools_PS!B28</f>
        <v>19-CHANDAULI</v>
      </c>
      <c r="C28" s="370">
        <v>463.84</v>
      </c>
      <c r="D28" s="370">
        <v>308.43</v>
      </c>
      <c r="E28" s="371">
        <f t="shared" si="1"/>
        <v>772.27</v>
      </c>
      <c r="F28" s="370">
        <v>37.92</v>
      </c>
      <c r="G28" s="370">
        <f t="shared" si="8"/>
        <v>25.28</v>
      </c>
      <c r="H28" s="371">
        <f t="shared" si="2"/>
        <v>63.2</v>
      </c>
      <c r="I28" s="370">
        <v>475.96</v>
      </c>
      <c r="J28" s="370">
        <f t="shared" si="9"/>
        <v>317.31</v>
      </c>
      <c r="K28" s="371">
        <f t="shared" si="3"/>
        <v>793.27</v>
      </c>
      <c r="L28" s="370">
        <v>429.34</v>
      </c>
      <c r="M28" s="370">
        <v>286.20999999999998</v>
      </c>
      <c r="N28" s="371">
        <f t="shared" si="4"/>
        <v>715.55</v>
      </c>
      <c r="O28" s="370">
        <f t="shared" si="5"/>
        <v>84.54000000000002</v>
      </c>
      <c r="P28" s="370">
        <f t="shared" si="6"/>
        <v>56.380000000000052</v>
      </c>
      <c r="Q28" s="371">
        <f t="shared" si="7"/>
        <v>140.92000000000007</v>
      </c>
    </row>
    <row r="29" spans="1:17" ht="15.75" customHeight="1">
      <c r="A29" s="290">
        <f>AT3A_Schools_PS!A29</f>
        <v>20</v>
      </c>
      <c r="B29" s="290" t="str">
        <f>AT3A_Schools_PS!B29</f>
        <v>20-CHITRAKOOT</v>
      </c>
      <c r="C29" s="370">
        <v>279.43</v>
      </c>
      <c r="D29" s="370">
        <v>185.81</v>
      </c>
      <c r="E29" s="371">
        <f t="shared" si="1"/>
        <v>465.24</v>
      </c>
      <c r="F29" s="370">
        <v>0.31</v>
      </c>
      <c r="G29" s="370">
        <f t="shared" si="8"/>
        <v>0.21</v>
      </c>
      <c r="H29" s="371">
        <f t="shared" si="2"/>
        <v>0.52</v>
      </c>
      <c r="I29" s="370">
        <v>288.19</v>
      </c>
      <c r="J29" s="370">
        <f t="shared" si="9"/>
        <v>192.13</v>
      </c>
      <c r="K29" s="371">
        <f t="shared" si="3"/>
        <v>480.32</v>
      </c>
      <c r="L29" s="370">
        <v>265.67</v>
      </c>
      <c r="M29" s="370">
        <v>177.12</v>
      </c>
      <c r="N29" s="371">
        <f t="shared" si="4"/>
        <v>442.79</v>
      </c>
      <c r="O29" s="370">
        <f t="shared" si="5"/>
        <v>22.829999999999984</v>
      </c>
      <c r="P29" s="370">
        <f t="shared" si="6"/>
        <v>15.219999999999999</v>
      </c>
      <c r="Q29" s="371">
        <f t="shared" si="7"/>
        <v>38.049999999999983</v>
      </c>
    </row>
    <row r="30" spans="1:17" ht="15.75" customHeight="1">
      <c r="A30" s="290">
        <f>AT3A_Schools_PS!A30</f>
        <v>21</v>
      </c>
      <c r="B30" s="290" t="str">
        <f>AT3A_Schools_PS!B30</f>
        <v>21-AMETHI</v>
      </c>
      <c r="C30" s="370">
        <v>289.24</v>
      </c>
      <c r="D30" s="370">
        <v>192.33</v>
      </c>
      <c r="E30" s="371">
        <f t="shared" si="1"/>
        <v>481.57000000000005</v>
      </c>
      <c r="F30" s="370">
        <v>1.02</v>
      </c>
      <c r="G30" s="370">
        <f t="shared" si="8"/>
        <v>0.68</v>
      </c>
      <c r="H30" s="371">
        <f t="shared" si="2"/>
        <v>1.7000000000000002</v>
      </c>
      <c r="I30" s="370">
        <v>302.81</v>
      </c>
      <c r="J30" s="370">
        <f t="shared" si="9"/>
        <v>201.87</v>
      </c>
      <c r="K30" s="371">
        <f t="shared" si="3"/>
        <v>504.68</v>
      </c>
      <c r="L30" s="370">
        <v>255.14</v>
      </c>
      <c r="M30" s="370">
        <v>170.09</v>
      </c>
      <c r="N30" s="371">
        <f t="shared" si="4"/>
        <v>425.23</v>
      </c>
      <c r="O30" s="370">
        <f t="shared" si="5"/>
        <v>48.69</v>
      </c>
      <c r="P30" s="370">
        <f t="shared" si="6"/>
        <v>32.460000000000008</v>
      </c>
      <c r="Q30" s="371">
        <f t="shared" si="7"/>
        <v>81.150000000000006</v>
      </c>
    </row>
    <row r="31" spans="1:17" ht="15.75" customHeight="1">
      <c r="A31" s="290">
        <f>AT3A_Schools_PS!A31</f>
        <v>22</v>
      </c>
      <c r="B31" s="290" t="str">
        <f>AT3A_Schools_PS!B31</f>
        <v>22-DEORIA</v>
      </c>
      <c r="C31" s="370">
        <v>566.33000000000004</v>
      </c>
      <c r="D31" s="370">
        <v>376.59</v>
      </c>
      <c r="E31" s="371">
        <f t="shared" si="1"/>
        <v>942.92000000000007</v>
      </c>
      <c r="F31" s="370">
        <v>30.09</v>
      </c>
      <c r="G31" s="370">
        <f t="shared" si="8"/>
        <v>20.059999999999999</v>
      </c>
      <c r="H31" s="371">
        <f t="shared" si="2"/>
        <v>50.15</v>
      </c>
      <c r="I31" s="370">
        <v>443</v>
      </c>
      <c r="J31" s="370">
        <f t="shared" si="9"/>
        <v>295.33</v>
      </c>
      <c r="K31" s="371">
        <f t="shared" si="3"/>
        <v>738.32999999999993</v>
      </c>
      <c r="L31" s="370">
        <v>505.35</v>
      </c>
      <c r="M31" s="370">
        <v>336.91</v>
      </c>
      <c r="N31" s="371">
        <f t="shared" si="4"/>
        <v>842.26</v>
      </c>
      <c r="O31" s="370">
        <f t="shared" si="5"/>
        <v>-32.260000000000048</v>
      </c>
      <c r="P31" s="370">
        <f t="shared" si="6"/>
        <v>-21.520000000000039</v>
      </c>
      <c r="Q31" s="371">
        <f t="shared" si="7"/>
        <v>-53.780000000000086</v>
      </c>
    </row>
    <row r="32" spans="1:17" ht="15.75" customHeight="1">
      <c r="A32" s="290">
        <f>AT3A_Schools_PS!A32</f>
        <v>23</v>
      </c>
      <c r="B32" s="290" t="str">
        <f>AT3A_Schools_PS!B32</f>
        <v>23-ETAH</v>
      </c>
      <c r="C32" s="370">
        <v>298.95</v>
      </c>
      <c r="D32" s="370">
        <v>198.79</v>
      </c>
      <c r="E32" s="371">
        <f t="shared" si="1"/>
        <v>497.74</v>
      </c>
      <c r="F32" s="370">
        <v>25.95</v>
      </c>
      <c r="G32" s="370">
        <f t="shared" si="8"/>
        <v>17.3</v>
      </c>
      <c r="H32" s="371">
        <f t="shared" si="2"/>
        <v>43.25</v>
      </c>
      <c r="I32" s="370">
        <v>282.20999999999998</v>
      </c>
      <c r="J32" s="370">
        <f t="shared" si="9"/>
        <v>188.14</v>
      </c>
      <c r="K32" s="371">
        <f t="shared" si="3"/>
        <v>470.34999999999997</v>
      </c>
      <c r="L32" s="370">
        <v>237.04</v>
      </c>
      <c r="M32" s="370">
        <v>158.03</v>
      </c>
      <c r="N32" s="371">
        <f t="shared" si="4"/>
        <v>395.07</v>
      </c>
      <c r="O32" s="370">
        <f t="shared" si="5"/>
        <v>71.119999999999976</v>
      </c>
      <c r="P32" s="370">
        <f t="shared" si="6"/>
        <v>47.41</v>
      </c>
      <c r="Q32" s="371">
        <f t="shared" si="7"/>
        <v>118.52999999999997</v>
      </c>
    </row>
    <row r="33" spans="1:17" ht="15.75" customHeight="1">
      <c r="A33" s="290">
        <f>AT3A_Schools_PS!A33</f>
        <v>24</v>
      </c>
      <c r="B33" s="290" t="str">
        <f>AT3A_Schools_PS!B33</f>
        <v>24-FAIZABAD</v>
      </c>
      <c r="C33" s="370">
        <v>437.67</v>
      </c>
      <c r="D33" s="370">
        <v>291.02999999999997</v>
      </c>
      <c r="E33" s="371">
        <f t="shared" si="1"/>
        <v>728.7</v>
      </c>
      <c r="F33" s="370">
        <v>76.180000000000007</v>
      </c>
      <c r="G33" s="370">
        <f t="shared" si="8"/>
        <v>50.79</v>
      </c>
      <c r="H33" s="371">
        <f t="shared" si="2"/>
        <v>126.97</v>
      </c>
      <c r="I33" s="370">
        <v>430.44</v>
      </c>
      <c r="J33" s="370">
        <f t="shared" si="9"/>
        <v>286.95999999999998</v>
      </c>
      <c r="K33" s="371">
        <f t="shared" si="3"/>
        <v>717.4</v>
      </c>
      <c r="L33" s="370">
        <v>397.02</v>
      </c>
      <c r="M33" s="370">
        <v>264.68</v>
      </c>
      <c r="N33" s="371">
        <f t="shared" si="4"/>
        <v>661.7</v>
      </c>
      <c r="O33" s="370">
        <f t="shared" si="5"/>
        <v>109.60000000000002</v>
      </c>
      <c r="P33" s="370">
        <f t="shared" si="6"/>
        <v>73.069999999999993</v>
      </c>
      <c r="Q33" s="371">
        <f t="shared" si="7"/>
        <v>182.67000000000002</v>
      </c>
    </row>
    <row r="34" spans="1:17" ht="15.75" customHeight="1">
      <c r="A34" s="290">
        <f>AT3A_Schools_PS!A34</f>
        <v>25</v>
      </c>
      <c r="B34" s="290" t="str">
        <f>AT3A_Schools_PS!B34</f>
        <v>25-FARRUKHABAD</v>
      </c>
      <c r="C34" s="370">
        <v>328.61</v>
      </c>
      <c r="D34" s="370">
        <v>218.51</v>
      </c>
      <c r="E34" s="371">
        <f t="shared" si="1"/>
        <v>547.12</v>
      </c>
      <c r="F34" s="370">
        <v>25.38</v>
      </c>
      <c r="G34" s="370">
        <f t="shared" si="8"/>
        <v>16.920000000000002</v>
      </c>
      <c r="H34" s="371">
        <f t="shared" si="2"/>
        <v>42.3</v>
      </c>
      <c r="I34" s="370">
        <v>438.1</v>
      </c>
      <c r="J34" s="370">
        <f t="shared" si="9"/>
        <v>292.07</v>
      </c>
      <c r="K34" s="371">
        <f t="shared" si="3"/>
        <v>730.17000000000007</v>
      </c>
      <c r="L34" s="370">
        <v>303.7</v>
      </c>
      <c r="M34" s="370">
        <v>202.47</v>
      </c>
      <c r="N34" s="371">
        <f t="shared" si="4"/>
        <v>506.16999999999996</v>
      </c>
      <c r="O34" s="370">
        <f t="shared" si="5"/>
        <v>159.78000000000003</v>
      </c>
      <c r="P34" s="370">
        <f t="shared" si="6"/>
        <v>106.52000000000001</v>
      </c>
      <c r="Q34" s="371">
        <f t="shared" si="7"/>
        <v>266.30000000000007</v>
      </c>
    </row>
    <row r="35" spans="1:17" ht="15.75" customHeight="1">
      <c r="A35" s="290">
        <f>AT3A_Schools_PS!A35</f>
        <v>26</v>
      </c>
      <c r="B35" s="290" t="str">
        <f>AT3A_Schools_PS!B35</f>
        <v>26-FATEHPUR</v>
      </c>
      <c r="C35" s="370">
        <v>499.3</v>
      </c>
      <c r="D35" s="370">
        <v>332.02</v>
      </c>
      <c r="E35" s="371">
        <f t="shared" si="1"/>
        <v>831.31999999999994</v>
      </c>
      <c r="F35" s="370">
        <v>33.53</v>
      </c>
      <c r="G35" s="370">
        <f t="shared" si="8"/>
        <v>22.35</v>
      </c>
      <c r="H35" s="371">
        <f t="shared" si="2"/>
        <v>55.88</v>
      </c>
      <c r="I35" s="370">
        <v>500.17</v>
      </c>
      <c r="J35" s="370">
        <f t="shared" si="9"/>
        <v>333.45</v>
      </c>
      <c r="K35" s="371">
        <f t="shared" si="3"/>
        <v>833.62</v>
      </c>
      <c r="L35" s="370">
        <v>456.33</v>
      </c>
      <c r="M35" s="370">
        <v>279.33999999999997</v>
      </c>
      <c r="N35" s="371">
        <f t="shared" si="4"/>
        <v>735.67</v>
      </c>
      <c r="O35" s="370">
        <f t="shared" si="5"/>
        <v>77.370000000000061</v>
      </c>
      <c r="P35" s="370">
        <f t="shared" si="6"/>
        <v>76.460000000000036</v>
      </c>
      <c r="Q35" s="371">
        <f t="shared" si="7"/>
        <v>153.8300000000001</v>
      </c>
    </row>
    <row r="36" spans="1:17" ht="15.75" customHeight="1">
      <c r="A36" s="290">
        <f>AT3A_Schools_PS!A36</f>
        <v>27</v>
      </c>
      <c r="B36" s="290" t="str">
        <f>AT3A_Schools_PS!B36</f>
        <v>27-FIROZABAD</v>
      </c>
      <c r="C36" s="370">
        <v>260.52</v>
      </c>
      <c r="D36" s="370">
        <v>173.24</v>
      </c>
      <c r="E36" s="371">
        <f t="shared" si="1"/>
        <v>433.76</v>
      </c>
      <c r="F36" s="370">
        <v>0.4</v>
      </c>
      <c r="G36" s="370">
        <f t="shared" si="8"/>
        <v>0.27</v>
      </c>
      <c r="H36" s="371">
        <f t="shared" si="2"/>
        <v>0.67</v>
      </c>
      <c r="I36" s="370">
        <v>285.35000000000002</v>
      </c>
      <c r="J36" s="370">
        <f t="shared" si="9"/>
        <v>190.23</v>
      </c>
      <c r="K36" s="371">
        <f t="shared" si="3"/>
        <v>475.58000000000004</v>
      </c>
      <c r="L36" s="370">
        <v>264.48</v>
      </c>
      <c r="M36" s="370">
        <v>176.32</v>
      </c>
      <c r="N36" s="371">
        <f t="shared" si="4"/>
        <v>440.8</v>
      </c>
      <c r="O36" s="370">
        <f t="shared" si="5"/>
        <v>21.269999999999982</v>
      </c>
      <c r="P36" s="370">
        <f t="shared" si="6"/>
        <v>14.180000000000007</v>
      </c>
      <c r="Q36" s="371">
        <f t="shared" si="7"/>
        <v>35.449999999999989</v>
      </c>
    </row>
    <row r="37" spans="1:17" ht="15.75" customHeight="1">
      <c r="A37" s="290">
        <f>AT3A_Schools_PS!A37</f>
        <v>28</v>
      </c>
      <c r="B37" s="290" t="str">
        <f>AT3A_Schools_PS!B37</f>
        <v>28-G.B. NAGAR</v>
      </c>
      <c r="C37" s="370">
        <v>189.95</v>
      </c>
      <c r="D37" s="370">
        <v>126.31</v>
      </c>
      <c r="E37" s="371">
        <f t="shared" si="1"/>
        <v>316.26</v>
      </c>
      <c r="F37" s="370">
        <v>21.26</v>
      </c>
      <c r="G37" s="370">
        <f t="shared" si="8"/>
        <v>14.17</v>
      </c>
      <c r="H37" s="371">
        <f t="shared" si="2"/>
        <v>35.43</v>
      </c>
      <c r="I37" s="370">
        <v>242.63</v>
      </c>
      <c r="J37" s="370">
        <f t="shared" si="9"/>
        <v>161.75</v>
      </c>
      <c r="K37" s="371">
        <f t="shared" si="3"/>
        <v>404.38</v>
      </c>
      <c r="L37" s="370">
        <v>233.53</v>
      </c>
      <c r="M37" s="370">
        <v>114.84</v>
      </c>
      <c r="N37" s="371">
        <f t="shared" si="4"/>
        <v>348.37</v>
      </c>
      <c r="O37" s="370">
        <f t="shared" si="5"/>
        <v>30.359999999999985</v>
      </c>
      <c r="P37" s="370">
        <f t="shared" si="6"/>
        <v>61.079999999999984</v>
      </c>
      <c r="Q37" s="371">
        <f t="shared" si="7"/>
        <v>91.439999999999969</v>
      </c>
    </row>
    <row r="38" spans="1:17" ht="15.75" customHeight="1">
      <c r="A38" s="290">
        <f>AT3A_Schools_PS!A38</f>
        <v>29</v>
      </c>
      <c r="B38" s="290" t="str">
        <f>AT3A_Schools_PS!B38</f>
        <v>29-GHAZIPUR</v>
      </c>
      <c r="C38" s="370">
        <v>533.9</v>
      </c>
      <c r="D38" s="370">
        <v>355.02</v>
      </c>
      <c r="E38" s="371">
        <f t="shared" si="1"/>
        <v>888.92</v>
      </c>
      <c r="F38" s="370">
        <v>10.54</v>
      </c>
      <c r="G38" s="370">
        <f t="shared" si="8"/>
        <v>7.03</v>
      </c>
      <c r="H38" s="371">
        <f t="shared" si="2"/>
        <v>17.57</v>
      </c>
      <c r="I38" s="370">
        <v>578.39</v>
      </c>
      <c r="J38" s="370">
        <f t="shared" si="9"/>
        <v>385.59</v>
      </c>
      <c r="K38" s="371">
        <f t="shared" si="3"/>
        <v>963.98</v>
      </c>
      <c r="L38" s="370">
        <v>510.18</v>
      </c>
      <c r="M38" s="370">
        <v>340.09</v>
      </c>
      <c r="N38" s="371">
        <f t="shared" si="4"/>
        <v>850.27</v>
      </c>
      <c r="O38" s="370">
        <f t="shared" si="5"/>
        <v>78.749999999999943</v>
      </c>
      <c r="P38" s="370">
        <f t="shared" si="6"/>
        <v>52.529999999999973</v>
      </c>
      <c r="Q38" s="371">
        <f t="shared" si="7"/>
        <v>131.27999999999992</v>
      </c>
    </row>
    <row r="39" spans="1:17" ht="15.75" customHeight="1">
      <c r="A39" s="290">
        <f>AT3A_Schools_PS!A39</f>
        <v>30</v>
      </c>
      <c r="B39" s="290" t="str">
        <f>AT3A_Schools_PS!B39</f>
        <v>30-GHAZIYABAD</v>
      </c>
      <c r="C39" s="370">
        <v>158.28</v>
      </c>
      <c r="D39" s="370">
        <v>105.25</v>
      </c>
      <c r="E39" s="371">
        <f t="shared" si="1"/>
        <v>263.52999999999997</v>
      </c>
      <c r="F39" s="370">
        <v>30.91</v>
      </c>
      <c r="G39" s="370">
        <f t="shared" si="8"/>
        <v>20.61</v>
      </c>
      <c r="H39" s="371">
        <f t="shared" si="2"/>
        <v>51.519999999999996</v>
      </c>
      <c r="I39" s="370">
        <v>167.72</v>
      </c>
      <c r="J39" s="370">
        <f t="shared" si="9"/>
        <v>111.81</v>
      </c>
      <c r="K39" s="371">
        <f t="shared" si="3"/>
        <v>279.52999999999997</v>
      </c>
      <c r="L39" s="370">
        <v>161.77000000000001</v>
      </c>
      <c r="M39" s="370">
        <v>107.85</v>
      </c>
      <c r="N39" s="371">
        <f t="shared" si="4"/>
        <v>269.62</v>
      </c>
      <c r="O39" s="370">
        <f t="shared" si="5"/>
        <v>36.859999999999985</v>
      </c>
      <c r="P39" s="370">
        <f t="shared" si="6"/>
        <v>24.570000000000022</v>
      </c>
      <c r="Q39" s="371">
        <f t="shared" si="7"/>
        <v>61.430000000000007</v>
      </c>
    </row>
    <row r="40" spans="1:17" ht="15.75" customHeight="1">
      <c r="A40" s="290">
        <f>AT3A_Schools_PS!A40</f>
        <v>31</v>
      </c>
      <c r="B40" s="290" t="str">
        <f>AT3A_Schools_PS!B40</f>
        <v>31-GONDA</v>
      </c>
      <c r="C40" s="370">
        <v>517.64</v>
      </c>
      <c r="D40" s="370">
        <v>344.21</v>
      </c>
      <c r="E40" s="371">
        <f t="shared" si="1"/>
        <v>861.84999999999991</v>
      </c>
      <c r="F40" s="370">
        <v>92.43</v>
      </c>
      <c r="G40" s="370">
        <f t="shared" si="8"/>
        <v>61.62</v>
      </c>
      <c r="H40" s="371">
        <f t="shared" si="2"/>
        <v>154.05000000000001</v>
      </c>
      <c r="I40" s="370">
        <v>482.45</v>
      </c>
      <c r="J40" s="370">
        <f t="shared" si="9"/>
        <v>321.63</v>
      </c>
      <c r="K40" s="371">
        <f t="shared" si="3"/>
        <v>804.07999999999993</v>
      </c>
      <c r="L40" s="370">
        <v>464.5</v>
      </c>
      <c r="M40" s="370">
        <v>309.66000000000003</v>
      </c>
      <c r="N40" s="371">
        <f t="shared" si="4"/>
        <v>774.16000000000008</v>
      </c>
      <c r="O40" s="370">
        <f t="shared" si="5"/>
        <v>110.38</v>
      </c>
      <c r="P40" s="370">
        <f t="shared" si="6"/>
        <v>73.589999999999975</v>
      </c>
      <c r="Q40" s="371">
        <f t="shared" si="7"/>
        <v>183.96999999999997</v>
      </c>
    </row>
    <row r="41" spans="1:17" ht="15.75" customHeight="1">
      <c r="A41" s="290">
        <f>AT3A_Schools_PS!A41</f>
        <v>32</v>
      </c>
      <c r="B41" s="290" t="str">
        <f>AT3A_Schools_PS!B41</f>
        <v>32-GORAKHPUR</v>
      </c>
      <c r="C41" s="370">
        <v>560.48</v>
      </c>
      <c r="D41" s="370">
        <v>372.7</v>
      </c>
      <c r="E41" s="371">
        <f t="shared" si="1"/>
        <v>933.18000000000006</v>
      </c>
      <c r="F41" s="370">
        <v>62.48</v>
      </c>
      <c r="G41" s="370">
        <f t="shared" si="8"/>
        <v>41.65</v>
      </c>
      <c r="H41" s="371">
        <f t="shared" si="2"/>
        <v>104.13</v>
      </c>
      <c r="I41" s="370">
        <v>521.74</v>
      </c>
      <c r="J41" s="370">
        <f t="shared" si="9"/>
        <v>347.83</v>
      </c>
      <c r="K41" s="371">
        <f t="shared" si="3"/>
        <v>869.56999999999994</v>
      </c>
      <c r="L41" s="370">
        <v>514.37</v>
      </c>
      <c r="M41" s="370">
        <v>342.82</v>
      </c>
      <c r="N41" s="371">
        <f t="shared" si="4"/>
        <v>857.19</v>
      </c>
      <c r="O41" s="370">
        <f t="shared" si="5"/>
        <v>69.850000000000023</v>
      </c>
      <c r="P41" s="370">
        <f t="shared" si="6"/>
        <v>46.659999999999968</v>
      </c>
      <c r="Q41" s="371">
        <f t="shared" si="7"/>
        <v>116.50999999999999</v>
      </c>
    </row>
    <row r="42" spans="1:17" ht="15.75" customHeight="1">
      <c r="A42" s="290">
        <f>AT3A_Schools_PS!A42</f>
        <v>33</v>
      </c>
      <c r="B42" s="290" t="str">
        <f>AT3A_Schools_PS!B42</f>
        <v>33-HAMEERPUR</v>
      </c>
      <c r="C42" s="370">
        <v>248.74</v>
      </c>
      <c r="D42" s="370">
        <v>165.4</v>
      </c>
      <c r="E42" s="371">
        <f t="shared" si="1"/>
        <v>414.14</v>
      </c>
      <c r="F42" s="370">
        <v>23.57</v>
      </c>
      <c r="G42" s="370">
        <f t="shared" si="8"/>
        <v>15.71</v>
      </c>
      <c r="H42" s="371">
        <f t="shared" si="2"/>
        <v>39.28</v>
      </c>
      <c r="I42" s="370">
        <v>188.09</v>
      </c>
      <c r="J42" s="370">
        <f t="shared" si="9"/>
        <v>125.39</v>
      </c>
      <c r="K42" s="371">
        <f t="shared" si="3"/>
        <v>313.48</v>
      </c>
      <c r="L42" s="370">
        <v>220.3</v>
      </c>
      <c r="M42" s="370">
        <v>146.62</v>
      </c>
      <c r="N42" s="371">
        <f t="shared" si="4"/>
        <v>366.92</v>
      </c>
      <c r="O42" s="370">
        <f t="shared" ref="O42:O73" si="10">F42+I42-L42</f>
        <v>-8.6400000000000148</v>
      </c>
      <c r="P42" s="370">
        <f t="shared" ref="P42:P73" si="11">G42+J42-M42</f>
        <v>-5.5200000000000102</v>
      </c>
      <c r="Q42" s="371">
        <f t="shared" si="7"/>
        <v>-14.160000000000025</v>
      </c>
    </row>
    <row r="43" spans="1:17" ht="15.75" customHeight="1">
      <c r="A43" s="290">
        <f>AT3A_Schools_PS!A43</f>
        <v>34</v>
      </c>
      <c r="B43" s="290" t="str">
        <f>AT3A_Schools_PS!B43</f>
        <v>34-HARDOI</v>
      </c>
      <c r="C43" s="370">
        <v>821.15</v>
      </c>
      <c r="D43" s="370">
        <v>546.03</v>
      </c>
      <c r="E43" s="371">
        <f t="shared" si="1"/>
        <v>1367.1799999999998</v>
      </c>
      <c r="F43" s="370">
        <v>58.86</v>
      </c>
      <c r="G43" s="370">
        <f t="shared" si="8"/>
        <v>39.24</v>
      </c>
      <c r="H43" s="371">
        <f t="shared" si="2"/>
        <v>98.1</v>
      </c>
      <c r="I43" s="370">
        <v>874.33</v>
      </c>
      <c r="J43" s="370">
        <f t="shared" si="9"/>
        <v>582.89</v>
      </c>
      <c r="K43" s="371">
        <f t="shared" si="3"/>
        <v>1457.22</v>
      </c>
      <c r="L43" s="370">
        <v>841.53</v>
      </c>
      <c r="M43" s="370">
        <v>561.03</v>
      </c>
      <c r="N43" s="371">
        <f t="shared" si="4"/>
        <v>1402.56</v>
      </c>
      <c r="O43" s="370">
        <f t="shared" si="10"/>
        <v>91.660000000000082</v>
      </c>
      <c r="P43" s="370">
        <f t="shared" si="11"/>
        <v>61.100000000000023</v>
      </c>
      <c r="Q43" s="371">
        <f t="shared" si="7"/>
        <v>152.7600000000001</v>
      </c>
    </row>
    <row r="44" spans="1:17" ht="15.75" customHeight="1">
      <c r="A44" s="290">
        <f>AT3A_Schools_PS!A44</f>
        <v>35</v>
      </c>
      <c r="B44" s="290" t="str">
        <f>AT3A_Schools_PS!B44</f>
        <v>35-HATHRAS</v>
      </c>
      <c r="C44" s="370">
        <v>237.56</v>
      </c>
      <c r="D44" s="370">
        <v>157.97</v>
      </c>
      <c r="E44" s="371">
        <f t="shared" si="1"/>
        <v>395.53</v>
      </c>
      <c r="F44" s="370">
        <v>5.42</v>
      </c>
      <c r="G44" s="370">
        <f t="shared" si="8"/>
        <v>3.61</v>
      </c>
      <c r="H44" s="371">
        <f t="shared" si="2"/>
        <v>9.0299999999999994</v>
      </c>
      <c r="I44" s="370">
        <v>201.7</v>
      </c>
      <c r="J44" s="370">
        <f t="shared" si="9"/>
        <v>134.47</v>
      </c>
      <c r="K44" s="371">
        <f t="shared" si="3"/>
        <v>336.16999999999996</v>
      </c>
      <c r="L44" s="370">
        <v>198.74</v>
      </c>
      <c r="M44" s="370">
        <v>132.47999999999999</v>
      </c>
      <c r="N44" s="371">
        <f t="shared" si="4"/>
        <v>331.22</v>
      </c>
      <c r="O44" s="370">
        <f t="shared" si="10"/>
        <v>8.379999999999967</v>
      </c>
      <c r="P44" s="370">
        <f t="shared" si="11"/>
        <v>5.6000000000000227</v>
      </c>
      <c r="Q44" s="371">
        <f t="shared" si="7"/>
        <v>13.97999999999999</v>
      </c>
    </row>
    <row r="45" spans="1:17" ht="15.75" customHeight="1">
      <c r="A45" s="290">
        <f>AT3A_Schools_PS!A45</f>
        <v>36</v>
      </c>
      <c r="B45" s="290" t="str">
        <f>AT3A_Schools_PS!B45</f>
        <v>36-ITAWAH</v>
      </c>
      <c r="C45" s="370">
        <v>283.52</v>
      </c>
      <c r="D45" s="370">
        <v>188.53</v>
      </c>
      <c r="E45" s="371">
        <f t="shared" si="1"/>
        <v>472.04999999999995</v>
      </c>
      <c r="F45" s="370">
        <v>17.190000000000001</v>
      </c>
      <c r="G45" s="370">
        <f t="shared" si="8"/>
        <v>11.46</v>
      </c>
      <c r="H45" s="371">
        <f t="shared" si="2"/>
        <v>28.650000000000002</v>
      </c>
      <c r="I45" s="370">
        <v>251.7</v>
      </c>
      <c r="J45" s="370">
        <f t="shared" si="9"/>
        <v>167.8</v>
      </c>
      <c r="K45" s="371">
        <f t="shared" si="3"/>
        <v>419.5</v>
      </c>
      <c r="L45" s="370">
        <v>254.8</v>
      </c>
      <c r="M45" s="370">
        <v>169.86</v>
      </c>
      <c r="N45" s="371">
        <f t="shared" si="4"/>
        <v>424.66</v>
      </c>
      <c r="O45" s="370">
        <f t="shared" si="10"/>
        <v>14.089999999999975</v>
      </c>
      <c r="P45" s="370">
        <f t="shared" si="11"/>
        <v>9.4000000000000057</v>
      </c>
      <c r="Q45" s="371">
        <f t="shared" si="7"/>
        <v>23.489999999999981</v>
      </c>
    </row>
    <row r="46" spans="1:17" ht="15.75" customHeight="1">
      <c r="A46" s="290">
        <f>AT3A_Schools_PS!A46</f>
        <v>37</v>
      </c>
      <c r="B46" s="290" t="str">
        <f>AT3A_Schools_PS!B46</f>
        <v>37-J.P. NAGAR</v>
      </c>
      <c r="C46" s="370">
        <v>242.14</v>
      </c>
      <c r="D46" s="370">
        <v>161.02000000000001</v>
      </c>
      <c r="E46" s="371">
        <f t="shared" si="1"/>
        <v>403.15999999999997</v>
      </c>
      <c r="F46" s="370">
        <v>31.09</v>
      </c>
      <c r="G46" s="370">
        <f t="shared" si="8"/>
        <v>20.73</v>
      </c>
      <c r="H46" s="371">
        <f t="shared" si="2"/>
        <v>51.82</v>
      </c>
      <c r="I46" s="370">
        <v>260.81</v>
      </c>
      <c r="J46" s="370">
        <f t="shared" si="9"/>
        <v>173.87</v>
      </c>
      <c r="K46" s="371">
        <f t="shared" si="3"/>
        <v>434.68</v>
      </c>
      <c r="L46" s="370">
        <v>216.4</v>
      </c>
      <c r="M46" s="370">
        <v>144.27000000000001</v>
      </c>
      <c r="N46" s="371">
        <f t="shared" si="4"/>
        <v>360.67</v>
      </c>
      <c r="O46" s="370">
        <f t="shared" si="10"/>
        <v>75.499999999999972</v>
      </c>
      <c r="P46" s="370">
        <f t="shared" si="11"/>
        <v>50.329999999999984</v>
      </c>
      <c r="Q46" s="371">
        <f t="shared" si="7"/>
        <v>125.82999999999996</v>
      </c>
    </row>
    <row r="47" spans="1:17" ht="15.75" customHeight="1">
      <c r="A47" s="290">
        <f>AT3A_Schools_PS!A47</f>
        <v>38</v>
      </c>
      <c r="B47" s="290" t="str">
        <f>AT3A_Schools_PS!B47</f>
        <v>38-JALAUN</v>
      </c>
      <c r="C47" s="370">
        <v>300.83</v>
      </c>
      <c r="D47" s="370">
        <v>200.04</v>
      </c>
      <c r="E47" s="371">
        <f t="shared" si="1"/>
        <v>500.87</v>
      </c>
      <c r="F47" s="370">
        <v>28.83</v>
      </c>
      <c r="G47" s="370">
        <f t="shared" si="8"/>
        <v>19.22</v>
      </c>
      <c r="H47" s="371">
        <f t="shared" si="2"/>
        <v>48.05</v>
      </c>
      <c r="I47" s="370">
        <v>250.91</v>
      </c>
      <c r="J47" s="370">
        <f t="shared" si="9"/>
        <v>167.27</v>
      </c>
      <c r="K47" s="371">
        <f t="shared" si="3"/>
        <v>418.18</v>
      </c>
      <c r="L47" s="370">
        <v>251.51</v>
      </c>
      <c r="M47" s="370">
        <v>167.67</v>
      </c>
      <c r="N47" s="371">
        <f t="shared" si="4"/>
        <v>419.17999999999995</v>
      </c>
      <c r="O47" s="370">
        <f t="shared" si="10"/>
        <v>28.230000000000018</v>
      </c>
      <c r="P47" s="370">
        <f t="shared" si="11"/>
        <v>18.820000000000022</v>
      </c>
      <c r="Q47" s="371">
        <f t="shared" si="7"/>
        <v>47.05000000000004</v>
      </c>
    </row>
    <row r="48" spans="1:17" ht="15.75" customHeight="1">
      <c r="A48" s="290">
        <f>AT3A_Schools_PS!A48</f>
        <v>39</v>
      </c>
      <c r="B48" s="290" t="str">
        <f>AT3A_Schools_PS!B48</f>
        <v>39-JAUNPUR</v>
      </c>
      <c r="C48" s="370">
        <v>826.35</v>
      </c>
      <c r="D48" s="370">
        <v>549.49</v>
      </c>
      <c r="E48" s="371">
        <f t="shared" si="1"/>
        <v>1375.8400000000001</v>
      </c>
      <c r="F48" s="370">
        <v>67.459999999999994</v>
      </c>
      <c r="G48" s="370">
        <f t="shared" si="8"/>
        <v>44.97</v>
      </c>
      <c r="H48" s="371">
        <f t="shared" si="2"/>
        <v>112.42999999999999</v>
      </c>
      <c r="I48" s="370">
        <v>737.61</v>
      </c>
      <c r="J48" s="370">
        <f t="shared" si="9"/>
        <v>491.74</v>
      </c>
      <c r="K48" s="371">
        <f t="shared" si="3"/>
        <v>1229.3499999999999</v>
      </c>
      <c r="L48" s="370">
        <v>721.54</v>
      </c>
      <c r="M48" s="370">
        <v>481.02</v>
      </c>
      <c r="N48" s="371">
        <f t="shared" si="4"/>
        <v>1202.56</v>
      </c>
      <c r="O48" s="370">
        <f t="shared" si="10"/>
        <v>83.530000000000086</v>
      </c>
      <c r="P48" s="370">
        <f t="shared" si="11"/>
        <v>55.690000000000055</v>
      </c>
      <c r="Q48" s="371">
        <f t="shared" si="7"/>
        <v>139.22000000000014</v>
      </c>
    </row>
    <row r="49" spans="1:17" ht="15.75" customHeight="1">
      <c r="A49" s="290">
        <f>AT3A_Schools_PS!A49</f>
        <v>40</v>
      </c>
      <c r="B49" s="290" t="str">
        <f>AT3A_Schools_PS!B49</f>
        <v>40-JHANSI</v>
      </c>
      <c r="C49" s="370">
        <v>334.49</v>
      </c>
      <c r="D49" s="370">
        <v>222.42</v>
      </c>
      <c r="E49" s="371">
        <f t="shared" si="1"/>
        <v>556.91</v>
      </c>
      <c r="F49" s="370">
        <v>30.11</v>
      </c>
      <c r="G49" s="370">
        <f t="shared" si="8"/>
        <v>20.07</v>
      </c>
      <c r="H49" s="371">
        <f t="shared" si="2"/>
        <v>50.18</v>
      </c>
      <c r="I49" s="370">
        <v>326.05</v>
      </c>
      <c r="J49" s="370">
        <f t="shared" si="9"/>
        <v>217.37</v>
      </c>
      <c r="K49" s="371">
        <f t="shared" si="3"/>
        <v>543.42000000000007</v>
      </c>
      <c r="L49" s="370">
        <v>277.69</v>
      </c>
      <c r="M49" s="370">
        <v>185.13</v>
      </c>
      <c r="N49" s="371">
        <f t="shared" si="4"/>
        <v>462.82</v>
      </c>
      <c r="O49" s="370">
        <f t="shared" si="10"/>
        <v>78.470000000000027</v>
      </c>
      <c r="P49" s="370">
        <f t="shared" si="11"/>
        <v>52.31</v>
      </c>
      <c r="Q49" s="371">
        <f t="shared" si="7"/>
        <v>130.78000000000003</v>
      </c>
    </row>
    <row r="50" spans="1:17" ht="15.75" customHeight="1">
      <c r="A50" s="290">
        <f>AT3A_Schools_PS!A50</f>
        <v>41</v>
      </c>
      <c r="B50" s="290" t="str">
        <f>AT3A_Schools_PS!B50</f>
        <v>41-KANNAUJ</v>
      </c>
      <c r="C50" s="370">
        <v>357</v>
      </c>
      <c r="D50" s="370">
        <v>237.39</v>
      </c>
      <c r="E50" s="371">
        <f t="shared" si="1"/>
        <v>594.39</v>
      </c>
      <c r="F50" s="370">
        <v>73.459999999999994</v>
      </c>
      <c r="G50" s="370">
        <f t="shared" si="8"/>
        <v>48.97</v>
      </c>
      <c r="H50" s="371">
        <f t="shared" si="2"/>
        <v>122.42999999999999</v>
      </c>
      <c r="I50" s="370">
        <v>306.10000000000002</v>
      </c>
      <c r="J50" s="370">
        <f t="shared" si="9"/>
        <v>204.07</v>
      </c>
      <c r="K50" s="371">
        <f t="shared" si="3"/>
        <v>510.17</v>
      </c>
      <c r="L50" s="370">
        <v>288.86</v>
      </c>
      <c r="M50" s="370">
        <v>192.58</v>
      </c>
      <c r="N50" s="371">
        <f t="shared" si="4"/>
        <v>481.44000000000005</v>
      </c>
      <c r="O50" s="370">
        <f t="shared" si="10"/>
        <v>90.699999999999989</v>
      </c>
      <c r="P50" s="370">
        <f t="shared" si="11"/>
        <v>60.45999999999998</v>
      </c>
      <c r="Q50" s="371">
        <f t="shared" si="7"/>
        <v>151.15999999999997</v>
      </c>
    </row>
    <row r="51" spans="1:17" ht="15.75" customHeight="1">
      <c r="A51" s="290">
        <f>AT3A_Schools_PS!A51</f>
        <v>42</v>
      </c>
      <c r="B51" s="290" t="str">
        <f>AT3A_Schools_PS!B51</f>
        <v>42-KANPUR DEHAT</v>
      </c>
      <c r="C51" s="370">
        <v>387.93</v>
      </c>
      <c r="D51" s="370">
        <v>257.95999999999998</v>
      </c>
      <c r="E51" s="371">
        <f t="shared" si="1"/>
        <v>645.89</v>
      </c>
      <c r="F51" s="370">
        <v>162.02000000000001</v>
      </c>
      <c r="G51" s="370">
        <f t="shared" si="8"/>
        <v>108.01</v>
      </c>
      <c r="H51" s="371">
        <f t="shared" si="2"/>
        <v>270.03000000000003</v>
      </c>
      <c r="I51" s="370">
        <v>263.55</v>
      </c>
      <c r="J51" s="370">
        <f t="shared" si="9"/>
        <v>175.7</v>
      </c>
      <c r="K51" s="371">
        <f t="shared" si="3"/>
        <v>439.25</v>
      </c>
      <c r="L51" s="370">
        <v>242.23</v>
      </c>
      <c r="M51" s="370">
        <v>161.49</v>
      </c>
      <c r="N51" s="371">
        <f t="shared" si="4"/>
        <v>403.72</v>
      </c>
      <c r="O51" s="370">
        <f t="shared" si="10"/>
        <v>183.34000000000006</v>
      </c>
      <c r="P51" s="370">
        <f t="shared" si="11"/>
        <v>122.21999999999997</v>
      </c>
      <c r="Q51" s="371">
        <f t="shared" si="7"/>
        <v>305.56000000000006</v>
      </c>
    </row>
    <row r="52" spans="1:17" ht="15.75" customHeight="1">
      <c r="A52" s="290">
        <f>AT3A_Schools_PS!A52</f>
        <v>43</v>
      </c>
      <c r="B52" s="290" t="str">
        <f>AT3A_Schools_PS!B52</f>
        <v>43-KANPUR NAGAR</v>
      </c>
      <c r="C52" s="370">
        <v>376.47</v>
      </c>
      <c r="D52" s="370">
        <v>250.34</v>
      </c>
      <c r="E52" s="371">
        <f t="shared" si="1"/>
        <v>626.81000000000006</v>
      </c>
      <c r="F52" s="370">
        <v>29.65</v>
      </c>
      <c r="G52" s="370">
        <f t="shared" si="8"/>
        <v>19.77</v>
      </c>
      <c r="H52" s="371">
        <f t="shared" si="2"/>
        <v>49.42</v>
      </c>
      <c r="I52" s="370">
        <v>395.31</v>
      </c>
      <c r="J52" s="370">
        <f t="shared" si="9"/>
        <v>263.54000000000002</v>
      </c>
      <c r="K52" s="371">
        <f t="shared" si="3"/>
        <v>658.85</v>
      </c>
      <c r="L52" s="370">
        <v>331.02</v>
      </c>
      <c r="M52" s="370">
        <v>220.68</v>
      </c>
      <c r="N52" s="371">
        <f t="shared" si="4"/>
        <v>551.70000000000005</v>
      </c>
      <c r="O52" s="370">
        <f t="shared" si="10"/>
        <v>93.94</v>
      </c>
      <c r="P52" s="370">
        <f t="shared" si="11"/>
        <v>62.629999999999995</v>
      </c>
      <c r="Q52" s="371">
        <f t="shared" si="7"/>
        <v>156.57</v>
      </c>
    </row>
    <row r="53" spans="1:17" ht="15.75" customHeight="1">
      <c r="A53" s="290">
        <f>AT3A_Schools_PS!A53</f>
        <v>44</v>
      </c>
      <c r="B53" s="290" t="str">
        <f>AT3A_Schools_PS!B53</f>
        <v>44-KAAS GANJ</v>
      </c>
      <c r="C53" s="370">
        <v>218.98</v>
      </c>
      <c r="D53" s="370">
        <v>145.61000000000001</v>
      </c>
      <c r="E53" s="371">
        <f t="shared" si="1"/>
        <v>364.59000000000003</v>
      </c>
      <c r="F53" s="370">
        <v>32.69</v>
      </c>
      <c r="G53" s="370">
        <f t="shared" si="8"/>
        <v>21.79</v>
      </c>
      <c r="H53" s="371">
        <f t="shared" si="2"/>
        <v>54.48</v>
      </c>
      <c r="I53" s="370">
        <v>194.47</v>
      </c>
      <c r="J53" s="370">
        <f t="shared" si="9"/>
        <v>129.65</v>
      </c>
      <c r="K53" s="371">
        <f t="shared" si="3"/>
        <v>324.12</v>
      </c>
      <c r="L53" s="370">
        <v>204.53</v>
      </c>
      <c r="M53" s="370">
        <v>136.34</v>
      </c>
      <c r="N53" s="371">
        <f t="shared" si="4"/>
        <v>340.87</v>
      </c>
      <c r="O53" s="370">
        <f t="shared" si="10"/>
        <v>22.629999999999995</v>
      </c>
      <c r="P53" s="370">
        <f t="shared" si="11"/>
        <v>15.099999999999994</v>
      </c>
      <c r="Q53" s="371">
        <f t="shared" si="7"/>
        <v>37.72999999999999</v>
      </c>
    </row>
    <row r="54" spans="1:17" ht="15.75" customHeight="1">
      <c r="A54" s="290">
        <f>AT3A_Schools_PS!A54</f>
        <v>45</v>
      </c>
      <c r="B54" s="290" t="str">
        <f>AT3A_Schools_PS!B54</f>
        <v>45-KAUSHAMBI</v>
      </c>
      <c r="C54" s="370">
        <v>252.55</v>
      </c>
      <c r="D54" s="370">
        <v>167.94</v>
      </c>
      <c r="E54" s="371">
        <f t="shared" si="1"/>
        <v>420.49</v>
      </c>
      <c r="F54" s="370">
        <v>7.08</v>
      </c>
      <c r="G54" s="370">
        <f t="shared" si="8"/>
        <v>4.72</v>
      </c>
      <c r="H54" s="371">
        <f t="shared" si="2"/>
        <v>11.8</v>
      </c>
      <c r="I54" s="370">
        <v>258.02</v>
      </c>
      <c r="J54" s="370">
        <f t="shared" si="9"/>
        <v>172.01</v>
      </c>
      <c r="K54" s="371">
        <f t="shared" si="3"/>
        <v>430.03</v>
      </c>
      <c r="L54" s="370">
        <v>224.73</v>
      </c>
      <c r="M54" s="370">
        <v>149.82</v>
      </c>
      <c r="N54" s="371">
        <f t="shared" si="4"/>
        <v>374.54999999999995</v>
      </c>
      <c r="O54" s="370">
        <f t="shared" si="10"/>
        <v>40.369999999999976</v>
      </c>
      <c r="P54" s="370">
        <f t="shared" si="11"/>
        <v>26.909999999999997</v>
      </c>
      <c r="Q54" s="371">
        <f t="shared" si="7"/>
        <v>67.279999999999973</v>
      </c>
    </row>
    <row r="55" spans="1:17" ht="15.75" customHeight="1">
      <c r="A55" s="290">
        <f>AT3A_Schools_PS!A55</f>
        <v>46</v>
      </c>
      <c r="B55" s="290" t="str">
        <f>AT3A_Schools_PS!B55</f>
        <v>46-KUSHINAGAR</v>
      </c>
      <c r="C55" s="370">
        <v>463.82</v>
      </c>
      <c r="D55" s="370">
        <v>308.42</v>
      </c>
      <c r="E55" s="371">
        <f t="shared" si="1"/>
        <v>772.24</v>
      </c>
      <c r="F55" s="370">
        <v>24.36</v>
      </c>
      <c r="G55" s="370">
        <f t="shared" si="8"/>
        <v>16.239999999999998</v>
      </c>
      <c r="H55" s="371">
        <f t="shared" si="2"/>
        <v>40.599999999999994</v>
      </c>
      <c r="I55" s="370">
        <v>416.78</v>
      </c>
      <c r="J55" s="370">
        <f t="shared" si="9"/>
        <v>277.85000000000002</v>
      </c>
      <c r="K55" s="371">
        <f t="shared" si="3"/>
        <v>694.63</v>
      </c>
      <c r="L55" s="370">
        <v>471.98</v>
      </c>
      <c r="M55" s="370">
        <v>314.64999999999998</v>
      </c>
      <c r="N55" s="371">
        <f t="shared" si="4"/>
        <v>786.63</v>
      </c>
      <c r="O55" s="370">
        <f t="shared" si="10"/>
        <v>-30.840000000000032</v>
      </c>
      <c r="P55" s="370">
        <f t="shared" si="11"/>
        <v>-20.559999999999945</v>
      </c>
      <c r="Q55" s="371">
        <f t="shared" si="7"/>
        <v>-51.399999999999977</v>
      </c>
    </row>
    <row r="56" spans="1:17" ht="15.75" customHeight="1">
      <c r="A56" s="290">
        <f>AT3A_Schools_PS!A56</f>
        <v>47</v>
      </c>
      <c r="B56" s="290" t="str">
        <f>AT3A_Schools_PS!B56</f>
        <v>47-LAKHIMPUR KHERI</v>
      </c>
      <c r="C56" s="370">
        <v>944.37</v>
      </c>
      <c r="D56" s="370">
        <v>627.97</v>
      </c>
      <c r="E56" s="371">
        <f t="shared" si="1"/>
        <v>1572.3400000000001</v>
      </c>
      <c r="F56" s="370">
        <v>73.53</v>
      </c>
      <c r="G56" s="370">
        <f t="shared" si="8"/>
        <v>49.02</v>
      </c>
      <c r="H56" s="371">
        <f t="shared" si="2"/>
        <v>122.55000000000001</v>
      </c>
      <c r="I56" s="370">
        <v>776.87</v>
      </c>
      <c r="J56" s="370">
        <f t="shared" si="9"/>
        <v>517.91</v>
      </c>
      <c r="K56" s="371">
        <f t="shared" si="3"/>
        <v>1294.78</v>
      </c>
      <c r="L56" s="370">
        <v>820.28</v>
      </c>
      <c r="M56" s="370">
        <v>546.86</v>
      </c>
      <c r="N56" s="371">
        <f t="shared" si="4"/>
        <v>1367.1399999999999</v>
      </c>
      <c r="O56" s="370">
        <f t="shared" si="10"/>
        <v>30.120000000000005</v>
      </c>
      <c r="P56" s="370">
        <f t="shared" si="11"/>
        <v>20.069999999999936</v>
      </c>
      <c r="Q56" s="371">
        <f t="shared" si="7"/>
        <v>50.189999999999941</v>
      </c>
    </row>
    <row r="57" spans="1:17" ht="15.75" customHeight="1">
      <c r="A57" s="290">
        <f>AT3A_Schools_PS!A57</f>
        <v>48</v>
      </c>
      <c r="B57" s="290" t="str">
        <f>AT3A_Schools_PS!B57</f>
        <v>48-LALITPUR</v>
      </c>
      <c r="C57" s="370">
        <v>345</v>
      </c>
      <c r="D57" s="370">
        <v>229.41</v>
      </c>
      <c r="E57" s="371">
        <f t="shared" si="1"/>
        <v>574.41</v>
      </c>
      <c r="F57" s="370">
        <v>67.22</v>
      </c>
      <c r="G57" s="370">
        <f t="shared" si="8"/>
        <v>44.81</v>
      </c>
      <c r="H57" s="371">
        <f t="shared" si="2"/>
        <v>112.03</v>
      </c>
      <c r="I57" s="370">
        <v>256.55</v>
      </c>
      <c r="J57" s="370">
        <f t="shared" si="9"/>
        <v>171.03</v>
      </c>
      <c r="K57" s="371">
        <f t="shared" si="3"/>
        <v>427.58000000000004</v>
      </c>
      <c r="L57" s="370">
        <v>281.99</v>
      </c>
      <c r="M57" s="370">
        <v>187.99</v>
      </c>
      <c r="N57" s="371">
        <f t="shared" si="4"/>
        <v>469.98</v>
      </c>
      <c r="O57" s="370">
        <f t="shared" si="10"/>
        <v>41.779999999999973</v>
      </c>
      <c r="P57" s="370">
        <f t="shared" si="11"/>
        <v>27.849999999999994</v>
      </c>
      <c r="Q57" s="371">
        <f t="shared" si="7"/>
        <v>69.629999999999967</v>
      </c>
    </row>
    <row r="58" spans="1:17" ht="15.75" customHeight="1">
      <c r="A58" s="290">
        <f>AT3A_Schools_PS!A58</f>
        <v>49</v>
      </c>
      <c r="B58" s="290" t="str">
        <f>AT3A_Schools_PS!B58</f>
        <v>49-LUCKNOW</v>
      </c>
      <c r="C58" s="370">
        <v>391.82</v>
      </c>
      <c r="D58" s="370">
        <v>260.55</v>
      </c>
      <c r="E58" s="371">
        <f t="shared" si="1"/>
        <v>652.37</v>
      </c>
      <c r="F58" s="370">
        <v>-3.55</v>
      </c>
      <c r="G58" s="370">
        <f t="shared" si="8"/>
        <v>-2.37</v>
      </c>
      <c r="H58" s="371">
        <f t="shared" si="2"/>
        <v>-5.92</v>
      </c>
      <c r="I58" s="370">
        <v>422.63</v>
      </c>
      <c r="J58" s="370">
        <f t="shared" si="9"/>
        <v>281.75</v>
      </c>
      <c r="K58" s="371">
        <f t="shared" si="3"/>
        <v>704.38</v>
      </c>
      <c r="L58" s="370">
        <v>394</v>
      </c>
      <c r="M58" s="370">
        <v>262.58999999999997</v>
      </c>
      <c r="N58" s="371">
        <f t="shared" si="4"/>
        <v>656.58999999999992</v>
      </c>
      <c r="O58" s="370">
        <f t="shared" si="10"/>
        <v>25.079999999999984</v>
      </c>
      <c r="P58" s="370">
        <f t="shared" si="11"/>
        <v>16.79000000000002</v>
      </c>
      <c r="Q58" s="371">
        <f t="shared" si="7"/>
        <v>41.870000000000005</v>
      </c>
    </row>
    <row r="59" spans="1:17" ht="15.75" customHeight="1">
      <c r="A59" s="290">
        <f>AT3A_Schools_PS!A59</f>
        <v>50</v>
      </c>
      <c r="B59" s="290" t="str">
        <f>AT3A_Schools_PS!B59</f>
        <v>50-MAHOBA</v>
      </c>
      <c r="C59" s="370">
        <v>229.87</v>
      </c>
      <c r="D59" s="370">
        <v>152.85</v>
      </c>
      <c r="E59" s="371">
        <f t="shared" si="1"/>
        <v>382.72</v>
      </c>
      <c r="F59" s="370">
        <v>14.23</v>
      </c>
      <c r="G59" s="370">
        <f t="shared" si="8"/>
        <v>9.49</v>
      </c>
      <c r="H59" s="371">
        <f t="shared" si="2"/>
        <v>23.72</v>
      </c>
      <c r="I59" s="370">
        <v>174.91</v>
      </c>
      <c r="J59" s="370">
        <f t="shared" si="9"/>
        <v>116.61</v>
      </c>
      <c r="K59" s="371">
        <f t="shared" si="3"/>
        <v>291.52</v>
      </c>
      <c r="L59" s="370">
        <v>223.39</v>
      </c>
      <c r="M59" s="370">
        <v>148.65</v>
      </c>
      <c r="N59" s="371">
        <f t="shared" si="4"/>
        <v>372.03999999999996</v>
      </c>
      <c r="O59" s="370">
        <f t="shared" si="10"/>
        <v>-34.25</v>
      </c>
      <c r="P59" s="370">
        <f t="shared" si="11"/>
        <v>-22.550000000000011</v>
      </c>
      <c r="Q59" s="371">
        <f t="shared" si="7"/>
        <v>-56.800000000000011</v>
      </c>
    </row>
    <row r="60" spans="1:17" ht="15.75" customHeight="1">
      <c r="A60" s="290">
        <f>AT3A_Schools_PS!A60</f>
        <v>51</v>
      </c>
      <c r="B60" s="290" t="str">
        <f>AT3A_Schools_PS!B60</f>
        <v>51-MAHRAJGANJ</v>
      </c>
      <c r="C60" s="370">
        <v>454.18</v>
      </c>
      <c r="D60" s="370">
        <v>302.01</v>
      </c>
      <c r="E60" s="371">
        <f t="shared" si="1"/>
        <v>756.19</v>
      </c>
      <c r="F60" s="370">
        <v>56.21</v>
      </c>
      <c r="G60" s="370">
        <f t="shared" si="8"/>
        <v>37.47</v>
      </c>
      <c r="H60" s="371">
        <f t="shared" si="2"/>
        <v>93.68</v>
      </c>
      <c r="I60" s="370">
        <v>378.91</v>
      </c>
      <c r="J60" s="370">
        <f t="shared" si="9"/>
        <v>252.61</v>
      </c>
      <c r="K60" s="371">
        <f t="shared" si="3"/>
        <v>631.52</v>
      </c>
      <c r="L60" s="370">
        <v>415.64</v>
      </c>
      <c r="M60" s="370">
        <v>277.07</v>
      </c>
      <c r="N60" s="371">
        <f t="shared" si="4"/>
        <v>692.71</v>
      </c>
      <c r="O60" s="370">
        <f t="shared" si="10"/>
        <v>19.480000000000018</v>
      </c>
      <c r="P60" s="370">
        <f t="shared" si="11"/>
        <v>13.010000000000048</v>
      </c>
      <c r="Q60" s="371">
        <f t="shared" si="7"/>
        <v>32.490000000000066</v>
      </c>
    </row>
    <row r="61" spans="1:17" ht="15.75" customHeight="1">
      <c r="A61" s="290">
        <f>AT3A_Schools_PS!A61</f>
        <v>52</v>
      </c>
      <c r="B61" s="290" t="str">
        <f>AT3A_Schools_PS!B61</f>
        <v>52-MAINPURI</v>
      </c>
      <c r="C61" s="370">
        <v>204.58</v>
      </c>
      <c r="D61" s="370">
        <v>136.04</v>
      </c>
      <c r="E61" s="371">
        <f t="shared" si="1"/>
        <v>340.62</v>
      </c>
      <c r="F61" s="370">
        <v>-2.23</v>
      </c>
      <c r="G61" s="370">
        <f t="shared" si="8"/>
        <v>-1.49</v>
      </c>
      <c r="H61" s="371">
        <f t="shared" si="2"/>
        <v>-3.7199999999999998</v>
      </c>
      <c r="I61" s="370">
        <v>238.87</v>
      </c>
      <c r="J61" s="370">
        <f t="shared" si="9"/>
        <v>159.25</v>
      </c>
      <c r="K61" s="371">
        <f t="shared" si="3"/>
        <v>398.12</v>
      </c>
      <c r="L61" s="370">
        <v>217.54</v>
      </c>
      <c r="M61" s="370">
        <v>145.02000000000001</v>
      </c>
      <c r="N61" s="371">
        <f t="shared" si="4"/>
        <v>362.56</v>
      </c>
      <c r="O61" s="370">
        <f t="shared" si="10"/>
        <v>19.100000000000023</v>
      </c>
      <c r="P61" s="370">
        <f t="shared" si="11"/>
        <v>12.739999999999981</v>
      </c>
      <c r="Q61" s="371">
        <f t="shared" si="7"/>
        <v>31.840000000000003</v>
      </c>
    </row>
    <row r="62" spans="1:17" ht="15.75" customHeight="1">
      <c r="A62" s="290">
        <f>AT3A_Schools_PS!A62</f>
        <v>53</v>
      </c>
      <c r="B62" s="290" t="str">
        <f>AT3A_Schools_PS!B62</f>
        <v>53-MATHURA</v>
      </c>
      <c r="C62" s="370">
        <v>311.32</v>
      </c>
      <c r="D62" s="370">
        <v>207.02</v>
      </c>
      <c r="E62" s="371">
        <f t="shared" si="1"/>
        <v>518.34</v>
      </c>
      <c r="F62" s="370">
        <v>-5.78</v>
      </c>
      <c r="G62" s="370">
        <f t="shared" si="8"/>
        <v>-3.85</v>
      </c>
      <c r="H62" s="371">
        <f t="shared" si="2"/>
        <v>-9.6300000000000008</v>
      </c>
      <c r="I62" s="370">
        <v>296.39</v>
      </c>
      <c r="J62" s="370">
        <f t="shared" si="9"/>
        <v>197.59</v>
      </c>
      <c r="K62" s="371">
        <f t="shared" si="3"/>
        <v>493.98</v>
      </c>
      <c r="L62" s="370">
        <v>258.86</v>
      </c>
      <c r="M62" s="370">
        <v>172.57</v>
      </c>
      <c r="N62" s="371">
        <f t="shared" si="4"/>
        <v>431.43</v>
      </c>
      <c r="O62" s="370">
        <f t="shared" si="10"/>
        <v>31.75</v>
      </c>
      <c r="P62" s="370">
        <f t="shared" si="11"/>
        <v>21.170000000000016</v>
      </c>
      <c r="Q62" s="371">
        <f t="shared" si="7"/>
        <v>52.920000000000016</v>
      </c>
    </row>
    <row r="63" spans="1:17" ht="15.75" customHeight="1">
      <c r="A63" s="290">
        <f>AT3A_Schools_PS!A63</f>
        <v>54</v>
      </c>
      <c r="B63" s="290" t="str">
        <f>AT3A_Schools_PS!B63</f>
        <v>54-MAU</v>
      </c>
      <c r="C63" s="370">
        <v>414.71</v>
      </c>
      <c r="D63" s="370">
        <v>275.77</v>
      </c>
      <c r="E63" s="371">
        <f t="shared" si="1"/>
        <v>690.48</v>
      </c>
      <c r="F63" s="370">
        <v>40.4</v>
      </c>
      <c r="G63" s="370">
        <f t="shared" si="8"/>
        <v>26.93</v>
      </c>
      <c r="H63" s="371">
        <f t="shared" si="2"/>
        <v>67.33</v>
      </c>
      <c r="I63" s="370">
        <v>402.91</v>
      </c>
      <c r="J63" s="370">
        <f t="shared" si="9"/>
        <v>268.61</v>
      </c>
      <c r="K63" s="371">
        <f t="shared" si="3"/>
        <v>671.52</v>
      </c>
      <c r="L63" s="370">
        <v>366.65</v>
      </c>
      <c r="M63" s="370">
        <v>244.44</v>
      </c>
      <c r="N63" s="371">
        <f t="shared" si="4"/>
        <v>611.08999999999992</v>
      </c>
      <c r="O63" s="370">
        <f t="shared" si="10"/>
        <v>76.660000000000025</v>
      </c>
      <c r="P63" s="370">
        <f t="shared" si="11"/>
        <v>51.100000000000023</v>
      </c>
      <c r="Q63" s="371">
        <f t="shared" si="7"/>
        <v>127.76000000000005</v>
      </c>
    </row>
    <row r="64" spans="1:17" ht="15.75" customHeight="1">
      <c r="A64" s="290">
        <f>AT3A_Schools_PS!A64</f>
        <v>55</v>
      </c>
      <c r="B64" s="290" t="str">
        <f>AT3A_Schools_PS!B64</f>
        <v>55-MEERUT</v>
      </c>
      <c r="C64" s="370">
        <v>379.77</v>
      </c>
      <c r="D64" s="370">
        <v>252.54</v>
      </c>
      <c r="E64" s="371">
        <f t="shared" si="1"/>
        <v>632.30999999999995</v>
      </c>
      <c r="F64" s="370">
        <v>31.54</v>
      </c>
      <c r="G64" s="370">
        <f t="shared" si="8"/>
        <v>21.03</v>
      </c>
      <c r="H64" s="371">
        <f t="shared" si="2"/>
        <v>52.57</v>
      </c>
      <c r="I64" s="370">
        <v>279.70999999999998</v>
      </c>
      <c r="J64" s="370">
        <f t="shared" si="9"/>
        <v>186.47</v>
      </c>
      <c r="K64" s="371">
        <f t="shared" si="3"/>
        <v>466.17999999999995</v>
      </c>
      <c r="L64" s="370">
        <v>244.01</v>
      </c>
      <c r="M64" s="370">
        <v>161.44999999999999</v>
      </c>
      <c r="N64" s="371">
        <f t="shared" si="4"/>
        <v>405.46</v>
      </c>
      <c r="O64" s="370">
        <f t="shared" si="10"/>
        <v>67.240000000000009</v>
      </c>
      <c r="P64" s="370">
        <f t="shared" si="11"/>
        <v>46.050000000000011</v>
      </c>
      <c r="Q64" s="371">
        <f t="shared" si="7"/>
        <v>113.29000000000002</v>
      </c>
    </row>
    <row r="65" spans="1:17" ht="15.75" customHeight="1">
      <c r="A65" s="290">
        <f>AT3A_Schools_PS!A65</f>
        <v>56</v>
      </c>
      <c r="B65" s="290" t="str">
        <f>AT3A_Schools_PS!B65</f>
        <v>56-MIRZAPUR</v>
      </c>
      <c r="C65" s="370">
        <v>511.17</v>
      </c>
      <c r="D65" s="370">
        <v>339.9</v>
      </c>
      <c r="E65" s="371">
        <f t="shared" si="1"/>
        <v>851.06999999999994</v>
      </c>
      <c r="F65" s="370">
        <v>45.67</v>
      </c>
      <c r="G65" s="370">
        <f t="shared" si="8"/>
        <v>30.45</v>
      </c>
      <c r="H65" s="371">
        <f t="shared" si="2"/>
        <v>76.12</v>
      </c>
      <c r="I65" s="370">
        <v>441.56</v>
      </c>
      <c r="J65" s="370">
        <f t="shared" si="9"/>
        <v>294.37</v>
      </c>
      <c r="K65" s="371">
        <f t="shared" si="3"/>
        <v>735.93000000000006</v>
      </c>
      <c r="L65" s="370">
        <v>480.08</v>
      </c>
      <c r="M65" s="370">
        <v>320.05</v>
      </c>
      <c r="N65" s="371">
        <f t="shared" si="4"/>
        <v>800.13</v>
      </c>
      <c r="O65" s="370">
        <f t="shared" si="10"/>
        <v>7.1500000000000341</v>
      </c>
      <c r="P65" s="370">
        <f t="shared" si="11"/>
        <v>4.7699999999999818</v>
      </c>
      <c r="Q65" s="371">
        <f t="shared" si="7"/>
        <v>11.920000000000016</v>
      </c>
    </row>
    <row r="66" spans="1:17" ht="15.75" customHeight="1">
      <c r="A66" s="290">
        <f>AT3A_Schools_PS!A66</f>
        <v>57</v>
      </c>
      <c r="B66" s="290" t="str">
        <f>AT3A_Schools_PS!B66</f>
        <v>57-MORADABAD</v>
      </c>
      <c r="C66" s="370">
        <v>357.27</v>
      </c>
      <c r="D66" s="370">
        <v>237.57</v>
      </c>
      <c r="E66" s="371">
        <f t="shared" si="1"/>
        <v>594.83999999999992</v>
      </c>
      <c r="F66" s="370">
        <v>40.28</v>
      </c>
      <c r="G66" s="370">
        <f t="shared" si="8"/>
        <v>26.85</v>
      </c>
      <c r="H66" s="371">
        <f t="shared" si="2"/>
        <v>67.13</v>
      </c>
      <c r="I66" s="370">
        <v>339.89</v>
      </c>
      <c r="J66" s="370">
        <f t="shared" si="9"/>
        <v>226.59</v>
      </c>
      <c r="K66" s="371">
        <f t="shared" si="3"/>
        <v>566.48</v>
      </c>
      <c r="L66" s="370">
        <v>314.5</v>
      </c>
      <c r="M66" s="370">
        <v>209.67</v>
      </c>
      <c r="N66" s="371">
        <f t="shared" si="4"/>
        <v>524.16999999999996</v>
      </c>
      <c r="O66" s="370">
        <f t="shared" si="10"/>
        <v>65.669999999999959</v>
      </c>
      <c r="P66" s="370">
        <f t="shared" si="11"/>
        <v>43.77000000000001</v>
      </c>
      <c r="Q66" s="371">
        <f t="shared" si="7"/>
        <v>109.43999999999997</v>
      </c>
    </row>
    <row r="67" spans="1:17" ht="15.75" customHeight="1">
      <c r="A67" s="290">
        <f>AT3A_Schools_PS!A67</f>
        <v>58</v>
      </c>
      <c r="B67" s="290" t="str">
        <f>AT3A_Schools_PS!B67</f>
        <v>58-MUZAFFARNAGAR</v>
      </c>
      <c r="C67" s="370">
        <v>225.54</v>
      </c>
      <c r="D67" s="370">
        <v>149.97</v>
      </c>
      <c r="E67" s="371">
        <f t="shared" si="1"/>
        <v>375.51</v>
      </c>
      <c r="F67" s="370">
        <v>35.99</v>
      </c>
      <c r="G67" s="370">
        <f t="shared" si="8"/>
        <v>23.99</v>
      </c>
      <c r="H67" s="371">
        <f t="shared" si="2"/>
        <v>59.980000000000004</v>
      </c>
      <c r="I67" s="370">
        <v>193.07</v>
      </c>
      <c r="J67" s="370">
        <f t="shared" si="9"/>
        <v>128.71</v>
      </c>
      <c r="K67" s="371">
        <f t="shared" si="3"/>
        <v>321.77999999999997</v>
      </c>
      <c r="L67" s="370">
        <v>276.05</v>
      </c>
      <c r="M67" s="370">
        <v>184.01</v>
      </c>
      <c r="N67" s="371">
        <f t="shared" si="4"/>
        <v>460.06</v>
      </c>
      <c r="O67" s="370">
        <f t="shared" si="10"/>
        <v>-46.990000000000009</v>
      </c>
      <c r="P67" s="370">
        <f t="shared" si="11"/>
        <v>-31.309999999999974</v>
      </c>
      <c r="Q67" s="371">
        <f t="shared" si="7"/>
        <v>-78.299999999999983</v>
      </c>
    </row>
    <row r="68" spans="1:17" ht="15.75" customHeight="1">
      <c r="A68" s="290">
        <f>AT3A_Schools_PS!A68</f>
        <v>59</v>
      </c>
      <c r="B68" s="290" t="str">
        <f>AT3A_Schools_PS!B68</f>
        <v>59-PILIBHIT</v>
      </c>
      <c r="C68" s="370">
        <v>311.73</v>
      </c>
      <c r="D68" s="370">
        <v>207.29</v>
      </c>
      <c r="E68" s="371">
        <f t="shared" si="1"/>
        <v>519.02</v>
      </c>
      <c r="F68" s="370">
        <v>6.41</v>
      </c>
      <c r="G68" s="370">
        <f t="shared" si="8"/>
        <v>4.2699999999999996</v>
      </c>
      <c r="H68" s="371">
        <f t="shared" si="2"/>
        <v>10.68</v>
      </c>
      <c r="I68" s="370">
        <v>281.49</v>
      </c>
      <c r="J68" s="370">
        <f t="shared" si="9"/>
        <v>187.66</v>
      </c>
      <c r="K68" s="371">
        <f t="shared" si="3"/>
        <v>469.15</v>
      </c>
      <c r="L68" s="370">
        <v>280.08999999999997</v>
      </c>
      <c r="M68" s="370">
        <v>186.69</v>
      </c>
      <c r="N68" s="371">
        <f t="shared" si="4"/>
        <v>466.78</v>
      </c>
      <c r="O68" s="370">
        <f t="shared" si="10"/>
        <v>7.8100000000000591</v>
      </c>
      <c r="P68" s="370">
        <f t="shared" si="11"/>
        <v>5.2400000000000091</v>
      </c>
      <c r="Q68" s="371">
        <f t="shared" si="7"/>
        <v>13.050000000000068</v>
      </c>
    </row>
    <row r="69" spans="1:17" ht="15.75" customHeight="1">
      <c r="A69" s="290">
        <f>AT3A_Schools_PS!A69</f>
        <v>60</v>
      </c>
      <c r="B69" s="290" t="str">
        <f>AT3A_Schools_PS!B69</f>
        <v>60-PRATAPGARH</v>
      </c>
      <c r="C69" s="370">
        <v>586.26</v>
      </c>
      <c r="D69" s="370">
        <v>389.84</v>
      </c>
      <c r="E69" s="371">
        <f t="shared" si="1"/>
        <v>976.09999999999991</v>
      </c>
      <c r="F69" s="370">
        <v>100.71</v>
      </c>
      <c r="G69" s="370">
        <f t="shared" si="8"/>
        <v>67.14</v>
      </c>
      <c r="H69" s="371">
        <f t="shared" si="2"/>
        <v>167.85</v>
      </c>
      <c r="I69" s="370">
        <v>592.5</v>
      </c>
      <c r="J69" s="370">
        <f t="shared" si="9"/>
        <v>395</v>
      </c>
      <c r="K69" s="371">
        <f t="shared" si="3"/>
        <v>987.5</v>
      </c>
      <c r="L69" s="370">
        <v>557.77</v>
      </c>
      <c r="M69" s="370">
        <v>371.85</v>
      </c>
      <c r="N69" s="371">
        <f t="shared" si="4"/>
        <v>929.62</v>
      </c>
      <c r="O69" s="370">
        <f t="shared" si="10"/>
        <v>135.44000000000005</v>
      </c>
      <c r="P69" s="370">
        <f t="shared" si="11"/>
        <v>90.289999999999964</v>
      </c>
      <c r="Q69" s="371">
        <f t="shared" si="7"/>
        <v>225.73000000000002</v>
      </c>
    </row>
    <row r="70" spans="1:17" ht="15.75" customHeight="1">
      <c r="A70" s="290">
        <f>AT3A_Schools_PS!A70</f>
        <v>61</v>
      </c>
      <c r="B70" s="290" t="str">
        <f>AT3A_Schools_PS!B70</f>
        <v>61-RAI BAREILY</v>
      </c>
      <c r="C70" s="370">
        <v>416.43</v>
      </c>
      <c r="D70" s="370">
        <v>276.91000000000003</v>
      </c>
      <c r="E70" s="371">
        <f t="shared" si="1"/>
        <v>693.34</v>
      </c>
      <c r="F70" s="370">
        <v>55.67</v>
      </c>
      <c r="G70" s="370">
        <f t="shared" si="8"/>
        <v>37.11</v>
      </c>
      <c r="H70" s="371">
        <f t="shared" si="2"/>
        <v>92.78</v>
      </c>
      <c r="I70" s="370">
        <v>445</v>
      </c>
      <c r="J70" s="370">
        <f t="shared" si="9"/>
        <v>296.67</v>
      </c>
      <c r="K70" s="371">
        <f t="shared" si="3"/>
        <v>741.67000000000007</v>
      </c>
      <c r="L70" s="370">
        <v>407.78</v>
      </c>
      <c r="M70" s="370">
        <v>271.85000000000002</v>
      </c>
      <c r="N70" s="371">
        <f t="shared" si="4"/>
        <v>679.63</v>
      </c>
      <c r="O70" s="370">
        <f t="shared" si="10"/>
        <v>92.890000000000043</v>
      </c>
      <c r="P70" s="370">
        <f t="shared" si="11"/>
        <v>61.930000000000007</v>
      </c>
      <c r="Q70" s="371">
        <f t="shared" si="7"/>
        <v>154.82000000000005</v>
      </c>
    </row>
    <row r="71" spans="1:17" ht="15.75" customHeight="1">
      <c r="A71" s="290">
        <f>AT3A_Schools_PS!A71</f>
        <v>62</v>
      </c>
      <c r="B71" s="290" t="str">
        <f>AT3A_Schools_PS!B71</f>
        <v>62-RAMPUR</v>
      </c>
      <c r="C71" s="370">
        <v>299.14999999999998</v>
      </c>
      <c r="D71" s="370">
        <v>198.93</v>
      </c>
      <c r="E71" s="371">
        <f t="shared" si="1"/>
        <v>498.08</v>
      </c>
      <c r="F71" s="370">
        <v>-3.11</v>
      </c>
      <c r="G71" s="370">
        <f t="shared" si="8"/>
        <v>-2.0699999999999998</v>
      </c>
      <c r="H71" s="371">
        <f t="shared" si="2"/>
        <v>-5.18</v>
      </c>
      <c r="I71" s="370">
        <v>270.14</v>
      </c>
      <c r="J71" s="370">
        <f t="shared" si="9"/>
        <v>180.09</v>
      </c>
      <c r="K71" s="371">
        <f t="shared" si="3"/>
        <v>450.23</v>
      </c>
      <c r="L71" s="370">
        <v>281.94</v>
      </c>
      <c r="M71" s="370">
        <v>187.96</v>
      </c>
      <c r="N71" s="371">
        <f t="shared" si="4"/>
        <v>469.9</v>
      </c>
      <c r="O71" s="370">
        <f t="shared" si="10"/>
        <v>-14.910000000000025</v>
      </c>
      <c r="P71" s="370">
        <f t="shared" si="11"/>
        <v>-9.9399999999999977</v>
      </c>
      <c r="Q71" s="371">
        <f t="shared" si="7"/>
        <v>-24.850000000000023</v>
      </c>
    </row>
    <row r="72" spans="1:17" ht="15.75" customHeight="1">
      <c r="A72" s="290">
        <f>AT3A_Schools_PS!A72</f>
        <v>63</v>
      </c>
      <c r="B72" s="290" t="str">
        <f>AT3A_Schools_PS!B72</f>
        <v>63-SAHARANPUR</v>
      </c>
      <c r="C72" s="370">
        <v>462.36</v>
      </c>
      <c r="D72" s="370">
        <v>307.45</v>
      </c>
      <c r="E72" s="371">
        <f t="shared" si="1"/>
        <v>769.81</v>
      </c>
      <c r="F72" s="370">
        <v>38.97</v>
      </c>
      <c r="G72" s="370">
        <f t="shared" si="8"/>
        <v>25.98</v>
      </c>
      <c r="H72" s="371">
        <f t="shared" si="2"/>
        <v>64.95</v>
      </c>
      <c r="I72" s="370">
        <v>403.84</v>
      </c>
      <c r="J72" s="370">
        <f t="shared" si="9"/>
        <v>269.23</v>
      </c>
      <c r="K72" s="371">
        <f t="shared" si="3"/>
        <v>673.06999999999994</v>
      </c>
      <c r="L72" s="370">
        <v>370.22</v>
      </c>
      <c r="M72" s="370">
        <v>246.81</v>
      </c>
      <c r="N72" s="371">
        <f t="shared" si="4"/>
        <v>617.03</v>
      </c>
      <c r="O72" s="370">
        <f t="shared" si="10"/>
        <v>72.589999999999918</v>
      </c>
      <c r="P72" s="370">
        <f t="shared" si="11"/>
        <v>48.400000000000034</v>
      </c>
      <c r="Q72" s="371">
        <f t="shared" si="7"/>
        <v>120.98999999999995</v>
      </c>
    </row>
    <row r="73" spans="1:17" ht="15.75" customHeight="1">
      <c r="A73" s="290">
        <f>AT3A_Schools_PS!A73</f>
        <v>64</v>
      </c>
      <c r="B73" s="290" t="str">
        <f>AT3A_Schools_PS!B73</f>
        <v>64-SANTKABIR NAGAR</v>
      </c>
      <c r="C73" s="370">
        <v>289.36</v>
      </c>
      <c r="D73" s="370">
        <v>192.41</v>
      </c>
      <c r="E73" s="371">
        <f t="shared" si="1"/>
        <v>481.77</v>
      </c>
      <c r="F73" s="370">
        <v>19.850000000000001</v>
      </c>
      <c r="G73" s="370">
        <f t="shared" si="8"/>
        <v>13.23</v>
      </c>
      <c r="H73" s="371">
        <f t="shared" si="2"/>
        <v>33.08</v>
      </c>
      <c r="I73" s="370">
        <v>315.42</v>
      </c>
      <c r="J73" s="370">
        <f t="shared" si="9"/>
        <v>210.28</v>
      </c>
      <c r="K73" s="371">
        <f t="shared" si="3"/>
        <v>525.70000000000005</v>
      </c>
      <c r="L73" s="370">
        <v>237.38</v>
      </c>
      <c r="M73" s="370">
        <v>158.25</v>
      </c>
      <c r="N73" s="371">
        <f t="shared" si="4"/>
        <v>395.63</v>
      </c>
      <c r="O73" s="370">
        <f t="shared" si="10"/>
        <v>97.890000000000043</v>
      </c>
      <c r="P73" s="370">
        <f t="shared" si="11"/>
        <v>65.259999999999991</v>
      </c>
      <c r="Q73" s="371">
        <f t="shared" si="7"/>
        <v>163.15000000000003</v>
      </c>
    </row>
    <row r="74" spans="1:17" ht="15.75" customHeight="1">
      <c r="A74" s="290">
        <f>AT3A_Schools_PS!A74</f>
        <v>65</v>
      </c>
      <c r="B74" s="290" t="str">
        <f>AT3A_Schools_PS!B74</f>
        <v>65-SHAHJAHANPUR</v>
      </c>
      <c r="C74" s="370">
        <v>593.32000000000005</v>
      </c>
      <c r="D74" s="370">
        <v>394.53</v>
      </c>
      <c r="E74" s="371">
        <f t="shared" si="1"/>
        <v>987.85</v>
      </c>
      <c r="F74" s="370">
        <v>13.7</v>
      </c>
      <c r="G74" s="370">
        <f t="shared" si="8"/>
        <v>9.1300000000000008</v>
      </c>
      <c r="H74" s="371">
        <f t="shared" si="2"/>
        <v>22.83</v>
      </c>
      <c r="I74" s="370">
        <v>636.33000000000004</v>
      </c>
      <c r="J74" s="370">
        <f t="shared" si="9"/>
        <v>424.22</v>
      </c>
      <c r="K74" s="371">
        <f t="shared" si="3"/>
        <v>1060.5500000000002</v>
      </c>
      <c r="L74" s="370">
        <v>519.54999999999995</v>
      </c>
      <c r="M74" s="370">
        <v>346.36</v>
      </c>
      <c r="N74" s="371">
        <f t="shared" si="4"/>
        <v>865.91</v>
      </c>
      <c r="O74" s="370">
        <f t="shared" ref="O74:O84" si="12">F74+I74-L74</f>
        <v>130.48000000000013</v>
      </c>
      <c r="P74" s="370">
        <f t="shared" ref="P74:P84" si="13">G74+J74-M74</f>
        <v>86.990000000000009</v>
      </c>
      <c r="Q74" s="371">
        <f t="shared" si="7"/>
        <v>217.47000000000014</v>
      </c>
    </row>
    <row r="75" spans="1:17" ht="15.75" customHeight="1">
      <c r="A75" s="290">
        <f>AT3A_Schools_PS!A75</f>
        <v>66</v>
      </c>
      <c r="B75" s="290" t="str">
        <f>AT3A_Schools_PS!B75</f>
        <v>66-SHRAWASTI</v>
      </c>
      <c r="C75" s="370">
        <v>163.24</v>
      </c>
      <c r="D75" s="370">
        <v>108.55</v>
      </c>
      <c r="E75" s="371">
        <f t="shared" si="1"/>
        <v>271.79000000000002</v>
      </c>
      <c r="F75" s="370">
        <v>2.9</v>
      </c>
      <c r="G75" s="370">
        <f t="shared" ref="G75:G84" si="14">ROUND(F75*2/3,2)</f>
        <v>1.93</v>
      </c>
      <c r="H75" s="371">
        <f t="shared" si="2"/>
        <v>4.83</v>
      </c>
      <c r="I75" s="370">
        <v>160.24</v>
      </c>
      <c r="J75" s="370">
        <f t="shared" ref="J75:J84" si="15">ROUND(I75*2/3,2)</f>
        <v>106.83</v>
      </c>
      <c r="K75" s="371">
        <f t="shared" si="3"/>
        <v>267.07</v>
      </c>
      <c r="L75" s="370">
        <v>164.48</v>
      </c>
      <c r="M75" s="370">
        <v>109.59</v>
      </c>
      <c r="N75" s="371">
        <f t="shared" si="4"/>
        <v>274.07</v>
      </c>
      <c r="O75" s="370">
        <f t="shared" si="12"/>
        <v>-1.339999999999975</v>
      </c>
      <c r="P75" s="370">
        <f t="shared" si="13"/>
        <v>-0.82999999999999829</v>
      </c>
      <c r="Q75" s="371">
        <f t="shared" si="7"/>
        <v>-2.1699999999999733</v>
      </c>
    </row>
    <row r="76" spans="1:17" ht="15.75" customHeight="1">
      <c r="A76" s="290">
        <f>AT3A_Schools_PS!A76</f>
        <v>67</v>
      </c>
      <c r="B76" s="290" t="str">
        <f>AT3A_Schools_PS!B76</f>
        <v>67-SIDDHARTHNAGAR</v>
      </c>
      <c r="C76" s="370">
        <v>467.95</v>
      </c>
      <c r="D76" s="370">
        <v>311.17</v>
      </c>
      <c r="E76" s="371">
        <f t="shared" si="1"/>
        <v>779.12</v>
      </c>
      <c r="F76" s="370">
        <v>62.48</v>
      </c>
      <c r="G76" s="370">
        <f t="shared" si="14"/>
        <v>41.65</v>
      </c>
      <c r="H76" s="371">
        <f t="shared" si="2"/>
        <v>104.13</v>
      </c>
      <c r="I76" s="370">
        <v>375.9</v>
      </c>
      <c r="J76" s="370">
        <f t="shared" si="15"/>
        <v>250.6</v>
      </c>
      <c r="K76" s="371">
        <f t="shared" si="3"/>
        <v>626.5</v>
      </c>
      <c r="L76" s="370">
        <v>470.44</v>
      </c>
      <c r="M76" s="370">
        <v>313.62</v>
      </c>
      <c r="N76" s="371">
        <f t="shared" si="4"/>
        <v>784.06</v>
      </c>
      <c r="O76" s="370">
        <f t="shared" si="12"/>
        <v>-32.06</v>
      </c>
      <c r="P76" s="370">
        <f t="shared" si="13"/>
        <v>-21.370000000000005</v>
      </c>
      <c r="Q76" s="371">
        <f t="shared" si="7"/>
        <v>-53.430000000000007</v>
      </c>
    </row>
    <row r="77" spans="1:17" ht="15.75" customHeight="1">
      <c r="A77" s="290">
        <f>AT3A_Schools_PS!A77</f>
        <v>68</v>
      </c>
      <c r="B77" s="290" t="str">
        <f>AT3A_Schools_PS!B77</f>
        <v>68-SITAPUR</v>
      </c>
      <c r="C77" s="370">
        <v>896.29</v>
      </c>
      <c r="D77" s="370">
        <v>596</v>
      </c>
      <c r="E77" s="371">
        <f t="shared" si="1"/>
        <v>1492.29</v>
      </c>
      <c r="F77" s="370">
        <v>133.63</v>
      </c>
      <c r="G77" s="370">
        <f t="shared" si="14"/>
        <v>89.09</v>
      </c>
      <c r="H77" s="371">
        <f t="shared" si="2"/>
        <v>222.72</v>
      </c>
      <c r="I77" s="370">
        <v>761.77</v>
      </c>
      <c r="J77" s="370">
        <f t="shared" si="15"/>
        <v>507.85</v>
      </c>
      <c r="K77" s="371">
        <f t="shared" si="3"/>
        <v>1269.6199999999999</v>
      </c>
      <c r="L77" s="370">
        <v>827.66</v>
      </c>
      <c r="M77" s="370">
        <v>543.65</v>
      </c>
      <c r="N77" s="371">
        <f t="shared" si="4"/>
        <v>1371.31</v>
      </c>
      <c r="O77" s="370">
        <f t="shared" si="12"/>
        <v>67.740000000000009</v>
      </c>
      <c r="P77" s="370">
        <f t="shared" si="13"/>
        <v>53.290000000000077</v>
      </c>
      <c r="Q77" s="371">
        <f t="shared" si="7"/>
        <v>121.03000000000009</v>
      </c>
    </row>
    <row r="78" spans="1:17" ht="15.75" customHeight="1">
      <c r="A78" s="290">
        <f>AT3A_Schools_PS!A78</f>
        <v>69</v>
      </c>
      <c r="B78" s="290" t="str">
        <f>AT3A_Schools_PS!B78</f>
        <v>69-SONBHADRA</v>
      </c>
      <c r="C78" s="370">
        <v>413.19</v>
      </c>
      <c r="D78" s="370">
        <v>274.76</v>
      </c>
      <c r="E78" s="371">
        <f t="shared" si="1"/>
        <v>687.95</v>
      </c>
      <c r="F78" s="370">
        <v>2.56</v>
      </c>
      <c r="G78" s="370">
        <f t="shared" si="14"/>
        <v>1.71</v>
      </c>
      <c r="H78" s="371">
        <f t="shared" si="2"/>
        <v>4.2699999999999996</v>
      </c>
      <c r="I78" s="370">
        <v>470.81</v>
      </c>
      <c r="J78" s="370">
        <f t="shared" si="15"/>
        <v>313.87</v>
      </c>
      <c r="K78" s="371">
        <f t="shared" si="3"/>
        <v>784.68000000000006</v>
      </c>
      <c r="L78" s="370">
        <v>403.6</v>
      </c>
      <c r="M78" s="370">
        <v>269.08</v>
      </c>
      <c r="N78" s="371">
        <f t="shared" si="4"/>
        <v>672.68000000000006</v>
      </c>
      <c r="O78" s="370">
        <f t="shared" si="12"/>
        <v>69.769999999999982</v>
      </c>
      <c r="P78" s="370">
        <f t="shared" si="13"/>
        <v>46.5</v>
      </c>
      <c r="Q78" s="371">
        <f t="shared" si="7"/>
        <v>116.26999999999998</v>
      </c>
    </row>
    <row r="79" spans="1:17" ht="15.75" customHeight="1">
      <c r="A79" s="290">
        <f>AT3A_Schools_PS!A79</f>
        <v>70</v>
      </c>
      <c r="B79" s="290" t="str">
        <f>AT3A_Schools_PS!B79</f>
        <v>70-SULTANPUR</v>
      </c>
      <c r="C79" s="370">
        <v>548.13</v>
      </c>
      <c r="D79" s="370">
        <v>364.49</v>
      </c>
      <c r="E79" s="371">
        <f t="shared" si="1"/>
        <v>912.62</v>
      </c>
      <c r="F79" s="370">
        <v>24.09</v>
      </c>
      <c r="G79" s="370">
        <f t="shared" si="14"/>
        <v>16.059999999999999</v>
      </c>
      <c r="H79" s="371">
        <f t="shared" si="2"/>
        <v>40.15</v>
      </c>
      <c r="I79" s="370">
        <v>407.37</v>
      </c>
      <c r="J79" s="370">
        <f t="shared" si="15"/>
        <v>271.58</v>
      </c>
      <c r="K79" s="371">
        <f t="shared" si="3"/>
        <v>678.95</v>
      </c>
      <c r="L79" s="370">
        <v>472.29</v>
      </c>
      <c r="M79" s="370">
        <v>314.91000000000003</v>
      </c>
      <c r="N79" s="371">
        <f t="shared" si="4"/>
        <v>787.2</v>
      </c>
      <c r="O79" s="370">
        <f t="shared" si="12"/>
        <v>-40.830000000000041</v>
      </c>
      <c r="P79" s="370">
        <f t="shared" si="13"/>
        <v>-27.270000000000039</v>
      </c>
      <c r="Q79" s="371">
        <f t="shared" si="7"/>
        <v>-68.10000000000008</v>
      </c>
    </row>
    <row r="80" spans="1:17" ht="15.75" customHeight="1">
      <c r="A80" s="290">
        <f>AT3A_Schools_PS!A80</f>
        <v>71</v>
      </c>
      <c r="B80" s="290" t="str">
        <f>AT3A_Schools_PS!B80</f>
        <v>71-UNNAO</v>
      </c>
      <c r="C80" s="370">
        <v>454.52</v>
      </c>
      <c r="D80" s="370">
        <v>302.24</v>
      </c>
      <c r="E80" s="371">
        <f t="shared" si="1"/>
        <v>756.76</v>
      </c>
      <c r="F80" s="370">
        <v>-5.51</v>
      </c>
      <c r="G80" s="370">
        <f t="shared" si="14"/>
        <v>-3.67</v>
      </c>
      <c r="H80" s="371">
        <f t="shared" si="2"/>
        <v>-9.18</v>
      </c>
      <c r="I80" s="370">
        <v>378.19</v>
      </c>
      <c r="J80" s="370">
        <f t="shared" si="15"/>
        <v>252.13</v>
      </c>
      <c r="K80" s="371">
        <f t="shared" si="3"/>
        <v>630.31999999999994</v>
      </c>
      <c r="L80" s="370">
        <v>407.96</v>
      </c>
      <c r="M80" s="370">
        <v>271.97000000000003</v>
      </c>
      <c r="N80" s="371">
        <f t="shared" si="4"/>
        <v>679.93000000000006</v>
      </c>
      <c r="O80" s="370">
        <f t="shared" si="12"/>
        <v>-35.279999999999973</v>
      </c>
      <c r="P80" s="370">
        <f t="shared" si="13"/>
        <v>-23.510000000000019</v>
      </c>
      <c r="Q80" s="371">
        <f t="shared" si="7"/>
        <v>-58.789999999999992</v>
      </c>
    </row>
    <row r="81" spans="1:17" ht="15.75" customHeight="1">
      <c r="A81" s="290">
        <f>AT3A_Schools_PS!A81</f>
        <v>72</v>
      </c>
      <c r="B81" s="290" t="str">
        <f>AT3A_Schools_PS!B81</f>
        <v>72-VARANASI</v>
      </c>
      <c r="C81" s="370">
        <v>678.77</v>
      </c>
      <c r="D81" s="370">
        <v>451.36</v>
      </c>
      <c r="E81" s="371">
        <f t="shared" si="1"/>
        <v>1130.1300000000001</v>
      </c>
      <c r="F81" s="370">
        <v>32.67</v>
      </c>
      <c r="G81" s="370">
        <f t="shared" si="14"/>
        <v>21.78</v>
      </c>
      <c r="H81" s="371">
        <f t="shared" si="2"/>
        <v>54.45</v>
      </c>
      <c r="I81" s="370">
        <v>444.86</v>
      </c>
      <c r="J81" s="370">
        <f t="shared" si="15"/>
        <v>296.57</v>
      </c>
      <c r="K81" s="371">
        <f t="shared" si="3"/>
        <v>741.43000000000006</v>
      </c>
      <c r="L81" s="370">
        <v>528.61</v>
      </c>
      <c r="M81" s="370">
        <v>350.04</v>
      </c>
      <c r="N81" s="371">
        <f t="shared" si="4"/>
        <v>878.65000000000009</v>
      </c>
      <c r="O81" s="370">
        <f t="shared" si="12"/>
        <v>-51.079999999999984</v>
      </c>
      <c r="P81" s="370">
        <f t="shared" si="13"/>
        <v>-31.689999999999998</v>
      </c>
      <c r="Q81" s="371">
        <f t="shared" si="7"/>
        <v>-82.769999999999982</v>
      </c>
    </row>
    <row r="82" spans="1:17" ht="15.75" customHeight="1">
      <c r="A82" s="290">
        <f>AT3A_Schools_PS!A82</f>
        <v>73</v>
      </c>
      <c r="B82" s="290" t="str">
        <f>AT3A_Schools_PS!B82</f>
        <v>73-SAMBHAL</v>
      </c>
      <c r="C82" s="370">
        <v>370.93</v>
      </c>
      <c r="D82" s="370">
        <v>246.65</v>
      </c>
      <c r="E82" s="371">
        <f t="shared" si="1"/>
        <v>617.58000000000004</v>
      </c>
      <c r="F82" s="370">
        <v>58.8</v>
      </c>
      <c r="G82" s="370">
        <f t="shared" si="14"/>
        <v>39.200000000000003</v>
      </c>
      <c r="H82" s="371">
        <f t="shared" si="2"/>
        <v>98</v>
      </c>
      <c r="I82" s="370">
        <v>299.95999999999998</v>
      </c>
      <c r="J82" s="370">
        <f t="shared" si="15"/>
        <v>199.97</v>
      </c>
      <c r="K82" s="371">
        <f t="shared" si="3"/>
        <v>499.92999999999995</v>
      </c>
      <c r="L82" s="370">
        <v>333.35</v>
      </c>
      <c r="M82" s="370">
        <v>222.22</v>
      </c>
      <c r="N82" s="371">
        <f t="shared" si="4"/>
        <v>555.57000000000005</v>
      </c>
      <c r="O82" s="370">
        <f t="shared" si="12"/>
        <v>25.409999999999968</v>
      </c>
      <c r="P82" s="370">
        <f t="shared" si="13"/>
        <v>16.950000000000017</v>
      </c>
      <c r="Q82" s="371">
        <f t="shared" si="7"/>
        <v>42.359999999999985</v>
      </c>
    </row>
    <row r="83" spans="1:17" ht="15.75" customHeight="1">
      <c r="A83" s="290">
        <f>AT3A_Schools_PS!A83</f>
        <v>74</v>
      </c>
      <c r="B83" s="290" t="str">
        <f>AT3A_Schools_PS!B83</f>
        <v>74-HAPUR</v>
      </c>
      <c r="C83" s="370">
        <v>167.76</v>
      </c>
      <c r="D83" s="370">
        <v>111.55</v>
      </c>
      <c r="E83" s="371">
        <f t="shared" si="1"/>
        <v>279.31</v>
      </c>
      <c r="F83" s="370">
        <v>16.96</v>
      </c>
      <c r="G83" s="370">
        <f t="shared" si="14"/>
        <v>11.31</v>
      </c>
      <c r="H83" s="371">
        <f t="shared" si="2"/>
        <v>28.270000000000003</v>
      </c>
      <c r="I83" s="370">
        <v>151.4</v>
      </c>
      <c r="J83" s="370">
        <f t="shared" si="15"/>
        <v>100.93</v>
      </c>
      <c r="K83" s="371">
        <f t="shared" si="3"/>
        <v>252.33</v>
      </c>
      <c r="L83" s="370">
        <v>158.49</v>
      </c>
      <c r="M83" s="370">
        <v>105.66</v>
      </c>
      <c r="N83" s="371">
        <f t="shared" si="4"/>
        <v>264.14999999999998</v>
      </c>
      <c r="O83" s="370">
        <f t="shared" si="12"/>
        <v>9.8700000000000045</v>
      </c>
      <c r="P83" s="370">
        <f t="shared" si="13"/>
        <v>6.5800000000000125</v>
      </c>
      <c r="Q83" s="371">
        <f t="shared" si="7"/>
        <v>16.450000000000017</v>
      </c>
    </row>
    <row r="84" spans="1:17" ht="15.75" customHeight="1">
      <c r="A84" s="290">
        <f>AT3A_Schools_PS!A84</f>
        <v>75</v>
      </c>
      <c r="B84" s="290" t="str">
        <f>AT3A_Schools_PS!B84</f>
        <v>75-SHAMLI</v>
      </c>
      <c r="C84" s="370">
        <v>172.42</v>
      </c>
      <c r="D84" s="370">
        <v>114.66</v>
      </c>
      <c r="E84" s="371">
        <f t="shared" si="1"/>
        <v>287.08</v>
      </c>
      <c r="F84" s="370">
        <v>-29.3</v>
      </c>
      <c r="G84" s="370">
        <f t="shared" si="14"/>
        <v>-19.53</v>
      </c>
      <c r="H84" s="371">
        <f t="shared" si="2"/>
        <v>-48.83</v>
      </c>
      <c r="I84" s="370">
        <v>152.53</v>
      </c>
      <c r="J84" s="370">
        <f t="shared" si="15"/>
        <v>101.69</v>
      </c>
      <c r="K84" s="371">
        <f t="shared" si="3"/>
        <v>254.22</v>
      </c>
      <c r="L84" s="370">
        <v>144.1</v>
      </c>
      <c r="M84" s="370">
        <v>96.06</v>
      </c>
      <c r="N84" s="371">
        <f t="shared" si="4"/>
        <v>240.16</v>
      </c>
      <c r="O84" s="370">
        <f t="shared" si="12"/>
        <v>-20.86999999999999</v>
      </c>
      <c r="P84" s="370">
        <f t="shared" si="13"/>
        <v>-13.900000000000006</v>
      </c>
      <c r="Q84" s="371">
        <f t="shared" si="7"/>
        <v>-34.769999999999996</v>
      </c>
    </row>
    <row r="85" spans="1:17" ht="12.75">
      <c r="A85" s="594" t="s">
        <v>853</v>
      </c>
      <c r="B85" s="733" t="s">
        <v>1229</v>
      </c>
      <c r="C85" s="733"/>
      <c r="D85" s="733"/>
      <c r="E85" s="733"/>
      <c r="F85" s="733"/>
      <c r="G85" s="733"/>
      <c r="H85" s="733"/>
      <c r="I85" s="733"/>
      <c r="J85" s="733"/>
      <c r="K85" s="733"/>
      <c r="L85" s="733"/>
      <c r="M85" s="733"/>
      <c r="N85" s="733"/>
      <c r="O85" s="733"/>
      <c r="P85" s="733"/>
      <c r="Q85" s="733"/>
    </row>
    <row r="86" spans="1:17" ht="12.75">
      <c r="B86" s="730" t="s">
        <v>1230</v>
      </c>
      <c r="C86" s="731"/>
      <c r="D86" s="731"/>
      <c r="E86" s="731"/>
      <c r="F86" s="731"/>
      <c r="G86" s="731"/>
      <c r="H86" s="731"/>
      <c r="I86" s="731"/>
      <c r="J86" s="731"/>
      <c r="K86" s="731"/>
      <c r="L86" s="731"/>
      <c r="M86" s="731"/>
      <c r="N86" s="731"/>
      <c r="O86" s="731"/>
      <c r="P86" s="731"/>
      <c r="Q86" s="731"/>
    </row>
    <row r="89" spans="1:17" ht="15.75" customHeight="1">
      <c r="A89" s="197" t="str">
        <f>AT_2A_fundflow!A53</f>
        <v>Date:</v>
      </c>
      <c r="O89" s="320" t="str">
        <f>'AT-1'!J46</f>
        <v>(Signature)</v>
      </c>
    </row>
    <row r="90" spans="1:17" ht="15.75" customHeight="1">
      <c r="A90" s="197" t="str">
        <f>AT_2A_fundflow!A54</f>
        <v>Place: LUCKNOW</v>
      </c>
      <c r="O90" s="320" t="str">
        <f>'AT-1'!J47</f>
        <v>Secretary Basic Education Department</v>
      </c>
    </row>
    <row r="91" spans="1:17" ht="15.75" customHeight="1">
      <c r="N91" s="320" t="str">
        <f>'AT-1'!I48</f>
        <v>Seal:</v>
      </c>
    </row>
  </sheetData>
  <mergeCells count="12">
    <mergeCell ref="B86:Q86"/>
    <mergeCell ref="B85:Q85"/>
    <mergeCell ref="A2:Q2"/>
    <mergeCell ref="A4:Q4"/>
    <mergeCell ref="A6:A7"/>
    <mergeCell ref="B6:B7"/>
    <mergeCell ref="O6:Q6"/>
    <mergeCell ref="F6:H6"/>
    <mergeCell ref="C6:E6"/>
    <mergeCell ref="I6:K6"/>
    <mergeCell ref="L6:N6"/>
    <mergeCell ref="A3:Q3"/>
  </mergeCells>
  <printOptions horizontalCentered="1"/>
  <pageMargins left="0.59055118110236227" right="0.59055118110236227" top="0.78740157480314965" bottom="0.59055118110236227" header="0.78740157480314965" footer="0.39370078740157483"/>
  <pageSetup paperSize="9" scale="80" fitToHeight="0" pageOrder="overThenDown" orientation="landscape" cellComments="atEnd" r:id="rId1"/>
  <headerFooter>
    <oddFooter>&amp;R&amp;P of &amp;N</oddFooter>
  </headerFooter>
</worksheet>
</file>

<file path=xl/worksheets/sheet2.xml><?xml version="1.0" encoding="utf-8"?>
<worksheet xmlns="http://schemas.openxmlformats.org/spreadsheetml/2006/main" xmlns:r="http://schemas.openxmlformats.org/officeDocument/2006/relationships">
  <sheetPr>
    <tabColor rgb="FF00B050"/>
    <outlinePr summaryBelow="0" summaryRight="0"/>
  </sheetPr>
  <dimension ref="A1:L999"/>
  <sheetViews>
    <sheetView view="pageBreakPreview" topLeftCell="A16" zoomScaleSheetLayoutView="100" workbookViewId="0">
      <selection activeCell="F38" sqref="F38"/>
    </sheetView>
  </sheetViews>
  <sheetFormatPr defaultColWidth="14.42578125" defaultRowHeight="15.75" customHeight="1"/>
  <cols>
    <col min="1" max="1" width="9.140625" customWidth="1"/>
    <col min="2" max="2" width="13" customWidth="1"/>
  </cols>
  <sheetData>
    <row r="1" spans="1:11" ht="12.75">
      <c r="J1" s="1"/>
      <c r="K1" s="2" t="s">
        <v>0</v>
      </c>
    </row>
    <row r="2" spans="1:11" ht="12.75">
      <c r="A2" s="667" t="s">
        <v>1</v>
      </c>
      <c r="B2" s="666"/>
      <c r="C2" s="666"/>
      <c r="D2" s="666"/>
      <c r="E2" s="666"/>
      <c r="F2" s="666"/>
      <c r="G2" s="666"/>
      <c r="H2" s="666"/>
      <c r="I2" s="666"/>
      <c r="J2" s="666"/>
      <c r="K2" s="666"/>
    </row>
    <row r="3" spans="1:11" ht="23.25">
      <c r="A3" s="665" t="s">
        <v>910</v>
      </c>
      <c r="B3" s="666"/>
      <c r="C3" s="666"/>
      <c r="D3" s="666"/>
      <c r="E3" s="666"/>
      <c r="F3" s="666"/>
      <c r="G3" s="666"/>
      <c r="H3" s="666"/>
      <c r="I3" s="666"/>
      <c r="J3" s="666"/>
      <c r="K3" s="666"/>
    </row>
    <row r="4" spans="1:11" ht="12.75">
      <c r="A4" s="668" t="s">
        <v>923</v>
      </c>
      <c r="B4" s="666"/>
      <c r="C4" s="666"/>
      <c r="D4" s="666"/>
      <c r="E4" s="666"/>
      <c r="F4" s="666"/>
      <c r="G4" s="666"/>
      <c r="H4" s="666"/>
      <c r="I4" s="666"/>
      <c r="J4" s="666"/>
      <c r="K4" s="666"/>
    </row>
    <row r="5" spans="1:11" ht="12.75">
      <c r="A5" s="3" t="s">
        <v>2</v>
      </c>
      <c r="J5" s="1"/>
    </row>
    <row r="6" spans="1:11" ht="12.75">
      <c r="A6" s="3" t="s">
        <v>3</v>
      </c>
      <c r="J6" s="1"/>
    </row>
    <row r="7" spans="1:11" ht="12.75">
      <c r="A7" s="4"/>
      <c r="B7" s="5" t="s">
        <v>4</v>
      </c>
      <c r="C7" s="5" t="s">
        <v>5</v>
      </c>
      <c r="D7" s="5" t="s">
        <v>6</v>
      </c>
      <c r="E7" s="5" t="s">
        <v>7</v>
      </c>
      <c r="F7" s="5" t="s">
        <v>8</v>
      </c>
      <c r="G7" s="5" t="s">
        <v>9</v>
      </c>
      <c r="J7" s="1"/>
    </row>
    <row r="8" spans="1:11" ht="12.75">
      <c r="A8" s="6">
        <v>1</v>
      </c>
      <c r="B8" s="6">
        <v>2</v>
      </c>
      <c r="C8" s="6">
        <v>3</v>
      </c>
      <c r="D8" s="6">
        <v>4</v>
      </c>
      <c r="E8" s="6">
        <v>5</v>
      </c>
      <c r="F8" s="6">
        <v>6</v>
      </c>
      <c r="G8" s="6">
        <v>7</v>
      </c>
      <c r="J8" s="1"/>
    </row>
    <row r="9" spans="1:11" ht="12.75">
      <c r="A9" s="7" t="s">
        <v>10</v>
      </c>
      <c r="B9" s="4">
        <v>7639</v>
      </c>
      <c r="C9" s="4">
        <v>112</v>
      </c>
      <c r="D9" s="4">
        <v>12700</v>
      </c>
      <c r="E9" s="4">
        <v>2072</v>
      </c>
      <c r="F9" s="4">
        <v>5404</v>
      </c>
      <c r="G9" s="8">
        <f>SUM(B9:F9)</f>
        <v>27927</v>
      </c>
      <c r="J9" s="1"/>
    </row>
    <row r="10" spans="1:11" ht="12.75">
      <c r="A10" s="7" t="s">
        <v>11</v>
      </c>
      <c r="B10" s="4">
        <v>103553</v>
      </c>
      <c r="C10" s="4">
        <v>5831</v>
      </c>
      <c r="D10" s="4">
        <v>192524</v>
      </c>
      <c r="E10" s="4">
        <v>15186</v>
      </c>
      <c r="F10" s="4">
        <v>50226</v>
      </c>
      <c r="G10" s="8">
        <f>SUM(B10:F10)</f>
        <v>367320</v>
      </c>
      <c r="J10" s="1"/>
    </row>
    <row r="11" spans="1:11" ht="12.75">
      <c r="A11" s="9" t="s">
        <v>9</v>
      </c>
      <c r="B11" s="10">
        <f t="shared" ref="B11:G11" si="0">SUM(B9:B10)</f>
        <v>111192</v>
      </c>
      <c r="C11" s="10">
        <f t="shared" si="0"/>
        <v>5943</v>
      </c>
      <c r="D11" s="10">
        <f t="shared" si="0"/>
        <v>205224</v>
      </c>
      <c r="E11" s="10">
        <f t="shared" si="0"/>
        <v>17258</v>
      </c>
      <c r="F11" s="10">
        <f t="shared" si="0"/>
        <v>55630</v>
      </c>
      <c r="G11" s="10">
        <f t="shared" si="0"/>
        <v>395247</v>
      </c>
      <c r="J11" s="1"/>
    </row>
    <row r="12" spans="1:11" ht="12.75">
      <c r="J12" s="1"/>
    </row>
    <row r="13" spans="1:11" ht="12.75">
      <c r="A13" s="3" t="s">
        <v>12</v>
      </c>
      <c r="J13" s="1"/>
    </row>
    <row r="14" spans="1:11" ht="12.75">
      <c r="A14" s="5" t="s">
        <v>13</v>
      </c>
      <c r="B14" s="5" t="s">
        <v>14</v>
      </c>
      <c r="C14" s="5" t="s">
        <v>9</v>
      </c>
      <c r="J14" s="1"/>
    </row>
    <row r="15" spans="1:11" ht="12.75">
      <c r="A15" s="11">
        <v>600</v>
      </c>
      <c r="B15" s="11">
        <v>400</v>
      </c>
      <c r="C15" s="12">
        <f>SUM(A15:B15)</f>
        <v>1000</v>
      </c>
      <c r="J15" s="1"/>
    </row>
    <row r="16" spans="1:11" ht="12.75">
      <c r="J16" s="1"/>
    </row>
    <row r="17" spans="1:12" ht="12.75">
      <c r="A17" s="3" t="s">
        <v>15</v>
      </c>
      <c r="J17" s="1"/>
    </row>
    <row r="18" spans="1:12" ht="12.75">
      <c r="A18" s="670" t="s">
        <v>16</v>
      </c>
      <c r="B18" s="661" t="s">
        <v>17</v>
      </c>
      <c r="C18" s="662"/>
      <c r="D18" s="653" t="s">
        <v>30</v>
      </c>
      <c r="E18" s="654"/>
      <c r="F18" s="654"/>
      <c r="G18" s="655"/>
      <c r="H18" s="653" t="s">
        <v>32</v>
      </c>
      <c r="I18" s="654"/>
      <c r="J18" s="654"/>
      <c r="K18" s="655"/>
    </row>
    <row r="19" spans="1:12" ht="24">
      <c r="A19" s="657"/>
      <c r="B19" s="663"/>
      <c r="C19" s="664"/>
      <c r="D19" s="20" t="s">
        <v>33</v>
      </c>
      <c r="E19" s="20" t="s">
        <v>34</v>
      </c>
      <c r="F19" s="20" t="s">
        <v>35</v>
      </c>
      <c r="G19" s="20" t="s">
        <v>36</v>
      </c>
      <c r="H19" s="20" t="s">
        <v>33</v>
      </c>
      <c r="I19" s="20" t="s">
        <v>34</v>
      </c>
      <c r="J19" s="21" t="s">
        <v>35</v>
      </c>
      <c r="K19" s="20" t="s">
        <v>36</v>
      </c>
    </row>
    <row r="20" spans="1:12" ht="12.75">
      <c r="A20" s="6">
        <v>1</v>
      </c>
      <c r="B20" s="671">
        <v>2</v>
      </c>
      <c r="C20" s="655"/>
      <c r="D20" s="6">
        <v>3</v>
      </c>
      <c r="E20" s="6">
        <v>4</v>
      </c>
      <c r="F20" s="6">
        <v>5</v>
      </c>
      <c r="G20" s="6">
        <v>6</v>
      </c>
      <c r="H20" s="6">
        <v>7</v>
      </c>
      <c r="I20" s="6">
        <v>8</v>
      </c>
      <c r="J20" s="22">
        <v>9</v>
      </c>
      <c r="K20" s="6">
        <v>10</v>
      </c>
    </row>
    <row r="21" spans="1:12" ht="12.75">
      <c r="A21" s="23">
        <v>1</v>
      </c>
      <c r="B21" s="658" t="s">
        <v>39</v>
      </c>
      <c r="C21" s="655"/>
      <c r="D21" s="24">
        <v>100</v>
      </c>
      <c r="E21" s="23" t="s">
        <v>41</v>
      </c>
      <c r="F21" s="24">
        <v>341</v>
      </c>
      <c r="G21" s="25">
        <v>43324</v>
      </c>
      <c r="H21" s="24">
        <v>150</v>
      </c>
      <c r="I21" s="23" t="s">
        <v>41</v>
      </c>
      <c r="J21" s="24">
        <v>511</v>
      </c>
      <c r="K21" s="25">
        <v>43452</v>
      </c>
    </row>
    <row r="22" spans="1:12" ht="12.75">
      <c r="A22" s="23">
        <v>2</v>
      </c>
      <c r="B22" s="658" t="s">
        <v>42</v>
      </c>
      <c r="C22" s="655"/>
      <c r="D22" s="24">
        <v>20</v>
      </c>
      <c r="E22" s="24">
        <v>1.43</v>
      </c>
      <c r="F22" s="24" t="s">
        <v>43</v>
      </c>
      <c r="G22" s="25">
        <v>43259</v>
      </c>
      <c r="H22" s="24">
        <v>30</v>
      </c>
      <c r="I22" s="24">
        <v>1.91</v>
      </c>
      <c r="J22" s="24" t="s">
        <v>44</v>
      </c>
      <c r="K22" s="25">
        <v>43355</v>
      </c>
      <c r="L22" s="596"/>
    </row>
    <row r="23" spans="1:12" ht="12.75">
      <c r="A23" s="23">
        <v>3</v>
      </c>
      <c r="B23" s="658" t="s">
        <v>45</v>
      </c>
      <c r="C23" s="655"/>
      <c r="D23" s="24">
        <v>50</v>
      </c>
      <c r="E23" s="24">
        <v>1.43</v>
      </c>
      <c r="F23" s="24">
        <v>30</v>
      </c>
      <c r="G23" s="24" t="s">
        <v>46</v>
      </c>
      <c r="H23" s="24">
        <v>75</v>
      </c>
      <c r="I23" s="24">
        <v>1.98</v>
      </c>
      <c r="J23" s="24">
        <v>45</v>
      </c>
      <c r="K23" s="24" t="s">
        <v>46</v>
      </c>
      <c r="L23" s="596"/>
    </row>
    <row r="24" spans="1:12" ht="12.75">
      <c r="A24" s="23">
        <v>4</v>
      </c>
      <c r="B24" s="658" t="s">
        <v>47</v>
      </c>
      <c r="C24" s="655"/>
      <c r="D24" s="24">
        <v>5</v>
      </c>
      <c r="E24" s="24">
        <v>0.62</v>
      </c>
      <c r="F24" s="24">
        <v>45</v>
      </c>
      <c r="G24" s="24" t="s">
        <v>46</v>
      </c>
      <c r="H24" s="24">
        <v>7.5</v>
      </c>
      <c r="I24" s="24">
        <v>1.52</v>
      </c>
      <c r="J24" s="24">
        <v>67.5</v>
      </c>
      <c r="K24" s="24" t="s">
        <v>46</v>
      </c>
      <c r="L24" s="596"/>
    </row>
    <row r="25" spans="1:12" ht="12.75">
      <c r="A25" s="23">
        <v>5</v>
      </c>
      <c r="B25" s="658" t="s">
        <v>49</v>
      </c>
      <c r="C25" s="655"/>
      <c r="D25" s="24">
        <v>6</v>
      </c>
      <c r="E25" s="24">
        <v>0.31</v>
      </c>
      <c r="F25" s="24" t="s">
        <v>46</v>
      </c>
      <c r="G25" s="24" t="s">
        <v>46</v>
      </c>
      <c r="H25" s="24">
        <v>9</v>
      </c>
      <c r="I25" s="24">
        <v>0.33</v>
      </c>
      <c r="J25" s="24" t="s">
        <v>46</v>
      </c>
      <c r="K25" s="24" t="s">
        <v>46</v>
      </c>
      <c r="L25" s="596"/>
    </row>
    <row r="26" spans="1:12" ht="12.75">
      <c r="A26" s="23">
        <v>6</v>
      </c>
      <c r="B26" s="658" t="s">
        <v>50</v>
      </c>
      <c r="C26" s="655"/>
      <c r="D26" s="24" t="s">
        <v>46</v>
      </c>
      <c r="E26" s="24">
        <v>0.56000000000000005</v>
      </c>
      <c r="F26" s="24" t="s">
        <v>46</v>
      </c>
      <c r="G26" s="24" t="s">
        <v>46</v>
      </c>
      <c r="H26" s="24" t="s">
        <v>46</v>
      </c>
      <c r="I26" s="24">
        <v>0.77</v>
      </c>
      <c r="J26" s="24" t="s">
        <v>46</v>
      </c>
      <c r="K26" s="24" t="s">
        <v>46</v>
      </c>
      <c r="L26" s="596"/>
    </row>
    <row r="27" spans="1:12" ht="12.75">
      <c r="A27" s="23">
        <v>7</v>
      </c>
      <c r="B27" s="658" t="s">
        <v>51</v>
      </c>
      <c r="C27" s="655"/>
      <c r="D27" s="24" t="s">
        <v>52</v>
      </c>
      <c r="E27" s="24" t="s">
        <v>46</v>
      </c>
      <c r="F27" s="24" t="s">
        <v>46</v>
      </c>
      <c r="G27" s="24" t="s">
        <v>46</v>
      </c>
      <c r="H27" s="24" t="s">
        <v>53</v>
      </c>
      <c r="I27" s="24" t="s">
        <v>46</v>
      </c>
      <c r="J27" s="24" t="s">
        <v>46</v>
      </c>
      <c r="K27" s="24" t="s">
        <v>46</v>
      </c>
    </row>
    <row r="28" spans="1:12" ht="12.75">
      <c r="A28" s="27"/>
      <c r="B28" s="659" t="s">
        <v>9</v>
      </c>
      <c r="C28" s="655"/>
      <c r="D28" s="28"/>
      <c r="E28" s="29">
        <v>4.3499999999999996</v>
      </c>
      <c r="F28" s="29" t="s">
        <v>54</v>
      </c>
      <c r="G28" s="29" t="s">
        <v>55</v>
      </c>
      <c r="H28" s="30"/>
      <c r="I28" s="29">
        <v>6.51</v>
      </c>
      <c r="J28" s="29" t="s">
        <v>57</v>
      </c>
      <c r="K28" s="29" t="s">
        <v>58</v>
      </c>
    </row>
    <row r="29" spans="1:12" ht="12.75">
      <c r="J29" s="1"/>
    </row>
    <row r="30" spans="1:12" ht="12.75">
      <c r="A30" s="3" t="s">
        <v>59</v>
      </c>
      <c r="J30" s="1"/>
    </row>
    <row r="31" spans="1:12" ht="12.75">
      <c r="A31" s="656" t="s">
        <v>16</v>
      </c>
      <c r="B31" s="661" t="s">
        <v>60</v>
      </c>
      <c r="C31" s="662"/>
      <c r="D31" s="653" t="s">
        <v>30</v>
      </c>
      <c r="E31" s="654"/>
      <c r="F31" s="655"/>
      <c r="G31" s="653" t="s">
        <v>32</v>
      </c>
      <c r="H31" s="654"/>
      <c r="I31" s="655"/>
      <c r="J31" s="1"/>
    </row>
    <row r="32" spans="1:12" ht="12.75">
      <c r="A32" s="669"/>
      <c r="B32" s="663"/>
      <c r="C32" s="664"/>
      <c r="D32" s="16" t="s">
        <v>62</v>
      </c>
      <c r="E32" s="16" t="s">
        <v>63</v>
      </c>
      <c r="F32" s="16" t="s">
        <v>64</v>
      </c>
      <c r="G32" s="16" t="s">
        <v>62</v>
      </c>
      <c r="H32" s="16" t="s">
        <v>63</v>
      </c>
      <c r="I32" s="16" t="s">
        <v>64</v>
      </c>
      <c r="J32" s="1"/>
    </row>
    <row r="33" spans="1:11" ht="12.75">
      <c r="A33" s="31">
        <v>1</v>
      </c>
      <c r="B33" s="660" t="s">
        <v>65</v>
      </c>
      <c r="C33" s="655"/>
      <c r="D33" s="32">
        <v>1</v>
      </c>
      <c r="E33" s="32">
        <v>4</v>
      </c>
      <c r="F33" s="32" t="s">
        <v>67</v>
      </c>
      <c r="G33" s="32">
        <v>1</v>
      </c>
      <c r="H33" s="32">
        <v>4</v>
      </c>
      <c r="I33" s="32" t="s">
        <v>67</v>
      </c>
      <c r="J33" s="1"/>
    </row>
    <row r="34" spans="1:11" ht="12.75">
      <c r="J34" s="1"/>
    </row>
    <row r="35" spans="1:11" ht="12.75">
      <c r="A35" s="3" t="s">
        <v>68</v>
      </c>
      <c r="J35" s="1"/>
    </row>
    <row r="36" spans="1:11" ht="12.75">
      <c r="A36" s="656" t="s">
        <v>70</v>
      </c>
      <c r="B36" s="653" t="s">
        <v>30</v>
      </c>
      <c r="C36" s="654"/>
      <c r="D36" s="655"/>
      <c r="E36" s="653" t="s">
        <v>32</v>
      </c>
      <c r="F36" s="654"/>
      <c r="G36" s="655"/>
      <c r="H36" s="656" t="s">
        <v>71</v>
      </c>
      <c r="J36" s="1"/>
    </row>
    <row r="37" spans="1:11" ht="12.75">
      <c r="A37" s="657"/>
      <c r="B37" s="16" t="s">
        <v>13</v>
      </c>
      <c r="C37" s="16" t="s">
        <v>14</v>
      </c>
      <c r="D37" s="16" t="s">
        <v>9</v>
      </c>
      <c r="E37" s="16" t="s">
        <v>13</v>
      </c>
      <c r="F37" s="16" t="s">
        <v>14</v>
      </c>
      <c r="G37" s="16" t="s">
        <v>9</v>
      </c>
      <c r="H37" s="657"/>
      <c r="J37" s="1"/>
    </row>
    <row r="38" spans="1:11" ht="12.75">
      <c r="A38" s="19" t="s">
        <v>73</v>
      </c>
      <c r="B38" s="11">
        <v>2.61</v>
      </c>
      <c r="C38" s="11">
        <v>1.74</v>
      </c>
      <c r="D38" s="12">
        <f>B38+C38</f>
        <v>4.3499999999999996</v>
      </c>
      <c r="E38" s="11">
        <v>3.91</v>
      </c>
      <c r="F38" s="11">
        <v>2.6</v>
      </c>
      <c r="G38" s="12">
        <f>E38+F38</f>
        <v>6.51</v>
      </c>
      <c r="H38" s="19" t="s">
        <v>46</v>
      </c>
      <c r="J38" s="1"/>
    </row>
    <row r="39" spans="1:11" ht="12.75">
      <c r="A39" s="19" t="s">
        <v>911</v>
      </c>
      <c r="B39" s="11">
        <v>2.61</v>
      </c>
      <c r="C39" s="11">
        <v>1.74</v>
      </c>
      <c r="D39" s="12">
        <f>B39+C39</f>
        <v>4.3499999999999996</v>
      </c>
      <c r="E39" s="11">
        <v>3.91</v>
      </c>
      <c r="F39" s="11">
        <v>2.6</v>
      </c>
      <c r="G39" s="12">
        <f>E39+F39</f>
        <v>6.51</v>
      </c>
      <c r="H39" s="19" t="s">
        <v>46</v>
      </c>
      <c r="J39" s="1"/>
    </row>
    <row r="40" spans="1:11" ht="12.75">
      <c r="A40" s="33" t="s">
        <v>74</v>
      </c>
      <c r="J40" s="1"/>
    </row>
    <row r="41" spans="1:11" ht="15.75" customHeight="1">
      <c r="J41" s="1"/>
    </row>
    <row r="42" spans="1:11" ht="15.75" customHeight="1">
      <c r="J42" s="1"/>
    </row>
    <row r="43" spans="1:11" ht="15.75" customHeight="1">
      <c r="J43" s="1"/>
    </row>
    <row r="44" spans="1:11" ht="15.75" customHeight="1">
      <c r="J44" s="1"/>
    </row>
    <row r="45" spans="1:11" ht="15.75" customHeight="1">
      <c r="J45" s="1"/>
    </row>
    <row r="46" spans="1:11" ht="15.75" customHeight="1">
      <c r="A46" s="3" t="s">
        <v>75</v>
      </c>
      <c r="I46" s="34"/>
      <c r="J46" s="35" t="s">
        <v>76</v>
      </c>
      <c r="K46" s="34"/>
    </row>
    <row r="47" spans="1:11" ht="15.75" customHeight="1">
      <c r="A47" s="3" t="s">
        <v>77</v>
      </c>
      <c r="I47" s="34"/>
      <c r="J47" s="35" t="s">
        <v>78</v>
      </c>
      <c r="K47" s="34"/>
    </row>
    <row r="48" spans="1:11" ht="15.75" customHeight="1">
      <c r="I48" s="35" t="s">
        <v>79</v>
      </c>
      <c r="J48" s="36"/>
      <c r="K48" s="34"/>
    </row>
    <row r="49" spans="10:10" ht="15.75" customHeight="1">
      <c r="J49" s="1"/>
    </row>
    <row r="50" spans="10:10" ht="15.75" customHeight="1">
      <c r="J50" s="1"/>
    </row>
    <row r="51" spans="10:10" ht="15.75" customHeight="1">
      <c r="J51" s="1"/>
    </row>
    <row r="52" spans="10:10" ht="15.75" customHeight="1">
      <c r="J52" s="1"/>
    </row>
    <row r="53" spans="10:10" ht="15.75" customHeight="1">
      <c r="J53" s="1"/>
    </row>
    <row r="54" spans="10:10" ht="15.75" customHeight="1">
      <c r="J54" s="1"/>
    </row>
    <row r="55" spans="10:10" ht="15.75" customHeight="1">
      <c r="J55" s="1"/>
    </row>
    <row r="56" spans="10:10" ht="15.75" customHeight="1">
      <c r="J56" s="1"/>
    </row>
    <row r="57" spans="10:10" ht="15.75" customHeight="1">
      <c r="J57" s="1"/>
    </row>
    <row r="58" spans="10:10" ht="15.75" customHeight="1">
      <c r="J58" s="1"/>
    </row>
    <row r="59" spans="10:10" ht="15.75" customHeight="1">
      <c r="J59" s="1"/>
    </row>
    <row r="60" spans="10:10" ht="15.75" customHeight="1">
      <c r="J60" s="1"/>
    </row>
    <row r="61" spans="10:10" ht="15.75" customHeight="1">
      <c r="J61" s="1"/>
    </row>
    <row r="62" spans="10:10" ht="15.75" customHeight="1">
      <c r="J62" s="1"/>
    </row>
    <row r="63" spans="10:10" ht="15.75" customHeight="1">
      <c r="J63" s="1"/>
    </row>
    <row r="64" spans="10:10" ht="15.75" customHeight="1">
      <c r="J64" s="1"/>
    </row>
    <row r="65" spans="10:10" ht="15.75" customHeight="1">
      <c r="J65" s="1"/>
    </row>
    <row r="66" spans="10:10" ht="15.75" customHeight="1">
      <c r="J66" s="1"/>
    </row>
    <row r="67" spans="10:10" ht="15.75" customHeight="1">
      <c r="J67" s="1"/>
    </row>
    <row r="68" spans="10:10" ht="15.75" customHeight="1">
      <c r="J68" s="1"/>
    </row>
    <row r="69" spans="10:10" ht="15.75" customHeight="1">
      <c r="J69" s="1"/>
    </row>
    <row r="70" spans="10:10" ht="15.75" customHeight="1">
      <c r="J70" s="1"/>
    </row>
    <row r="71" spans="10:10" ht="15.75" customHeight="1">
      <c r="J71" s="1"/>
    </row>
    <row r="72" spans="10:10" ht="15.75" customHeight="1">
      <c r="J72" s="1"/>
    </row>
    <row r="73" spans="10:10" ht="15.75" customHeight="1">
      <c r="J73" s="1"/>
    </row>
    <row r="74" spans="10:10" ht="15.75" customHeight="1">
      <c r="J74" s="1"/>
    </row>
    <row r="75" spans="10:10" ht="15.75" customHeight="1">
      <c r="J75" s="1"/>
    </row>
    <row r="76" spans="10:10" ht="15.75" customHeight="1">
      <c r="J76" s="1"/>
    </row>
    <row r="77" spans="10:10" ht="15.75" customHeight="1">
      <c r="J77" s="1"/>
    </row>
    <row r="78" spans="10:10" ht="15.75" customHeight="1">
      <c r="J78" s="1"/>
    </row>
    <row r="79" spans="10:10" ht="15.75" customHeight="1">
      <c r="J79" s="1"/>
    </row>
    <row r="80" spans="10:10" ht="15.75" customHeight="1">
      <c r="J80" s="1"/>
    </row>
    <row r="81" spans="10:10" ht="15.75" customHeight="1">
      <c r="J81" s="1"/>
    </row>
    <row r="82" spans="10:10" ht="15.75" customHeight="1">
      <c r="J82" s="1"/>
    </row>
    <row r="83" spans="10:10" ht="15.75" customHeight="1">
      <c r="J83" s="1"/>
    </row>
    <row r="84" spans="10:10" ht="15.75" customHeight="1">
      <c r="J84" s="1"/>
    </row>
    <row r="85" spans="10:10" ht="15.75" customHeight="1">
      <c r="J85" s="1"/>
    </row>
    <row r="86" spans="10:10" ht="15.75" customHeight="1">
      <c r="J86" s="1"/>
    </row>
    <row r="87" spans="10:10" ht="15.75" customHeight="1">
      <c r="J87" s="1"/>
    </row>
    <row r="88" spans="10:10" ht="15.75" customHeight="1">
      <c r="J88" s="1"/>
    </row>
    <row r="89" spans="10:10" ht="15.75" customHeight="1">
      <c r="J89" s="1"/>
    </row>
    <row r="90" spans="10:10" ht="15.75" customHeight="1">
      <c r="J90" s="1"/>
    </row>
    <row r="91" spans="10:10" ht="15.75" customHeight="1">
      <c r="J91" s="1"/>
    </row>
    <row r="92" spans="10:10" ht="15.75" customHeight="1">
      <c r="J92" s="1"/>
    </row>
    <row r="93" spans="10:10" ht="15.75" customHeight="1">
      <c r="J93" s="1"/>
    </row>
    <row r="94" spans="10:10" ht="15.75" customHeight="1">
      <c r="J94" s="1"/>
    </row>
    <row r="95" spans="10:10" ht="15.75" customHeight="1">
      <c r="J95" s="1"/>
    </row>
    <row r="96" spans="10:10" ht="15.75" customHeight="1">
      <c r="J96" s="1"/>
    </row>
    <row r="97" spans="10:10" ht="15.75" customHeight="1">
      <c r="J97" s="1"/>
    </row>
    <row r="98" spans="10:10" ht="15.75" customHeight="1">
      <c r="J98" s="1"/>
    </row>
    <row r="99" spans="10:10" ht="15.75" customHeight="1">
      <c r="J99" s="1"/>
    </row>
    <row r="100" spans="10:10" ht="15.75" customHeight="1">
      <c r="J100" s="1"/>
    </row>
    <row r="101" spans="10:10" ht="15.75" customHeight="1">
      <c r="J101" s="1"/>
    </row>
    <row r="102" spans="10:10" ht="15.75" customHeight="1">
      <c r="J102" s="1"/>
    </row>
    <row r="103" spans="10:10" ht="15.75" customHeight="1">
      <c r="J103" s="1"/>
    </row>
    <row r="104" spans="10:10" ht="15.75" customHeight="1">
      <c r="J104" s="1"/>
    </row>
    <row r="105" spans="10:10" ht="15.75" customHeight="1">
      <c r="J105" s="1"/>
    </row>
    <row r="106" spans="10:10" ht="15.75" customHeight="1">
      <c r="J106" s="1"/>
    </row>
    <row r="107" spans="10:10" ht="15.75" customHeight="1">
      <c r="J107" s="1"/>
    </row>
    <row r="108" spans="10:10" ht="15.75" customHeight="1">
      <c r="J108" s="1"/>
    </row>
    <row r="109" spans="10:10" ht="15.75" customHeight="1">
      <c r="J109" s="1"/>
    </row>
    <row r="110" spans="10:10" ht="15.75" customHeight="1">
      <c r="J110" s="1"/>
    </row>
    <row r="111" spans="10:10" ht="15.75" customHeight="1">
      <c r="J111" s="1"/>
    </row>
    <row r="112" spans="10:10" ht="15.75" customHeight="1">
      <c r="J112" s="1"/>
    </row>
    <row r="113" spans="10:10" ht="15.75" customHeight="1">
      <c r="J113" s="1"/>
    </row>
    <row r="114" spans="10:10" ht="15.75" customHeight="1">
      <c r="J114" s="1"/>
    </row>
    <row r="115" spans="10:10" ht="15.75" customHeight="1">
      <c r="J115" s="1"/>
    </row>
    <row r="116" spans="10:10" ht="15.75" customHeight="1">
      <c r="J116" s="1"/>
    </row>
    <row r="117" spans="10:10" ht="15.75" customHeight="1">
      <c r="J117" s="1"/>
    </row>
    <row r="118" spans="10:10" ht="15.75" customHeight="1">
      <c r="J118" s="1"/>
    </row>
    <row r="119" spans="10:10" ht="15.75" customHeight="1">
      <c r="J119" s="1"/>
    </row>
    <row r="120" spans="10:10" ht="15.75" customHeight="1">
      <c r="J120" s="1"/>
    </row>
    <row r="121" spans="10:10" ht="15.75" customHeight="1">
      <c r="J121" s="1"/>
    </row>
    <row r="122" spans="10:10" ht="15.75" customHeight="1">
      <c r="J122" s="1"/>
    </row>
    <row r="123" spans="10:10" ht="15.75" customHeight="1">
      <c r="J123" s="1"/>
    </row>
    <row r="124" spans="10:10" ht="15.75" customHeight="1">
      <c r="J124" s="1"/>
    </row>
    <row r="125" spans="10:10" ht="15.75" customHeight="1">
      <c r="J125" s="1"/>
    </row>
    <row r="126" spans="10:10" ht="15.75" customHeight="1">
      <c r="J126" s="1"/>
    </row>
    <row r="127" spans="10:10" ht="15.75" customHeight="1">
      <c r="J127" s="1"/>
    </row>
    <row r="128" spans="10:10" ht="15.75" customHeight="1">
      <c r="J128" s="1"/>
    </row>
    <row r="129" spans="10:10" ht="15.75" customHeight="1">
      <c r="J129" s="1"/>
    </row>
    <row r="130" spans="10:10" ht="15.75" customHeight="1">
      <c r="J130" s="1"/>
    </row>
    <row r="131" spans="10:10" ht="15.75" customHeight="1">
      <c r="J131" s="1"/>
    </row>
    <row r="132" spans="10:10" ht="15.75" customHeight="1">
      <c r="J132" s="1"/>
    </row>
    <row r="133" spans="10:10" ht="15.75" customHeight="1">
      <c r="J133" s="1"/>
    </row>
    <row r="134" spans="10:10" ht="15.75" customHeight="1">
      <c r="J134" s="1"/>
    </row>
    <row r="135" spans="10:10" ht="15.75" customHeight="1">
      <c r="J135" s="1"/>
    </row>
    <row r="136" spans="10:10" ht="15.75" customHeight="1">
      <c r="J136" s="1"/>
    </row>
    <row r="137" spans="10:10" ht="15.75" customHeight="1">
      <c r="J137" s="1"/>
    </row>
    <row r="138" spans="10:10" ht="15.75" customHeight="1">
      <c r="J138" s="1"/>
    </row>
    <row r="139" spans="10:10" ht="15.75" customHeight="1">
      <c r="J139" s="1"/>
    </row>
    <row r="140" spans="10:10" ht="15.75" customHeight="1">
      <c r="J140" s="1"/>
    </row>
    <row r="141" spans="10:10" ht="15.75" customHeight="1">
      <c r="J141" s="1"/>
    </row>
    <row r="142" spans="10:10" ht="15.75" customHeight="1">
      <c r="J142" s="1"/>
    </row>
    <row r="143" spans="10:10" ht="15.75" customHeight="1">
      <c r="J143" s="1"/>
    </row>
    <row r="144" spans="10:10" ht="15.75" customHeight="1">
      <c r="J144" s="1"/>
    </row>
    <row r="145" spans="10:10" ht="15.75" customHeight="1">
      <c r="J145" s="1"/>
    </row>
    <row r="146" spans="10:10" ht="15.75" customHeight="1">
      <c r="J146" s="1"/>
    </row>
    <row r="147" spans="10:10" ht="15.75" customHeight="1">
      <c r="J147" s="1"/>
    </row>
    <row r="148" spans="10:10" ht="15.75" customHeight="1">
      <c r="J148" s="1"/>
    </row>
    <row r="149" spans="10:10" ht="15.75" customHeight="1">
      <c r="J149" s="1"/>
    </row>
    <row r="150" spans="10:10" ht="15.75" customHeight="1">
      <c r="J150" s="1"/>
    </row>
    <row r="151" spans="10:10" ht="15.75" customHeight="1">
      <c r="J151" s="1"/>
    </row>
    <row r="152" spans="10:10" ht="15.75" customHeight="1">
      <c r="J152" s="1"/>
    </row>
    <row r="153" spans="10:10" ht="15.75" customHeight="1">
      <c r="J153" s="1"/>
    </row>
    <row r="154" spans="10:10" ht="15.75" customHeight="1">
      <c r="J154" s="1"/>
    </row>
    <row r="155" spans="10:10" ht="15.75" customHeight="1">
      <c r="J155" s="1"/>
    </row>
    <row r="156" spans="10:10" ht="15.75" customHeight="1">
      <c r="J156" s="1"/>
    </row>
    <row r="157" spans="10:10" ht="15.75" customHeight="1">
      <c r="J157" s="1"/>
    </row>
    <row r="158" spans="10:10" ht="15.75" customHeight="1">
      <c r="J158" s="1"/>
    </row>
    <row r="159" spans="10:10" ht="15.75" customHeight="1">
      <c r="J159" s="1"/>
    </row>
    <row r="160" spans="10:10" ht="15.75" customHeight="1">
      <c r="J160" s="1"/>
    </row>
    <row r="161" spans="10:10" ht="15.75" customHeight="1">
      <c r="J161" s="1"/>
    </row>
    <row r="162" spans="10:10" ht="15.75" customHeight="1">
      <c r="J162" s="1"/>
    </row>
    <row r="163" spans="10:10" ht="15.75" customHeight="1">
      <c r="J163" s="1"/>
    </row>
    <row r="164" spans="10:10" ht="15.75" customHeight="1">
      <c r="J164" s="1"/>
    </row>
    <row r="165" spans="10:10" ht="15.75" customHeight="1">
      <c r="J165" s="1"/>
    </row>
    <row r="166" spans="10:10" ht="15.75" customHeight="1">
      <c r="J166" s="1"/>
    </row>
    <row r="167" spans="10:10" ht="15.75" customHeight="1">
      <c r="J167" s="1"/>
    </row>
    <row r="168" spans="10:10" ht="15.75" customHeight="1">
      <c r="J168" s="1"/>
    </row>
    <row r="169" spans="10:10" ht="15.75" customHeight="1">
      <c r="J169" s="1"/>
    </row>
    <row r="170" spans="10:10" ht="15.75" customHeight="1">
      <c r="J170" s="1"/>
    </row>
    <row r="171" spans="10:10" ht="15.75" customHeight="1">
      <c r="J171" s="1"/>
    </row>
    <row r="172" spans="10:10" ht="15.75" customHeight="1">
      <c r="J172" s="1"/>
    </row>
    <row r="173" spans="10:10" ht="15.75" customHeight="1">
      <c r="J173" s="1"/>
    </row>
    <row r="174" spans="10:10" ht="15.75" customHeight="1">
      <c r="J174" s="1"/>
    </row>
    <row r="175" spans="10:10" ht="15.75" customHeight="1">
      <c r="J175" s="1"/>
    </row>
    <row r="176" spans="10:10" ht="15.75" customHeight="1">
      <c r="J176" s="1"/>
    </row>
    <row r="177" spans="10:10" ht="15.75" customHeight="1">
      <c r="J177" s="1"/>
    </row>
    <row r="178" spans="10:10" ht="15.75" customHeight="1">
      <c r="J178" s="1"/>
    </row>
    <row r="179" spans="10:10" ht="15.75" customHeight="1">
      <c r="J179" s="1"/>
    </row>
    <row r="180" spans="10:10" ht="15.75" customHeight="1">
      <c r="J180" s="1"/>
    </row>
    <row r="181" spans="10:10" ht="15.75" customHeight="1">
      <c r="J181" s="1"/>
    </row>
    <row r="182" spans="10:10" ht="15.75" customHeight="1">
      <c r="J182" s="1"/>
    </row>
    <row r="183" spans="10:10" ht="15.75" customHeight="1">
      <c r="J183" s="1"/>
    </row>
    <row r="184" spans="10:10" ht="15.75" customHeight="1">
      <c r="J184" s="1"/>
    </row>
    <row r="185" spans="10:10" ht="15.75" customHeight="1">
      <c r="J185" s="1"/>
    </row>
    <row r="186" spans="10:10" ht="15.75" customHeight="1">
      <c r="J186" s="1"/>
    </row>
    <row r="187" spans="10:10" ht="15.75" customHeight="1">
      <c r="J187" s="1"/>
    </row>
    <row r="188" spans="10:10" ht="15.75" customHeight="1">
      <c r="J188" s="1"/>
    </row>
    <row r="189" spans="10:10" ht="15.75" customHeight="1">
      <c r="J189" s="1"/>
    </row>
    <row r="190" spans="10:10" ht="15.75" customHeight="1">
      <c r="J190" s="1"/>
    </row>
    <row r="191" spans="10:10" ht="15.75" customHeight="1">
      <c r="J191" s="1"/>
    </row>
    <row r="192" spans="10:10" ht="15.75" customHeight="1">
      <c r="J192" s="1"/>
    </row>
    <row r="193" spans="10:10" ht="15.75" customHeight="1">
      <c r="J193" s="1"/>
    </row>
    <row r="194" spans="10:10" ht="15.75" customHeight="1">
      <c r="J194" s="1"/>
    </row>
    <row r="195" spans="10:10" ht="15.75" customHeight="1">
      <c r="J195" s="1"/>
    </row>
    <row r="196" spans="10:10" ht="15.75" customHeight="1">
      <c r="J196" s="1"/>
    </row>
    <row r="197" spans="10:10" ht="15.75" customHeight="1">
      <c r="J197" s="1"/>
    </row>
    <row r="198" spans="10:10" ht="15.75" customHeight="1">
      <c r="J198" s="1"/>
    </row>
    <row r="199" spans="10:10" ht="15.75" customHeight="1">
      <c r="J199" s="1"/>
    </row>
    <row r="200" spans="10:10" ht="15.75" customHeight="1">
      <c r="J200" s="1"/>
    </row>
    <row r="201" spans="10:10" ht="15.75" customHeight="1">
      <c r="J201" s="1"/>
    </row>
    <row r="202" spans="10:10" ht="15.75" customHeight="1">
      <c r="J202" s="1"/>
    </row>
    <row r="203" spans="10:10" ht="15.75" customHeight="1">
      <c r="J203" s="1"/>
    </row>
    <row r="204" spans="10:10" ht="15.75" customHeight="1">
      <c r="J204" s="1"/>
    </row>
    <row r="205" spans="10:10" ht="15.75" customHeight="1">
      <c r="J205" s="1"/>
    </row>
    <row r="206" spans="10:10" ht="15.75" customHeight="1">
      <c r="J206" s="1"/>
    </row>
    <row r="207" spans="10:10" ht="15.75" customHeight="1">
      <c r="J207" s="1"/>
    </row>
    <row r="208" spans="10:10" ht="15.75" customHeight="1">
      <c r="J208" s="1"/>
    </row>
    <row r="209" spans="10:10" ht="15.75" customHeight="1">
      <c r="J209" s="1"/>
    </row>
    <row r="210" spans="10:10" ht="15.75" customHeight="1">
      <c r="J210" s="1"/>
    </row>
    <row r="211" spans="10:10" ht="15.75" customHeight="1">
      <c r="J211" s="1"/>
    </row>
    <row r="212" spans="10:10" ht="15.75" customHeight="1">
      <c r="J212" s="1"/>
    </row>
    <row r="213" spans="10:10" ht="15.75" customHeight="1">
      <c r="J213" s="1"/>
    </row>
    <row r="214" spans="10:10" ht="15.75" customHeight="1">
      <c r="J214" s="1"/>
    </row>
    <row r="215" spans="10:10" ht="15.75" customHeight="1">
      <c r="J215" s="1"/>
    </row>
    <row r="216" spans="10:10" ht="15.75" customHeight="1">
      <c r="J216" s="1"/>
    </row>
    <row r="217" spans="10:10" ht="15.75" customHeight="1">
      <c r="J217" s="1"/>
    </row>
    <row r="218" spans="10:10" ht="15.75" customHeight="1">
      <c r="J218" s="1"/>
    </row>
    <row r="219" spans="10:10" ht="15.75" customHeight="1">
      <c r="J219" s="1"/>
    </row>
    <row r="220" spans="10:10" ht="15.75" customHeight="1">
      <c r="J220" s="1"/>
    </row>
    <row r="221" spans="10:10" ht="15.75" customHeight="1">
      <c r="J221" s="1"/>
    </row>
    <row r="222" spans="10:10" ht="15.75" customHeight="1">
      <c r="J222" s="1"/>
    </row>
    <row r="223" spans="10:10" ht="15.75" customHeight="1">
      <c r="J223" s="1"/>
    </row>
    <row r="224" spans="10:10" ht="15.75" customHeight="1">
      <c r="J224" s="1"/>
    </row>
    <row r="225" spans="10:10" ht="15.75" customHeight="1">
      <c r="J225" s="1"/>
    </row>
    <row r="226" spans="10:10" ht="15.75" customHeight="1">
      <c r="J226" s="1"/>
    </row>
    <row r="227" spans="10:10" ht="15.75" customHeight="1">
      <c r="J227" s="1"/>
    </row>
    <row r="228" spans="10:10" ht="15.75" customHeight="1">
      <c r="J228" s="1"/>
    </row>
    <row r="229" spans="10:10" ht="15.75" customHeight="1">
      <c r="J229" s="1"/>
    </row>
    <row r="230" spans="10:10" ht="15.75" customHeight="1">
      <c r="J230" s="1"/>
    </row>
    <row r="231" spans="10:10" ht="15.75" customHeight="1">
      <c r="J231" s="1"/>
    </row>
    <row r="232" spans="10:10" ht="15.75" customHeight="1">
      <c r="J232" s="1"/>
    </row>
    <row r="233" spans="10:10" ht="15.75" customHeight="1">
      <c r="J233" s="1"/>
    </row>
    <row r="234" spans="10:10" ht="15.75" customHeight="1">
      <c r="J234" s="1"/>
    </row>
    <row r="235" spans="10:10" ht="15.75" customHeight="1">
      <c r="J235" s="1"/>
    </row>
    <row r="236" spans="10:10" ht="15.75" customHeight="1">
      <c r="J236" s="1"/>
    </row>
    <row r="237" spans="10:10" ht="15.75" customHeight="1">
      <c r="J237" s="1"/>
    </row>
    <row r="238" spans="10:10" ht="15.75" customHeight="1">
      <c r="J238" s="1"/>
    </row>
    <row r="239" spans="10:10" ht="15.75" customHeight="1">
      <c r="J239" s="1"/>
    </row>
    <row r="240" spans="10:10" ht="15.75" customHeight="1">
      <c r="J240" s="1"/>
    </row>
    <row r="241" spans="10:10" ht="15.75" customHeight="1">
      <c r="J241" s="1"/>
    </row>
    <row r="242" spans="10:10" ht="15.75" customHeight="1">
      <c r="J242" s="1"/>
    </row>
    <row r="243" spans="10:10" ht="15.75" customHeight="1">
      <c r="J243" s="1"/>
    </row>
    <row r="244" spans="10:10" ht="15.75" customHeight="1">
      <c r="J244" s="1"/>
    </row>
    <row r="245" spans="10:10" ht="15.75" customHeight="1">
      <c r="J245" s="1"/>
    </row>
    <row r="246" spans="10:10" ht="15.75" customHeight="1">
      <c r="J246" s="1"/>
    </row>
    <row r="247" spans="10:10" ht="15.75" customHeight="1">
      <c r="J247" s="1"/>
    </row>
    <row r="248" spans="10:10" ht="15.75" customHeight="1">
      <c r="J248" s="1"/>
    </row>
    <row r="249" spans="10:10" ht="15.75" customHeight="1">
      <c r="J249" s="1"/>
    </row>
    <row r="250" spans="10:10" ht="15.75" customHeight="1">
      <c r="J250" s="1"/>
    </row>
    <row r="251" spans="10:10" ht="15.75" customHeight="1">
      <c r="J251" s="1"/>
    </row>
    <row r="252" spans="10:10" ht="15.75" customHeight="1">
      <c r="J252" s="1"/>
    </row>
    <row r="253" spans="10:10" ht="15.75" customHeight="1">
      <c r="J253" s="1"/>
    </row>
    <row r="254" spans="10:10" ht="15.75" customHeight="1">
      <c r="J254" s="1"/>
    </row>
    <row r="255" spans="10:10" ht="15.75" customHeight="1">
      <c r="J255" s="1"/>
    </row>
    <row r="256" spans="10:10" ht="15.75" customHeight="1">
      <c r="J256" s="1"/>
    </row>
    <row r="257" spans="10:10" ht="15.75" customHeight="1">
      <c r="J257" s="1"/>
    </row>
    <row r="258" spans="10:10" ht="15.75" customHeight="1">
      <c r="J258" s="1"/>
    </row>
    <row r="259" spans="10:10" ht="15.75" customHeight="1">
      <c r="J259" s="1"/>
    </row>
    <row r="260" spans="10:10" ht="15.75" customHeight="1">
      <c r="J260" s="1"/>
    </row>
    <row r="261" spans="10:10" ht="15.75" customHeight="1">
      <c r="J261" s="1"/>
    </row>
    <row r="262" spans="10:10" ht="15.75" customHeight="1">
      <c r="J262" s="1"/>
    </row>
    <row r="263" spans="10:10" ht="15.75" customHeight="1">
      <c r="J263" s="1"/>
    </row>
    <row r="264" spans="10:10" ht="15.75" customHeight="1">
      <c r="J264" s="1"/>
    </row>
    <row r="265" spans="10:10" ht="15.75" customHeight="1">
      <c r="J265" s="1"/>
    </row>
    <row r="266" spans="10:10" ht="15.75" customHeight="1">
      <c r="J266" s="1"/>
    </row>
    <row r="267" spans="10:10" ht="15.75" customHeight="1">
      <c r="J267" s="1"/>
    </row>
    <row r="268" spans="10:10" ht="15.75" customHeight="1">
      <c r="J268" s="1"/>
    </row>
    <row r="269" spans="10:10" ht="15.75" customHeight="1">
      <c r="J269" s="1"/>
    </row>
    <row r="270" spans="10:10" ht="15.75" customHeight="1">
      <c r="J270" s="1"/>
    </row>
    <row r="271" spans="10:10" ht="15.75" customHeight="1">
      <c r="J271" s="1"/>
    </row>
    <row r="272" spans="10:10" ht="15.75" customHeight="1">
      <c r="J272" s="1"/>
    </row>
    <row r="273" spans="10:10" ht="15.75" customHeight="1">
      <c r="J273" s="1"/>
    </row>
    <row r="274" spans="10:10" ht="15.75" customHeight="1">
      <c r="J274" s="1"/>
    </row>
    <row r="275" spans="10:10" ht="15.75" customHeight="1">
      <c r="J275" s="1"/>
    </row>
    <row r="276" spans="10:10" ht="15.75" customHeight="1">
      <c r="J276" s="1"/>
    </row>
    <row r="277" spans="10:10" ht="15.75" customHeight="1">
      <c r="J277" s="1"/>
    </row>
    <row r="278" spans="10:10" ht="15.75" customHeight="1">
      <c r="J278" s="1"/>
    </row>
    <row r="279" spans="10:10" ht="15.75" customHeight="1">
      <c r="J279" s="1"/>
    </row>
    <row r="280" spans="10:10" ht="15.75" customHeight="1">
      <c r="J280" s="1"/>
    </row>
    <row r="281" spans="10:10" ht="15.75" customHeight="1">
      <c r="J281" s="1"/>
    </row>
    <row r="282" spans="10:10" ht="15.75" customHeight="1">
      <c r="J282" s="1"/>
    </row>
    <row r="283" spans="10:10" ht="15.75" customHeight="1">
      <c r="J283" s="1"/>
    </row>
    <row r="284" spans="10:10" ht="15.75" customHeight="1">
      <c r="J284" s="1"/>
    </row>
    <row r="285" spans="10:10" ht="15.75" customHeight="1">
      <c r="J285" s="1"/>
    </row>
    <row r="286" spans="10:10" ht="15.75" customHeight="1">
      <c r="J286" s="1"/>
    </row>
    <row r="287" spans="10:10" ht="15.75" customHeight="1">
      <c r="J287" s="1"/>
    </row>
    <row r="288" spans="10:10" ht="15.75" customHeight="1">
      <c r="J288" s="1"/>
    </row>
    <row r="289" spans="10:10" ht="15.75" customHeight="1">
      <c r="J289" s="1"/>
    </row>
    <row r="290" spans="10:10" ht="15.75" customHeight="1">
      <c r="J290" s="1"/>
    </row>
    <row r="291" spans="10:10" ht="15.75" customHeight="1">
      <c r="J291" s="1"/>
    </row>
    <row r="292" spans="10:10" ht="15.75" customHeight="1">
      <c r="J292" s="1"/>
    </row>
    <row r="293" spans="10:10" ht="15.75" customHeight="1">
      <c r="J293" s="1"/>
    </row>
    <row r="294" spans="10:10" ht="15.75" customHeight="1">
      <c r="J294" s="1"/>
    </row>
    <row r="295" spans="10:10" ht="15.75" customHeight="1">
      <c r="J295" s="1"/>
    </row>
    <row r="296" spans="10:10" ht="15.75" customHeight="1">
      <c r="J296" s="1"/>
    </row>
    <row r="297" spans="10:10" ht="15.75" customHeight="1">
      <c r="J297" s="1"/>
    </row>
    <row r="298" spans="10:10" ht="15.75" customHeight="1">
      <c r="J298" s="1"/>
    </row>
    <row r="299" spans="10:10" ht="15.75" customHeight="1">
      <c r="J299" s="1"/>
    </row>
    <row r="300" spans="10:10" ht="15.75" customHeight="1">
      <c r="J300" s="1"/>
    </row>
    <row r="301" spans="10:10" ht="15.75" customHeight="1">
      <c r="J301" s="1"/>
    </row>
    <row r="302" spans="10:10" ht="15.75" customHeight="1">
      <c r="J302" s="1"/>
    </row>
    <row r="303" spans="10:10" ht="15.75" customHeight="1">
      <c r="J303" s="1"/>
    </row>
    <row r="304" spans="10:10" ht="15.75" customHeight="1">
      <c r="J304" s="1"/>
    </row>
    <row r="305" spans="10:10" ht="15.75" customHeight="1">
      <c r="J305" s="1"/>
    </row>
    <row r="306" spans="10:10" ht="15.75" customHeight="1">
      <c r="J306" s="1"/>
    </row>
    <row r="307" spans="10:10" ht="15.75" customHeight="1">
      <c r="J307" s="1"/>
    </row>
    <row r="308" spans="10:10" ht="15.75" customHeight="1">
      <c r="J308" s="1"/>
    </row>
    <row r="309" spans="10:10" ht="15.75" customHeight="1">
      <c r="J309" s="1"/>
    </row>
    <row r="310" spans="10:10" ht="15.75" customHeight="1">
      <c r="J310" s="1"/>
    </row>
    <row r="311" spans="10:10" ht="15.75" customHeight="1">
      <c r="J311" s="1"/>
    </row>
    <row r="312" spans="10:10" ht="15.75" customHeight="1">
      <c r="J312" s="1"/>
    </row>
    <row r="313" spans="10:10" ht="15.75" customHeight="1">
      <c r="J313" s="1"/>
    </row>
    <row r="314" spans="10:10" ht="15.75" customHeight="1">
      <c r="J314" s="1"/>
    </row>
    <row r="315" spans="10:10" ht="15.75" customHeight="1">
      <c r="J315" s="1"/>
    </row>
    <row r="316" spans="10:10" ht="15.75" customHeight="1">
      <c r="J316" s="1"/>
    </row>
    <row r="317" spans="10:10" ht="15.75" customHeight="1">
      <c r="J317" s="1"/>
    </row>
    <row r="318" spans="10:10" ht="15.75" customHeight="1">
      <c r="J318" s="1"/>
    </row>
    <row r="319" spans="10:10" ht="15.75" customHeight="1">
      <c r="J319" s="1"/>
    </row>
    <row r="320" spans="10:10" ht="15.75" customHeight="1">
      <c r="J320" s="1"/>
    </row>
    <row r="321" spans="10:10" ht="15.75" customHeight="1">
      <c r="J321" s="1"/>
    </row>
    <row r="322" spans="10:10" ht="15.75" customHeight="1">
      <c r="J322" s="1"/>
    </row>
    <row r="323" spans="10:10" ht="15.75" customHeight="1">
      <c r="J323" s="1"/>
    </row>
    <row r="324" spans="10:10" ht="15.75" customHeight="1">
      <c r="J324" s="1"/>
    </row>
    <row r="325" spans="10:10" ht="15.75" customHeight="1">
      <c r="J325" s="1"/>
    </row>
    <row r="326" spans="10:10" ht="15.75" customHeight="1">
      <c r="J326" s="1"/>
    </row>
    <row r="327" spans="10:10" ht="15.75" customHeight="1">
      <c r="J327" s="1"/>
    </row>
    <row r="328" spans="10:10" ht="15.75" customHeight="1">
      <c r="J328" s="1"/>
    </row>
    <row r="329" spans="10:10" ht="15.75" customHeight="1">
      <c r="J329" s="1"/>
    </row>
    <row r="330" spans="10:10" ht="15.75" customHeight="1">
      <c r="J330" s="1"/>
    </row>
    <row r="331" spans="10:10" ht="15.75" customHeight="1">
      <c r="J331" s="1"/>
    </row>
    <row r="332" spans="10:10" ht="15.75" customHeight="1">
      <c r="J332" s="1"/>
    </row>
    <row r="333" spans="10:10" ht="15.75" customHeight="1">
      <c r="J333" s="1"/>
    </row>
    <row r="334" spans="10:10" ht="15.75" customHeight="1">
      <c r="J334" s="1"/>
    </row>
    <row r="335" spans="10:10" ht="15.75" customHeight="1">
      <c r="J335" s="1"/>
    </row>
    <row r="336" spans="10:10" ht="15.75" customHeight="1">
      <c r="J336" s="1"/>
    </row>
    <row r="337" spans="10:10" ht="15.75" customHeight="1">
      <c r="J337" s="1"/>
    </row>
    <row r="338" spans="10:10" ht="15.75" customHeight="1">
      <c r="J338" s="1"/>
    </row>
    <row r="339" spans="10:10" ht="15.75" customHeight="1">
      <c r="J339" s="1"/>
    </row>
    <row r="340" spans="10:10" ht="15.75" customHeight="1">
      <c r="J340" s="1"/>
    </row>
    <row r="341" spans="10:10" ht="15.75" customHeight="1">
      <c r="J341" s="1"/>
    </row>
    <row r="342" spans="10:10" ht="15.75" customHeight="1">
      <c r="J342" s="1"/>
    </row>
    <row r="343" spans="10:10" ht="15.75" customHeight="1">
      <c r="J343" s="1"/>
    </row>
    <row r="344" spans="10:10" ht="15.75" customHeight="1">
      <c r="J344" s="1"/>
    </row>
    <row r="345" spans="10:10" ht="15.75" customHeight="1">
      <c r="J345" s="1"/>
    </row>
    <row r="346" spans="10:10" ht="15.75" customHeight="1">
      <c r="J346" s="1"/>
    </row>
    <row r="347" spans="10:10" ht="15.75" customHeight="1">
      <c r="J347" s="1"/>
    </row>
    <row r="348" spans="10:10" ht="15.75" customHeight="1">
      <c r="J348" s="1"/>
    </row>
    <row r="349" spans="10:10" ht="15.75" customHeight="1">
      <c r="J349" s="1"/>
    </row>
    <row r="350" spans="10:10" ht="15.75" customHeight="1">
      <c r="J350" s="1"/>
    </row>
    <row r="351" spans="10:10" ht="15.75" customHeight="1">
      <c r="J351" s="1"/>
    </row>
    <row r="352" spans="10:10" ht="15.75" customHeight="1">
      <c r="J352" s="1"/>
    </row>
    <row r="353" spans="10:10" ht="15.75" customHeight="1">
      <c r="J353" s="1"/>
    </row>
    <row r="354" spans="10:10" ht="15.75" customHeight="1">
      <c r="J354" s="1"/>
    </row>
    <row r="355" spans="10:10" ht="15.75" customHeight="1">
      <c r="J355" s="1"/>
    </row>
    <row r="356" spans="10:10" ht="15.75" customHeight="1">
      <c r="J356" s="1"/>
    </row>
    <row r="357" spans="10:10" ht="15.75" customHeight="1">
      <c r="J357" s="1"/>
    </row>
    <row r="358" spans="10:10" ht="15.75" customHeight="1">
      <c r="J358" s="1"/>
    </row>
    <row r="359" spans="10:10" ht="15.75" customHeight="1">
      <c r="J359" s="1"/>
    </row>
    <row r="360" spans="10:10" ht="15.75" customHeight="1">
      <c r="J360" s="1"/>
    </row>
    <row r="361" spans="10:10" ht="15.75" customHeight="1">
      <c r="J361" s="1"/>
    </row>
    <row r="362" spans="10:10" ht="15.75" customHeight="1">
      <c r="J362" s="1"/>
    </row>
    <row r="363" spans="10:10" ht="15.75" customHeight="1">
      <c r="J363" s="1"/>
    </row>
    <row r="364" spans="10:10" ht="15.75" customHeight="1">
      <c r="J364" s="1"/>
    </row>
    <row r="365" spans="10:10" ht="15.75" customHeight="1">
      <c r="J365" s="1"/>
    </row>
    <row r="366" spans="10:10" ht="15.75" customHeight="1">
      <c r="J366" s="1"/>
    </row>
    <row r="367" spans="10:10" ht="15.75" customHeight="1">
      <c r="J367" s="1"/>
    </row>
    <row r="368" spans="10:10" ht="15.75" customHeight="1">
      <c r="J368" s="1"/>
    </row>
    <row r="369" spans="10:10" ht="15.75" customHeight="1">
      <c r="J369" s="1"/>
    </row>
    <row r="370" spans="10:10" ht="15.75" customHeight="1">
      <c r="J370" s="1"/>
    </row>
    <row r="371" spans="10:10" ht="15.75" customHeight="1">
      <c r="J371" s="1"/>
    </row>
    <row r="372" spans="10:10" ht="15.75" customHeight="1">
      <c r="J372" s="1"/>
    </row>
    <row r="373" spans="10:10" ht="15.75" customHeight="1">
      <c r="J373" s="1"/>
    </row>
    <row r="374" spans="10:10" ht="15.75" customHeight="1">
      <c r="J374" s="1"/>
    </row>
    <row r="375" spans="10:10" ht="15.75" customHeight="1">
      <c r="J375" s="1"/>
    </row>
    <row r="376" spans="10:10" ht="15.75" customHeight="1">
      <c r="J376" s="1"/>
    </row>
    <row r="377" spans="10:10" ht="15.75" customHeight="1">
      <c r="J377" s="1"/>
    </row>
    <row r="378" spans="10:10" ht="15.75" customHeight="1">
      <c r="J378" s="1"/>
    </row>
    <row r="379" spans="10:10" ht="15.75" customHeight="1">
      <c r="J379" s="1"/>
    </row>
    <row r="380" spans="10:10" ht="15.75" customHeight="1">
      <c r="J380" s="1"/>
    </row>
    <row r="381" spans="10:10" ht="15.75" customHeight="1">
      <c r="J381" s="1"/>
    </row>
    <row r="382" spans="10:10" ht="15.75" customHeight="1">
      <c r="J382" s="1"/>
    </row>
    <row r="383" spans="10:10" ht="15.75" customHeight="1">
      <c r="J383" s="1"/>
    </row>
    <row r="384" spans="10:10" ht="15.75" customHeight="1">
      <c r="J384" s="1"/>
    </row>
    <row r="385" spans="10:10" ht="15.75" customHeight="1">
      <c r="J385" s="1"/>
    </row>
    <row r="386" spans="10:10" ht="15.75" customHeight="1">
      <c r="J386" s="1"/>
    </row>
    <row r="387" spans="10:10" ht="15.75" customHeight="1">
      <c r="J387" s="1"/>
    </row>
    <row r="388" spans="10:10" ht="15.75" customHeight="1">
      <c r="J388" s="1"/>
    </row>
    <row r="389" spans="10:10" ht="15.75" customHeight="1">
      <c r="J389" s="1"/>
    </row>
    <row r="390" spans="10:10" ht="15.75" customHeight="1">
      <c r="J390" s="1"/>
    </row>
    <row r="391" spans="10:10" ht="15.75" customHeight="1">
      <c r="J391" s="1"/>
    </row>
    <row r="392" spans="10:10" ht="15.75" customHeight="1">
      <c r="J392" s="1"/>
    </row>
    <row r="393" spans="10:10" ht="15.75" customHeight="1">
      <c r="J393" s="1"/>
    </row>
    <row r="394" spans="10:10" ht="15.75" customHeight="1">
      <c r="J394" s="1"/>
    </row>
    <row r="395" spans="10:10" ht="15.75" customHeight="1">
      <c r="J395" s="1"/>
    </row>
    <row r="396" spans="10:10" ht="15.75" customHeight="1">
      <c r="J396" s="1"/>
    </row>
    <row r="397" spans="10:10" ht="15.75" customHeight="1">
      <c r="J397" s="1"/>
    </row>
    <row r="398" spans="10:10" ht="15.75" customHeight="1">
      <c r="J398" s="1"/>
    </row>
    <row r="399" spans="10:10" ht="15.75" customHeight="1">
      <c r="J399" s="1"/>
    </row>
    <row r="400" spans="10:10" ht="15.75" customHeight="1">
      <c r="J400" s="1"/>
    </row>
    <row r="401" spans="10:10" ht="15.75" customHeight="1">
      <c r="J401" s="1"/>
    </row>
    <row r="402" spans="10:10" ht="15.75" customHeight="1">
      <c r="J402" s="1"/>
    </row>
    <row r="403" spans="10:10" ht="15.75" customHeight="1">
      <c r="J403" s="1"/>
    </row>
    <row r="404" spans="10:10" ht="15.75" customHeight="1">
      <c r="J404" s="1"/>
    </row>
    <row r="405" spans="10:10" ht="15.75" customHeight="1">
      <c r="J405" s="1"/>
    </row>
    <row r="406" spans="10:10" ht="15.75" customHeight="1">
      <c r="J406" s="1"/>
    </row>
    <row r="407" spans="10:10" ht="15.75" customHeight="1">
      <c r="J407" s="1"/>
    </row>
    <row r="408" spans="10:10" ht="15.75" customHeight="1">
      <c r="J408" s="1"/>
    </row>
    <row r="409" spans="10:10" ht="15.75" customHeight="1">
      <c r="J409" s="1"/>
    </row>
    <row r="410" spans="10:10" ht="15.75" customHeight="1">
      <c r="J410" s="1"/>
    </row>
    <row r="411" spans="10:10" ht="15.75" customHeight="1">
      <c r="J411" s="1"/>
    </row>
    <row r="412" spans="10:10" ht="15.75" customHeight="1">
      <c r="J412" s="1"/>
    </row>
    <row r="413" spans="10:10" ht="15.75" customHeight="1">
      <c r="J413" s="1"/>
    </row>
    <row r="414" spans="10:10" ht="15.75" customHeight="1">
      <c r="J414" s="1"/>
    </row>
    <row r="415" spans="10:10" ht="15.75" customHeight="1">
      <c r="J415" s="1"/>
    </row>
    <row r="416" spans="10:10" ht="15.75" customHeight="1">
      <c r="J416" s="1"/>
    </row>
    <row r="417" spans="10:10" ht="15.75" customHeight="1">
      <c r="J417" s="1"/>
    </row>
    <row r="418" spans="10:10" ht="15.75" customHeight="1">
      <c r="J418" s="1"/>
    </row>
    <row r="419" spans="10:10" ht="15.75" customHeight="1">
      <c r="J419" s="1"/>
    </row>
    <row r="420" spans="10:10" ht="15.75" customHeight="1">
      <c r="J420" s="1"/>
    </row>
    <row r="421" spans="10:10" ht="15.75" customHeight="1">
      <c r="J421" s="1"/>
    </row>
    <row r="422" spans="10:10" ht="15.75" customHeight="1">
      <c r="J422" s="1"/>
    </row>
    <row r="423" spans="10:10" ht="15.75" customHeight="1">
      <c r="J423" s="1"/>
    </row>
    <row r="424" spans="10:10" ht="15.75" customHeight="1">
      <c r="J424" s="1"/>
    </row>
    <row r="425" spans="10:10" ht="15.75" customHeight="1">
      <c r="J425" s="1"/>
    </row>
    <row r="426" spans="10:10" ht="15.75" customHeight="1">
      <c r="J426" s="1"/>
    </row>
    <row r="427" spans="10:10" ht="15.75" customHeight="1">
      <c r="J427" s="1"/>
    </row>
    <row r="428" spans="10:10" ht="15.75" customHeight="1">
      <c r="J428" s="1"/>
    </row>
    <row r="429" spans="10:10" ht="15.75" customHeight="1">
      <c r="J429" s="1"/>
    </row>
    <row r="430" spans="10:10" ht="15.75" customHeight="1">
      <c r="J430" s="1"/>
    </row>
    <row r="431" spans="10:10" ht="15.75" customHeight="1">
      <c r="J431" s="1"/>
    </row>
    <row r="432" spans="10:10" ht="15.75" customHeight="1">
      <c r="J432" s="1"/>
    </row>
    <row r="433" spans="10:10" ht="15.75" customHeight="1">
      <c r="J433" s="1"/>
    </row>
    <row r="434" spans="10:10" ht="15.75" customHeight="1">
      <c r="J434" s="1"/>
    </row>
    <row r="435" spans="10:10" ht="15.75" customHeight="1">
      <c r="J435" s="1"/>
    </row>
    <row r="436" spans="10:10" ht="15.75" customHeight="1">
      <c r="J436" s="1"/>
    </row>
    <row r="437" spans="10:10" ht="15.75" customHeight="1">
      <c r="J437" s="1"/>
    </row>
    <row r="438" spans="10:10" ht="15.75" customHeight="1">
      <c r="J438" s="1"/>
    </row>
    <row r="439" spans="10:10" ht="15.75" customHeight="1">
      <c r="J439" s="1"/>
    </row>
    <row r="440" spans="10:10" ht="15.75" customHeight="1">
      <c r="J440" s="1"/>
    </row>
    <row r="441" spans="10:10" ht="15.75" customHeight="1">
      <c r="J441" s="1"/>
    </row>
    <row r="442" spans="10:10" ht="15.75" customHeight="1">
      <c r="J442" s="1"/>
    </row>
    <row r="443" spans="10:10" ht="15.75" customHeight="1">
      <c r="J443" s="1"/>
    </row>
    <row r="444" spans="10:10" ht="15.75" customHeight="1">
      <c r="J444" s="1"/>
    </row>
    <row r="445" spans="10:10" ht="15.75" customHeight="1">
      <c r="J445" s="1"/>
    </row>
    <row r="446" spans="10:10" ht="15.75" customHeight="1">
      <c r="J446" s="1"/>
    </row>
    <row r="447" spans="10:10" ht="15.75" customHeight="1">
      <c r="J447" s="1"/>
    </row>
    <row r="448" spans="10:10" ht="15.75" customHeight="1">
      <c r="J448" s="1"/>
    </row>
    <row r="449" spans="10:10" ht="15.75" customHeight="1">
      <c r="J449" s="1"/>
    </row>
    <row r="450" spans="10:10" ht="15.75" customHeight="1">
      <c r="J450" s="1"/>
    </row>
    <row r="451" spans="10:10" ht="15.75" customHeight="1">
      <c r="J451" s="1"/>
    </row>
    <row r="452" spans="10:10" ht="15.75" customHeight="1">
      <c r="J452" s="1"/>
    </row>
    <row r="453" spans="10:10" ht="15.75" customHeight="1">
      <c r="J453" s="1"/>
    </row>
    <row r="454" spans="10:10" ht="15.75" customHeight="1">
      <c r="J454" s="1"/>
    </row>
    <row r="455" spans="10:10" ht="15.75" customHeight="1">
      <c r="J455" s="1"/>
    </row>
    <row r="456" spans="10:10" ht="15.75" customHeight="1">
      <c r="J456" s="1"/>
    </row>
    <row r="457" spans="10:10" ht="15.75" customHeight="1">
      <c r="J457" s="1"/>
    </row>
    <row r="458" spans="10:10" ht="15.75" customHeight="1">
      <c r="J458" s="1"/>
    </row>
    <row r="459" spans="10:10" ht="15.75" customHeight="1">
      <c r="J459" s="1"/>
    </row>
    <row r="460" spans="10:10" ht="15.75" customHeight="1">
      <c r="J460" s="1"/>
    </row>
    <row r="461" spans="10:10" ht="15.75" customHeight="1">
      <c r="J461" s="1"/>
    </row>
    <row r="462" spans="10:10" ht="15.75" customHeight="1">
      <c r="J462" s="1"/>
    </row>
    <row r="463" spans="10:10" ht="15.75" customHeight="1">
      <c r="J463" s="1"/>
    </row>
    <row r="464" spans="10:10" ht="15.75" customHeight="1">
      <c r="J464" s="1"/>
    </row>
    <row r="465" spans="10:10" ht="15.75" customHeight="1">
      <c r="J465" s="1"/>
    </row>
    <row r="466" spans="10:10" ht="15.75" customHeight="1">
      <c r="J466" s="1"/>
    </row>
    <row r="467" spans="10:10" ht="15.75" customHeight="1">
      <c r="J467" s="1"/>
    </row>
    <row r="468" spans="10:10" ht="15.75" customHeight="1">
      <c r="J468" s="1"/>
    </row>
    <row r="469" spans="10:10" ht="15.75" customHeight="1">
      <c r="J469" s="1"/>
    </row>
    <row r="470" spans="10:10" ht="15.75" customHeight="1">
      <c r="J470" s="1"/>
    </row>
    <row r="471" spans="10:10" ht="15.75" customHeight="1">
      <c r="J471" s="1"/>
    </row>
    <row r="472" spans="10:10" ht="15.75" customHeight="1">
      <c r="J472" s="1"/>
    </row>
    <row r="473" spans="10:10" ht="15.75" customHeight="1">
      <c r="J473" s="1"/>
    </row>
    <row r="474" spans="10:10" ht="15.75" customHeight="1">
      <c r="J474" s="1"/>
    </row>
    <row r="475" spans="10:10" ht="15.75" customHeight="1">
      <c r="J475" s="1"/>
    </row>
    <row r="476" spans="10:10" ht="15.75" customHeight="1">
      <c r="J476" s="1"/>
    </row>
    <row r="477" spans="10:10" ht="15.75" customHeight="1">
      <c r="J477" s="1"/>
    </row>
    <row r="478" spans="10:10" ht="15.75" customHeight="1">
      <c r="J478" s="1"/>
    </row>
    <row r="479" spans="10:10" ht="15.75" customHeight="1">
      <c r="J479" s="1"/>
    </row>
    <row r="480" spans="10:10" ht="15.75" customHeight="1">
      <c r="J480" s="1"/>
    </row>
    <row r="481" spans="10:10" ht="15.75" customHeight="1">
      <c r="J481" s="1"/>
    </row>
    <row r="482" spans="10:10" ht="15.75" customHeight="1">
      <c r="J482" s="1"/>
    </row>
    <row r="483" spans="10:10" ht="15.75" customHeight="1">
      <c r="J483" s="1"/>
    </row>
    <row r="484" spans="10:10" ht="15.75" customHeight="1">
      <c r="J484" s="1"/>
    </row>
    <row r="485" spans="10:10" ht="15.75" customHeight="1">
      <c r="J485" s="1"/>
    </row>
    <row r="486" spans="10:10" ht="15.75" customHeight="1">
      <c r="J486" s="1"/>
    </row>
    <row r="487" spans="10:10" ht="15.75" customHeight="1">
      <c r="J487" s="1"/>
    </row>
    <row r="488" spans="10:10" ht="15.75" customHeight="1">
      <c r="J488" s="1"/>
    </row>
    <row r="489" spans="10:10" ht="15.75" customHeight="1">
      <c r="J489" s="1"/>
    </row>
    <row r="490" spans="10:10" ht="15.75" customHeight="1">
      <c r="J490" s="1"/>
    </row>
    <row r="491" spans="10:10" ht="15.75" customHeight="1">
      <c r="J491" s="1"/>
    </row>
    <row r="492" spans="10:10" ht="15.75" customHeight="1">
      <c r="J492" s="1"/>
    </row>
    <row r="493" spans="10:10" ht="15.75" customHeight="1">
      <c r="J493" s="1"/>
    </row>
    <row r="494" spans="10:10" ht="15.75" customHeight="1">
      <c r="J494" s="1"/>
    </row>
    <row r="495" spans="10:10" ht="15.75" customHeight="1">
      <c r="J495" s="1"/>
    </row>
    <row r="496" spans="10:10" ht="15.75" customHeight="1">
      <c r="J496" s="1"/>
    </row>
    <row r="497" spans="10:10" ht="15.75" customHeight="1">
      <c r="J497" s="1"/>
    </row>
    <row r="498" spans="10:10" ht="15.75" customHeight="1">
      <c r="J498" s="1"/>
    </row>
    <row r="499" spans="10:10" ht="15.75" customHeight="1">
      <c r="J499" s="1"/>
    </row>
    <row r="500" spans="10:10" ht="15.75" customHeight="1">
      <c r="J500" s="1"/>
    </row>
    <row r="501" spans="10:10" ht="15.75" customHeight="1">
      <c r="J501" s="1"/>
    </row>
    <row r="502" spans="10:10" ht="15.75" customHeight="1">
      <c r="J502" s="1"/>
    </row>
    <row r="503" spans="10:10" ht="15.75" customHeight="1">
      <c r="J503" s="1"/>
    </row>
    <row r="504" spans="10:10" ht="15.75" customHeight="1">
      <c r="J504" s="1"/>
    </row>
    <row r="505" spans="10:10" ht="15.75" customHeight="1">
      <c r="J505" s="1"/>
    </row>
    <row r="506" spans="10:10" ht="15.75" customHeight="1">
      <c r="J506" s="1"/>
    </row>
    <row r="507" spans="10:10" ht="15.75" customHeight="1">
      <c r="J507" s="1"/>
    </row>
    <row r="508" spans="10:10" ht="15.75" customHeight="1">
      <c r="J508" s="1"/>
    </row>
    <row r="509" spans="10:10" ht="15.75" customHeight="1">
      <c r="J509" s="1"/>
    </row>
    <row r="510" spans="10:10" ht="15.75" customHeight="1">
      <c r="J510" s="1"/>
    </row>
    <row r="511" spans="10:10" ht="15.75" customHeight="1">
      <c r="J511" s="1"/>
    </row>
    <row r="512" spans="10:10" ht="15.75" customHeight="1">
      <c r="J512" s="1"/>
    </row>
    <row r="513" spans="10:10" ht="15.75" customHeight="1">
      <c r="J513" s="1"/>
    </row>
    <row r="514" spans="10:10" ht="15.75" customHeight="1">
      <c r="J514" s="1"/>
    </row>
    <row r="515" spans="10:10" ht="15.75" customHeight="1">
      <c r="J515" s="1"/>
    </row>
    <row r="516" spans="10:10" ht="15.75" customHeight="1">
      <c r="J516" s="1"/>
    </row>
    <row r="517" spans="10:10" ht="15.75" customHeight="1">
      <c r="J517" s="1"/>
    </row>
    <row r="518" spans="10:10" ht="15.75" customHeight="1">
      <c r="J518" s="1"/>
    </row>
    <row r="519" spans="10:10" ht="15.75" customHeight="1">
      <c r="J519" s="1"/>
    </row>
    <row r="520" spans="10:10" ht="15.75" customHeight="1">
      <c r="J520" s="1"/>
    </row>
    <row r="521" spans="10:10" ht="15.75" customHeight="1">
      <c r="J521" s="1"/>
    </row>
    <row r="522" spans="10:10" ht="15.75" customHeight="1">
      <c r="J522" s="1"/>
    </row>
    <row r="523" spans="10:10" ht="15.75" customHeight="1">
      <c r="J523" s="1"/>
    </row>
    <row r="524" spans="10:10" ht="15.75" customHeight="1">
      <c r="J524" s="1"/>
    </row>
    <row r="525" spans="10:10" ht="15.75" customHeight="1">
      <c r="J525" s="1"/>
    </row>
    <row r="526" spans="10:10" ht="15.75" customHeight="1">
      <c r="J526" s="1"/>
    </row>
    <row r="527" spans="10:10" ht="15.75" customHeight="1">
      <c r="J527" s="1"/>
    </row>
    <row r="528" spans="10:10" ht="15.75" customHeight="1">
      <c r="J528" s="1"/>
    </row>
    <row r="529" spans="10:10" ht="15.75" customHeight="1">
      <c r="J529" s="1"/>
    </row>
    <row r="530" spans="10:10" ht="15.75" customHeight="1">
      <c r="J530" s="1"/>
    </row>
    <row r="531" spans="10:10" ht="15.75" customHeight="1">
      <c r="J531" s="1"/>
    </row>
    <row r="532" spans="10:10" ht="15.75" customHeight="1">
      <c r="J532" s="1"/>
    </row>
    <row r="533" spans="10:10" ht="15.75" customHeight="1">
      <c r="J533" s="1"/>
    </row>
    <row r="534" spans="10:10" ht="15.75" customHeight="1">
      <c r="J534" s="1"/>
    </row>
    <row r="535" spans="10:10" ht="15.75" customHeight="1">
      <c r="J535" s="1"/>
    </row>
    <row r="536" spans="10:10" ht="15.75" customHeight="1">
      <c r="J536" s="1"/>
    </row>
    <row r="537" spans="10:10" ht="15.75" customHeight="1">
      <c r="J537" s="1"/>
    </row>
    <row r="538" spans="10:10" ht="15.75" customHeight="1">
      <c r="J538" s="1"/>
    </row>
    <row r="539" spans="10:10" ht="15.75" customHeight="1">
      <c r="J539" s="1"/>
    </row>
    <row r="540" spans="10:10" ht="15.75" customHeight="1">
      <c r="J540" s="1"/>
    </row>
    <row r="541" spans="10:10" ht="15.75" customHeight="1">
      <c r="J541" s="1"/>
    </row>
    <row r="542" spans="10:10" ht="15.75" customHeight="1">
      <c r="J542" s="1"/>
    </row>
    <row r="543" spans="10:10" ht="15.75" customHeight="1">
      <c r="J543" s="1"/>
    </row>
    <row r="544" spans="10:10" ht="15.75" customHeight="1">
      <c r="J544" s="1"/>
    </row>
    <row r="545" spans="10:10" ht="15.75" customHeight="1">
      <c r="J545" s="1"/>
    </row>
    <row r="546" spans="10:10" ht="15.75" customHeight="1">
      <c r="J546" s="1"/>
    </row>
    <row r="547" spans="10:10" ht="15.75" customHeight="1">
      <c r="J547" s="1"/>
    </row>
    <row r="548" spans="10:10" ht="15.75" customHeight="1">
      <c r="J548" s="1"/>
    </row>
    <row r="549" spans="10:10" ht="15.75" customHeight="1">
      <c r="J549" s="1"/>
    </row>
    <row r="550" spans="10:10" ht="15.75" customHeight="1">
      <c r="J550" s="1"/>
    </row>
    <row r="551" spans="10:10" ht="15.75" customHeight="1">
      <c r="J551" s="1"/>
    </row>
    <row r="552" spans="10:10" ht="15.75" customHeight="1">
      <c r="J552" s="1"/>
    </row>
    <row r="553" spans="10:10" ht="15.75" customHeight="1">
      <c r="J553" s="1"/>
    </row>
    <row r="554" spans="10:10" ht="15.75" customHeight="1">
      <c r="J554" s="1"/>
    </row>
    <row r="555" spans="10:10" ht="15.75" customHeight="1">
      <c r="J555" s="1"/>
    </row>
    <row r="556" spans="10:10" ht="15.75" customHeight="1">
      <c r="J556" s="1"/>
    </row>
    <row r="557" spans="10:10" ht="15.75" customHeight="1">
      <c r="J557" s="1"/>
    </row>
    <row r="558" spans="10:10" ht="15.75" customHeight="1">
      <c r="J558" s="1"/>
    </row>
    <row r="559" spans="10:10" ht="15.75" customHeight="1">
      <c r="J559" s="1"/>
    </row>
    <row r="560" spans="10:10" ht="15.75" customHeight="1">
      <c r="J560" s="1"/>
    </row>
    <row r="561" spans="10:10" ht="15.75" customHeight="1">
      <c r="J561" s="1"/>
    </row>
    <row r="562" spans="10:10" ht="15.75" customHeight="1">
      <c r="J562" s="1"/>
    </row>
    <row r="563" spans="10:10" ht="15.75" customHeight="1">
      <c r="J563" s="1"/>
    </row>
    <row r="564" spans="10:10" ht="15.75" customHeight="1">
      <c r="J564" s="1"/>
    </row>
    <row r="565" spans="10:10" ht="15.75" customHeight="1">
      <c r="J565" s="1"/>
    </row>
    <row r="566" spans="10:10" ht="15.75" customHeight="1">
      <c r="J566" s="1"/>
    </row>
    <row r="567" spans="10:10" ht="15.75" customHeight="1">
      <c r="J567" s="1"/>
    </row>
    <row r="568" spans="10:10" ht="15.75" customHeight="1">
      <c r="J568" s="1"/>
    </row>
    <row r="569" spans="10:10" ht="15.75" customHeight="1">
      <c r="J569" s="1"/>
    </row>
    <row r="570" spans="10:10" ht="15.75" customHeight="1">
      <c r="J570" s="1"/>
    </row>
    <row r="571" spans="10:10" ht="15.75" customHeight="1">
      <c r="J571" s="1"/>
    </row>
    <row r="572" spans="10:10" ht="15.75" customHeight="1">
      <c r="J572" s="1"/>
    </row>
    <row r="573" spans="10:10" ht="15.75" customHeight="1">
      <c r="J573" s="1"/>
    </row>
    <row r="574" spans="10:10" ht="15.75" customHeight="1">
      <c r="J574" s="1"/>
    </row>
    <row r="575" spans="10:10" ht="15.75" customHeight="1">
      <c r="J575" s="1"/>
    </row>
    <row r="576" spans="10:10" ht="15.75" customHeight="1">
      <c r="J576" s="1"/>
    </row>
    <row r="577" spans="10:10" ht="15.75" customHeight="1">
      <c r="J577" s="1"/>
    </row>
    <row r="578" spans="10:10" ht="15.75" customHeight="1">
      <c r="J578" s="1"/>
    </row>
    <row r="579" spans="10:10" ht="15.75" customHeight="1">
      <c r="J579" s="1"/>
    </row>
    <row r="580" spans="10:10" ht="15.75" customHeight="1">
      <c r="J580" s="1"/>
    </row>
    <row r="581" spans="10:10" ht="15.75" customHeight="1">
      <c r="J581" s="1"/>
    </row>
    <row r="582" spans="10:10" ht="15.75" customHeight="1">
      <c r="J582" s="1"/>
    </row>
    <row r="583" spans="10:10" ht="15.75" customHeight="1">
      <c r="J583" s="1"/>
    </row>
    <row r="584" spans="10:10" ht="15.75" customHeight="1">
      <c r="J584" s="1"/>
    </row>
    <row r="585" spans="10:10" ht="15.75" customHeight="1">
      <c r="J585" s="1"/>
    </row>
    <row r="586" spans="10:10" ht="15.75" customHeight="1">
      <c r="J586" s="1"/>
    </row>
    <row r="587" spans="10:10" ht="15.75" customHeight="1">
      <c r="J587" s="1"/>
    </row>
    <row r="588" spans="10:10" ht="15.75" customHeight="1">
      <c r="J588" s="1"/>
    </row>
    <row r="589" spans="10:10" ht="15.75" customHeight="1">
      <c r="J589" s="1"/>
    </row>
    <row r="590" spans="10:10" ht="15.75" customHeight="1">
      <c r="J590" s="1"/>
    </row>
    <row r="591" spans="10:10" ht="15.75" customHeight="1">
      <c r="J591" s="1"/>
    </row>
    <row r="592" spans="10:10" ht="15.75" customHeight="1">
      <c r="J592" s="1"/>
    </row>
    <row r="593" spans="10:10" ht="15.75" customHeight="1">
      <c r="J593" s="1"/>
    </row>
    <row r="594" spans="10:10" ht="15.75" customHeight="1">
      <c r="J594" s="1"/>
    </row>
    <row r="595" spans="10:10" ht="15.75" customHeight="1">
      <c r="J595" s="1"/>
    </row>
    <row r="596" spans="10:10" ht="15.75" customHeight="1">
      <c r="J596" s="1"/>
    </row>
    <row r="597" spans="10:10" ht="15.75" customHeight="1">
      <c r="J597" s="1"/>
    </row>
    <row r="598" spans="10:10" ht="15.75" customHeight="1">
      <c r="J598" s="1"/>
    </row>
    <row r="599" spans="10:10" ht="15.75" customHeight="1">
      <c r="J599" s="1"/>
    </row>
    <row r="600" spans="10:10" ht="15.75" customHeight="1">
      <c r="J600" s="1"/>
    </row>
    <row r="601" spans="10:10" ht="15.75" customHeight="1">
      <c r="J601" s="1"/>
    </row>
    <row r="602" spans="10:10" ht="15.75" customHeight="1">
      <c r="J602" s="1"/>
    </row>
    <row r="603" spans="10:10" ht="15.75" customHeight="1">
      <c r="J603" s="1"/>
    </row>
    <row r="604" spans="10:10" ht="15.75" customHeight="1">
      <c r="J604" s="1"/>
    </row>
    <row r="605" spans="10:10" ht="15.75" customHeight="1">
      <c r="J605" s="1"/>
    </row>
    <row r="606" spans="10:10" ht="15.75" customHeight="1">
      <c r="J606" s="1"/>
    </row>
    <row r="607" spans="10:10" ht="15.75" customHeight="1">
      <c r="J607" s="1"/>
    </row>
    <row r="608" spans="10:10" ht="15.75" customHeight="1">
      <c r="J608" s="1"/>
    </row>
    <row r="609" spans="10:10" ht="15.75" customHeight="1">
      <c r="J609" s="1"/>
    </row>
    <row r="610" spans="10:10" ht="15.75" customHeight="1">
      <c r="J610" s="1"/>
    </row>
    <row r="611" spans="10:10" ht="15.75" customHeight="1">
      <c r="J611" s="1"/>
    </row>
    <row r="612" spans="10:10" ht="15.75" customHeight="1">
      <c r="J612" s="1"/>
    </row>
    <row r="613" spans="10:10" ht="15.75" customHeight="1">
      <c r="J613" s="1"/>
    </row>
    <row r="614" spans="10:10" ht="15.75" customHeight="1">
      <c r="J614" s="1"/>
    </row>
    <row r="615" spans="10:10" ht="15.75" customHeight="1">
      <c r="J615" s="1"/>
    </row>
    <row r="616" spans="10:10" ht="15.75" customHeight="1">
      <c r="J616" s="1"/>
    </row>
    <row r="617" spans="10:10" ht="15.75" customHeight="1">
      <c r="J617" s="1"/>
    </row>
    <row r="618" spans="10:10" ht="15.75" customHeight="1">
      <c r="J618" s="1"/>
    </row>
    <row r="619" spans="10:10" ht="15.75" customHeight="1">
      <c r="J619" s="1"/>
    </row>
    <row r="620" spans="10:10" ht="15.75" customHeight="1">
      <c r="J620" s="1"/>
    </row>
    <row r="621" spans="10:10" ht="15.75" customHeight="1">
      <c r="J621" s="1"/>
    </row>
    <row r="622" spans="10:10" ht="15.75" customHeight="1">
      <c r="J622" s="1"/>
    </row>
    <row r="623" spans="10:10" ht="15.75" customHeight="1">
      <c r="J623" s="1"/>
    </row>
    <row r="624" spans="10:10" ht="15.75" customHeight="1">
      <c r="J624" s="1"/>
    </row>
    <row r="625" spans="10:10" ht="15.75" customHeight="1">
      <c r="J625" s="1"/>
    </row>
    <row r="626" spans="10:10" ht="15.75" customHeight="1">
      <c r="J626" s="1"/>
    </row>
    <row r="627" spans="10:10" ht="15.75" customHeight="1">
      <c r="J627" s="1"/>
    </row>
    <row r="628" spans="10:10" ht="15.75" customHeight="1">
      <c r="J628" s="1"/>
    </row>
    <row r="629" spans="10:10" ht="15.75" customHeight="1">
      <c r="J629" s="1"/>
    </row>
    <row r="630" spans="10:10" ht="15.75" customHeight="1">
      <c r="J630" s="1"/>
    </row>
    <row r="631" spans="10:10" ht="15.75" customHeight="1">
      <c r="J631" s="1"/>
    </row>
    <row r="632" spans="10:10" ht="15.75" customHeight="1">
      <c r="J632" s="1"/>
    </row>
    <row r="633" spans="10:10" ht="15.75" customHeight="1">
      <c r="J633" s="1"/>
    </row>
    <row r="634" spans="10:10" ht="15.75" customHeight="1">
      <c r="J634" s="1"/>
    </row>
    <row r="635" spans="10:10" ht="15.75" customHeight="1">
      <c r="J635" s="1"/>
    </row>
    <row r="636" spans="10:10" ht="15.75" customHeight="1">
      <c r="J636" s="1"/>
    </row>
    <row r="637" spans="10:10" ht="15.75" customHeight="1">
      <c r="J637" s="1"/>
    </row>
    <row r="638" spans="10:10" ht="15.75" customHeight="1">
      <c r="J638" s="1"/>
    </row>
    <row r="639" spans="10:10" ht="15.75" customHeight="1">
      <c r="J639" s="1"/>
    </row>
    <row r="640" spans="10:10" ht="15.75" customHeight="1">
      <c r="J640" s="1"/>
    </row>
    <row r="641" spans="10:10" ht="15.75" customHeight="1">
      <c r="J641" s="1"/>
    </row>
    <row r="642" spans="10:10" ht="15.75" customHeight="1">
      <c r="J642" s="1"/>
    </row>
    <row r="643" spans="10:10" ht="15.75" customHeight="1">
      <c r="J643" s="1"/>
    </row>
    <row r="644" spans="10:10" ht="15.75" customHeight="1">
      <c r="J644" s="1"/>
    </row>
    <row r="645" spans="10:10" ht="15.75" customHeight="1">
      <c r="J645" s="1"/>
    </row>
    <row r="646" spans="10:10" ht="15.75" customHeight="1">
      <c r="J646" s="1"/>
    </row>
    <row r="647" spans="10:10" ht="15.75" customHeight="1">
      <c r="J647" s="1"/>
    </row>
    <row r="648" spans="10:10" ht="15.75" customHeight="1">
      <c r="J648" s="1"/>
    </row>
    <row r="649" spans="10:10" ht="15.75" customHeight="1">
      <c r="J649" s="1"/>
    </row>
    <row r="650" spans="10:10" ht="15.75" customHeight="1">
      <c r="J650" s="1"/>
    </row>
    <row r="651" spans="10:10" ht="15.75" customHeight="1">
      <c r="J651" s="1"/>
    </row>
    <row r="652" spans="10:10" ht="15.75" customHeight="1">
      <c r="J652" s="1"/>
    </row>
    <row r="653" spans="10:10" ht="15.75" customHeight="1">
      <c r="J653" s="1"/>
    </row>
    <row r="654" spans="10:10" ht="15.75" customHeight="1">
      <c r="J654" s="1"/>
    </row>
    <row r="655" spans="10:10" ht="15.75" customHeight="1">
      <c r="J655" s="1"/>
    </row>
    <row r="656" spans="10:10" ht="15.75" customHeight="1">
      <c r="J656" s="1"/>
    </row>
    <row r="657" spans="10:10" ht="15.75" customHeight="1">
      <c r="J657" s="1"/>
    </row>
    <row r="658" spans="10:10" ht="15.75" customHeight="1">
      <c r="J658" s="1"/>
    </row>
    <row r="659" spans="10:10" ht="15.75" customHeight="1">
      <c r="J659" s="1"/>
    </row>
    <row r="660" spans="10:10" ht="15.75" customHeight="1">
      <c r="J660" s="1"/>
    </row>
    <row r="661" spans="10:10" ht="15.75" customHeight="1">
      <c r="J661" s="1"/>
    </row>
    <row r="662" spans="10:10" ht="15.75" customHeight="1">
      <c r="J662" s="1"/>
    </row>
    <row r="663" spans="10:10" ht="15.75" customHeight="1">
      <c r="J663" s="1"/>
    </row>
    <row r="664" spans="10:10" ht="15.75" customHeight="1">
      <c r="J664" s="1"/>
    </row>
    <row r="665" spans="10:10" ht="15.75" customHeight="1">
      <c r="J665" s="1"/>
    </row>
    <row r="666" spans="10:10" ht="15.75" customHeight="1">
      <c r="J666" s="1"/>
    </row>
    <row r="667" spans="10:10" ht="15.75" customHeight="1">
      <c r="J667" s="1"/>
    </row>
    <row r="668" spans="10:10" ht="15.75" customHeight="1">
      <c r="J668" s="1"/>
    </row>
    <row r="669" spans="10:10" ht="15.75" customHeight="1">
      <c r="J669" s="1"/>
    </row>
    <row r="670" spans="10:10" ht="15.75" customHeight="1">
      <c r="J670" s="1"/>
    </row>
    <row r="671" spans="10:10" ht="15.75" customHeight="1">
      <c r="J671" s="1"/>
    </row>
    <row r="672" spans="10:10" ht="15.75" customHeight="1">
      <c r="J672" s="1"/>
    </row>
    <row r="673" spans="10:10" ht="15.75" customHeight="1">
      <c r="J673" s="1"/>
    </row>
    <row r="674" spans="10:10" ht="15.75" customHeight="1">
      <c r="J674" s="1"/>
    </row>
    <row r="675" spans="10:10" ht="15.75" customHeight="1">
      <c r="J675" s="1"/>
    </row>
    <row r="676" spans="10:10" ht="15.75" customHeight="1">
      <c r="J676" s="1"/>
    </row>
    <row r="677" spans="10:10" ht="15.75" customHeight="1">
      <c r="J677" s="1"/>
    </row>
    <row r="678" spans="10:10" ht="15.75" customHeight="1">
      <c r="J678" s="1"/>
    </row>
    <row r="679" spans="10:10" ht="15.75" customHeight="1">
      <c r="J679" s="1"/>
    </row>
    <row r="680" spans="10:10" ht="15.75" customHeight="1">
      <c r="J680" s="1"/>
    </row>
    <row r="681" spans="10:10" ht="15.75" customHeight="1">
      <c r="J681" s="1"/>
    </row>
    <row r="682" spans="10:10" ht="15.75" customHeight="1">
      <c r="J682" s="1"/>
    </row>
    <row r="683" spans="10:10" ht="15.75" customHeight="1">
      <c r="J683" s="1"/>
    </row>
    <row r="684" spans="10:10" ht="15.75" customHeight="1">
      <c r="J684" s="1"/>
    </row>
    <row r="685" spans="10:10" ht="15.75" customHeight="1">
      <c r="J685" s="1"/>
    </row>
    <row r="686" spans="10:10" ht="15.75" customHeight="1">
      <c r="J686" s="1"/>
    </row>
    <row r="687" spans="10:10" ht="15.75" customHeight="1">
      <c r="J687" s="1"/>
    </row>
    <row r="688" spans="10:10" ht="15.75" customHeight="1">
      <c r="J688" s="1"/>
    </row>
    <row r="689" spans="10:10" ht="15.75" customHeight="1">
      <c r="J689" s="1"/>
    </row>
    <row r="690" spans="10:10" ht="15.75" customHeight="1">
      <c r="J690" s="1"/>
    </row>
    <row r="691" spans="10:10" ht="15.75" customHeight="1">
      <c r="J691" s="1"/>
    </row>
    <row r="692" spans="10:10" ht="15.75" customHeight="1">
      <c r="J692" s="1"/>
    </row>
    <row r="693" spans="10:10" ht="15.75" customHeight="1">
      <c r="J693" s="1"/>
    </row>
    <row r="694" spans="10:10" ht="15.75" customHeight="1">
      <c r="J694" s="1"/>
    </row>
    <row r="695" spans="10:10" ht="15.75" customHeight="1">
      <c r="J695" s="1"/>
    </row>
    <row r="696" spans="10:10" ht="15.75" customHeight="1">
      <c r="J696" s="1"/>
    </row>
    <row r="697" spans="10:10" ht="15.75" customHeight="1">
      <c r="J697" s="1"/>
    </row>
    <row r="698" spans="10:10" ht="15.75" customHeight="1">
      <c r="J698" s="1"/>
    </row>
    <row r="699" spans="10:10" ht="15.75" customHeight="1">
      <c r="J699" s="1"/>
    </row>
    <row r="700" spans="10:10" ht="15.75" customHeight="1">
      <c r="J700" s="1"/>
    </row>
    <row r="701" spans="10:10" ht="15.75" customHeight="1">
      <c r="J701" s="1"/>
    </row>
    <row r="702" spans="10:10" ht="15.75" customHeight="1">
      <c r="J702" s="1"/>
    </row>
    <row r="703" spans="10:10" ht="15.75" customHeight="1">
      <c r="J703" s="1"/>
    </row>
    <row r="704" spans="10:10" ht="15.75" customHeight="1">
      <c r="J704" s="1"/>
    </row>
    <row r="705" spans="10:10" ht="15.75" customHeight="1">
      <c r="J705" s="1"/>
    </row>
    <row r="706" spans="10:10" ht="15.75" customHeight="1">
      <c r="J706" s="1"/>
    </row>
    <row r="707" spans="10:10" ht="15.75" customHeight="1">
      <c r="J707" s="1"/>
    </row>
    <row r="708" spans="10:10" ht="15.75" customHeight="1">
      <c r="J708" s="1"/>
    </row>
    <row r="709" spans="10:10" ht="15.75" customHeight="1">
      <c r="J709" s="1"/>
    </row>
    <row r="710" spans="10:10" ht="15.75" customHeight="1">
      <c r="J710" s="1"/>
    </row>
    <row r="711" spans="10:10" ht="15.75" customHeight="1">
      <c r="J711" s="1"/>
    </row>
    <row r="712" spans="10:10" ht="15.75" customHeight="1">
      <c r="J712" s="1"/>
    </row>
    <row r="713" spans="10:10" ht="15.75" customHeight="1">
      <c r="J713" s="1"/>
    </row>
    <row r="714" spans="10:10" ht="15.75" customHeight="1">
      <c r="J714" s="1"/>
    </row>
    <row r="715" spans="10:10" ht="15.75" customHeight="1">
      <c r="J715" s="1"/>
    </row>
    <row r="716" spans="10:10" ht="15.75" customHeight="1">
      <c r="J716" s="1"/>
    </row>
    <row r="717" spans="10:10" ht="15.75" customHeight="1">
      <c r="J717" s="1"/>
    </row>
    <row r="718" spans="10:10" ht="15.75" customHeight="1">
      <c r="J718" s="1"/>
    </row>
    <row r="719" spans="10:10" ht="15.75" customHeight="1">
      <c r="J719" s="1"/>
    </row>
    <row r="720" spans="10:10" ht="15.75" customHeight="1">
      <c r="J720" s="1"/>
    </row>
    <row r="721" spans="10:10" ht="15.75" customHeight="1">
      <c r="J721" s="1"/>
    </row>
    <row r="722" spans="10:10" ht="15.75" customHeight="1">
      <c r="J722" s="1"/>
    </row>
    <row r="723" spans="10:10" ht="15.75" customHeight="1">
      <c r="J723" s="1"/>
    </row>
    <row r="724" spans="10:10" ht="15.75" customHeight="1">
      <c r="J724" s="1"/>
    </row>
    <row r="725" spans="10:10" ht="15.75" customHeight="1">
      <c r="J725" s="1"/>
    </row>
    <row r="726" spans="10:10" ht="15.75" customHeight="1">
      <c r="J726" s="1"/>
    </row>
    <row r="727" spans="10:10" ht="15.75" customHeight="1">
      <c r="J727" s="1"/>
    </row>
    <row r="728" spans="10:10" ht="15.75" customHeight="1">
      <c r="J728" s="1"/>
    </row>
    <row r="729" spans="10:10" ht="15.75" customHeight="1">
      <c r="J729" s="1"/>
    </row>
    <row r="730" spans="10:10" ht="15.75" customHeight="1">
      <c r="J730" s="1"/>
    </row>
    <row r="731" spans="10:10" ht="15.75" customHeight="1">
      <c r="J731" s="1"/>
    </row>
    <row r="732" spans="10:10" ht="15.75" customHeight="1">
      <c r="J732" s="1"/>
    </row>
    <row r="733" spans="10:10" ht="15.75" customHeight="1">
      <c r="J733" s="1"/>
    </row>
    <row r="734" spans="10:10" ht="15.75" customHeight="1">
      <c r="J734" s="1"/>
    </row>
    <row r="735" spans="10:10" ht="15.75" customHeight="1">
      <c r="J735" s="1"/>
    </row>
    <row r="736" spans="10:10" ht="15.75" customHeight="1">
      <c r="J736" s="1"/>
    </row>
    <row r="737" spans="10:10" ht="15.75" customHeight="1">
      <c r="J737" s="1"/>
    </row>
    <row r="738" spans="10:10" ht="15.75" customHeight="1">
      <c r="J738" s="1"/>
    </row>
    <row r="739" spans="10:10" ht="15.75" customHeight="1">
      <c r="J739" s="1"/>
    </row>
    <row r="740" spans="10:10" ht="15.75" customHeight="1">
      <c r="J740" s="1"/>
    </row>
    <row r="741" spans="10:10" ht="15.75" customHeight="1">
      <c r="J741" s="1"/>
    </row>
    <row r="742" spans="10:10" ht="15.75" customHeight="1">
      <c r="J742" s="1"/>
    </row>
    <row r="743" spans="10:10" ht="15.75" customHeight="1">
      <c r="J743" s="1"/>
    </row>
    <row r="744" spans="10:10" ht="15.75" customHeight="1">
      <c r="J744" s="1"/>
    </row>
    <row r="745" spans="10:10" ht="15.75" customHeight="1">
      <c r="J745" s="1"/>
    </row>
    <row r="746" spans="10:10" ht="15.75" customHeight="1">
      <c r="J746" s="1"/>
    </row>
    <row r="747" spans="10:10" ht="15.75" customHeight="1">
      <c r="J747" s="1"/>
    </row>
    <row r="748" spans="10:10" ht="15.75" customHeight="1">
      <c r="J748" s="1"/>
    </row>
    <row r="749" spans="10:10" ht="15.75" customHeight="1">
      <c r="J749" s="1"/>
    </row>
    <row r="750" spans="10:10" ht="15.75" customHeight="1">
      <c r="J750" s="1"/>
    </row>
    <row r="751" spans="10:10" ht="15.75" customHeight="1">
      <c r="J751" s="1"/>
    </row>
    <row r="752" spans="10:10" ht="15.75" customHeight="1">
      <c r="J752" s="1"/>
    </row>
    <row r="753" spans="10:10" ht="15.75" customHeight="1">
      <c r="J753" s="1"/>
    </row>
    <row r="754" spans="10:10" ht="15.75" customHeight="1">
      <c r="J754" s="1"/>
    </row>
    <row r="755" spans="10:10" ht="15.75" customHeight="1">
      <c r="J755" s="1"/>
    </row>
    <row r="756" spans="10:10" ht="15.75" customHeight="1">
      <c r="J756" s="1"/>
    </row>
    <row r="757" spans="10:10" ht="15.75" customHeight="1">
      <c r="J757" s="1"/>
    </row>
    <row r="758" spans="10:10" ht="15.75" customHeight="1">
      <c r="J758" s="1"/>
    </row>
    <row r="759" spans="10:10" ht="15.75" customHeight="1">
      <c r="J759" s="1"/>
    </row>
    <row r="760" spans="10:10" ht="15.75" customHeight="1">
      <c r="J760" s="1"/>
    </row>
    <row r="761" spans="10:10" ht="15.75" customHeight="1">
      <c r="J761" s="1"/>
    </row>
    <row r="762" spans="10:10" ht="15.75" customHeight="1">
      <c r="J762" s="1"/>
    </row>
    <row r="763" spans="10:10" ht="15.75" customHeight="1">
      <c r="J763" s="1"/>
    </row>
    <row r="764" spans="10:10" ht="15.75" customHeight="1">
      <c r="J764" s="1"/>
    </row>
    <row r="765" spans="10:10" ht="15.75" customHeight="1">
      <c r="J765" s="1"/>
    </row>
    <row r="766" spans="10:10" ht="15.75" customHeight="1">
      <c r="J766" s="1"/>
    </row>
    <row r="767" spans="10:10" ht="15.75" customHeight="1">
      <c r="J767" s="1"/>
    </row>
    <row r="768" spans="10:10" ht="15.75" customHeight="1">
      <c r="J768" s="1"/>
    </row>
    <row r="769" spans="10:10" ht="15.75" customHeight="1">
      <c r="J769" s="1"/>
    </row>
    <row r="770" spans="10:10" ht="15.75" customHeight="1">
      <c r="J770" s="1"/>
    </row>
    <row r="771" spans="10:10" ht="15.75" customHeight="1">
      <c r="J771" s="1"/>
    </row>
    <row r="772" spans="10:10" ht="15.75" customHeight="1">
      <c r="J772" s="1"/>
    </row>
    <row r="773" spans="10:10" ht="15.75" customHeight="1">
      <c r="J773" s="1"/>
    </row>
    <row r="774" spans="10:10" ht="15.75" customHeight="1">
      <c r="J774" s="1"/>
    </row>
    <row r="775" spans="10:10" ht="15.75" customHeight="1">
      <c r="J775" s="1"/>
    </row>
    <row r="776" spans="10:10" ht="15.75" customHeight="1">
      <c r="J776" s="1"/>
    </row>
    <row r="777" spans="10:10" ht="15.75" customHeight="1">
      <c r="J777" s="1"/>
    </row>
    <row r="778" spans="10:10" ht="15.75" customHeight="1">
      <c r="J778" s="1"/>
    </row>
    <row r="779" spans="10:10" ht="15.75" customHeight="1">
      <c r="J779" s="1"/>
    </row>
    <row r="780" spans="10:10" ht="15.75" customHeight="1">
      <c r="J780" s="1"/>
    </row>
    <row r="781" spans="10:10" ht="15.75" customHeight="1">
      <c r="J781" s="1"/>
    </row>
    <row r="782" spans="10:10" ht="15.75" customHeight="1">
      <c r="J782" s="1"/>
    </row>
    <row r="783" spans="10:10" ht="15.75" customHeight="1">
      <c r="J783" s="1"/>
    </row>
    <row r="784" spans="10:10" ht="15.75" customHeight="1">
      <c r="J784" s="1"/>
    </row>
    <row r="785" spans="10:10" ht="15.75" customHeight="1">
      <c r="J785" s="1"/>
    </row>
    <row r="786" spans="10:10" ht="15.75" customHeight="1">
      <c r="J786" s="1"/>
    </row>
    <row r="787" spans="10:10" ht="15.75" customHeight="1">
      <c r="J787" s="1"/>
    </row>
    <row r="788" spans="10:10" ht="15.75" customHeight="1">
      <c r="J788" s="1"/>
    </row>
    <row r="789" spans="10:10" ht="15.75" customHeight="1">
      <c r="J789" s="1"/>
    </row>
    <row r="790" spans="10:10" ht="15.75" customHeight="1">
      <c r="J790" s="1"/>
    </row>
    <row r="791" spans="10:10" ht="15.75" customHeight="1">
      <c r="J791" s="1"/>
    </row>
    <row r="792" spans="10:10" ht="15.75" customHeight="1">
      <c r="J792" s="1"/>
    </row>
    <row r="793" spans="10:10" ht="15.75" customHeight="1">
      <c r="J793" s="1"/>
    </row>
    <row r="794" spans="10:10" ht="15.75" customHeight="1">
      <c r="J794" s="1"/>
    </row>
    <row r="795" spans="10:10" ht="15.75" customHeight="1">
      <c r="J795" s="1"/>
    </row>
    <row r="796" spans="10:10" ht="15.75" customHeight="1">
      <c r="J796" s="1"/>
    </row>
    <row r="797" spans="10:10" ht="15.75" customHeight="1">
      <c r="J797" s="1"/>
    </row>
    <row r="798" spans="10:10" ht="15.75" customHeight="1">
      <c r="J798" s="1"/>
    </row>
    <row r="799" spans="10:10" ht="15.75" customHeight="1">
      <c r="J799" s="1"/>
    </row>
    <row r="800" spans="10:10" ht="15.75" customHeight="1">
      <c r="J800" s="1"/>
    </row>
    <row r="801" spans="10:10" ht="15.75" customHeight="1">
      <c r="J801" s="1"/>
    </row>
    <row r="802" spans="10:10" ht="15.75" customHeight="1">
      <c r="J802" s="1"/>
    </row>
    <row r="803" spans="10:10" ht="15.75" customHeight="1">
      <c r="J803" s="1"/>
    </row>
    <row r="804" spans="10:10" ht="15.75" customHeight="1">
      <c r="J804" s="1"/>
    </row>
    <row r="805" spans="10:10" ht="15.75" customHeight="1">
      <c r="J805" s="1"/>
    </row>
    <row r="806" spans="10:10" ht="15.75" customHeight="1">
      <c r="J806" s="1"/>
    </row>
    <row r="807" spans="10:10" ht="15.75" customHeight="1">
      <c r="J807" s="1"/>
    </row>
    <row r="808" spans="10:10" ht="15.75" customHeight="1">
      <c r="J808" s="1"/>
    </row>
    <row r="809" spans="10:10" ht="15.75" customHeight="1">
      <c r="J809" s="1"/>
    </row>
    <row r="810" spans="10:10" ht="15.75" customHeight="1">
      <c r="J810" s="1"/>
    </row>
    <row r="811" spans="10:10" ht="15.75" customHeight="1">
      <c r="J811" s="1"/>
    </row>
    <row r="812" spans="10:10" ht="15.75" customHeight="1">
      <c r="J812" s="1"/>
    </row>
    <row r="813" spans="10:10" ht="15.75" customHeight="1">
      <c r="J813" s="1"/>
    </row>
    <row r="814" spans="10:10" ht="15.75" customHeight="1">
      <c r="J814" s="1"/>
    </row>
    <row r="815" spans="10:10" ht="15.75" customHeight="1">
      <c r="J815" s="1"/>
    </row>
    <row r="816" spans="10:10" ht="15.75" customHeight="1">
      <c r="J816" s="1"/>
    </row>
    <row r="817" spans="10:10" ht="15.75" customHeight="1">
      <c r="J817" s="1"/>
    </row>
    <row r="818" spans="10:10" ht="15.75" customHeight="1">
      <c r="J818" s="1"/>
    </row>
    <row r="819" spans="10:10" ht="15.75" customHeight="1">
      <c r="J819" s="1"/>
    </row>
    <row r="820" spans="10:10" ht="15.75" customHeight="1">
      <c r="J820" s="1"/>
    </row>
    <row r="821" spans="10:10" ht="15.75" customHeight="1">
      <c r="J821" s="1"/>
    </row>
    <row r="822" spans="10:10" ht="15.75" customHeight="1">
      <c r="J822" s="1"/>
    </row>
    <row r="823" spans="10:10" ht="15.75" customHeight="1">
      <c r="J823" s="1"/>
    </row>
    <row r="824" spans="10:10" ht="15.75" customHeight="1">
      <c r="J824" s="1"/>
    </row>
    <row r="825" spans="10:10" ht="15.75" customHeight="1">
      <c r="J825" s="1"/>
    </row>
    <row r="826" spans="10:10" ht="15.75" customHeight="1">
      <c r="J826" s="1"/>
    </row>
    <row r="827" spans="10:10" ht="15.75" customHeight="1">
      <c r="J827" s="1"/>
    </row>
    <row r="828" spans="10:10" ht="15.75" customHeight="1">
      <c r="J828" s="1"/>
    </row>
    <row r="829" spans="10:10" ht="15.75" customHeight="1">
      <c r="J829" s="1"/>
    </row>
    <row r="830" spans="10:10" ht="15.75" customHeight="1">
      <c r="J830" s="1"/>
    </row>
    <row r="831" spans="10:10" ht="15.75" customHeight="1">
      <c r="J831" s="1"/>
    </row>
    <row r="832" spans="10:10" ht="15.75" customHeight="1">
      <c r="J832" s="1"/>
    </row>
    <row r="833" spans="10:10" ht="15.75" customHeight="1">
      <c r="J833" s="1"/>
    </row>
    <row r="834" spans="10:10" ht="15.75" customHeight="1">
      <c r="J834" s="1"/>
    </row>
    <row r="835" spans="10:10" ht="15.75" customHeight="1">
      <c r="J835" s="1"/>
    </row>
    <row r="836" spans="10:10" ht="15.75" customHeight="1">
      <c r="J836" s="1"/>
    </row>
    <row r="837" spans="10:10" ht="15.75" customHeight="1">
      <c r="J837" s="1"/>
    </row>
    <row r="838" spans="10:10" ht="15.75" customHeight="1">
      <c r="J838" s="1"/>
    </row>
    <row r="839" spans="10:10" ht="15.75" customHeight="1">
      <c r="J839" s="1"/>
    </row>
    <row r="840" spans="10:10" ht="15.75" customHeight="1">
      <c r="J840" s="1"/>
    </row>
    <row r="841" spans="10:10" ht="15.75" customHeight="1">
      <c r="J841" s="1"/>
    </row>
    <row r="842" spans="10:10" ht="15.75" customHeight="1">
      <c r="J842" s="1"/>
    </row>
    <row r="843" spans="10:10" ht="15.75" customHeight="1">
      <c r="J843" s="1"/>
    </row>
    <row r="844" spans="10:10" ht="15.75" customHeight="1">
      <c r="J844" s="1"/>
    </row>
    <row r="845" spans="10:10" ht="15.75" customHeight="1">
      <c r="J845" s="1"/>
    </row>
    <row r="846" spans="10:10" ht="15.75" customHeight="1">
      <c r="J846" s="1"/>
    </row>
    <row r="847" spans="10:10" ht="15.75" customHeight="1">
      <c r="J847" s="1"/>
    </row>
    <row r="848" spans="10:10" ht="15.75" customHeight="1">
      <c r="J848" s="1"/>
    </row>
    <row r="849" spans="10:10" ht="15.75" customHeight="1">
      <c r="J849" s="1"/>
    </row>
    <row r="850" spans="10:10" ht="15.75" customHeight="1">
      <c r="J850" s="1"/>
    </row>
    <row r="851" spans="10:10" ht="15.75" customHeight="1">
      <c r="J851" s="1"/>
    </row>
    <row r="852" spans="10:10" ht="15.75" customHeight="1">
      <c r="J852" s="1"/>
    </row>
    <row r="853" spans="10:10" ht="15.75" customHeight="1">
      <c r="J853" s="1"/>
    </row>
    <row r="854" spans="10:10" ht="15.75" customHeight="1">
      <c r="J854" s="1"/>
    </row>
    <row r="855" spans="10:10" ht="15.75" customHeight="1">
      <c r="J855" s="1"/>
    </row>
    <row r="856" spans="10:10" ht="15.75" customHeight="1">
      <c r="J856" s="1"/>
    </row>
    <row r="857" spans="10:10" ht="15.75" customHeight="1">
      <c r="J857" s="1"/>
    </row>
    <row r="858" spans="10:10" ht="15.75" customHeight="1">
      <c r="J858" s="1"/>
    </row>
    <row r="859" spans="10:10" ht="15.75" customHeight="1">
      <c r="J859" s="1"/>
    </row>
    <row r="860" spans="10:10" ht="15.75" customHeight="1">
      <c r="J860" s="1"/>
    </row>
    <row r="861" spans="10:10" ht="15.75" customHeight="1">
      <c r="J861" s="1"/>
    </row>
    <row r="862" spans="10:10" ht="15.75" customHeight="1">
      <c r="J862" s="1"/>
    </row>
    <row r="863" spans="10:10" ht="15.75" customHeight="1">
      <c r="J863" s="1"/>
    </row>
    <row r="864" spans="10:10" ht="15.75" customHeight="1">
      <c r="J864" s="1"/>
    </row>
    <row r="865" spans="10:10" ht="15.75" customHeight="1">
      <c r="J865" s="1"/>
    </row>
    <row r="866" spans="10:10" ht="15.75" customHeight="1">
      <c r="J866" s="1"/>
    </row>
    <row r="867" spans="10:10" ht="15.75" customHeight="1">
      <c r="J867" s="1"/>
    </row>
    <row r="868" spans="10:10" ht="15.75" customHeight="1">
      <c r="J868" s="1"/>
    </row>
    <row r="869" spans="10:10" ht="15.75" customHeight="1">
      <c r="J869" s="1"/>
    </row>
    <row r="870" spans="10:10" ht="15.75" customHeight="1">
      <c r="J870" s="1"/>
    </row>
    <row r="871" spans="10:10" ht="15.75" customHeight="1">
      <c r="J871" s="1"/>
    </row>
    <row r="872" spans="10:10" ht="15.75" customHeight="1">
      <c r="J872" s="1"/>
    </row>
    <row r="873" spans="10:10" ht="15.75" customHeight="1">
      <c r="J873" s="1"/>
    </row>
    <row r="874" spans="10:10" ht="15.75" customHeight="1">
      <c r="J874" s="1"/>
    </row>
    <row r="875" spans="10:10" ht="15.75" customHeight="1">
      <c r="J875" s="1"/>
    </row>
    <row r="876" spans="10:10" ht="15.75" customHeight="1">
      <c r="J876" s="1"/>
    </row>
    <row r="877" spans="10:10" ht="15.75" customHeight="1">
      <c r="J877" s="1"/>
    </row>
    <row r="878" spans="10:10" ht="15.75" customHeight="1">
      <c r="J878" s="1"/>
    </row>
    <row r="879" spans="10:10" ht="15.75" customHeight="1">
      <c r="J879" s="1"/>
    </row>
    <row r="880" spans="10:10" ht="15.75" customHeight="1">
      <c r="J880" s="1"/>
    </row>
    <row r="881" spans="10:10" ht="15.75" customHeight="1">
      <c r="J881" s="1"/>
    </row>
    <row r="882" spans="10:10" ht="15.75" customHeight="1">
      <c r="J882" s="1"/>
    </row>
    <row r="883" spans="10:10" ht="15.75" customHeight="1">
      <c r="J883" s="1"/>
    </row>
    <row r="884" spans="10:10" ht="15.75" customHeight="1">
      <c r="J884" s="1"/>
    </row>
    <row r="885" spans="10:10" ht="15.75" customHeight="1">
      <c r="J885" s="1"/>
    </row>
    <row r="886" spans="10:10" ht="15.75" customHeight="1">
      <c r="J886" s="1"/>
    </row>
    <row r="887" spans="10:10" ht="15.75" customHeight="1">
      <c r="J887" s="1"/>
    </row>
    <row r="888" spans="10:10" ht="15.75" customHeight="1">
      <c r="J888" s="1"/>
    </row>
    <row r="889" spans="10:10" ht="15.75" customHeight="1">
      <c r="J889" s="1"/>
    </row>
    <row r="890" spans="10:10" ht="15.75" customHeight="1">
      <c r="J890" s="1"/>
    </row>
    <row r="891" spans="10:10" ht="15.75" customHeight="1">
      <c r="J891" s="1"/>
    </row>
    <row r="892" spans="10:10" ht="15.75" customHeight="1">
      <c r="J892" s="1"/>
    </row>
    <row r="893" spans="10:10" ht="15.75" customHeight="1">
      <c r="J893" s="1"/>
    </row>
    <row r="894" spans="10:10" ht="15.75" customHeight="1">
      <c r="J894" s="1"/>
    </row>
    <row r="895" spans="10:10" ht="15.75" customHeight="1">
      <c r="J895" s="1"/>
    </row>
    <row r="896" spans="10:10" ht="15.75" customHeight="1">
      <c r="J896" s="1"/>
    </row>
    <row r="897" spans="10:10" ht="15.75" customHeight="1">
      <c r="J897" s="1"/>
    </row>
    <row r="898" spans="10:10" ht="15.75" customHeight="1">
      <c r="J898" s="1"/>
    </row>
    <row r="899" spans="10:10" ht="15.75" customHeight="1">
      <c r="J899" s="1"/>
    </row>
    <row r="900" spans="10:10" ht="15.75" customHeight="1">
      <c r="J900" s="1"/>
    </row>
    <row r="901" spans="10:10" ht="15.75" customHeight="1">
      <c r="J901" s="1"/>
    </row>
    <row r="902" spans="10:10" ht="15.75" customHeight="1">
      <c r="J902" s="1"/>
    </row>
    <row r="903" spans="10:10" ht="15.75" customHeight="1">
      <c r="J903" s="1"/>
    </row>
    <row r="904" spans="10:10" ht="15.75" customHeight="1">
      <c r="J904" s="1"/>
    </row>
    <row r="905" spans="10:10" ht="15.75" customHeight="1">
      <c r="J905" s="1"/>
    </row>
    <row r="906" spans="10:10" ht="15.75" customHeight="1">
      <c r="J906" s="1"/>
    </row>
    <row r="907" spans="10:10" ht="15.75" customHeight="1">
      <c r="J907" s="1"/>
    </row>
    <row r="908" spans="10:10" ht="15.75" customHeight="1">
      <c r="J908" s="1"/>
    </row>
    <row r="909" spans="10:10" ht="15.75" customHeight="1">
      <c r="J909" s="1"/>
    </row>
    <row r="910" spans="10:10" ht="15.75" customHeight="1">
      <c r="J910" s="1"/>
    </row>
    <row r="911" spans="10:10" ht="15.75" customHeight="1">
      <c r="J911" s="1"/>
    </row>
    <row r="912" spans="10:10" ht="15.75" customHeight="1">
      <c r="J912" s="1"/>
    </row>
    <row r="913" spans="10:10" ht="15.75" customHeight="1">
      <c r="J913" s="1"/>
    </row>
    <row r="914" spans="10:10" ht="15.75" customHeight="1">
      <c r="J914" s="1"/>
    </row>
    <row r="915" spans="10:10" ht="15.75" customHeight="1">
      <c r="J915" s="1"/>
    </row>
    <row r="916" spans="10:10" ht="15.75" customHeight="1">
      <c r="J916" s="1"/>
    </row>
    <row r="917" spans="10:10" ht="15.75" customHeight="1">
      <c r="J917" s="1"/>
    </row>
    <row r="918" spans="10:10" ht="15.75" customHeight="1">
      <c r="J918" s="1"/>
    </row>
    <row r="919" spans="10:10" ht="15.75" customHeight="1">
      <c r="J919" s="1"/>
    </row>
    <row r="920" spans="10:10" ht="15.75" customHeight="1">
      <c r="J920" s="1"/>
    </row>
    <row r="921" spans="10:10" ht="15.75" customHeight="1">
      <c r="J921" s="1"/>
    </row>
    <row r="922" spans="10:10" ht="15.75" customHeight="1">
      <c r="J922" s="1"/>
    </row>
    <row r="923" spans="10:10" ht="15.75" customHeight="1">
      <c r="J923" s="1"/>
    </row>
    <row r="924" spans="10:10" ht="15.75" customHeight="1">
      <c r="J924" s="1"/>
    </row>
    <row r="925" spans="10:10" ht="15.75" customHeight="1">
      <c r="J925" s="1"/>
    </row>
    <row r="926" spans="10:10" ht="15.75" customHeight="1">
      <c r="J926" s="1"/>
    </row>
    <row r="927" spans="10:10" ht="15.75" customHeight="1">
      <c r="J927" s="1"/>
    </row>
    <row r="928" spans="10:10" ht="15.75" customHeight="1">
      <c r="J928" s="1"/>
    </row>
    <row r="929" spans="10:10" ht="15.75" customHeight="1">
      <c r="J929" s="1"/>
    </row>
    <row r="930" spans="10:10" ht="15.75" customHeight="1">
      <c r="J930" s="1"/>
    </row>
    <row r="931" spans="10:10" ht="15.75" customHeight="1">
      <c r="J931" s="1"/>
    </row>
    <row r="932" spans="10:10" ht="15.75" customHeight="1">
      <c r="J932" s="1"/>
    </row>
    <row r="933" spans="10:10" ht="15.75" customHeight="1">
      <c r="J933" s="1"/>
    </row>
    <row r="934" spans="10:10" ht="15.75" customHeight="1">
      <c r="J934" s="1"/>
    </row>
    <row r="935" spans="10:10" ht="15.75" customHeight="1">
      <c r="J935" s="1"/>
    </row>
    <row r="936" spans="10:10" ht="15.75" customHeight="1">
      <c r="J936" s="1"/>
    </row>
    <row r="937" spans="10:10" ht="15.75" customHeight="1">
      <c r="J937" s="1"/>
    </row>
    <row r="938" spans="10:10" ht="15.75" customHeight="1">
      <c r="J938" s="1"/>
    </row>
    <row r="939" spans="10:10" ht="15.75" customHeight="1">
      <c r="J939" s="1"/>
    </row>
    <row r="940" spans="10:10" ht="15.75" customHeight="1">
      <c r="J940" s="1"/>
    </row>
    <row r="941" spans="10:10" ht="15.75" customHeight="1">
      <c r="J941" s="1"/>
    </row>
    <row r="942" spans="10:10" ht="15.75" customHeight="1">
      <c r="J942" s="1"/>
    </row>
    <row r="943" spans="10:10" ht="15.75" customHeight="1">
      <c r="J943" s="1"/>
    </row>
    <row r="944" spans="10:10" ht="15.75" customHeight="1">
      <c r="J944" s="1"/>
    </row>
    <row r="945" spans="10:10" ht="15.75" customHeight="1">
      <c r="J945" s="1"/>
    </row>
    <row r="946" spans="10:10" ht="15.75" customHeight="1">
      <c r="J946" s="1"/>
    </row>
    <row r="947" spans="10:10" ht="15.75" customHeight="1">
      <c r="J947" s="1"/>
    </row>
    <row r="948" spans="10:10" ht="15.75" customHeight="1">
      <c r="J948" s="1"/>
    </row>
    <row r="949" spans="10:10" ht="15.75" customHeight="1">
      <c r="J949" s="1"/>
    </row>
    <row r="950" spans="10:10" ht="15.75" customHeight="1">
      <c r="J950" s="1"/>
    </row>
    <row r="951" spans="10:10" ht="15.75" customHeight="1">
      <c r="J951" s="1"/>
    </row>
    <row r="952" spans="10:10" ht="15.75" customHeight="1">
      <c r="J952" s="1"/>
    </row>
    <row r="953" spans="10:10" ht="15.75" customHeight="1">
      <c r="J953" s="1"/>
    </row>
    <row r="954" spans="10:10" ht="15.75" customHeight="1">
      <c r="J954" s="1"/>
    </row>
    <row r="955" spans="10:10" ht="15.75" customHeight="1">
      <c r="J955" s="1"/>
    </row>
    <row r="956" spans="10:10" ht="15.75" customHeight="1">
      <c r="J956" s="1"/>
    </row>
    <row r="957" spans="10:10" ht="15.75" customHeight="1">
      <c r="J957" s="1"/>
    </row>
    <row r="958" spans="10:10" ht="15.75" customHeight="1">
      <c r="J958" s="1"/>
    </row>
    <row r="959" spans="10:10" ht="15.75" customHeight="1">
      <c r="J959" s="1"/>
    </row>
    <row r="960" spans="10:10" ht="15.75" customHeight="1">
      <c r="J960" s="1"/>
    </row>
    <row r="961" spans="10:10" ht="15.75" customHeight="1">
      <c r="J961" s="1"/>
    </row>
    <row r="962" spans="10:10" ht="15.75" customHeight="1">
      <c r="J962" s="1"/>
    </row>
    <row r="963" spans="10:10" ht="15.75" customHeight="1">
      <c r="J963" s="1"/>
    </row>
    <row r="964" spans="10:10" ht="15.75" customHeight="1">
      <c r="J964" s="1"/>
    </row>
    <row r="965" spans="10:10" ht="15.75" customHeight="1">
      <c r="J965" s="1"/>
    </row>
    <row r="966" spans="10:10" ht="15.75" customHeight="1">
      <c r="J966" s="1"/>
    </row>
    <row r="967" spans="10:10" ht="15.75" customHeight="1">
      <c r="J967" s="1"/>
    </row>
    <row r="968" spans="10:10" ht="15.75" customHeight="1">
      <c r="J968" s="1"/>
    </row>
    <row r="969" spans="10:10" ht="15.75" customHeight="1">
      <c r="J969" s="1"/>
    </row>
    <row r="970" spans="10:10" ht="15.75" customHeight="1">
      <c r="J970" s="1"/>
    </row>
    <row r="971" spans="10:10" ht="15.75" customHeight="1">
      <c r="J971" s="1"/>
    </row>
    <row r="972" spans="10:10" ht="15.75" customHeight="1">
      <c r="J972" s="1"/>
    </row>
    <row r="973" spans="10:10" ht="15.75" customHeight="1">
      <c r="J973" s="1"/>
    </row>
    <row r="974" spans="10:10" ht="15.75" customHeight="1">
      <c r="J974" s="1"/>
    </row>
    <row r="975" spans="10:10" ht="15.75" customHeight="1">
      <c r="J975" s="1"/>
    </row>
    <row r="976" spans="10:10" ht="15.75" customHeight="1">
      <c r="J976" s="1"/>
    </row>
    <row r="977" spans="10:10" ht="15.75" customHeight="1">
      <c r="J977" s="1"/>
    </row>
    <row r="978" spans="10:10" ht="15.75" customHeight="1">
      <c r="J978" s="1"/>
    </row>
    <row r="979" spans="10:10" ht="15.75" customHeight="1">
      <c r="J979" s="1"/>
    </row>
    <row r="980" spans="10:10" ht="15.75" customHeight="1">
      <c r="J980" s="1"/>
    </row>
    <row r="981" spans="10:10" ht="15.75" customHeight="1">
      <c r="J981" s="1"/>
    </row>
    <row r="982" spans="10:10" ht="15.75" customHeight="1">
      <c r="J982" s="1"/>
    </row>
    <row r="983" spans="10:10" ht="15.75" customHeight="1">
      <c r="J983" s="1"/>
    </row>
    <row r="984" spans="10:10" ht="15.75" customHeight="1">
      <c r="J984" s="1"/>
    </row>
    <row r="985" spans="10:10" ht="15.75" customHeight="1">
      <c r="J985" s="1"/>
    </row>
    <row r="986" spans="10:10" ht="15.75" customHeight="1">
      <c r="J986" s="1"/>
    </row>
    <row r="987" spans="10:10" ht="15.75" customHeight="1">
      <c r="J987" s="1"/>
    </row>
    <row r="988" spans="10:10" ht="15.75" customHeight="1">
      <c r="J988" s="1"/>
    </row>
    <row r="989" spans="10:10" ht="15.75" customHeight="1">
      <c r="J989" s="1"/>
    </row>
    <row r="990" spans="10:10" ht="15.75" customHeight="1">
      <c r="J990" s="1"/>
    </row>
    <row r="991" spans="10:10" ht="15.75" customHeight="1">
      <c r="J991" s="1"/>
    </row>
    <row r="992" spans="10:10" ht="15.75" customHeight="1">
      <c r="J992" s="1"/>
    </row>
    <row r="993" spans="10:10" ht="15.75" customHeight="1">
      <c r="J993" s="1"/>
    </row>
    <row r="994" spans="10:10" ht="15.75" customHeight="1">
      <c r="J994" s="1"/>
    </row>
    <row r="995" spans="10:10" ht="15.75" customHeight="1">
      <c r="J995" s="1"/>
    </row>
    <row r="996" spans="10:10" ht="15.75" customHeight="1">
      <c r="J996" s="1"/>
    </row>
    <row r="997" spans="10:10" ht="15.75" customHeight="1">
      <c r="J997" s="1"/>
    </row>
    <row r="998" spans="10:10" ht="15.75" customHeight="1">
      <c r="J998" s="1"/>
    </row>
    <row r="999" spans="10:10" ht="15.75" customHeight="1">
      <c r="J999" s="1"/>
    </row>
  </sheetData>
  <mergeCells count="25">
    <mergeCell ref="A36:A37"/>
    <mergeCell ref="A31:A32"/>
    <mergeCell ref="A18:A19"/>
    <mergeCell ref="B21:C21"/>
    <mergeCell ref="B20:C20"/>
    <mergeCell ref="A3:K3"/>
    <mergeCell ref="A2:K2"/>
    <mergeCell ref="A4:K4"/>
    <mergeCell ref="H18:K18"/>
    <mergeCell ref="D18:G18"/>
    <mergeCell ref="B18:C19"/>
    <mergeCell ref="E36:G36"/>
    <mergeCell ref="B36:D36"/>
    <mergeCell ref="H36:H37"/>
    <mergeCell ref="B22:C22"/>
    <mergeCell ref="B28:C28"/>
    <mergeCell ref="B27:C27"/>
    <mergeCell ref="B26:C26"/>
    <mergeCell ref="B25:C25"/>
    <mergeCell ref="B24:C24"/>
    <mergeCell ref="B23:C23"/>
    <mergeCell ref="G31:I31"/>
    <mergeCell ref="D31:F31"/>
    <mergeCell ref="B33:C33"/>
    <mergeCell ref="B31:C32"/>
  </mergeCells>
  <printOptions horizontalCentered="1"/>
  <pageMargins left="0.59055118110236227" right="0.59055118110236227" top="0.78740157480314965" bottom="0.59055118110236227" header="0.78740157480314965" footer="0.39370078740157483"/>
  <pageSetup paperSize="9" scale="75" fitToHeight="0" pageOrder="overThenDown" orientation="landscape" cellComments="atEnd" r:id="rId1"/>
  <headerFooter>
    <oddFooter>&amp;R&amp;P of &amp;N</oddFooter>
  </headerFooter>
</worksheet>
</file>

<file path=xl/worksheets/sheet20.xml><?xml version="1.0" encoding="utf-8"?>
<worksheet xmlns="http://schemas.openxmlformats.org/spreadsheetml/2006/main" xmlns:r="http://schemas.openxmlformats.org/officeDocument/2006/relationships">
  <sheetPr>
    <tabColor rgb="FF00B050"/>
    <outlinePr summaryBelow="0" summaryRight="0"/>
    <pageSetUpPr fitToPage="1"/>
  </sheetPr>
  <dimension ref="A1:Y91"/>
  <sheetViews>
    <sheetView view="pageBreakPreview" zoomScaleSheetLayoutView="100" workbookViewId="0">
      <pane xSplit="2" ySplit="9" topLeftCell="G10" activePane="bottomRight" state="frozen"/>
      <selection activeCell="D42" sqref="D42:F43"/>
      <selection pane="topRight" activeCell="D42" sqref="D42:F43"/>
      <selection pane="bottomLeft" activeCell="D42" sqref="D42:F43"/>
      <selection pane="bottomRight" activeCell="L10" sqref="L10"/>
    </sheetView>
  </sheetViews>
  <sheetFormatPr defaultColWidth="14.42578125" defaultRowHeight="15.75" customHeight="1"/>
  <cols>
    <col min="1" max="1" width="6.5703125" style="317" customWidth="1"/>
    <col min="2" max="2" width="21.7109375" style="317" bestFit="1" customWidth="1"/>
    <col min="3" max="3" width="9.5703125" style="317" customWidth="1"/>
    <col min="4" max="4" width="8.7109375" style="317" customWidth="1"/>
    <col min="5" max="6" width="8.7109375" style="317" bestFit="1" customWidth="1"/>
    <col min="7" max="7" width="9" style="317" customWidth="1"/>
    <col min="8" max="8" width="8.140625" style="317" bestFit="1" customWidth="1"/>
    <col min="9" max="9" width="7.140625" style="317" bestFit="1" customWidth="1"/>
    <col min="10" max="10" width="8.140625" style="317" bestFit="1" customWidth="1"/>
    <col min="11" max="12" width="8.5703125" style="317" bestFit="1" customWidth="1"/>
    <col min="13" max="13" width="9.28515625" style="317" bestFit="1" customWidth="1"/>
    <col min="14" max="15" width="9" style="317" customWidth="1"/>
    <col min="16" max="16" width="9.28515625" style="317" bestFit="1" customWidth="1"/>
    <col min="17" max="17" width="11" style="317" bestFit="1" customWidth="1"/>
    <col min="18" max="18" width="11.28515625" style="317" customWidth="1"/>
    <col min="19" max="19" width="9.42578125" style="317" bestFit="1" customWidth="1"/>
    <col min="20" max="20" width="9.7109375" style="317" customWidth="1"/>
    <col min="21" max="21" width="8.5703125" style="317" customWidth="1"/>
    <col min="22" max="22" width="9.7109375" style="317" customWidth="1"/>
    <col min="23" max="16384" width="14.42578125" style="317"/>
  </cols>
  <sheetData>
    <row r="1" spans="1:25" ht="12.75">
      <c r="A1" s="277"/>
      <c r="B1" s="277"/>
      <c r="C1" s="277"/>
      <c r="D1" s="277"/>
      <c r="E1" s="277"/>
      <c r="F1" s="277"/>
      <c r="G1" s="277"/>
      <c r="H1" s="277"/>
      <c r="I1" s="277"/>
      <c r="J1" s="277"/>
      <c r="K1" s="277"/>
      <c r="L1" s="277"/>
      <c r="M1" s="277"/>
      <c r="N1" s="277"/>
      <c r="O1" s="277"/>
      <c r="P1" s="277"/>
      <c r="Q1" s="277"/>
      <c r="R1" s="277"/>
      <c r="S1" s="277"/>
      <c r="T1" s="277"/>
      <c r="U1" s="277"/>
      <c r="V1" s="278" t="s">
        <v>287</v>
      </c>
    </row>
    <row r="2" spans="1:25" ht="12.75">
      <c r="A2" s="721" t="str">
        <f>'AT-2-S1 BUDGET'!A2</f>
        <v>[Mid Day Meal Scheme, U.P.]</v>
      </c>
      <c r="B2" s="680"/>
      <c r="C2" s="680"/>
      <c r="D2" s="680"/>
      <c r="E2" s="680"/>
      <c r="F2" s="680"/>
      <c r="G2" s="680"/>
      <c r="H2" s="680"/>
      <c r="I2" s="680"/>
      <c r="J2" s="680"/>
      <c r="K2" s="680"/>
      <c r="L2" s="680"/>
      <c r="M2" s="680"/>
      <c r="N2" s="680"/>
      <c r="O2" s="680"/>
      <c r="P2" s="680"/>
      <c r="Q2" s="680"/>
      <c r="R2" s="680"/>
      <c r="S2" s="680"/>
      <c r="T2" s="680"/>
      <c r="U2" s="680"/>
      <c r="V2" s="680"/>
    </row>
    <row r="3" spans="1:25" ht="24.75" customHeight="1">
      <c r="A3" s="710" t="str">
        <f>'AT-2-S1 BUDGET'!A3</f>
        <v>Annual Work Plan and Budget 2019-20</v>
      </c>
      <c r="B3" s="680"/>
      <c r="C3" s="680"/>
      <c r="D3" s="680"/>
      <c r="E3" s="680"/>
      <c r="F3" s="680"/>
      <c r="G3" s="680"/>
      <c r="H3" s="680"/>
      <c r="I3" s="680"/>
      <c r="J3" s="680"/>
      <c r="K3" s="680"/>
      <c r="L3" s="680"/>
      <c r="M3" s="680"/>
      <c r="N3" s="680"/>
      <c r="O3" s="680"/>
      <c r="P3" s="680"/>
      <c r="Q3" s="680"/>
      <c r="R3" s="680"/>
      <c r="S3" s="680"/>
      <c r="T3" s="680"/>
      <c r="U3" s="680"/>
      <c r="V3" s="680"/>
    </row>
    <row r="4" spans="1:25" ht="12.75">
      <c r="A4" s="720" t="s">
        <v>288</v>
      </c>
      <c r="B4" s="680"/>
      <c r="C4" s="680"/>
      <c r="D4" s="680"/>
      <c r="E4" s="680"/>
      <c r="F4" s="680"/>
      <c r="G4" s="680"/>
      <c r="H4" s="680"/>
      <c r="I4" s="680"/>
      <c r="J4" s="680"/>
      <c r="K4" s="680"/>
      <c r="L4" s="680"/>
      <c r="M4" s="680"/>
      <c r="N4" s="680"/>
      <c r="O4" s="680"/>
      <c r="P4" s="680"/>
      <c r="Q4" s="680"/>
      <c r="R4" s="680"/>
      <c r="S4" s="680"/>
      <c r="T4" s="680"/>
      <c r="U4" s="680"/>
      <c r="V4" s="680"/>
    </row>
    <row r="5" spans="1:25" ht="12.75">
      <c r="A5" s="298" t="str">
        <f>AT_2A_fundflow!A5</f>
        <v>State: UTTAR PRADESH</v>
      </c>
      <c r="B5" s="277"/>
      <c r="C5" s="277"/>
      <c r="D5" s="277"/>
      <c r="E5" s="277"/>
      <c r="F5" s="277"/>
      <c r="G5" s="277"/>
      <c r="H5" s="277"/>
      <c r="I5" s="277"/>
      <c r="J5" s="277"/>
      <c r="K5" s="277"/>
      <c r="L5" s="347"/>
      <c r="M5" s="277"/>
      <c r="N5" s="347"/>
      <c r="O5" s="347"/>
      <c r="P5" s="277"/>
      <c r="Q5" s="277"/>
      <c r="R5" s="277"/>
      <c r="S5" s="277"/>
      <c r="T5" s="299" t="str">
        <f>AT_2A_fundflow!U5</f>
        <v>(For the Period 01.04.18 to 31.03.19)</v>
      </c>
      <c r="V5" s="299" t="str">
        <f>'AT-2-S1 BUDGET'!V5</f>
        <v>Rs. in Lakh</v>
      </c>
    </row>
    <row r="6" spans="1:25" ht="45" customHeight="1">
      <c r="A6" s="691" t="s">
        <v>260</v>
      </c>
      <c r="B6" s="691" t="s">
        <v>90</v>
      </c>
      <c r="C6" s="691" t="s">
        <v>289</v>
      </c>
      <c r="D6" s="726" t="s">
        <v>855</v>
      </c>
      <c r="E6" s="693" t="s">
        <v>947</v>
      </c>
      <c r="F6" s="694"/>
      <c r="G6" s="682"/>
      <c r="H6" s="693" t="s">
        <v>273</v>
      </c>
      <c r="I6" s="694"/>
      <c r="J6" s="682"/>
      <c r="K6" s="693" t="s">
        <v>291</v>
      </c>
      <c r="L6" s="694"/>
      <c r="M6" s="682"/>
      <c r="N6" s="693" t="s">
        <v>292</v>
      </c>
      <c r="O6" s="694"/>
      <c r="P6" s="682"/>
      <c r="Q6" s="693" t="s">
        <v>293</v>
      </c>
      <c r="R6" s="694"/>
      <c r="S6" s="682"/>
      <c r="T6" s="691" t="s">
        <v>294</v>
      </c>
      <c r="U6" s="691" t="s">
        <v>295</v>
      </c>
      <c r="V6" s="691" t="s">
        <v>296</v>
      </c>
      <c r="W6" s="284"/>
      <c r="X6" s="284"/>
    </row>
    <row r="7" spans="1:25" ht="46.5" customHeight="1">
      <c r="A7" s="692"/>
      <c r="B7" s="692"/>
      <c r="C7" s="692"/>
      <c r="D7" s="692"/>
      <c r="E7" s="285" t="s">
        <v>297</v>
      </c>
      <c r="F7" s="285" t="s">
        <v>298</v>
      </c>
      <c r="G7" s="285" t="s">
        <v>9</v>
      </c>
      <c r="H7" s="285" t="s">
        <v>297</v>
      </c>
      <c r="I7" s="285" t="s">
        <v>298</v>
      </c>
      <c r="J7" s="285" t="s">
        <v>9</v>
      </c>
      <c r="K7" s="285" t="s">
        <v>297</v>
      </c>
      <c r="L7" s="285" t="s">
        <v>298</v>
      </c>
      <c r="M7" s="285" t="s">
        <v>9</v>
      </c>
      <c r="N7" s="285" t="s">
        <v>297</v>
      </c>
      <c r="O7" s="285" t="s">
        <v>298</v>
      </c>
      <c r="P7" s="285" t="s">
        <v>9</v>
      </c>
      <c r="Q7" s="285" t="s">
        <v>297</v>
      </c>
      <c r="R7" s="285" t="s">
        <v>298</v>
      </c>
      <c r="S7" s="285" t="s">
        <v>9</v>
      </c>
      <c r="T7" s="692"/>
      <c r="U7" s="692"/>
      <c r="V7" s="692"/>
      <c r="W7" s="284"/>
      <c r="X7" s="284"/>
    </row>
    <row r="8" spans="1:25" ht="18" customHeight="1">
      <c r="A8" s="285">
        <v>1</v>
      </c>
      <c r="B8" s="285">
        <v>2</v>
      </c>
      <c r="C8" s="285">
        <v>3</v>
      </c>
      <c r="D8" s="285">
        <v>4</v>
      </c>
      <c r="E8" s="285">
        <v>5</v>
      </c>
      <c r="F8" s="285">
        <v>6</v>
      </c>
      <c r="G8" s="285" t="s">
        <v>299</v>
      </c>
      <c r="H8" s="285">
        <v>8</v>
      </c>
      <c r="I8" s="285">
        <v>9</v>
      </c>
      <c r="J8" s="285" t="s">
        <v>300</v>
      </c>
      <c r="K8" s="285">
        <v>11</v>
      </c>
      <c r="L8" s="285">
        <v>12</v>
      </c>
      <c r="M8" s="285" t="s">
        <v>301</v>
      </c>
      <c r="N8" s="285">
        <v>14</v>
      </c>
      <c r="O8" s="285">
        <v>15</v>
      </c>
      <c r="P8" s="285" t="s">
        <v>302</v>
      </c>
      <c r="Q8" s="285" t="s">
        <v>303</v>
      </c>
      <c r="R8" s="285" t="s">
        <v>304</v>
      </c>
      <c r="S8" s="285" t="s">
        <v>305</v>
      </c>
      <c r="T8" s="285">
        <v>20</v>
      </c>
      <c r="U8" s="285">
        <v>21</v>
      </c>
      <c r="V8" s="285">
        <v>22</v>
      </c>
      <c r="W8" s="284"/>
      <c r="X8" s="284"/>
      <c r="Y8" s="605">
        <v>24321.18</v>
      </c>
    </row>
    <row r="9" spans="1:25" ht="12.75">
      <c r="A9" s="349"/>
      <c r="B9" s="349" t="s">
        <v>27</v>
      </c>
      <c r="C9" s="374">
        <f t="shared" ref="C9:S9" si="0">SUM(C10:C84)</f>
        <v>279132</v>
      </c>
      <c r="D9" s="374">
        <f t="shared" si="0"/>
        <v>275363</v>
      </c>
      <c r="E9" s="350">
        <f t="shared" si="0"/>
        <v>24321.179999999997</v>
      </c>
      <c r="F9" s="350">
        <f t="shared" si="0"/>
        <v>16214.12</v>
      </c>
      <c r="G9" s="350">
        <f t="shared" si="0"/>
        <v>40535.299999999981</v>
      </c>
      <c r="H9" s="350">
        <f t="shared" si="0"/>
        <v>0</v>
      </c>
      <c r="I9" s="350">
        <f t="shared" si="0"/>
        <v>0</v>
      </c>
      <c r="J9" s="350">
        <f t="shared" si="0"/>
        <v>0</v>
      </c>
      <c r="K9" s="350">
        <f t="shared" si="0"/>
        <v>24321.180000000008</v>
      </c>
      <c r="L9" s="350">
        <f t="shared" si="0"/>
        <v>16214.119999999999</v>
      </c>
      <c r="M9" s="350">
        <f t="shared" si="0"/>
        <v>40535.299999999996</v>
      </c>
      <c r="N9" s="350">
        <f t="shared" si="0"/>
        <v>18194.099999999999</v>
      </c>
      <c r="O9" s="350">
        <f t="shared" si="0"/>
        <v>11368.7</v>
      </c>
      <c r="P9" s="350">
        <f t="shared" si="0"/>
        <v>29562.800000000007</v>
      </c>
      <c r="Q9" s="350">
        <f t="shared" si="0"/>
        <v>6127.08</v>
      </c>
      <c r="R9" s="350">
        <f t="shared" si="0"/>
        <v>4845.42</v>
      </c>
      <c r="S9" s="350">
        <f t="shared" si="0"/>
        <v>10972.499999999998</v>
      </c>
      <c r="T9" s="374"/>
      <c r="U9" s="374">
        <f>SUM(U10:U84)</f>
        <v>275363</v>
      </c>
      <c r="V9" s="374">
        <f>SUM(V10:V84)</f>
        <v>275363</v>
      </c>
      <c r="W9" s="321"/>
      <c r="X9" s="321"/>
      <c r="Y9" s="350">
        <f t="shared" ref="Y9" si="1">SUM(Y10:Y84)</f>
        <v>24197.599999999999</v>
      </c>
    </row>
    <row r="10" spans="1:25" ht="12.75">
      <c r="A10" s="353">
        <f>AT3A_Schools_PS!A10</f>
        <v>1</v>
      </c>
      <c r="B10" s="353" t="str">
        <f>AT3A_Schools_PS!B10</f>
        <v>01-AGRA</v>
      </c>
      <c r="C10" s="375">
        <v>4519</v>
      </c>
      <c r="D10" s="353">
        <v>4479</v>
      </c>
      <c r="E10" s="354">
        <v>374.7</v>
      </c>
      <c r="F10" s="354">
        <v>249.8</v>
      </c>
      <c r="G10" s="350">
        <f t="shared" ref="G10:G84" si="2">E10+F10</f>
        <v>624.5</v>
      </c>
      <c r="H10" s="376">
        <v>0</v>
      </c>
      <c r="I10" s="376">
        <v>0</v>
      </c>
      <c r="J10" s="350">
        <f t="shared" ref="J10:J84" si="3">H10+I10</f>
        <v>0</v>
      </c>
      <c r="K10" s="376">
        <v>369.34000000000003</v>
      </c>
      <c r="L10" s="376">
        <f>ROUND(K10*2/3,2)+0.03</f>
        <v>246.26</v>
      </c>
      <c r="M10" s="350">
        <f t="shared" ref="M10:M84" si="4">K10+L10</f>
        <v>615.6</v>
      </c>
      <c r="N10" s="376">
        <v>294.11</v>
      </c>
      <c r="O10" s="376">
        <v>196.08</v>
      </c>
      <c r="P10" s="350">
        <f t="shared" ref="P10:P84" si="5">N10+O10</f>
        <v>490.19000000000005</v>
      </c>
      <c r="Q10" s="354">
        <f t="shared" ref="Q10:Q41" si="6">H10+K10-N10</f>
        <v>75.230000000000018</v>
      </c>
      <c r="R10" s="354">
        <f t="shared" ref="R10:R41" si="7">I10+L10-O10</f>
        <v>50.179999999999978</v>
      </c>
      <c r="S10" s="350">
        <f t="shared" ref="S10:S84" si="8">Q10+R10</f>
        <v>125.41</v>
      </c>
      <c r="T10" s="290" t="s">
        <v>306</v>
      </c>
      <c r="U10" s="353">
        <f t="shared" ref="U10:U84" si="9">D10</f>
        <v>4479</v>
      </c>
      <c r="V10" s="353">
        <f t="shared" ref="V10:V84" si="10">U10</f>
        <v>4479</v>
      </c>
      <c r="W10" s="598">
        <f>ROUND(H10,2)</f>
        <v>0</v>
      </c>
      <c r="X10" s="598">
        <f>ROUND(I10,2)</f>
        <v>0</v>
      </c>
      <c r="Y10" s="317">
        <f>ROUND(K10*24321.18/24445.32,2)-0.03</f>
        <v>367.43</v>
      </c>
    </row>
    <row r="11" spans="1:25" ht="12.75">
      <c r="A11" s="353">
        <f>AT3A_Schools_PS!A11</f>
        <v>2</v>
      </c>
      <c r="B11" s="353" t="str">
        <f>AT3A_Schools_PS!B11</f>
        <v>02-ALIGARH</v>
      </c>
      <c r="C11" s="375">
        <v>3460</v>
      </c>
      <c r="D11" s="353">
        <v>3458</v>
      </c>
      <c r="E11" s="354">
        <v>350.94</v>
      </c>
      <c r="F11" s="354">
        <v>233.96</v>
      </c>
      <c r="G11" s="350">
        <f t="shared" si="2"/>
        <v>584.9</v>
      </c>
      <c r="H11" s="376">
        <v>0</v>
      </c>
      <c r="I11" s="376">
        <v>0</v>
      </c>
      <c r="J11" s="350">
        <f t="shared" si="3"/>
        <v>0</v>
      </c>
      <c r="K11" s="376">
        <v>384.05</v>
      </c>
      <c r="L11" s="376">
        <f t="shared" ref="L11:L74" si="11">ROUND(K11*2/3,2)</f>
        <v>256.02999999999997</v>
      </c>
      <c r="M11" s="350">
        <f t="shared" si="4"/>
        <v>640.07999999999993</v>
      </c>
      <c r="N11" s="376">
        <v>207.5</v>
      </c>
      <c r="O11" s="376">
        <v>138.30000000000001</v>
      </c>
      <c r="P11" s="350">
        <f t="shared" si="5"/>
        <v>345.8</v>
      </c>
      <c r="Q11" s="354">
        <f t="shared" si="6"/>
        <v>176.55</v>
      </c>
      <c r="R11" s="354">
        <f t="shared" si="7"/>
        <v>117.72999999999996</v>
      </c>
      <c r="S11" s="350">
        <f t="shared" si="8"/>
        <v>294.27999999999997</v>
      </c>
      <c r="T11" s="290" t="s">
        <v>306</v>
      </c>
      <c r="U11" s="353">
        <f t="shared" si="9"/>
        <v>3458</v>
      </c>
      <c r="V11" s="353">
        <f t="shared" si="10"/>
        <v>3458</v>
      </c>
      <c r="W11" s="598">
        <f t="shared" ref="W11:W74" si="12">ROUND(H11,2)</f>
        <v>0</v>
      </c>
      <c r="X11" s="598">
        <f t="shared" ref="X11:X74" si="13">ROUND(I11,2)</f>
        <v>0</v>
      </c>
      <c r="Y11" s="601">
        <f t="shared" ref="Y11:Y74" si="14">ROUND(K11*24321.18/24445.32,2)</f>
        <v>382.1</v>
      </c>
    </row>
    <row r="12" spans="1:25" ht="12.75">
      <c r="A12" s="353">
        <f>AT3A_Schools_PS!A12</f>
        <v>3</v>
      </c>
      <c r="B12" s="353" t="str">
        <f>AT3A_Schools_PS!B12</f>
        <v>03-ALLAHABAD</v>
      </c>
      <c r="C12" s="375">
        <v>7832</v>
      </c>
      <c r="D12" s="353">
        <v>7832</v>
      </c>
      <c r="E12" s="354">
        <v>700.56</v>
      </c>
      <c r="F12" s="354">
        <v>467.04</v>
      </c>
      <c r="G12" s="350">
        <f t="shared" si="2"/>
        <v>1167.5999999999999</v>
      </c>
      <c r="H12" s="376">
        <v>0</v>
      </c>
      <c r="I12" s="376">
        <v>0</v>
      </c>
      <c r="J12" s="350">
        <f t="shared" si="3"/>
        <v>0</v>
      </c>
      <c r="K12" s="376">
        <v>694.25</v>
      </c>
      <c r="L12" s="376">
        <f t="shared" si="11"/>
        <v>462.83</v>
      </c>
      <c r="M12" s="350">
        <f t="shared" si="4"/>
        <v>1157.08</v>
      </c>
      <c r="N12" s="376">
        <v>468.01</v>
      </c>
      <c r="O12" s="376">
        <v>312.01</v>
      </c>
      <c r="P12" s="350">
        <f t="shared" si="5"/>
        <v>780.02</v>
      </c>
      <c r="Q12" s="354">
        <f t="shared" si="6"/>
        <v>226.24</v>
      </c>
      <c r="R12" s="354">
        <f t="shared" si="7"/>
        <v>150.82</v>
      </c>
      <c r="S12" s="350">
        <f t="shared" si="8"/>
        <v>377.06</v>
      </c>
      <c r="T12" s="290" t="s">
        <v>306</v>
      </c>
      <c r="U12" s="353">
        <f t="shared" si="9"/>
        <v>7832</v>
      </c>
      <c r="V12" s="353">
        <f t="shared" si="10"/>
        <v>7832</v>
      </c>
      <c r="W12" s="598">
        <f t="shared" si="12"/>
        <v>0</v>
      </c>
      <c r="X12" s="598">
        <f t="shared" si="13"/>
        <v>0</v>
      </c>
      <c r="Y12" s="601">
        <f t="shared" si="14"/>
        <v>690.72</v>
      </c>
    </row>
    <row r="13" spans="1:25" ht="12.75">
      <c r="A13" s="353">
        <f>AT3A_Schools_PS!A13</f>
        <v>4</v>
      </c>
      <c r="B13" s="353" t="str">
        <f>AT3A_Schools_PS!B13</f>
        <v>04-AMBEDKAR NAGAR</v>
      </c>
      <c r="C13" s="375">
        <v>3396</v>
      </c>
      <c r="D13" s="353">
        <v>3396</v>
      </c>
      <c r="E13" s="354">
        <v>303.60000000000002</v>
      </c>
      <c r="F13" s="354">
        <v>202.4</v>
      </c>
      <c r="G13" s="350">
        <f t="shared" si="2"/>
        <v>506</v>
      </c>
      <c r="H13" s="376">
        <v>0</v>
      </c>
      <c r="I13" s="376">
        <v>0</v>
      </c>
      <c r="J13" s="350">
        <f t="shared" si="3"/>
        <v>0</v>
      </c>
      <c r="K13" s="376">
        <v>278.97000000000003</v>
      </c>
      <c r="L13" s="376">
        <f t="shared" si="11"/>
        <v>185.98</v>
      </c>
      <c r="M13" s="350">
        <f t="shared" si="4"/>
        <v>464.95000000000005</v>
      </c>
      <c r="N13" s="376">
        <v>235.23</v>
      </c>
      <c r="O13" s="376">
        <v>78.41</v>
      </c>
      <c r="P13" s="350">
        <f t="shared" si="5"/>
        <v>313.64</v>
      </c>
      <c r="Q13" s="354">
        <f t="shared" si="6"/>
        <v>43.740000000000038</v>
      </c>
      <c r="R13" s="354">
        <f t="shared" si="7"/>
        <v>107.57</v>
      </c>
      <c r="S13" s="350">
        <f t="shared" si="8"/>
        <v>151.31000000000003</v>
      </c>
      <c r="T13" s="290" t="s">
        <v>306</v>
      </c>
      <c r="U13" s="353">
        <f t="shared" si="9"/>
        <v>3396</v>
      </c>
      <c r="V13" s="353">
        <f t="shared" si="10"/>
        <v>3396</v>
      </c>
      <c r="W13" s="598">
        <f t="shared" si="12"/>
        <v>0</v>
      </c>
      <c r="X13" s="598">
        <f t="shared" si="13"/>
        <v>0</v>
      </c>
      <c r="Y13" s="601">
        <f t="shared" si="14"/>
        <v>277.55</v>
      </c>
    </row>
    <row r="14" spans="1:25" ht="12.75">
      <c r="A14" s="353">
        <f>AT3A_Schools_PS!A14</f>
        <v>5</v>
      </c>
      <c r="B14" s="353" t="str">
        <f>AT3A_Schools_PS!B14</f>
        <v>05-AURAIYA</v>
      </c>
      <c r="C14" s="375">
        <v>2334</v>
      </c>
      <c r="D14" s="353">
        <v>2334</v>
      </c>
      <c r="E14" s="354">
        <v>215.64</v>
      </c>
      <c r="F14" s="354">
        <v>143.76</v>
      </c>
      <c r="G14" s="350">
        <f t="shared" si="2"/>
        <v>359.4</v>
      </c>
      <c r="H14" s="376">
        <v>0</v>
      </c>
      <c r="I14" s="376">
        <v>0</v>
      </c>
      <c r="J14" s="350">
        <f t="shared" si="3"/>
        <v>0</v>
      </c>
      <c r="K14" s="376">
        <v>214.51</v>
      </c>
      <c r="L14" s="376">
        <f t="shared" si="11"/>
        <v>143.01</v>
      </c>
      <c r="M14" s="350">
        <f t="shared" si="4"/>
        <v>357.52</v>
      </c>
      <c r="N14" s="376">
        <v>134.54</v>
      </c>
      <c r="O14" s="376">
        <v>89.7</v>
      </c>
      <c r="P14" s="350">
        <f t="shared" si="5"/>
        <v>224.24</v>
      </c>
      <c r="Q14" s="354">
        <f t="shared" si="6"/>
        <v>79.97</v>
      </c>
      <c r="R14" s="354">
        <f t="shared" si="7"/>
        <v>53.309999999999988</v>
      </c>
      <c r="S14" s="350">
        <f t="shared" si="8"/>
        <v>133.27999999999997</v>
      </c>
      <c r="T14" s="290" t="s">
        <v>306</v>
      </c>
      <c r="U14" s="353">
        <f t="shared" si="9"/>
        <v>2334</v>
      </c>
      <c r="V14" s="353">
        <f t="shared" si="10"/>
        <v>2334</v>
      </c>
      <c r="W14" s="598">
        <f t="shared" si="12"/>
        <v>0</v>
      </c>
      <c r="X14" s="598">
        <f t="shared" si="13"/>
        <v>0</v>
      </c>
      <c r="Y14" s="601">
        <f t="shared" si="14"/>
        <v>213.42</v>
      </c>
    </row>
    <row r="15" spans="1:25" ht="12.75">
      <c r="A15" s="353">
        <f>AT3A_Schools_PS!A15</f>
        <v>6</v>
      </c>
      <c r="B15" s="353" t="str">
        <f>AT3A_Schools_PS!B15</f>
        <v>06-AZAMGARH</v>
      </c>
      <c r="C15" s="375">
        <v>6535</v>
      </c>
      <c r="D15" s="353">
        <v>6335</v>
      </c>
      <c r="E15" s="354">
        <v>575.88</v>
      </c>
      <c r="F15" s="354">
        <v>383.92</v>
      </c>
      <c r="G15" s="350">
        <f t="shared" si="2"/>
        <v>959.8</v>
      </c>
      <c r="H15" s="376">
        <v>0</v>
      </c>
      <c r="I15" s="376">
        <v>0</v>
      </c>
      <c r="J15" s="350">
        <f t="shared" si="3"/>
        <v>0</v>
      </c>
      <c r="K15" s="376">
        <v>592.67999999999995</v>
      </c>
      <c r="L15" s="376">
        <f t="shared" si="11"/>
        <v>395.12</v>
      </c>
      <c r="M15" s="350">
        <f t="shared" si="4"/>
        <v>987.8</v>
      </c>
      <c r="N15" s="376">
        <v>406.47</v>
      </c>
      <c r="O15" s="376">
        <v>270.98</v>
      </c>
      <c r="P15" s="350">
        <f t="shared" si="5"/>
        <v>677.45</v>
      </c>
      <c r="Q15" s="354">
        <f t="shared" si="6"/>
        <v>186.20999999999992</v>
      </c>
      <c r="R15" s="354">
        <f t="shared" si="7"/>
        <v>124.13999999999999</v>
      </c>
      <c r="S15" s="350">
        <f t="shared" si="8"/>
        <v>310.34999999999991</v>
      </c>
      <c r="T15" s="290" t="s">
        <v>306</v>
      </c>
      <c r="U15" s="353">
        <f t="shared" si="9"/>
        <v>6335</v>
      </c>
      <c r="V15" s="353">
        <f t="shared" si="10"/>
        <v>6335</v>
      </c>
      <c r="W15" s="598">
        <f t="shared" si="12"/>
        <v>0</v>
      </c>
      <c r="X15" s="598">
        <f t="shared" si="13"/>
        <v>0</v>
      </c>
      <c r="Y15" s="601">
        <f t="shared" si="14"/>
        <v>589.66999999999996</v>
      </c>
    </row>
    <row r="16" spans="1:25" ht="12.75">
      <c r="A16" s="353">
        <f>AT3A_Schools_PS!A16</f>
        <v>7</v>
      </c>
      <c r="B16" s="353" t="str">
        <f>AT3A_Schools_PS!B16</f>
        <v>07-BADAUN</v>
      </c>
      <c r="C16" s="375">
        <v>4577</v>
      </c>
      <c r="D16" s="353">
        <v>4613</v>
      </c>
      <c r="E16" s="354">
        <v>366.42</v>
      </c>
      <c r="F16" s="354">
        <v>244.28</v>
      </c>
      <c r="G16" s="350">
        <f t="shared" si="2"/>
        <v>610.70000000000005</v>
      </c>
      <c r="H16" s="376">
        <v>0</v>
      </c>
      <c r="I16" s="376">
        <v>0</v>
      </c>
      <c r="J16" s="350">
        <f t="shared" si="3"/>
        <v>0</v>
      </c>
      <c r="K16" s="376">
        <v>368.71</v>
      </c>
      <c r="L16" s="376">
        <f t="shared" si="11"/>
        <v>245.81</v>
      </c>
      <c r="M16" s="350">
        <f t="shared" si="4"/>
        <v>614.52</v>
      </c>
      <c r="N16" s="376">
        <v>275.27999999999997</v>
      </c>
      <c r="O16" s="376">
        <v>183.5</v>
      </c>
      <c r="P16" s="350">
        <f t="shared" si="5"/>
        <v>458.78</v>
      </c>
      <c r="Q16" s="354">
        <f t="shared" si="6"/>
        <v>93.43</v>
      </c>
      <c r="R16" s="354">
        <f t="shared" si="7"/>
        <v>62.31</v>
      </c>
      <c r="S16" s="350">
        <f t="shared" si="8"/>
        <v>155.74</v>
      </c>
      <c r="T16" s="290" t="s">
        <v>306</v>
      </c>
      <c r="U16" s="353">
        <f t="shared" si="9"/>
        <v>4613</v>
      </c>
      <c r="V16" s="353">
        <f t="shared" si="10"/>
        <v>4613</v>
      </c>
      <c r="W16" s="598">
        <f t="shared" si="12"/>
        <v>0</v>
      </c>
      <c r="X16" s="598">
        <f t="shared" si="13"/>
        <v>0</v>
      </c>
      <c r="Y16" s="601">
        <f t="shared" si="14"/>
        <v>366.84</v>
      </c>
    </row>
    <row r="17" spans="1:25" ht="12.75">
      <c r="A17" s="353">
        <f>AT3A_Schools_PS!A17</f>
        <v>8</v>
      </c>
      <c r="B17" s="353" t="str">
        <f>AT3A_Schools_PS!B17</f>
        <v>08-BAGHPAT</v>
      </c>
      <c r="C17" s="375">
        <v>1255</v>
      </c>
      <c r="D17" s="353">
        <v>1255</v>
      </c>
      <c r="E17" s="354">
        <v>105.96</v>
      </c>
      <c r="F17" s="354">
        <v>70.64</v>
      </c>
      <c r="G17" s="350">
        <f t="shared" si="2"/>
        <v>176.6</v>
      </c>
      <c r="H17" s="376">
        <v>0</v>
      </c>
      <c r="I17" s="376">
        <v>0</v>
      </c>
      <c r="J17" s="350">
        <f t="shared" si="3"/>
        <v>0</v>
      </c>
      <c r="K17" s="376">
        <v>102.8</v>
      </c>
      <c r="L17" s="376">
        <f t="shared" si="11"/>
        <v>68.53</v>
      </c>
      <c r="M17" s="350">
        <f t="shared" si="4"/>
        <v>171.32999999999998</v>
      </c>
      <c r="N17" s="376">
        <v>71.790000000000006</v>
      </c>
      <c r="O17" s="376">
        <v>47.88</v>
      </c>
      <c r="P17" s="350">
        <f t="shared" si="5"/>
        <v>119.67000000000002</v>
      </c>
      <c r="Q17" s="354">
        <f t="shared" si="6"/>
        <v>31.009999999999991</v>
      </c>
      <c r="R17" s="354">
        <f t="shared" si="7"/>
        <v>20.65</v>
      </c>
      <c r="S17" s="350">
        <f t="shared" si="8"/>
        <v>51.659999999999989</v>
      </c>
      <c r="T17" s="290" t="s">
        <v>306</v>
      </c>
      <c r="U17" s="353">
        <f t="shared" si="9"/>
        <v>1255</v>
      </c>
      <c r="V17" s="353">
        <f t="shared" si="10"/>
        <v>1255</v>
      </c>
      <c r="W17" s="598">
        <f t="shared" si="12"/>
        <v>0</v>
      </c>
      <c r="X17" s="598">
        <f t="shared" si="13"/>
        <v>0</v>
      </c>
      <c r="Y17" s="601">
        <f t="shared" si="14"/>
        <v>102.28</v>
      </c>
    </row>
    <row r="18" spans="1:25" ht="12.75">
      <c r="A18" s="353">
        <f>AT3A_Schools_PS!A18</f>
        <v>9</v>
      </c>
      <c r="B18" s="353" t="str">
        <f>AT3A_Schools_PS!B18</f>
        <v>09-BAHRAICH</v>
      </c>
      <c r="C18" s="375">
        <v>7479</v>
      </c>
      <c r="D18" s="353">
        <v>7249</v>
      </c>
      <c r="E18" s="354">
        <v>602.64</v>
      </c>
      <c r="F18" s="354">
        <v>401.76</v>
      </c>
      <c r="G18" s="350">
        <f t="shared" si="2"/>
        <v>1004.4</v>
      </c>
      <c r="H18" s="376">
        <v>0</v>
      </c>
      <c r="I18" s="376">
        <v>0</v>
      </c>
      <c r="J18" s="350">
        <f t="shared" si="3"/>
        <v>0</v>
      </c>
      <c r="K18" s="376">
        <v>610.84</v>
      </c>
      <c r="L18" s="376">
        <f t="shared" si="11"/>
        <v>407.23</v>
      </c>
      <c r="M18" s="350">
        <f t="shared" si="4"/>
        <v>1018.07</v>
      </c>
      <c r="N18" s="376">
        <v>437.71</v>
      </c>
      <c r="O18" s="376">
        <v>291.79000000000002</v>
      </c>
      <c r="P18" s="350">
        <f t="shared" si="5"/>
        <v>729.5</v>
      </c>
      <c r="Q18" s="354">
        <f t="shared" si="6"/>
        <v>173.13000000000005</v>
      </c>
      <c r="R18" s="354">
        <f t="shared" si="7"/>
        <v>115.44</v>
      </c>
      <c r="S18" s="350">
        <f t="shared" si="8"/>
        <v>288.57000000000005</v>
      </c>
      <c r="T18" s="290" t="s">
        <v>306</v>
      </c>
      <c r="U18" s="353">
        <f t="shared" si="9"/>
        <v>7249</v>
      </c>
      <c r="V18" s="353">
        <f t="shared" si="10"/>
        <v>7249</v>
      </c>
      <c r="W18" s="598">
        <f t="shared" si="12"/>
        <v>0</v>
      </c>
      <c r="X18" s="598">
        <f t="shared" si="13"/>
        <v>0</v>
      </c>
      <c r="Y18" s="601">
        <f t="shared" si="14"/>
        <v>607.74</v>
      </c>
    </row>
    <row r="19" spans="1:25" ht="12.75">
      <c r="A19" s="353">
        <f>AT3A_Schools_PS!A19</f>
        <v>10</v>
      </c>
      <c r="B19" s="353" t="str">
        <f>AT3A_Schools_PS!B19</f>
        <v>10-BALLIA</v>
      </c>
      <c r="C19" s="375">
        <v>5476</v>
      </c>
      <c r="D19" s="353">
        <v>5429</v>
      </c>
      <c r="E19" s="354">
        <v>440.82</v>
      </c>
      <c r="F19" s="354">
        <v>293.88</v>
      </c>
      <c r="G19" s="350">
        <f t="shared" si="2"/>
        <v>734.7</v>
      </c>
      <c r="H19" s="376">
        <v>0</v>
      </c>
      <c r="I19" s="376">
        <v>0</v>
      </c>
      <c r="J19" s="350">
        <f t="shared" si="3"/>
        <v>0</v>
      </c>
      <c r="K19" s="376">
        <v>285.02</v>
      </c>
      <c r="L19" s="376">
        <f t="shared" si="11"/>
        <v>190.01</v>
      </c>
      <c r="M19" s="350">
        <f t="shared" si="4"/>
        <v>475.03</v>
      </c>
      <c r="N19" s="376">
        <v>326.72000000000003</v>
      </c>
      <c r="O19" s="376">
        <v>217.82</v>
      </c>
      <c r="P19" s="350">
        <f t="shared" si="5"/>
        <v>544.54</v>
      </c>
      <c r="Q19" s="354">
        <f t="shared" si="6"/>
        <v>-41.700000000000045</v>
      </c>
      <c r="R19" s="354">
        <f t="shared" si="7"/>
        <v>-27.810000000000002</v>
      </c>
      <c r="S19" s="350">
        <f t="shared" si="8"/>
        <v>-69.510000000000048</v>
      </c>
      <c r="T19" s="290" t="s">
        <v>306</v>
      </c>
      <c r="U19" s="353">
        <f t="shared" si="9"/>
        <v>5429</v>
      </c>
      <c r="V19" s="353">
        <f t="shared" si="10"/>
        <v>5429</v>
      </c>
      <c r="W19" s="598">
        <f t="shared" si="12"/>
        <v>0</v>
      </c>
      <c r="X19" s="598">
        <f t="shared" si="13"/>
        <v>0</v>
      </c>
      <c r="Y19" s="601">
        <f t="shared" si="14"/>
        <v>283.57</v>
      </c>
    </row>
    <row r="20" spans="1:25" ht="12.75">
      <c r="A20" s="353">
        <f>AT3A_Schools_PS!A20</f>
        <v>11</v>
      </c>
      <c r="B20" s="353" t="str">
        <f>AT3A_Schools_PS!B20</f>
        <v>11-BALRAMPUR</v>
      </c>
      <c r="C20" s="375">
        <v>3588</v>
      </c>
      <c r="D20" s="353">
        <v>3621</v>
      </c>
      <c r="E20" s="354">
        <v>292.26</v>
      </c>
      <c r="F20" s="354">
        <v>194.84</v>
      </c>
      <c r="G20" s="350">
        <f t="shared" si="2"/>
        <v>487.1</v>
      </c>
      <c r="H20" s="376">
        <v>0</v>
      </c>
      <c r="I20" s="376">
        <v>0</v>
      </c>
      <c r="J20" s="350">
        <f t="shared" si="3"/>
        <v>0</v>
      </c>
      <c r="K20" s="376">
        <v>291.24</v>
      </c>
      <c r="L20" s="376">
        <f t="shared" si="11"/>
        <v>194.16</v>
      </c>
      <c r="M20" s="350">
        <f t="shared" si="4"/>
        <v>485.4</v>
      </c>
      <c r="N20" s="376">
        <v>200.13</v>
      </c>
      <c r="O20" s="376">
        <v>133.37</v>
      </c>
      <c r="P20" s="350">
        <f t="shared" si="5"/>
        <v>333.5</v>
      </c>
      <c r="Q20" s="354">
        <f t="shared" si="6"/>
        <v>91.110000000000014</v>
      </c>
      <c r="R20" s="354">
        <f t="shared" si="7"/>
        <v>60.789999999999992</v>
      </c>
      <c r="S20" s="350">
        <f t="shared" si="8"/>
        <v>151.9</v>
      </c>
      <c r="T20" s="290" t="s">
        <v>306</v>
      </c>
      <c r="U20" s="353">
        <f t="shared" si="9"/>
        <v>3621</v>
      </c>
      <c r="V20" s="353">
        <f t="shared" si="10"/>
        <v>3621</v>
      </c>
      <c r="W20" s="598">
        <f t="shared" si="12"/>
        <v>0</v>
      </c>
      <c r="X20" s="598">
        <f t="shared" si="13"/>
        <v>0</v>
      </c>
      <c r="Y20" s="601">
        <f t="shared" si="14"/>
        <v>289.76</v>
      </c>
    </row>
    <row r="21" spans="1:25" ht="12.75">
      <c r="A21" s="353">
        <f>AT3A_Schools_PS!A21</f>
        <v>12</v>
      </c>
      <c r="B21" s="353" t="str">
        <f>AT3A_Schools_PS!B21</f>
        <v>12-BANDA</v>
      </c>
      <c r="C21" s="375">
        <v>3588</v>
      </c>
      <c r="D21" s="353">
        <v>3513</v>
      </c>
      <c r="E21" s="354">
        <v>322.14</v>
      </c>
      <c r="F21" s="354">
        <v>214.76</v>
      </c>
      <c r="G21" s="350">
        <f t="shared" si="2"/>
        <v>536.9</v>
      </c>
      <c r="H21" s="376">
        <v>0</v>
      </c>
      <c r="I21" s="376">
        <v>0</v>
      </c>
      <c r="J21" s="350">
        <f t="shared" si="3"/>
        <v>0</v>
      </c>
      <c r="K21" s="376">
        <v>320.87</v>
      </c>
      <c r="L21" s="376">
        <f t="shared" si="11"/>
        <v>213.91</v>
      </c>
      <c r="M21" s="350">
        <f t="shared" si="4"/>
        <v>534.78</v>
      </c>
      <c r="N21" s="376">
        <v>214.36</v>
      </c>
      <c r="O21" s="376">
        <v>142.88999999999999</v>
      </c>
      <c r="P21" s="350">
        <f t="shared" si="5"/>
        <v>357.25</v>
      </c>
      <c r="Q21" s="354">
        <f t="shared" si="6"/>
        <v>106.50999999999999</v>
      </c>
      <c r="R21" s="354">
        <f t="shared" si="7"/>
        <v>71.02000000000001</v>
      </c>
      <c r="S21" s="350">
        <f t="shared" si="8"/>
        <v>177.53</v>
      </c>
      <c r="T21" s="290" t="s">
        <v>306</v>
      </c>
      <c r="U21" s="353">
        <f t="shared" si="9"/>
        <v>3513</v>
      </c>
      <c r="V21" s="353">
        <f t="shared" si="10"/>
        <v>3513</v>
      </c>
      <c r="W21" s="598">
        <f t="shared" si="12"/>
        <v>0</v>
      </c>
      <c r="X21" s="598">
        <f t="shared" si="13"/>
        <v>0</v>
      </c>
      <c r="Y21" s="601">
        <f t="shared" si="14"/>
        <v>319.24</v>
      </c>
    </row>
    <row r="22" spans="1:25" ht="12.75">
      <c r="A22" s="353">
        <f>AT3A_Schools_PS!A22</f>
        <v>13</v>
      </c>
      <c r="B22" s="353" t="str">
        <f>AT3A_Schools_PS!B22</f>
        <v>13-BARABANKI</v>
      </c>
      <c r="C22" s="375">
        <v>5643</v>
      </c>
      <c r="D22" s="353">
        <v>5596</v>
      </c>
      <c r="E22" s="354">
        <v>475.56</v>
      </c>
      <c r="F22" s="354">
        <v>317.04000000000002</v>
      </c>
      <c r="G22" s="350">
        <f t="shared" si="2"/>
        <v>792.6</v>
      </c>
      <c r="H22" s="376">
        <v>0</v>
      </c>
      <c r="I22" s="376">
        <v>0</v>
      </c>
      <c r="J22" s="350">
        <f t="shared" si="3"/>
        <v>0</v>
      </c>
      <c r="K22" s="376">
        <v>471.1</v>
      </c>
      <c r="L22" s="376">
        <f t="shared" si="11"/>
        <v>314.07</v>
      </c>
      <c r="M22" s="350">
        <f t="shared" si="4"/>
        <v>785.17000000000007</v>
      </c>
      <c r="N22" s="376">
        <v>340.51</v>
      </c>
      <c r="O22" s="376">
        <v>227.01</v>
      </c>
      <c r="P22" s="350">
        <f t="shared" si="5"/>
        <v>567.52</v>
      </c>
      <c r="Q22" s="354">
        <f t="shared" si="6"/>
        <v>130.59000000000003</v>
      </c>
      <c r="R22" s="354">
        <f t="shared" si="7"/>
        <v>87.06</v>
      </c>
      <c r="S22" s="350">
        <f t="shared" si="8"/>
        <v>217.65000000000003</v>
      </c>
      <c r="T22" s="290" t="s">
        <v>306</v>
      </c>
      <c r="U22" s="353">
        <f t="shared" si="9"/>
        <v>5596</v>
      </c>
      <c r="V22" s="353">
        <f t="shared" si="10"/>
        <v>5596</v>
      </c>
      <c r="W22" s="598">
        <f t="shared" si="12"/>
        <v>0</v>
      </c>
      <c r="X22" s="598">
        <f t="shared" si="13"/>
        <v>0</v>
      </c>
      <c r="Y22" s="601">
        <f t="shared" si="14"/>
        <v>468.71</v>
      </c>
    </row>
    <row r="23" spans="1:25" ht="12.75">
      <c r="A23" s="353">
        <f>AT3A_Schools_PS!A23</f>
        <v>14</v>
      </c>
      <c r="B23" s="353" t="str">
        <f>AT3A_Schools_PS!B23</f>
        <v>14-BAREILY</v>
      </c>
      <c r="C23" s="375">
        <v>4922</v>
      </c>
      <c r="D23" s="353">
        <v>4866</v>
      </c>
      <c r="E23" s="354">
        <v>427.92</v>
      </c>
      <c r="F23" s="354">
        <v>285.27999999999997</v>
      </c>
      <c r="G23" s="350">
        <f t="shared" si="2"/>
        <v>713.2</v>
      </c>
      <c r="H23" s="376">
        <v>0</v>
      </c>
      <c r="I23" s="376">
        <v>0</v>
      </c>
      <c r="J23" s="350">
        <f t="shared" si="3"/>
        <v>0</v>
      </c>
      <c r="K23" s="376">
        <v>483.53</v>
      </c>
      <c r="L23" s="376">
        <f t="shared" si="11"/>
        <v>322.35000000000002</v>
      </c>
      <c r="M23" s="350">
        <f t="shared" si="4"/>
        <v>805.88</v>
      </c>
      <c r="N23" s="376">
        <v>486</v>
      </c>
      <c r="O23" s="376">
        <v>324.01</v>
      </c>
      <c r="P23" s="350">
        <f t="shared" si="5"/>
        <v>810.01</v>
      </c>
      <c r="Q23" s="354">
        <f t="shared" si="6"/>
        <v>-2.4700000000000273</v>
      </c>
      <c r="R23" s="354">
        <f t="shared" si="7"/>
        <v>-1.6599999999999682</v>
      </c>
      <c r="S23" s="350">
        <f t="shared" si="8"/>
        <v>-4.1299999999999955</v>
      </c>
      <c r="T23" s="290" t="s">
        <v>306</v>
      </c>
      <c r="U23" s="353">
        <f t="shared" si="9"/>
        <v>4866</v>
      </c>
      <c r="V23" s="353">
        <f t="shared" si="10"/>
        <v>4866</v>
      </c>
      <c r="W23" s="598">
        <f t="shared" si="12"/>
        <v>0</v>
      </c>
      <c r="X23" s="598">
        <f t="shared" si="13"/>
        <v>0</v>
      </c>
      <c r="Y23" s="601">
        <f t="shared" si="14"/>
        <v>481.07</v>
      </c>
    </row>
    <row r="24" spans="1:25" ht="12.75">
      <c r="A24" s="353">
        <f>AT3A_Schools_PS!A24</f>
        <v>15</v>
      </c>
      <c r="B24" s="353" t="str">
        <f>AT3A_Schools_PS!B24</f>
        <v>15-BASTI</v>
      </c>
      <c r="C24" s="375">
        <v>3959</v>
      </c>
      <c r="D24" s="353">
        <v>3998</v>
      </c>
      <c r="E24" s="354">
        <v>346.68</v>
      </c>
      <c r="F24" s="354">
        <v>231.12</v>
      </c>
      <c r="G24" s="350">
        <f t="shared" si="2"/>
        <v>577.79999999999995</v>
      </c>
      <c r="H24" s="376">
        <v>0</v>
      </c>
      <c r="I24" s="376">
        <v>0</v>
      </c>
      <c r="J24" s="350">
        <f t="shared" si="3"/>
        <v>0</v>
      </c>
      <c r="K24" s="376">
        <v>291.88</v>
      </c>
      <c r="L24" s="376">
        <f t="shared" si="11"/>
        <v>194.59</v>
      </c>
      <c r="M24" s="350">
        <f t="shared" si="4"/>
        <v>486.47</v>
      </c>
      <c r="N24" s="376">
        <v>239.63</v>
      </c>
      <c r="O24" s="376">
        <v>159.78</v>
      </c>
      <c r="P24" s="350">
        <f t="shared" si="5"/>
        <v>399.40999999999997</v>
      </c>
      <c r="Q24" s="354">
        <f t="shared" si="6"/>
        <v>52.25</v>
      </c>
      <c r="R24" s="354">
        <f t="shared" si="7"/>
        <v>34.81</v>
      </c>
      <c r="S24" s="350">
        <f t="shared" si="8"/>
        <v>87.06</v>
      </c>
      <c r="T24" s="290" t="s">
        <v>306</v>
      </c>
      <c r="U24" s="353">
        <f t="shared" si="9"/>
        <v>3998</v>
      </c>
      <c r="V24" s="353">
        <f t="shared" si="10"/>
        <v>3998</v>
      </c>
      <c r="W24" s="598">
        <f t="shared" si="12"/>
        <v>0</v>
      </c>
      <c r="X24" s="598">
        <f t="shared" si="13"/>
        <v>0</v>
      </c>
      <c r="Y24" s="601">
        <f t="shared" si="14"/>
        <v>290.39999999999998</v>
      </c>
    </row>
    <row r="25" spans="1:25" ht="12.75">
      <c r="A25" s="353">
        <f>AT3A_Schools_PS!A25</f>
        <v>16</v>
      </c>
      <c r="B25" s="353" t="str">
        <f>AT3A_Schools_PS!B25</f>
        <v>16-BHADOHI</v>
      </c>
      <c r="C25" s="375">
        <v>1995</v>
      </c>
      <c r="D25" s="353">
        <v>1998</v>
      </c>
      <c r="E25" s="354">
        <v>184.98</v>
      </c>
      <c r="F25" s="354">
        <v>123.32</v>
      </c>
      <c r="G25" s="350">
        <f t="shared" si="2"/>
        <v>308.29999999999995</v>
      </c>
      <c r="H25" s="376">
        <v>0</v>
      </c>
      <c r="I25" s="376">
        <v>0</v>
      </c>
      <c r="J25" s="350">
        <f t="shared" si="3"/>
        <v>0</v>
      </c>
      <c r="K25" s="376">
        <v>171.3</v>
      </c>
      <c r="L25" s="376">
        <f t="shared" si="11"/>
        <v>114.2</v>
      </c>
      <c r="M25" s="350">
        <f t="shared" si="4"/>
        <v>285.5</v>
      </c>
      <c r="N25" s="376">
        <v>133.19999999999999</v>
      </c>
      <c r="O25" s="376">
        <v>66.599999999999994</v>
      </c>
      <c r="P25" s="350">
        <f t="shared" si="5"/>
        <v>199.79999999999998</v>
      </c>
      <c r="Q25" s="354">
        <f t="shared" si="6"/>
        <v>38.100000000000023</v>
      </c>
      <c r="R25" s="354">
        <f t="shared" si="7"/>
        <v>47.600000000000009</v>
      </c>
      <c r="S25" s="350">
        <f t="shared" si="8"/>
        <v>85.700000000000031</v>
      </c>
      <c r="T25" s="290" t="s">
        <v>306</v>
      </c>
      <c r="U25" s="353">
        <f t="shared" si="9"/>
        <v>1998</v>
      </c>
      <c r="V25" s="353">
        <f t="shared" si="10"/>
        <v>1998</v>
      </c>
      <c r="W25" s="598">
        <f t="shared" si="12"/>
        <v>0</v>
      </c>
      <c r="X25" s="598">
        <f t="shared" si="13"/>
        <v>0</v>
      </c>
      <c r="Y25" s="601">
        <f t="shared" si="14"/>
        <v>170.43</v>
      </c>
    </row>
    <row r="26" spans="1:25" ht="12.75">
      <c r="A26" s="353">
        <f>AT3A_Schools_PS!A26</f>
        <v>17</v>
      </c>
      <c r="B26" s="353" t="str">
        <f>AT3A_Schools_PS!B26</f>
        <v>17-BIJNOUR</v>
      </c>
      <c r="C26" s="375">
        <v>3896</v>
      </c>
      <c r="D26" s="353">
        <v>3896</v>
      </c>
      <c r="E26" s="354">
        <v>371.7</v>
      </c>
      <c r="F26" s="354">
        <v>247.8</v>
      </c>
      <c r="G26" s="350">
        <f t="shared" si="2"/>
        <v>619.5</v>
      </c>
      <c r="H26" s="376">
        <v>0</v>
      </c>
      <c r="I26" s="376">
        <v>0</v>
      </c>
      <c r="J26" s="350">
        <f t="shared" si="3"/>
        <v>0</v>
      </c>
      <c r="K26" s="376">
        <v>336.37</v>
      </c>
      <c r="L26" s="376">
        <f t="shared" si="11"/>
        <v>224.25</v>
      </c>
      <c r="M26" s="350">
        <f t="shared" si="4"/>
        <v>560.62</v>
      </c>
      <c r="N26" s="376">
        <v>233.77</v>
      </c>
      <c r="O26" s="376">
        <v>155.83000000000001</v>
      </c>
      <c r="P26" s="350">
        <f t="shared" si="5"/>
        <v>389.6</v>
      </c>
      <c r="Q26" s="354">
        <f t="shared" si="6"/>
        <v>102.6</v>
      </c>
      <c r="R26" s="354">
        <f t="shared" si="7"/>
        <v>68.419999999999987</v>
      </c>
      <c r="S26" s="350">
        <f t="shared" si="8"/>
        <v>171.01999999999998</v>
      </c>
      <c r="T26" s="290" t="s">
        <v>306</v>
      </c>
      <c r="U26" s="353">
        <f t="shared" si="9"/>
        <v>3896</v>
      </c>
      <c r="V26" s="353">
        <f t="shared" si="10"/>
        <v>3896</v>
      </c>
      <c r="W26" s="598">
        <f t="shared" si="12"/>
        <v>0</v>
      </c>
      <c r="X26" s="598">
        <f t="shared" si="13"/>
        <v>0</v>
      </c>
      <c r="Y26" s="601">
        <f t="shared" si="14"/>
        <v>334.66</v>
      </c>
    </row>
    <row r="27" spans="1:25" ht="12.75">
      <c r="A27" s="353">
        <f>AT3A_Schools_PS!A27</f>
        <v>18</v>
      </c>
      <c r="B27" s="353" t="str">
        <f>AT3A_Schools_PS!B27</f>
        <v>18-BULANDSHAHAR</v>
      </c>
      <c r="C27" s="375">
        <v>4455</v>
      </c>
      <c r="D27" s="353">
        <v>3905</v>
      </c>
      <c r="E27" s="354">
        <v>358.44</v>
      </c>
      <c r="F27" s="354">
        <v>238.96</v>
      </c>
      <c r="G27" s="350">
        <f t="shared" si="2"/>
        <v>597.4</v>
      </c>
      <c r="H27" s="376">
        <v>0</v>
      </c>
      <c r="I27" s="376">
        <v>0</v>
      </c>
      <c r="J27" s="350">
        <f t="shared" si="3"/>
        <v>0</v>
      </c>
      <c r="K27" s="376">
        <v>259.02999999999997</v>
      </c>
      <c r="L27" s="376">
        <f t="shared" si="11"/>
        <v>172.69</v>
      </c>
      <c r="M27" s="350">
        <f t="shared" si="4"/>
        <v>431.71999999999997</v>
      </c>
      <c r="N27" s="376">
        <v>320</v>
      </c>
      <c r="O27" s="376">
        <v>106.12</v>
      </c>
      <c r="P27" s="350">
        <f t="shared" si="5"/>
        <v>426.12</v>
      </c>
      <c r="Q27" s="354">
        <f t="shared" si="6"/>
        <v>-60.970000000000027</v>
      </c>
      <c r="R27" s="354">
        <f t="shared" si="7"/>
        <v>66.569999999999993</v>
      </c>
      <c r="S27" s="350">
        <f t="shared" si="8"/>
        <v>5.5999999999999659</v>
      </c>
      <c r="T27" s="290" t="s">
        <v>306</v>
      </c>
      <c r="U27" s="353">
        <f t="shared" si="9"/>
        <v>3905</v>
      </c>
      <c r="V27" s="353">
        <f t="shared" si="10"/>
        <v>3905</v>
      </c>
      <c r="W27" s="598">
        <f t="shared" si="12"/>
        <v>0</v>
      </c>
      <c r="X27" s="598">
        <f t="shared" si="13"/>
        <v>0</v>
      </c>
      <c r="Y27" s="601">
        <f t="shared" si="14"/>
        <v>257.70999999999998</v>
      </c>
    </row>
    <row r="28" spans="1:25" ht="12.75">
      <c r="A28" s="353">
        <f>AT3A_Schools_PS!A28</f>
        <v>19</v>
      </c>
      <c r="B28" s="353" t="str">
        <f>AT3A_Schools_PS!B28</f>
        <v>19-CHANDAULI</v>
      </c>
      <c r="C28" s="375">
        <v>3000</v>
      </c>
      <c r="D28" s="353">
        <v>2990</v>
      </c>
      <c r="E28" s="354">
        <v>271.98</v>
      </c>
      <c r="F28" s="354">
        <v>181.32</v>
      </c>
      <c r="G28" s="350">
        <f t="shared" si="2"/>
        <v>453.3</v>
      </c>
      <c r="H28" s="376">
        <v>0</v>
      </c>
      <c r="I28" s="376">
        <v>0</v>
      </c>
      <c r="J28" s="350">
        <f t="shared" si="3"/>
        <v>0</v>
      </c>
      <c r="K28" s="376">
        <v>286.97000000000003</v>
      </c>
      <c r="L28" s="376">
        <f t="shared" si="11"/>
        <v>191.31</v>
      </c>
      <c r="M28" s="350">
        <f t="shared" si="4"/>
        <v>478.28000000000003</v>
      </c>
      <c r="N28" s="376">
        <v>179.46</v>
      </c>
      <c r="O28" s="376">
        <v>119.64</v>
      </c>
      <c r="P28" s="350">
        <f t="shared" si="5"/>
        <v>299.10000000000002</v>
      </c>
      <c r="Q28" s="354">
        <f t="shared" si="6"/>
        <v>107.51000000000002</v>
      </c>
      <c r="R28" s="354">
        <f t="shared" si="7"/>
        <v>71.67</v>
      </c>
      <c r="S28" s="350">
        <f t="shared" si="8"/>
        <v>179.18</v>
      </c>
      <c r="T28" s="290" t="s">
        <v>306</v>
      </c>
      <c r="U28" s="353">
        <f t="shared" si="9"/>
        <v>2990</v>
      </c>
      <c r="V28" s="353">
        <f t="shared" si="10"/>
        <v>2990</v>
      </c>
      <c r="W28" s="598">
        <f t="shared" si="12"/>
        <v>0</v>
      </c>
      <c r="X28" s="598">
        <f t="shared" si="13"/>
        <v>0</v>
      </c>
      <c r="Y28" s="601">
        <f t="shared" si="14"/>
        <v>285.51</v>
      </c>
    </row>
    <row r="29" spans="1:25" ht="12.75">
      <c r="A29" s="353">
        <f>AT3A_Schools_PS!A29</f>
        <v>20</v>
      </c>
      <c r="B29" s="353" t="str">
        <f>AT3A_Schools_PS!B29</f>
        <v>20-CHITRAKOOT</v>
      </c>
      <c r="C29" s="375">
        <v>2413</v>
      </c>
      <c r="D29" s="353">
        <v>2385</v>
      </c>
      <c r="E29" s="354">
        <v>214.62</v>
      </c>
      <c r="F29" s="354">
        <v>143.08000000000001</v>
      </c>
      <c r="G29" s="350">
        <f t="shared" si="2"/>
        <v>357.70000000000005</v>
      </c>
      <c r="H29" s="376">
        <v>0</v>
      </c>
      <c r="I29" s="376">
        <v>0</v>
      </c>
      <c r="J29" s="350">
        <f t="shared" si="3"/>
        <v>0</v>
      </c>
      <c r="K29" s="376">
        <v>220.73</v>
      </c>
      <c r="L29" s="376">
        <f t="shared" si="11"/>
        <v>147.15</v>
      </c>
      <c r="M29" s="350">
        <f t="shared" si="4"/>
        <v>367.88</v>
      </c>
      <c r="N29" s="376">
        <v>155.91</v>
      </c>
      <c r="O29" s="376">
        <v>103.94</v>
      </c>
      <c r="P29" s="350">
        <f t="shared" si="5"/>
        <v>259.85000000000002</v>
      </c>
      <c r="Q29" s="354">
        <f t="shared" si="6"/>
        <v>64.819999999999993</v>
      </c>
      <c r="R29" s="354">
        <f t="shared" si="7"/>
        <v>43.210000000000008</v>
      </c>
      <c r="S29" s="350">
        <f t="shared" si="8"/>
        <v>108.03</v>
      </c>
      <c r="T29" s="290" t="s">
        <v>306</v>
      </c>
      <c r="U29" s="353">
        <f t="shared" si="9"/>
        <v>2385</v>
      </c>
      <c r="V29" s="353">
        <f t="shared" si="10"/>
        <v>2385</v>
      </c>
      <c r="W29" s="598">
        <f t="shared" si="12"/>
        <v>0</v>
      </c>
      <c r="X29" s="598">
        <f t="shared" si="13"/>
        <v>0</v>
      </c>
      <c r="Y29" s="601">
        <f t="shared" si="14"/>
        <v>219.61</v>
      </c>
    </row>
    <row r="30" spans="1:25" ht="12.75">
      <c r="A30" s="353">
        <f>AT3A_Schools_PS!A30</f>
        <v>21</v>
      </c>
      <c r="B30" s="353" t="str">
        <f>AT3A_Schools_PS!B30</f>
        <v>21-AMETHI</v>
      </c>
      <c r="C30" s="375">
        <v>3179</v>
      </c>
      <c r="D30" s="353">
        <v>3175</v>
      </c>
      <c r="E30" s="354">
        <v>262.74</v>
      </c>
      <c r="F30" s="354">
        <v>175.16</v>
      </c>
      <c r="G30" s="350">
        <f t="shared" si="2"/>
        <v>437.9</v>
      </c>
      <c r="H30" s="376">
        <v>0</v>
      </c>
      <c r="I30" s="376">
        <v>0</v>
      </c>
      <c r="J30" s="350">
        <f t="shared" si="3"/>
        <v>0</v>
      </c>
      <c r="K30" s="376">
        <v>246.46</v>
      </c>
      <c r="L30" s="376">
        <f t="shared" si="11"/>
        <v>164.31</v>
      </c>
      <c r="M30" s="350">
        <f t="shared" si="4"/>
        <v>410.77</v>
      </c>
      <c r="N30" s="376">
        <v>174.1</v>
      </c>
      <c r="O30" s="376">
        <v>116.07</v>
      </c>
      <c r="P30" s="350">
        <f t="shared" si="5"/>
        <v>290.16999999999996</v>
      </c>
      <c r="Q30" s="354">
        <f t="shared" si="6"/>
        <v>72.360000000000014</v>
      </c>
      <c r="R30" s="354">
        <f t="shared" si="7"/>
        <v>48.240000000000009</v>
      </c>
      <c r="S30" s="350">
        <f t="shared" si="8"/>
        <v>120.60000000000002</v>
      </c>
      <c r="T30" s="290" t="s">
        <v>306</v>
      </c>
      <c r="U30" s="353">
        <f t="shared" si="9"/>
        <v>3175</v>
      </c>
      <c r="V30" s="353">
        <f t="shared" si="10"/>
        <v>3175</v>
      </c>
      <c r="W30" s="598">
        <f t="shared" si="12"/>
        <v>0</v>
      </c>
      <c r="X30" s="598">
        <f t="shared" si="13"/>
        <v>0</v>
      </c>
      <c r="Y30" s="601">
        <f t="shared" si="14"/>
        <v>245.21</v>
      </c>
    </row>
    <row r="31" spans="1:25" ht="12.75">
      <c r="A31" s="353">
        <f>AT3A_Schools_PS!A31</f>
        <v>22</v>
      </c>
      <c r="B31" s="353" t="str">
        <f>AT3A_Schools_PS!B31</f>
        <v>22-DEORIA</v>
      </c>
      <c r="C31" s="375">
        <v>4796</v>
      </c>
      <c r="D31" s="353">
        <v>4790</v>
      </c>
      <c r="E31" s="354">
        <v>422.34</v>
      </c>
      <c r="F31" s="354">
        <v>281.56</v>
      </c>
      <c r="G31" s="350">
        <f t="shared" si="2"/>
        <v>703.9</v>
      </c>
      <c r="H31" s="376">
        <v>0</v>
      </c>
      <c r="I31" s="376">
        <v>0</v>
      </c>
      <c r="J31" s="350">
        <f t="shared" si="3"/>
        <v>0</v>
      </c>
      <c r="K31" s="376">
        <v>466.11</v>
      </c>
      <c r="L31" s="376">
        <f t="shared" si="11"/>
        <v>310.74</v>
      </c>
      <c r="M31" s="350">
        <f t="shared" si="4"/>
        <v>776.85</v>
      </c>
      <c r="N31" s="376">
        <v>287.39999999999998</v>
      </c>
      <c r="O31" s="376">
        <v>191.6</v>
      </c>
      <c r="P31" s="350">
        <f t="shared" si="5"/>
        <v>479</v>
      </c>
      <c r="Q31" s="354">
        <f t="shared" si="6"/>
        <v>178.71000000000004</v>
      </c>
      <c r="R31" s="354">
        <f t="shared" si="7"/>
        <v>119.14000000000001</v>
      </c>
      <c r="S31" s="350">
        <f t="shared" si="8"/>
        <v>297.85000000000002</v>
      </c>
      <c r="T31" s="290" t="s">
        <v>306</v>
      </c>
      <c r="U31" s="353">
        <f t="shared" si="9"/>
        <v>4790</v>
      </c>
      <c r="V31" s="353">
        <f t="shared" si="10"/>
        <v>4790</v>
      </c>
      <c r="W31" s="598">
        <f t="shared" si="12"/>
        <v>0</v>
      </c>
      <c r="X31" s="598">
        <f t="shared" si="13"/>
        <v>0</v>
      </c>
      <c r="Y31" s="601">
        <f t="shared" si="14"/>
        <v>463.74</v>
      </c>
    </row>
    <row r="32" spans="1:25" ht="12.75">
      <c r="A32" s="353">
        <f>AT3A_Schools_PS!A32</f>
        <v>23</v>
      </c>
      <c r="B32" s="353" t="str">
        <f>AT3A_Schools_PS!B32</f>
        <v>23-ETAH</v>
      </c>
      <c r="C32" s="375">
        <v>3066</v>
      </c>
      <c r="D32" s="353">
        <v>3049</v>
      </c>
      <c r="E32" s="354">
        <v>264.77999999999997</v>
      </c>
      <c r="F32" s="354">
        <v>176.52</v>
      </c>
      <c r="G32" s="350">
        <f t="shared" si="2"/>
        <v>441.29999999999995</v>
      </c>
      <c r="H32" s="376">
        <v>0</v>
      </c>
      <c r="I32" s="376">
        <v>0</v>
      </c>
      <c r="J32" s="350">
        <f t="shared" si="3"/>
        <v>0</v>
      </c>
      <c r="K32" s="376">
        <v>275.70999999999998</v>
      </c>
      <c r="L32" s="376">
        <f t="shared" si="11"/>
        <v>183.81</v>
      </c>
      <c r="M32" s="350">
        <f t="shared" si="4"/>
        <v>459.52</v>
      </c>
      <c r="N32" s="376">
        <v>201.41</v>
      </c>
      <c r="O32" s="376">
        <v>134.28</v>
      </c>
      <c r="P32" s="350">
        <f t="shared" si="5"/>
        <v>335.69</v>
      </c>
      <c r="Q32" s="354">
        <f t="shared" si="6"/>
        <v>74.299999999999983</v>
      </c>
      <c r="R32" s="354">
        <f t="shared" si="7"/>
        <v>49.53</v>
      </c>
      <c r="S32" s="350">
        <f t="shared" si="8"/>
        <v>123.82999999999998</v>
      </c>
      <c r="T32" s="290" t="s">
        <v>306</v>
      </c>
      <c r="U32" s="353">
        <f t="shared" si="9"/>
        <v>3049</v>
      </c>
      <c r="V32" s="353">
        <f t="shared" si="10"/>
        <v>3049</v>
      </c>
      <c r="W32" s="598">
        <f t="shared" si="12"/>
        <v>0</v>
      </c>
      <c r="X32" s="598">
        <f t="shared" si="13"/>
        <v>0</v>
      </c>
      <c r="Y32" s="601">
        <f t="shared" si="14"/>
        <v>274.31</v>
      </c>
    </row>
    <row r="33" spans="1:25" ht="12.75">
      <c r="A33" s="353">
        <f>AT3A_Schools_PS!A33</f>
        <v>24</v>
      </c>
      <c r="B33" s="353" t="str">
        <f>AT3A_Schools_PS!B33</f>
        <v>24-FAIZABAD</v>
      </c>
      <c r="C33" s="375">
        <v>4020</v>
      </c>
      <c r="D33" s="353">
        <v>4038</v>
      </c>
      <c r="E33" s="354">
        <v>341.04</v>
      </c>
      <c r="F33" s="354">
        <v>227.36</v>
      </c>
      <c r="G33" s="350">
        <f t="shared" si="2"/>
        <v>568.40000000000009</v>
      </c>
      <c r="H33" s="376">
        <v>0</v>
      </c>
      <c r="I33" s="376">
        <v>0</v>
      </c>
      <c r="J33" s="350">
        <f t="shared" si="3"/>
        <v>0</v>
      </c>
      <c r="K33" s="376">
        <v>347.36</v>
      </c>
      <c r="L33" s="376">
        <f t="shared" si="11"/>
        <v>231.57</v>
      </c>
      <c r="M33" s="350">
        <f t="shared" si="4"/>
        <v>578.93000000000006</v>
      </c>
      <c r="N33" s="376">
        <v>242.19</v>
      </c>
      <c r="O33" s="376">
        <v>161.43</v>
      </c>
      <c r="P33" s="350">
        <f t="shared" si="5"/>
        <v>403.62</v>
      </c>
      <c r="Q33" s="354">
        <f t="shared" si="6"/>
        <v>105.17000000000002</v>
      </c>
      <c r="R33" s="354">
        <f t="shared" si="7"/>
        <v>70.139999999999986</v>
      </c>
      <c r="S33" s="350">
        <f t="shared" si="8"/>
        <v>175.31</v>
      </c>
      <c r="T33" s="290" t="s">
        <v>306</v>
      </c>
      <c r="U33" s="353">
        <f t="shared" si="9"/>
        <v>4038</v>
      </c>
      <c r="V33" s="353">
        <f t="shared" si="10"/>
        <v>4038</v>
      </c>
      <c r="W33" s="598">
        <f t="shared" si="12"/>
        <v>0</v>
      </c>
      <c r="X33" s="598">
        <f t="shared" si="13"/>
        <v>0</v>
      </c>
      <c r="Y33" s="601">
        <f t="shared" si="14"/>
        <v>345.6</v>
      </c>
    </row>
    <row r="34" spans="1:25" ht="12.75">
      <c r="A34" s="353">
        <f>AT3A_Schools_PS!A34</f>
        <v>25</v>
      </c>
      <c r="B34" s="353" t="str">
        <f>AT3A_Schools_PS!B34</f>
        <v>25-FARRUKHABAD</v>
      </c>
      <c r="C34" s="375">
        <v>3040</v>
      </c>
      <c r="D34" s="353">
        <v>3046</v>
      </c>
      <c r="E34" s="354">
        <v>269.82</v>
      </c>
      <c r="F34" s="354">
        <v>179.88</v>
      </c>
      <c r="G34" s="350">
        <f t="shared" si="2"/>
        <v>449.7</v>
      </c>
      <c r="H34" s="376">
        <v>0</v>
      </c>
      <c r="I34" s="376">
        <v>0</v>
      </c>
      <c r="J34" s="350">
        <f t="shared" si="3"/>
        <v>0</v>
      </c>
      <c r="K34" s="376">
        <v>335.09</v>
      </c>
      <c r="L34" s="376">
        <f t="shared" si="11"/>
        <v>223.39</v>
      </c>
      <c r="M34" s="350">
        <f t="shared" si="4"/>
        <v>558.48</v>
      </c>
      <c r="N34" s="376">
        <v>217.28</v>
      </c>
      <c r="O34" s="376">
        <v>144.87</v>
      </c>
      <c r="P34" s="350">
        <f t="shared" si="5"/>
        <v>362.15</v>
      </c>
      <c r="Q34" s="354">
        <f t="shared" si="6"/>
        <v>117.80999999999997</v>
      </c>
      <c r="R34" s="354">
        <f t="shared" si="7"/>
        <v>78.519999999999982</v>
      </c>
      <c r="S34" s="350">
        <f t="shared" si="8"/>
        <v>196.32999999999996</v>
      </c>
      <c r="T34" s="290" t="s">
        <v>306</v>
      </c>
      <c r="U34" s="353">
        <f t="shared" si="9"/>
        <v>3046</v>
      </c>
      <c r="V34" s="353">
        <f t="shared" si="10"/>
        <v>3046</v>
      </c>
      <c r="W34" s="598">
        <f t="shared" si="12"/>
        <v>0</v>
      </c>
      <c r="X34" s="598">
        <f t="shared" si="13"/>
        <v>0</v>
      </c>
      <c r="Y34" s="601">
        <f t="shared" si="14"/>
        <v>333.39</v>
      </c>
    </row>
    <row r="35" spans="1:25" ht="12.75">
      <c r="A35" s="353">
        <f>AT3A_Schools_PS!A35</f>
        <v>26</v>
      </c>
      <c r="B35" s="353" t="str">
        <f>AT3A_Schools_PS!B35</f>
        <v>26-FATEHPUR</v>
      </c>
      <c r="C35" s="375">
        <v>4574</v>
      </c>
      <c r="D35" s="353">
        <v>4515</v>
      </c>
      <c r="E35" s="354">
        <v>401.22</v>
      </c>
      <c r="F35" s="354">
        <v>267.48</v>
      </c>
      <c r="G35" s="350">
        <f t="shared" si="2"/>
        <v>668.7</v>
      </c>
      <c r="H35" s="376">
        <v>0</v>
      </c>
      <c r="I35" s="376">
        <v>0</v>
      </c>
      <c r="J35" s="350">
        <f t="shared" si="3"/>
        <v>0</v>
      </c>
      <c r="K35" s="376">
        <v>397.76</v>
      </c>
      <c r="L35" s="376">
        <f t="shared" si="11"/>
        <v>265.17</v>
      </c>
      <c r="M35" s="350">
        <f t="shared" si="4"/>
        <v>662.93000000000006</v>
      </c>
      <c r="N35" s="376">
        <v>316.64</v>
      </c>
      <c r="O35" s="376">
        <v>136.04</v>
      </c>
      <c r="P35" s="350">
        <f t="shared" si="5"/>
        <v>452.67999999999995</v>
      </c>
      <c r="Q35" s="354">
        <f t="shared" si="6"/>
        <v>81.12</v>
      </c>
      <c r="R35" s="354">
        <f t="shared" si="7"/>
        <v>129.13000000000002</v>
      </c>
      <c r="S35" s="350">
        <f t="shared" si="8"/>
        <v>210.25000000000003</v>
      </c>
      <c r="T35" s="290" t="s">
        <v>306</v>
      </c>
      <c r="U35" s="353">
        <f t="shared" si="9"/>
        <v>4515</v>
      </c>
      <c r="V35" s="353">
        <f t="shared" si="10"/>
        <v>4515</v>
      </c>
      <c r="W35" s="598">
        <f t="shared" si="12"/>
        <v>0</v>
      </c>
      <c r="X35" s="598">
        <f t="shared" si="13"/>
        <v>0</v>
      </c>
      <c r="Y35" s="601">
        <f t="shared" si="14"/>
        <v>395.74</v>
      </c>
    </row>
    <row r="36" spans="1:25" ht="12.75">
      <c r="A36" s="353">
        <f>AT3A_Schools_PS!A36</f>
        <v>27</v>
      </c>
      <c r="B36" s="353" t="str">
        <f>AT3A_Schools_PS!B36</f>
        <v>27-FIROZABAD</v>
      </c>
      <c r="C36" s="375">
        <v>3128</v>
      </c>
      <c r="D36" s="353">
        <v>3083</v>
      </c>
      <c r="E36" s="354">
        <v>260.7</v>
      </c>
      <c r="F36" s="354">
        <v>173.8</v>
      </c>
      <c r="G36" s="350">
        <f t="shared" si="2"/>
        <v>434.5</v>
      </c>
      <c r="H36" s="376">
        <v>0</v>
      </c>
      <c r="I36" s="376">
        <v>0</v>
      </c>
      <c r="J36" s="350">
        <f t="shared" si="3"/>
        <v>0</v>
      </c>
      <c r="K36" s="376">
        <v>309.39</v>
      </c>
      <c r="L36" s="376">
        <f t="shared" si="11"/>
        <v>206.26</v>
      </c>
      <c r="M36" s="350">
        <f t="shared" si="4"/>
        <v>515.65</v>
      </c>
      <c r="N36" s="376">
        <v>202.71</v>
      </c>
      <c r="O36" s="376">
        <v>104.59</v>
      </c>
      <c r="P36" s="350">
        <f t="shared" si="5"/>
        <v>307.3</v>
      </c>
      <c r="Q36" s="354">
        <f t="shared" si="6"/>
        <v>106.67999999999998</v>
      </c>
      <c r="R36" s="354">
        <f t="shared" si="7"/>
        <v>101.66999999999999</v>
      </c>
      <c r="S36" s="350">
        <f t="shared" si="8"/>
        <v>208.34999999999997</v>
      </c>
      <c r="T36" s="290" t="s">
        <v>306</v>
      </c>
      <c r="U36" s="353">
        <f t="shared" si="9"/>
        <v>3083</v>
      </c>
      <c r="V36" s="353">
        <f t="shared" si="10"/>
        <v>3083</v>
      </c>
      <c r="W36" s="598">
        <f t="shared" si="12"/>
        <v>0</v>
      </c>
      <c r="X36" s="598">
        <f t="shared" si="13"/>
        <v>0</v>
      </c>
      <c r="Y36" s="601">
        <f t="shared" si="14"/>
        <v>307.82</v>
      </c>
    </row>
    <row r="37" spans="1:25" ht="12.75">
      <c r="A37" s="353">
        <f>AT3A_Schools_PS!A37</f>
        <v>28</v>
      </c>
      <c r="B37" s="353" t="str">
        <f>AT3A_Schools_PS!B37</f>
        <v>28-G.B. NAGAR</v>
      </c>
      <c r="C37" s="375">
        <v>167</v>
      </c>
      <c r="D37" s="353">
        <v>167</v>
      </c>
      <c r="E37" s="354">
        <v>54.66</v>
      </c>
      <c r="F37" s="354">
        <v>36.44</v>
      </c>
      <c r="G37" s="350">
        <f t="shared" si="2"/>
        <v>91.1</v>
      </c>
      <c r="H37" s="376">
        <v>0</v>
      </c>
      <c r="I37" s="376">
        <v>0</v>
      </c>
      <c r="J37" s="350">
        <f t="shared" si="3"/>
        <v>0</v>
      </c>
      <c r="K37" s="376">
        <v>9.98</v>
      </c>
      <c r="L37" s="376">
        <f t="shared" si="11"/>
        <v>6.65</v>
      </c>
      <c r="M37" s="350">
        <f t="shared" si="4"/>
        <v>16.630000000000003</v>
      </c>
      <c r="N37" s="376">
        <v>10.029999999999999</v>
      </c>
      <c r="O37" s="376">
        <v>4.5199999999999996</v>
      </c>
      <c r="P37" s="350">
        <f t="shared" si="5"/>
        <v>14.549999999999999</v>
      </c>
      <c r="Q37" s="354">
        <f t="shared" si="6"/>
        <v>-4.9999999999998934E-2</v>
      </c>
      <c r="R37" s="354">
        <f t="shared" si="7"/>
        <v>2.1300000000000008</v>
      </c>
      <c r="S37" s="350">
        <f t="shared" si="8"/>
        <v>2.0800000000000018</v>
      </c>
      <c r="T37" s="290" t="s">
        <v>306</v>
      </c>
      <c r="U37" s="353">
        <f t="shared" si="9"/>
        <v>167</v>
      </c>
      <c r="V37" s="353">
        <f t="shared" si="10"/>
        <v>167</v>
      </c>
      <c r="W37" s="598">
        <f t="shared" si="12"/>
        <v>0</v>
      </c>
      <c r="X37" s="598">
        <f t="shared" si="13"/>
        <v>0</v>
      </c>
      <c r="Y37" s="601">
        <f t="shared" si="14"/>
        <v>9.93</v>
      </c>
    </row>
    <row r="38" spans="1:25" ht="12.75">
      <c r="A38" s="353">
        <f>AT3A_Schools_PS!A38</f>
        <v>29</v>
      </c>
      <c r="B38" s="353" t="str">
        <f>AT3A_Schools_PS!B38</f>
        <v>29-GHAZIPUR</v>
      </c>
      <c r="C38" s="375">
        <v>5294</v>
      </c>
      <c r="D38" s="353">
        <v>5226</v>
      </c>
      <c r="E38" s="354">
        <v>448.98</v>
      </c>
      <c r="F38" s="354">
        <v>299.32</v>
      </c>
      <c r="G38" s="350">
        <f t="shared" si="2"/>
        <v>748.3</v>
      </c>
      <c r="H38" s="376">
        <v>0</v>
      </c>
      <c r="I38" s="376">
        <v>0</v>
      </c>
      <c r="J38" s="350">
        <f t="shared" si="3"/>
        <v>0</v>
      </c>
      <c r="K38" s="376">
        <v>443.05</v>
      </c>
      <c r="L38" s="376">
        <f t="shared" si="11"/>
        <v>295.37</v>
      </c>
      <c r="M38" s="350">
        <f t="shared" si="4"/>
        <v>738.42000000000007</v>
      </c>
      <c r="N38" s="376">
        <v>314</v>
      </c>
      <c r="O38" s="376">
        <v>209.28</v>
      </c>
      <c r="P38" s="350">
        <f t="shared" si="5"/>
        <v>523.28</v>
      </c>
      <c r="Q38" s="354">
        <f t="shared" si="6"/>
        <v>129.05000000000001</v>
      </c>
      <c r="R38" s="354">
        <f t="shared" si="7"/>
        <v>86.09</v>
      </c>
      <c r="S38" s="350">
        <f t="shared" si="8"/>
        <v>215.14000000000001</v>
      </c>
      <c r="T38" s="290" t="s">
        <v>306</v>
      </c>
      <c r="U38" s="353">
        <f t="shared" si="9"/>
        <v>5226</v>
      </c>
      <c r="V38" s="353">
        <f t="shared" si="10"/>
        <v>5226</v>
      </c>
      <c r="W38" s="598">
        <f t="shared" si="12"/>
        <v>0</v>
      </c>
      <c r="X38" s="598">
        <f t="shared" si="13"/>
        <v>0</v>
      </c>
      <c r="Y38" s="601">
        <f t="shared" si="14"/>
        <v>440.8</v>
      </c>
    </row>
    <row r="39" spans="1:25" ht="12.75">
      <c r="A39" s="353">
        <f>AT3A_Schools_PS!A39</f>
        <v>30</v>
      </c>
      <c r="B39" s="353" t="str">
        <f>AT3A_Schools_PS!B39</f>
        <v>30-GHAZIYABAD</v>
      </c>
      <c r="C39" s="375">
        <v>1384</v>
      </c>
      <c r="D39" s="353">
        <v>1165</v>
      </c>
      <c r="E39" s="354">
        <v>107.64</v>
      </c>
      <c r="F39" s="354">
        <v>71.760000000000005</v>
      </c>
      <c r="G39" s="350">
        <f t="shared" si="2"/>
        <v>179.4</v>
      </c>
      <c r="H39" s="376">
        <v>0</v>
      </c>
      <c r="I39" s="376">
        <v>0</v>
      </c>
      <c r="J39" s="350">
        <f t="shared" si="3"/>
        <v>0</v>
      </c>
      <c r="K39" s="376">
        <v>139.57</v>
      </c>
      <c r="L39" s="376">
        <f t="shared" si="11"/>
        <v>93.05</v>
      </c>
      <c r="M39" s="350">
        <f t="shared" si="4"/>
        <v>232.62</v>
      </c>
      <c r="N39" s="376">
        <v>94.68</v>
      </c>
      <c r="O39" s="376">
        <v>63.12</v>
      </c>
      <c r="P39" s="350">
        <f t="shared" si="5"/>
        <v>157.80000000000001</v>
      </c>
      <c r="Q39" s="354">
        <f t="shared" si="6"/>
        <v>44.889999999999986</v>
      </c>
      <c r="R39" s="354">
        <f t="shared" si="7"/>
        <v>29.93</v>
      </c>
      <c r="S39" s="350">
        <f t="shared" si="8"/>
        <v>74.819999999999993</v>
      </c>
      <c r="T39" s="290" t="s">
        <v>306</v>
      </c>
      <c r="U39" s="353">
        <f t="shared" si="9"/>
        <v>1165</v>
      </c>
      <c r="V39" s="353">
        <f t="shared" si="10"/>
        <v>1165</v>
      </c>
      <c r="W39" s="598">
        <f t="shared" si="12"/>
        <v>0</v>
      </c>
      <c r="X39" s="598">
        <f t="shared" si="13"/>
        <v>0</v>
      </c>
      <c r="Y39" s="601">
        <f t="shared" si="14"/>
        <v>138.86000000000001</v>
      </c>
    </row>
    <row r="40" spans="1:25" ht="12.75">
      <c r="A40" s="353">
        <f>AT3A_Schools_PS!A40</f>
        <v>31</v>
      </c>
      <c r="B40" s="353" t="str">
        <f>AT3A_Schools_PS!B40</f>
        <v>31-GONDA</v>
      </c>
      <c r="C40" s="375">
        <v>6008</v>
      </c>
      <c r="D40" s="353">
        <v>5978</v>
      </c>
      <c r="E40" s="354">
        <v>498.06</v>
      </c>
      <c r="F40" s="354">
        <v>332.04</v>
      </c>
      <c r="G40" s="350">
        <f t="shared" si="2"/>
        <v>830.1</v>
      </c>
      <c r="H40" s="376">
        <v>0</v>
      </c>
      <c r="I40" s="376">
        <v>0</v>
      </c>
      <c r="J40" s="350">
        <f t="shared" si="3"/>
        <v>0</v>
      </c>
      <c r="K40" s="376">
        <v>550.91</v>
      </c>
      <c r="L40" s="376">
        <f t="shared" si="11"/>
        <v>367.27</v>
      </c>
      <c r="M40" s="350">
        <f t="shared" si="4"/>
        <v>918.18</v>
      </c>
      <c r="N40" s="376">
        <v>358.68</v>
      </c>
      <c r="O40" s="376">
        <v>239.12</v>
      </c>
      <c r="P40" s="350">
        <f t="shared" si="5"/>
        <v>597.79999999999995</v>
      </c>
      <c r="Q40" s="354">
        <f t="shared" si="6"/>
        <v>192.22999999999996</v>
      </c>
      <c r="R40" s="354">
        <f t="shared" si="7"/>
        <v>128.14999999999998</v>
      </c>
      <c r="S40" s="350">
        <f t="shared" si="8"/>
        <v>320.37999999999994</v>
      </c>
      <c r="T40" s="290" t="s">
        <v>306</v>
      </c>
      <c r="U40" s="353">
        <f t="shared" si="9"/>
        <v>5978</v>
      </c>
      <c r="V40" s="353">
        <f t="shared" si="10"/>
        <v>5978</v>
      </c>
      <c r="W40" s="598">
        <f t="shared" si="12"/>
        <v>0</v>
      </c>
      <c r="X40" s="598">
        <f t="shared" si="13"/>
        <v>0</v>
      </c>
      <c r="Y40" s="601">
        <f t="shared" si="14"/>
        <v>548.11</v>
      </c>
    </row>
    <row r="41" spans="1:25" ht="12.75">
      <c r="A41" s="353">
        <f>AT3A_Schools_PS!A41</f>
        <v>32</v>
      </c>
      <c r="B41" s="353" t="str">
        <f>AT3A_Schools_PS!B41</f>
        <v>32-GORAKHPUR</v>
      </c>
      <c r="C41" s="375">
        <v>5694</v>
      </c>
      <c r="D41" s="353">
        <v>5608</v>
      </c>
      <c r="E41" s="354">
        <v>497.94</v>
      </c>
      <c r="F41" s="354">
        <v>331.96</v>
      </c>
      <c r="G41" s="350">
        <f t="shared" si="2"/>
        <v>829.9</v>
      </c>
      <c r="H41" s="376">
        <v>0</v>
      </c>
      <c r="I41" s="376">
        <v>0</v>
      </c>
      <c r="J41" s="350">
        <f t="shared" si="3"/>
        <v>0</v>
      </c>
      <c r="K41" s="376">
        <v>502.43</v>
      </c>
      <c r="L41" s="376">
        <f t="shared" si="11"/>
        <v>334.95</v>
      </c>
      <c r="M41" s="350">
        <f t="shared" si="4"/>
        <v>837.38</v>
      </c>
      <c r="N41" s="376">
        <v>346.66</v>
      </c>
      <c r="O41" s="376">
        <v>231.13</v>
      </c>
      <c r="P41" s="350">
        <f t="shared" si="5"/>
        <v>577.79</v>
      </c>
      <c r="Q41" s="354">
        <f t="shared" si="6"/>
        <v>155.76999999999998</v>
      </c>
      <c r="R41" s="354">
        <f t="shared" si="7"/>
        <v>103.82</v>
      </c>
      <c r="S41" s="350">
        <f t="shared" si="8"/>
        <v>259.58999999999997</v>
      </c>
      <c r="T41" s="290" t="s">
        <v>306</v>
      </c>
      <c r="U41" s="353">
        <f t="shared" si="9"/>
        <v>5608</v>
      </c>
      <c r="V41" s="353">
        <f t="shared" si="10"/>
        <v>5608</v>
      </c>
      <c r="W41" s="598">
        <f t="shared" si="12"/>
        <v>0</v>
      </c>
      <c r="X41" s="598">
        <f t="shared" si="13"/>
        <v>0</v>
      </c>
      <c r="Y41" s="601">
        <f t="shared" si="14"/>
        <v>499.88</v>
      </c>
    </row>
    <row r="42" spans="1:25" ht="12.75">
      <c r="A42" s="353">
        <f>AT3A_Schools_PS!A42</f>
        <v>33</v>
      </c>
      <c r="B42" s="353" t="str">
        <f>AT3A_Schools_PS!B42</f>
        <v>33-HAMEERPUR</v>
      </c>
      <c r="C42" s="375">
        <v>1850</v>
      </c>
      <c r="D42" s="353">
        <v>1851</v>
      </c>
      <c r="E42" s="354">
        <v>170.34</v>
      </c>
      <c r="F42" s="354">
        <v>113.56</v>
      </c>
      <c r="G42" s="350">
        <f t="shared" si="2"/>
        <v>283.89999999999998</v>
      </c>
      <c r="H42" s="376">
        <v>0</v>
      </c>
      <c r="I42" s="376">
        <v>0</v>
      </c>
      <c r="J42" s="350">
        <f t="shared" si="3"/>
        <v>0</v>
      </c>
      <c r="K42" s="376">
        <v>169.77</v>
      </c>
      <c r="L42" s="376">
        <f t="shared" si="11"/>
        <v>113.18</v>
      </c>
      <c r="M42" s="350">
        <f t="shared" si="4"/>
        <v>282.95000000000005</v>
      </c>
      <c r="N42" s="376">
        <v>111.06</v>
      </c>
      <c r="O42" s="376">
        <v>74.040000000000006</v>
      </c>
      <c r="P42" s="350">
        <f t="shared" si="5"/>
        <v>185.10000000000002</v>
      </c>
      <c r="Q42" s="354">
        <f t="shared" ref="Q42:Q73" si="15">H42+K42-N42</f>
        <v>58.710000000000008</v>
      </c>
      <c r="R42" s="354">
        <f t="shared" ref="R42:R73" si="16">I42+L42-O42</f>
        <v>39.14</v>
      </c>
      <c r="S42" s="350">
        <f t="shared" si="8"/>
        <v>97.850000000000009</v>
      </c>
      <c r="T42" s="290" t="s">
        <v>306</v>
      </c>
      <c r="U42" s="353">
        <f t="shared" si="9"/>
        <v>1851</v>
      </c>
      <c r="V42" s="353">
        <f t="shared" si="10"/>
        <v>1851</v>
      </c>
      <c r="W42" s="598">
        <f t="shared" si="12"/>
        <v>0</v>
      </c>
      <c r="X42" s="598">
        <f t="shared" si="13"/>
        <v>0</v>
      </c>
      <c r="Y42" s="601">
        <f t="shared" si="14"/>
        <v>168.91</v>
      </c>
    </row>
    <row r="43" spans="1:25" ht="12.75">
      <c r="A43" s="353">
        <f>AT3A_Schools_PS!A43</f>
        <v>34</v>
      </c>
      <c r="B43" s="353" t="str">
        <f>AT3A_Schools_PS!B43</f>
        <v>34-HARDOI</v>
      </c>
      <c r="C43" s="375">
        <v>7943</v>
      </c>
      <c r="D43" s="353">
        <v>7452</v>
      </c>
      <c r="E43" s="354">
        <v>657.36</v>
      </c>
      <c r="F43" s="354">
        <v>438.24</v>
      </c>
      <c r="G43" s="350">
        <f t="shared" si="2"/>
        <v>1095.5999999999999</v>
      </c>
      <c r="H43" s="376">
        <v>0</v>
      </c>
      <c r="I43" s="376">
        <v>0</v>
      </c>
      <c r="J43" s="350">
        <f t="shared" si="3"/>
        <v>0</v>
      </c>
      <c r="K43" s="376">
        <v>655</v>
      </c>
      <c r="L43" s="376">
        <f t="shared" si="11"/>
        <v>436.67</v>
      </c>
      <c r="M43" s="350">
        <f t="shared" si="4"/>
        <v>1091.67</v>
      </c>
      <c r="N43" s="376">
        <v>479.2</v>
      </c>
      <c r="O43" s="376">
        <v>319.45999999999998</v>
      </c>
      <c r="P43" s="350">
        <f t="shared" si="5"/>
        <v>798.66</v>
      </c>
      <c r="Q43" s="354">
        <f t="shared" si="15"/>
        <v>175.8</v>
      </c>
      <c r="R43" s="354">
        <f t="shared" si="16"/>
        <v>117.21000000000004</v>
      </c>
      <c r="S43" s="350">
        <f t="shared" si="8"/>
        <v>293.01000000000005</v>
      </c>
      <c r="T43" s="290" t="s">
        <v>306</v>
      </c>
      <c r="U43" s="353">
        <f t="shared" si="9"/>
        <v>7452</v>
      </c>
      <c r="V43" s="353">
        <f t="shared" si="10"/>
        <v>7452</v>
      </c>
      <c r="W43" s="598">
        <f t="shared" si="12"/>
        <v>0</v>
      </c>
      <c r="X43" s="598">
        <f t="shared" si="13"/>
        <v>0</v>
      </c>
      <c r="Y43" s="601">
        <f t="shared" si="14"/>
        <v>651.66999999999996</v>
      </c>
    </row>
    <row r="44" spans="1:25" ht="12.75">
      <c r="A44" s="353">
        <f>AT3A_Schools_PS!A44</f>
        <v>35</v>
      </c>
      <c r="B44" s="353" t="str">
        <f>AT3A_Schools_PS!B44</f>
        <v>35-HATHRAS</v>
      </c>
      <c r="C44" s="375">
        <v>1992</v>
      </c>
      <c r="D44" s="353">
        <v>1982</v>
      </c>
      <c r="E44" s="354">
        <v>202.44</v>
      </c>
      <c r="F44" s="354">
        <v>134.96</v>
      </c>
      <c r="G44" s="350">
        <f t="shared" si="2"/>
        <v>337.4</v>
      </c>
      <c r="H44" s="376">
        <v>0</v>
      </c>
      <c r="I44" s="376">
        <v>0</v>
      </c>
      <c r="J44" s="350">
        <f t="shared" si="3"/>
        <v>0</v>
      </c>
      <c r="K44" s="376">
        <v>189.6</v>
      </c>
      <c r="L44" s="376">
        <f t="shared" si="11"/>
        <v>126.4</v>
      </c>
      <c r="M44" s="350">
        <f t="shared" si="4"/>
        <v>316</v>
      </c>
      <c r="N44" s="376">
        <v>117.58</v>
      </c>
      <c r="O44" s="376">
        <v>78.38</v>
      </c>
      <c r="P44" s="350">
        <f t="shared" si="5"/>
        <v>195.95999999999998</v>
      </c>
      <c r="Q44" s="354">
        <f t="shared" si="15"/>
        <v>72.02</v>
      </c>
      <c r="R44" s="354">
        <f t="shared" si="16"/>
        <v>48.02000000000001</v>
      </c>
      <c r="S44" s="350">
        <f t="shared" si="8"/>
        <v>120.04</v>
      </c>
      <c r="T44" s="290" t="s">
        <v>306</v>
      </c>
      <c r="U44" s="353">
        <f t="shared" si="9"/>
        <v>1982</v>
      </c>
      <c r="V44" s="353">
        <f t="shared" si="10"/>
        <v>1982</v>
      </c>
      <c r="W44" s="598">
        <f t="shared" si="12"/>
        <v>0</v>
      </c>
      <c r="X44" s="598">
        <f t="shared" si="13"/>
        <v>0</v>
      </c>
      <c r="Y44" s="601">
        <f t="shared" si="14"/>
        <v>188.64</v>
      </c>
    </row>
    <row r="45" spans="1:25" ht="12.75">
      <c r="A45" s="353">
        <f>AT3A_Schools_PS!A45</f>
        <v>36</v>
      </c>
      <c r="B45" s="353" t="str">
        <f>AT3A_Schools_PS!B45</f>
        <v>36-ITAWAH</v>
      </c>
      <c r="C45" s="375">
        <v>2520</v>
      </c>
      <c r="D45" s="353">
        <v>2520</v>
      </c>
      <c r="E45" s="354">
        <v>229.2</v>
      </c>
      <c r="F45" s="354">
        <v>152.80000000000001</v>
      </c>
      <c r="G45" s="350">
        <f t="shared" si="2"/>
        <v>382</v>
      </c>
      <c r="H45" s="376">
        <v>0</v>
      </c>
      <c r="I45" s="376">
        <v>0</v>
      </c>
      <c r="J45" s="350">
        <f t="shared" si="3"/>
        <v>0</v>
      </c>
      <c r="K45" s="376">
        <v>228.03</v>
      </c>
      <c r="L45" s="376">
        <f t="shared" si="11"/>
        <v>152.02000000000001</v>
      </c>
      <c r="M45" s="350">
        <f t="shared" si="4"/>
        <v>380.05</v>
      </c>
      <c r="N45" s="376">
        <v>151.19999999999999</v>
      </c>
      <c r="O45" s="376">
        <v>100.8</v>
      </c>
      <c r="P45" s="350">
        <f t="shared" si="5"/>
        <v>252</v>
      </c>
      <c r="Q45" s="354">
        <f t="shared" si="15"/>
        <v>76.830000000000013</v>
      </c>
      <c r="R45" s="354">
        <f t="shared" si="16"/>
        <v>51.220000000000013</v>
      </c>
      <c r="S45" s="350">
        <f t="shared" si="8"/>
        <v>128.05000000000001</v>
      </c>
      <c r="T45" s="290" t="s">
        <v>306</v>
      </c>
      <c r="U45" s="353">
        <f t="shared" si="9"/>
        <v>2520</v>
      </c>
      <c r="V45" s="353">
        <f t="shared" si="10"/>
        <v>2520</v>
      </c>
      <c r="W45" s="598">
        <f t="shared" si="12"/>
        <v>0</v>
      </c>
      <c r="X45" s="598">
        <f t="shared" si="13"/>
        <v>0</v>
      </c>
      <c r="Y45" s="601">
        <f t="shared" si="14"/>
        <v>226.87</v>
      </c>
    </row>
    <row r="46" spans="1:25" ht="12.75">
      <c r="A46" s="353">
        <f>AT3A_Schools_PS!A46</f>
        <v>37</v>
      </c>
      <c r="B46" s="353" t="str">
        <f>AT3A_Schools_PS!B46</f>
        <v>37-J.P. NAGAR</v>
      </c>
      <c r="C46" s="375">
        <v>2204</v>
      </c>
      <c r="D46" s="353">
        <v>2167</v>
      </c>
      <c r="E46" s="354">
        <v>191.76</v>
      </c>
      <c r="F46" s="354">
        <v>127.84</v>
      </c>
      <c r="G46" s="350">
        <f t="shared" si="2"/>
        <v>319.60000000000002</v>
      </c>
      <c r="H46" s="376">
        <v>0</v>
      </c>
      <c r="I46" s="376">
        <v>0</v>
      </c>
      <c r="J46" s="350">
        <f t="shared" si="3"/>
        <v>0</v>
      </c>
      <c r="K46" s="376">
        <v>148.86000000000001</v>
      </c>
      <c r="L46" s="376">
        <f t="shared" si="11"/>
        <v>99.24</v>
      </c>
      <c r="M46" s="350">
        <f t="shared" si="4"/>
        <v>248.10000000000002</v>
      </c>
      <c r="N46" s="376">
        <v>130.46</v>
      </c>
      <c r="O46" s="376">
        <v>86.98</v>
      </c>
      <c r="P46" s="350">
        <f t="shared" si="5"/>
        <v>217.44</v>
      </c>
      <c r="Q46" s="354">
        <f t="shared" si="15"/>
        <v>18.400000000000006</v>
      </c>
      <c r="R46" s="354">
        <f t="shared" si="16"/>
        <v>12.259999999999991</v>
      </c>
      <c r="S46" s="350">
        <f t="shared" si="8"/>
        <v>30.659999999999997</v>
      </c>
      <c r="T46" s="290" t="s">
        <v>306</v>
      </c>
      <c r="U46" s="353">
        <f t="shared" si="9"/>
        <v>2167</v>
      </c>
      <c r="V46" s="353">
        <f t="shared" si="10"/>
        <v>2167</v>
      </c>
      <c r="W46" s="598">
        <f t="shared" si="12"/>
        <v>0</v>
      </c>
      <c r="X46" s="598">
        <f t="shared" si="13"/>
        <v>0</v>
      </c>
      <c r="Y46" s="601">
        <f t="shared" si="14"/>
        <v>148.1</v>
      </c>
    </row>
    <row r="47" spans="1:25" ht="12.75">
      <c r="A47" s="353">
        <f>AT3A_Schools_PS!A47</f>
        <v>38</v>
      </c>
      <c r="B47" s="353" t="str">
        <f>AT3A_Schools_PS!B47</f>
        <v>38-JALAUN</v>
      </c>
      <c r="C47" s="375">
        <v>2533</v>
      </c>
      <c r="D47" s="353">
        <v>2557</v>
      </c>
      <c r="E47" s="354">
        <v>232.74</v>
      </c>
      <c r="F47" s="354">
        <v>155.16</v>
      </c>
      <c r="G47" s="350">
        <f t="shared" si="2"/>
        <v>387.9</v>
      </c>
      <c r="H47" s="376">
        <v>0</v>
      </c>
      <c r="I47" s="376">
        <v>0</v>
      </c>
      <c r="J47" s="350">
        <f t="shared" si="3"/>
        <v>0</v>
      </c>
      <c r="K47" s="376">
        <v>232.21</v>
      </c>
      <c r="L47" s="376">
        <f t="shared" si="11"/>
        <v>154.81</v>
      </c>
      <c r="M47" s="350">
        <f t="shared" si="4"/>
        <v>387.02</v>
      </c>
      <c r="N47" s="376">
        <v>153.41999999999999</v>
      </c>
      <c r="O47" s="376">
        <v>102.28</v>
      </c>
      <c r="P47" s="350">
        <f t="shared" si="5"/>
        <v>255.7</v>
      </c>
      <c r="Q47" s="354">
        <f t="shared" si="15"/>
        <v>78.79000000000002</v>
      </c>
      <c r="R47" s="354">
        <f t="shared" si="16"/>
        <v>52.53</v>
      </c>
      <c r="S47" s="350">
        <f t="shared" si="8"/>
        <v>131.32000000000002</v>
      </c>
      <c r="T47" s="290" t="s">
        <v>306</v>
      </c>
      <c r="U47" s="353">
        <f t="shared" si="9"/>
        <v>2557</v>
      </c>
      <c r="V47" s="353">
        <f t="shared" si="10"/>
        <v>2557</v>
      </c>
      <c r="W47" s="598">
        <f t="shared" si="12"/>
        <v>0</v>
      </c>
      <c r="X47" s="598">
        <f t="shared" si="13"/>
        <v>0</v>
      </c>
      <c r="Y47" s="601">
        <f t="shared" si="14"/>
        <v>231.03</v>
      </c>
    </row>
    <row r="48" spans="1:25" ht="12.75">
      <c r="A48" s="353">
        <f>AT3A_Schools_PS!A48</f>
        <v>39</v>
      </c>
      <c r="B48" s="353" t="str">
        <f>AT3A_Schools_PS!B48</f>
        <v>39-JAUNPUR</v>
      </c>
      <c r="C48" s="375">
        <v>6396</v>
      </c>
      <c r="D48" s="353">
        <v>6405</v>
      </c>
      <c r="E48" s="354">
        <v>561.17999999999995</v>
      </c>
      <c r="F48" s="354">
        <v>374.12</v>
      </c>
      <c r="G48" s="350">
        <f t="shared" si="2"/>
        <v>935.3</v>
      </c>
      <c r="H48" s="376">
        <v>0</v>
      </c>
      <c r="I48" s="376">
        <v>0</v>
      </c>
      <c r="J48" s="350">
        <f t="shared" si="3"/>
        <v>0</v>
      </c>
      <c r="K48" s="376">
        <v>692.4</v>
      </c>
      <c r="L48" s="376">
        <f t="shared" si="11"/>
        <v>461.6</v>
      </c>
      <c r="M48" s="350">
        <f t="shared" si="4"/>
        <v>1154</v>
      </c>
      <c r="N48" s="376">
        <v>384.25</v>
      </c>
      <c r="O48" s="376">
        <v>256.16000000000003</v>
      </c>
      <c r="P48" s="350">
        <f t="shared" si="5"/>
        <v>640.41000000000008</v>
      </c>
      <c r="Q48" s="354">
        <f t="shared" si="15"/>
        <v>308.14999999999998</v>
      </c>
      <c r="R48" s="354">
        <f t="shared" si="16"/>
        <v>205.44</v>
      </c>
      <c r="S48" s="350">
        <f t="shared" si="8"/>
        <v>513.58999999999992</v>
      </c>
      <c r="T48" s="290" t="s">
        <v>306</v>
      </c>
      <c r="U48" s="353">
        <f t="shared" si="9"/>
        <v>6405</v>
      </c>
      <c r="V48" s="353">
        <f t="shared" si="10"/>
        <v>6405</v>
      </c>
      <c r="W48" s="598">
        <f t="shared" si="12"/>
        <v>0</v>
      </c>
      <c r="X48" s="598">
        <f t="shared" si="13"/>
        <v>0</v>
      </c>
      <c r="Y48" s="601">
        <f t="shared" si="14"/>
        <v>688.88</v>
      </c>
    </row>
    <row r="49" spans="1:25" ht="12.75">
      <c r="A49" s="353">
        <f>AT3A_Schools_PS!A49</f>
        <v>40</v>
      </c>
      <c r="B49" s="353" t="str">
        <f>AT3A_Schools_PS!B49</f>
        <v>40-JHANSI</v>
      </c>
      <c r="C49" s="375">
        <v>2654</v>
      </c>
      <c r="D49" s="353">
        <v>2645</v>
      </c>
      <c r="E49" s="354">
        <v>246.96</v>
      </c>
      <c r="F49" s="354">
        <v>164.64</v>
      </c>
      <c r="G49" s="350">
        <f t="shared" si="2"/>
        <v>411.6</v>
      </c>
      <c r="H49" s="376">
        <v>0</v>
      </c>
      <c r="I49" s="376">
        <v>0</v>
      </c>
      <c r="J49" s="350">
        <f t="shared" si="3"/>
        <v>0</v>
      </c>
      <c r="K49" s="376">
        <v>259.64</v>
      </c>
      <c r="L49" s="376">
        <f t="shared" si="11"/>
        <v>173.09</v>
      </c>
      <c r="M49" s="350">
        <f t="shared" si="4"/>
        <v>432.73</v>
      </c>
      <c r="N49" s="376">
        <v>169.79</v>
      </c>
      <c r="O49" s="376">
        <v>113.19</v>
      </c>
      <c r="P49" s="350">
        <f t="shared" si="5"/>
        <v>282.98</v>
      </c>
      <c r="Q49" s="354">
        <f t="shared" si="15"/>
        <v>89.85</v>
      </c>
      <c r="R49" s="354">
        <f t="shared" si="16"/>
        <v>59.900000000000006</v>
      </c>
      <c r="S49" s="350">
        <f t="shared" si="8"/>
        <v>149.75</v>
      </c>
      <c r="T49" s="290" t="s">
        <v>306</v>
      </c>
      <c r="U49" s="353">
        <f t="shared" si="9"/>
        <v>2645</v>
      </c>
      <c r="V49" s="353">
        <f t="shared" si="10"/>
        <v>2645</v>
      </c>
      <c r="W49" s="598">
        <f t="shared" si="12"/>
        <v>0</v>
      </c>
      <c r="X49" s="598">
        <f t="shared" si="13"/>
        <v>0</v>
      </c>
      <c r="Y49" s="601">
        <f t="shared" si="14"/>
        <v>258.32</v>
      </c>
    </row>
    <row r="50" spans="1:25" ht="12.75">
      <c r="A50" s="353">
        <f>AT3A_Schools_PS!A50</f>
        <v>41</v>
      </c>
      <c r="B50" s="353" t="str">
        <f>AT3A_Schools_PS!B50</f>
        <v>41-KANNAUJ</v>
      </c>
      <c r="C50" s="375">
        <v>2738</v>
      </c>
      <c r="D50" s="353">
        <v>2738</v>
      </c>
      <c r="E50" s="354">
        <v>241.08</v>
      </c>
      <c r="F50" s="354">
        <v>160.72</v>
      </c>
      <c r="G50" s="350">
        <f t="shared" si="2"/>
        <v>401.8</v>
      </c>
      <c r="H50" s="376">
        <v>0</v>
      </c>
      <c r="I50" s="376">
        <v>0</v>
      </c>
      <c r="J50" s="350">
        <f t="shared" si="3"/>
        <v>0</v>
      </c>
      <c r="K50" s="376">
        <v>255.28</v>
      </c>
      <c r="L50" s="376">
        <f t="shared" si="11"/>
        <v>170.19</v>
      </c>
      <c r="M50" s="350">
        <f t="shared" si="4"/>
        <v>425.47</v>
      </c>
      <c r="N50" s="376">
        <v>240.76</v>
      </c>
      <c r="O50" s="376">
        <v>160.5</v>
      </c>
      <c r="P50" s="350">
        <f t="shared" si="5"/>
        <v>401.26</v>
      </c>
      <c r="Q50" s="354">
        <f t="shared" si="15"/>
        <v>14.52000000000001</v>
      </c>
      <c r="R50" s="354">
        <f t="shared" si="16"/>
        <v>9.6899999999999977</v>
      </c>
      <c r="S50" s="350">
        <f t="shared" si="8"/>
        <v>24.210000000000008</v>
      </c>
      <c r="T50" s="290" t="s">
        <v>306</v>
      </c>
      <c r="U50" s="353">
        <f t="shared" si="9"/>
        <v>2738</v>
      </c>
      <c r="V50" s="353">
        <f t="shared" si="10"/>
        <v>2738</v>
      </c>
      <c r="W50" s="598">
        <f t="shared" si="12"/>
        <v>0</v>
      </c>
      <c r="X50" s="598">
        <f t="shared" si="13"/>
        <v>0</v>
      </c>
      <c r="Y50" s="601">
        <f t="shared" si="14"/>
        <v>253.98</v>
      </c>
    </row>
    <row r="51" spans="1:25" ht="12.75">
      <c r="A51" s="353">
        <f>AT3A_Schools_PS!A51</f>
        <v>42</v>
      </c>
      <c r="B51" s="353" t="str">
        <f>AT3A_Schools_PS!B51</f>
        <v>42-KANPUR DEHAT</v>
      </c>
      <c r="C51" s="375">
        <v>3458</v>
      </c>
      <c r="D51" s="353">
        <v>3458</v>
      </c>
      <c r="E51" s="354">
        <v>299.88</v>
      </c>
      <c r="F51" s="354">
        <v>199.92</v>
      </c>
      <c r="G51" s="350">
        <f t="shared" si="2"/>
        <v>499.79999999999995</v>
      </c>
      <c r="H51" s="376">
        <v>0</v>
      </c>
      <c r="I51" s="376">
        <v>0</v>
      </c>
      <c r="J51" s="350">
        <f t="shared" si="3"/>
        <v>0</v>
      </c>
      <c r="K51" s="376">
        <v>298.36</v>
      </c>
      <c r="L51" s="376">
        <f t="shared" si="11"/>
        <v>198.91</v>
      </c>
      <c r="M51" s="350">
        <f t="shared" si="4"/>
        <v>497.27</v>
      </c>
      <c r="N51" s="376">
        <v>209.39</v>
      </c>
      <c r="O51" s="376">
        <v>139.59</v>
      </c>
      <c r="P51" s="350">
        <f t="shared" si="5"/>
        <v>348.98</v>
      </c>
      <c r="Q51" s="354">
        <f t="shared" si="15"/>
        <v>88.970000000000027</v>
      </c>
      <c r="R51" s="354">
        <f t="shared" si="16"/>
        <v>59.319999999999993</v>
      </c>
      <c r="S51" s="350">
        <f t="shared" si="8"/>
        <v>148.29000000000002</v>
      </c>
      <c r="T51" s="290" t="s">
        <v>306</v>
      </c>
      <c r="U51" s="353">
        <f t="shared" si="9"/>
        <v>3458</v>
      </c>
      <c r="V51" s="353">
        <f t="shared" si="10"/>
        <v>3458</v>
      </c>
      <c r="W51" s="598">
        <f t="shared" si="12"/>
        <v>0</v>
      </c>
      <c r="X51" s="598">
        <f t="shared" si="13"/>
        <v>0</v>
      </c>
      <c r="Y51" s="601">
        <f t="shared" si="14"/>
        <v>296.83999999999997</v>
      </c>
    </row>
    <row r="52" spans="1:25" ht="12.75">
      <c r="A52" s="353">
        <f>AT3A_Schools_PS!A52</f>
        <v>43</v>
      </c>
      <c r="B52" s="353" t="str">
        <f>AT3A_Schools_PS!B52</f>
        <v>43-KANPUR NAGAR</v>
      </c>
      <c r="C52" s="375">
        <v>2895</v>
      </c>
      <c r="D52" s="353">
        <v>2769</v>
      </c>
      <c r="E52" s="354">
        <v>285.89999999999998</v>
      </c>
      <c r="F52" s="354">
        <v>190.6</v>
      </c>
      <c r="G52" s="350">
        <f t="shared" si="2"/>
        <v>476.5</v>
      </c>
      <c r="H52" s="376">
        <v>0</v>
      </c>
      <c r="I52" s="376">
        <v>0</v>
      </c>
      <c r="J52" s="350">
        <f t="shared" si="3"/>
        <v>0</v>
      </c>
      <c r="K52" s="376">
        <v>243.77</v>
      </c>
      <c r="L52" s="376">
        <f t="shared" si="11"/>
        <v>162.51</v>
      </c>
      <c r="M52" s="350">
        <f t="shared" si="4"/>
        <v>406.28</v>
      </c>
      <c r="N52" s="376">
        <v>171.42</v>
      </c>
      <c r="O52" s="376">
        <v>114.28</v>
      </c>
      <c r="P52" s="350">
        <f t="shared" si="5"/>
        <v>285.7</v>
      </c>
      <c r="Q52" s="354">
        <f t="shared" si="15"/>
        <v>72.350000000000023</v>
      </c>
      <c r="R52" s="354">
        <f t="shared" si="16"/>
        <v>48.22999999999999</v>
      </c>
      <c r="S52" s="350">
        <f t="shared" si="8"/>
        <v>120.58000000000001</v>
      </c>
      <c r="T52" s="290" t="s">
        <v>306</v>
      </c>
      <c r="U52" s="353">
        <f t="shared" si="9"/>
        <v>2769</v>
      </c>
      <c r="V52" s="353">
        <f t="shared" si="10"/>
        <v>2769</v>
      </c>
      <c r="W52" s="598">
        <f t="shared" si="12"/>
        <v>0</v>
      </c>
      <c r="X52" s="598">
        <f t="shared" si="13"/>
        <v>0</v>
      </c>
      <c r="Y52" s="601">
        <f t="shared" si="14"/>
        <v>242.53</v>
      </c>
    </row>
    <row r="53" spans="1:25" ht="12.75">
      <c r="A53" s="353">
        <f>AT3A_Schools_PS!A53</f>
        <v>44</v>
      </c>
      <c r="B53" s="353" t="str">
        <f>AT3A_Schools_PS!B53</f>
        <v>44-KAAS GANJ</v>
      </c>
      <c r="C53" s="375">
        <v>2379</v>
      </c>
      <c r="D53" s="353">
        <v>2372</v>
      </c>
      <c r="E53" s="354">
        <v>202.92</v>
      </c>
      <c r="F53" s="354">
        <v>135.28</v>
      </c>
      <c r="G53" s="350">
        <f t="shared" si="2"/>
        <v>338.2</v>
      </c>
      <c r="H53" s="376">
        <v>0</v>
      </c>
      <c r="I53" s="376">
        <v>0</v>
      </c>
      <c r="J53" s="350">
        <f t="shared" si="3"/>
        <v>0</v>
      </c>
      <c r="K53" s="376">
        <v>224.59</v>
      </c>
      <c r="L53" s="376">
        <f t="shared" si="11"/>
        <v>149.72999999999999</v>
      </c>
      <c r="M53" s="350">
        <f t="shared" si="4"/>
        <v>374.32</v>
      </c>
      <c r="N53" s="376">
        <v>158.30000000000001</v>
      </c>
      <c r="O53" s="376">
        <v>105.52</v>
      </c>
      <c r="P53" s="350">
        <f t="shared" si="5"/>
        <v>263.82</v>
      </c>
      <c r="Q53" s="354">
        <f t="shared" si="15"/>
        <v>66.289999999999992</v>
      </c>
      <c r="R53" s="354">
        <f t="shared" si="16"/>
        <v>44.209999999999994</v>
      </c>
      <c r="S53" s="350">
        <f t="shared" si="8"/>
        <v>110.49999999999999</v>
      </c>
      <c r="T53" s="290" t="s">
        <v>306</v>
      </c>
      <c r="U53" s="353">
        <f t="shared" si="9"/>
        <v>2372</v>
      </c>
      <c r="V53" s="353">
        <f t="shared" si="10"/>
        <v>2372</v>
      </c>
      <c r="W53" s="598">
        <f t="shared" si="12"/>
        <v>0</v>
      </c>
      <c r="X53" s="598">
        <f t="shared" si="13"/>
        <v>0</v>
      </c>
      <c r="Y53" s="601">
        <f t="shared" si="14"/>
        <v>223.45</v>
      </c>
    </row>
    <row r="54" spans="1:25" ht="12.75">
      <c r="A54" s="353">
        <f>AT3A_Schools_PS!A54</f>
        <v>45</v>
      </c>
      <c r="B54" s="353" t="str">
        <f>AT3A_Schools_PS!B54</f>
        <v>45-KAUSHAMBI</v>
      </c>
      <c r="C54" s="375">
        <v>2478</v>
      </c>
      <c r="D54" s="353">
        <v>2402</v>
      </c>
      <c r="E54" s="354">
        <v>210.96</v>
      </c>
      <c r="F54" s="354">
        <v>140.63999999999999</v>
      </c>
      <c r="G54" s="350">
        <f t="shared" si="2"/>
        <v>351.6</v>
      </c>
      <c r="H54" s="376">
        <v>0</v>
      </c>
      <c r="I54" s="376">
        <v>0</v>
      </c>
      <c r="J54" s="350">
        <f t="shared" si="3"/>
        <v>0</v>
      </c>
      <c r="K54" s="376">
        <v>217.74</v>
      </c>
      <c r="L54" s="376">
        <f t="shared" si="11"/>
        <v>145.16</v>
      </c>
      <c r="M54" s="350">
        <f t="shared" si="4"/>
        <v>362.9</v>
      </c>
      <c r="N54" s="376">
        <v>153.86000000000001</v>
      </c>
      <c r="O54" s="376">
        <v>102.58</v>
      </c>
      <c r="P54" s="350">
        <f t="shared" si="5"/>
        <v>256.44</v>
      </c>
      <c r="Q54" s="354">
        <f t="shared" si="15"/>
        <v>63.879999999999995</v>
      </c>
      <c r="R54" s="354">
        <f t="shared" si="16"/>
        <v>42.58</v>
      </c>
      <c r="S54" s="350">
        <f t="shared" si="8"/>
        <v>106.46</v>
      </c>
      <c r="T54" s="290" t="s">
        <v>306</v>
      </c>
      <c r="U54" s="353">
        <f t="shared" si="9"/>
        <v>2402</v>
      </c>
      <c r="V54" s="353">
        <f t="shared" si="10"/>
        <v>2402</v>
      </c>
      <c r="W54" s="598">
        <f t="shared" si="12"/>
        <v>0</v>
      </c>
      <c r="X54" s="598">
        <f t="shared" si="13"/>
        <v>0</v>
      </c>
      <c r="Y54" s="601">
        <f t="shared" si="14"/>
        <v>216.63</v>
      </c>
    </row>
    <row r="55" spans="1:25" ht="12.75">
      <c r="A55" s="353">
        <f>AT3A_Schools_PS!A55</f>
        <v>46</v>
      </c>
      <c r="B55" s="353" t="str">
        <f>AT3A_Schools_PS!B55</f>
        <v>46-KUSHINAGAR</v>
      </c>
      <c r="C55" s="375">
        <v>6045</v>
      </c>
      <c r="D55" s="353">
        <v>5981</v>
      </c>
      <c r="E55" s="354">
        <v>494.28</v>
      </c>
      <c r="F55" s="354">
        <v>329.52</v>
      </c>
      <c r="G55" s="350">
        <f t="shared" si="2"/>
        <v>823.8</v>
      </c>
      <c r="H55" s="376">
        <v>0</v>
      </c>
      <c r="I55" s="376">
        <v>0</v>
      </c>
      <c r="J55" s="350">
        <f t="shared" si="3"/>
        <v>0</v>
      </c>
      <c r="K55" s="376">
        <v>440.51</v>
      </c>
      <c r="L55" s="376">
        <f t="shared" si="11"/>
        <v>293.67</v>
      </c>
      <c r="M55" s="350">
        <f t="shared" si="4"/>
        <v>734.18000000000006</v>
      </c>
      <c r="N55" s="376">
        <v>358.86</v>
      </c>
      <c r="O55" s="376">
        <v>239.24</v>
      </c>
      <c r="P55" s="350">
        <f t="shared" si="5"/>
        <v>598.1</v>
      </c>
      <c r="Q55" s="354">
        <f t="shared" si="15"/>
        <v>81.649999999999977</v>
      </c>
      <c r="R55" s="354">
        <f t="shared" si="16"/>
        <v>54.430000000000007</v>
      </c>
      <c r="S55" s="350">
        <f t="shared" si="8"/>
        <v>136.07999999999998</v>
      </c>
      <c r="T55" s="290" t="s">
        <v>306</v>
      </c>
      <c r="U55" s="353">
        <f t="shared" si="9"/>
        <v>5981</v>
      </c>
      <c r="V55" s="353">
        <f t="shared" si="10"/>
        <v>5981</v>
      </c>
      <c r="W55" s="598">
        <f t="shared" si="12"/>
        <v>0</v>
      </c>
      <c r="X55" s="598">
        <f t="shared" si="13"/>
        <v>0</v>
      </c>
      <c r="Y55" s="601">
        <f t="shared" si="14"/>
        <v>438.27</v>
      </c>
    </row>
    <row r="56" spans="1:25" ht="12.75">
      <c r="A56" s="353">
        <f>AT3A_Schools_PS!A56</f>
        <v>47</v>
      </c>
      <c r="B56" s="353" t="str">
        <f>AT3A_Schools_PS!B56</f>
        <v>47-LAKHIMPUR KHERI</v>
      </c>
      <c r="C56" s="375">
        <v>7203</v>
      </c>
      <c r="D56" s="353">
        <v>7429</v>
      </c>
      <c r="E56" s="354">
        <v>618.66</v>
      </c>
      <c r="F56" s="354">
        <v>412.44</v>
      </c>
      <c r="G56" s="350">
        <f t="shared" si="2"/>
        <v>1031.0999999999999</v>
      </c>
      <c r="H56" s="376">
        <v>0</v>
      </c>
      <c r="I56" s="376">
        <v>0</v>
      </c>
      <c r="J56" s="350">
        <f t="shared" si="3"/>
        <v>0</v>
      </c>
      <c r="K56" s="376">
        <v>744.29</v>
      </c>
      <c r="L56" s="376">
        <f t="shared" si="11"/>
        <v>496.19</v>
      </c>
      <c r="M56" s="350">
        <f t="shared" si="4"/>
        <v>1240.48</v>
      </c>
      <c r="N56" s="376">
        <v>630.15</v>
      </c>
      <c r="O56" s="376">
        <v>420.1</v>
      </c>
      <c r="P56" s="350">
        <f t="shared" si="5"/>
        <v>1050.25</v>
      </c>
      <c r="Q56" s="354">
        <f t="shared" si="15"/>
        <v>114.13999999999999</v>
      </c>
      <c r="R56" s="354">
        <f t="shared" si="16"/>
        <v>76.089999999999975</v>
      </c>
      <c r="S56" s="350">
        <f t="shared" si="8"/>
        <v>190.22999999999996</v>
      </c>
      <c r="T56" s="290" t="s">
        <v>306</v>
      </c>
      <c r="U56" s="353">
        <f t="shared" si="9"/>
        <v>7429</v>
      </c>
      <c r="V56" s="353">
        <f t="shared" si="10"/>
        <v>7429</v>
      </c>
      <c r="W56" s="598">
        <f t="shared" si="12"/>
        <v>0</v>
      </c>
      <c r="X56" s="598">
        <f t="shared" si="13"/>
        <v>0</v>
      </c>
      <c r="Y56" s="601">
        <f t="shared" si="14"/>
        <v>740.51</v>
      </c>
    </row>
    <row r="57" spans="1:25" ht="12.75">
      <c r="A57" s="353">
        <f>AT3A_Schools_PS!A57</f>
        <v>48</v>
      </c>
      <c r="B57" s="353" t="str">
        <f>AT3A_Schools_PS!B57</f>
        <v>48-LALITPUR</v>
      </c>
      <c r="C57" s="375">
        <v>2733</v>
      </c>
      <c r="D57" s="353">
        <v>2733</v>
      </c>
      <c r="E57" s="354">
        <v>246.36</v>
      </c>
      <c r="F57" s="354">
        <v>164.24</v>
      </c>
      <c r="G57" s="350">
        <f t="shared" si="2"/>
        <v>410.6</v>
      </c>
      <c r="H57" s="376">
        <v>0</v>
      </c>
      <c r="I57" s="376">
        <v>0</v>
      </c>
      <c r="J57" s="350">
        <f t="shared" si="3"/>
        <v>0</v>
      </c>
      <c r="K57" s="376">
        <v>304.06</v>
      </c>
      <c r="L57" s="376">
        <f t="shared" si="11"/>
        <v>202.71</v>
      </c>
      <c r="M57" s="350">
        <f t="shared" si="4"/>
        <v>506.77</v>
      </c>
      <c r="N57" s="376">
        <v>197.44</v>
      </c>
      <c r="O57" s="376">
        <v>131.63999999999999</v>
      </c>
      <c r="P57" s="350">
        <f t="shared" si="5"/>
        <v>329.08</v>
      </c>
      <c r="Q57" s="354">
        <f t="shared" si="15"/>
        <v>106.62</v>
      </c>
      <c r="R57" s="354">
        <f t="shared" si="16"/>
        <v>71.070000000000022</v>
      </c>
      <c r="S57" s="350">
        <f t="shared" si="8"/>
        <v>177.69000000000003</v>
      </c>
      <c r="T57" s="290" t="s">
        <v>306</v>
      </c>
      <c r="U57" s="353">
        <f t="shared" si="9"/>
        <v>2733</v>
      </c>
      <c r="V57" s="353">
        <f t="shared" si="10"/>
        <v>2733</v>
      </c>
      <c r="W57" s="598">
        <f t="shared" si="12"/>
        <v>0</v>
      </c>
      <c r="X57" s="598">
        <f t="shared" si="13"/>
        <v>0</v>
      </c>
      <c r="Y57" s="601">
        <f t="shared" si="14"/>
        <v>302.52</v>
      </c>
    </row>
    <row r="58" spans="1:25" ht="12.75">
      <c r="A58" s="353">
        <f>AT3A_Schools_PS!A58</f>
        <v>49</v>
      </c>
      <c r="B58" s="353" t="str">
        <f>AT3A_Schools_PS!B58</f>
        <v>49-LUCKNOW</v>
      </c>
      <c r="C58" s="375">
        <v>2886</v>
      </c>
      <c r="D58" s="353">
        <v>2630</v>
      </c>
      <c r="E58" s="354">
        <v>335.7</v>
      </c>
      <c r="F58" s="354">
        <v>223.8</v>
      </c>
      <c r="G58" s="350">
        <f t="shared" si="2"/>
        <v>559.5</v>
      </c>
      <c r="H58" s="376">
        <v>0</v>
      </c>
      <c r="I58" s="376">
        <v>0</v>
      </c>
      <c r="J58" s="350">
        <f t="shared" si="3"/>
        <v>0</v>
      </c>
      <c r="K58" s="376">
        <v>246.82</v>
      </c>
      <c r="L58" s="376">
        <f t="shared" si="11"/>
        <v>164.55</v>
      </c>
      <c r="M58" s="350">
        <f t="shared" si="4"/>
        <v>411.37</v>
      </c>
      <c r="N58" s="376">
        <v>162.16999999999999</v>
      </c>
      <c r="O58" s="376">
        <v>108.1</v>
      </c>
      <c r="P58" s="350">
        <f t="shared" si="5"/>
        <v>270.27</v>
      </c>
      <c r="Q58" s="354">
        <f t="shared" si="15"/>
        <v>84.65</v>
      </c>
      <c r="R58" s="354">
        <f t="shared" si="16"/>
        <v>56.450000000000017</v>
      </c>
      <c r="S58" s="350">
        <f t="shared" si="8"/>
        <v>141.10000000000002</v>
      </c>
      <c r="T58" s="290" t="s">
        <v>306</v>
      </c>
      <c r="U58" s="353">
        <f t="shared" si="9"/>
        <v>2630</v>
      </c>
      <c r="V58" s="353">
        <f t="shared" si="10"/>
        <v>2630</v>
      </c>
      <c r="W58" s="598">
        <f t="shared" si="12"/>
        <v>0</v>
      </c>
      <c r="X58" s="598">
        <f t="shared" si="13"/>
        <v>0</v>
      </c>
      <c r="Y58" s="601">
        <f t="shared" si="14"/>
        <v>245.57</v>
      </c>
    </row>
    <row r="59" spans="1:25" ht="12.75">
      <c r="A59" s="353">
        <f>AT3A_Schools_PS!A59</f>
        <v>50</v>
      </c>
      <c r="B59" s="353" t="str">
        <f>AT3A_Schools_PS!B59</f>
        <v>50-MAHOBA</v>
      </c>
      <c r="C59" s="375">
        <v>1727</v>
      </c>
      <c r="D59" s="353">
        <v>1727</v>
      </c>
      <c r="E59" s="354">
        <v>156.84</v>
      </c>
      <c r="F59" s="354">
        <v>104.56</v>
      </c>
      <c r="G59" s="350">
        <f t="shared" si="2"/>
        <v>261.39999999999998</v>
      </c>
      <c r="H59" s="376">
        <v>0</v>
      </c>
      <c r="I59" s="376">
        <v>0</v>
      </c>
      <c r="J59" s="350">
        <f t="shared" si="3"/>
        <v>0</v>
      </c>
      <c r="K59" s="376">
        <v>146.12</v>
      </c>
      <c r="L59" s="376">
        <f t="shared" si="11"/>
        <v>97.41</v>
      </c>
      <c r="M59" s="350">
        <f t="shared" si="4"/>
        <v>243.53</v>
      </c>
      <c r="N59" s="376">
        <v>103.62</v>
      </c>
      <c r="O59" s="376">
        <v>69.08</v>
      </c>
      <c r="P59" s="350">
        <f t="shared" si="5"/>
        <v>172.7</v>
      </c>
      <c r="Q59" s="354">
        <f t="shared" si="15"/>
        <v>42.5</v>
      </c>
      <c r="R59" s="354">
        <f t="shared" si="16"/>
        <v>28.33</v>
      </c>
      <c r="S59" s="350">
        <f t="shared" si="8"/>
        <v>70.83</v>
      </c>
      <c r="T59" s="290" t="s">
        <v>306</v>
      </c>
      <c r="U59" s="353">
        <f t="shared" si="9"/>
        <v>1727</v>
      </c>
      <c r="V59" s="353">
        <f t="shared" si="10"/>
        <v>1727</v>
      </c>
      <c r="W59" s="598">
        <f t="shared" si="12"/>
        <v>0</v>
      </c>
      <c r="X59" s="598">
        <f t="shared" si="13"/>
        <v>0</v>
      </c>
      <c r="Y59" s="601">
        <f t="shared" si="14"/>
        <v>145.38</v>
      </c>
    </row>
    <row r="60" spans="1:25" ht="12.75">
      <c r="A60" s="353">
        <f>AT3A_Schools_PS!A60</f>
        <v>51</v>
      </c>
      <c r="B60" s="353" t="str">
        <f>AT3A_Schools_PS!B60</f>
        <v>51-MAHRAJGANJ</v>
      </c>
      <c r="C60" s="375">
        <v>4274</v>
      </c>
      <c r="D60" s="353">
        <v>4157</v>
      </c>
      <c r="E60" s="354">
        <v>361.68</v>
      </c>
      <c r="F60" s="354">
        <v>241.12</v>
      </c>
      <c r="G60" s="350">
        <f t="shared" si="2"/>
        <v>602.79999999999995</v>
      </c>
      <c r="H60" s="376">
        <v>0</v>
      </c>
      <c r="I60" s="376">
        <v>0</v>
      </c>
      <c r="J60" s="350">
        <f t="shared" si="3"/>
        <v>0</v>
      </c>
      <c r="K60" s="376">
        <v>360.29</v>
      </c>
      <c r="L60" s="376">
        <f t="shared" si="11"/>
        <v>240.19</v>
      </c>
      <c r="M60" s="350">
        <f t="shared" si="4"/>
        <v>600.48</v>
      </c>
      <c r="N60" s="376">
        <v>250</v>
      </c>
      <c r="O60" s="376">
        <v>166.87</v>
      </c>
      <c r="P60" s="350">
        <f t="shared" si="5"/>
        <v>416.87</v>
      </c>
      <c r="Q60" s="354">
        <f t="shared" si="15"/>
        <v>110.29000000000002</v>
      </c>
      <c r="R60" s="354">
        <f t="shared" si="16"/>
        <v>73.319999999999993</v>
      </c>
      <c r="S60" s="350">
        <f t="shared" si="8"/>
        <v>183.61</v>
      </c>
      <c r="T60" s="290" t="s">
        <v>306</v>
      </c>
      <c r="U60" s="353">
        <f t="shared" si="9"/>
        <v>4157</v>
      </c>
      <c r="V60" s="353">
        <f t="shared" si="10"/>
        <v>4157</v>
      </c>
      <c r="W60" s="598">
        <f t="shared" si="12"/>
        <v>0</v>
      </c>
      <c r="X60" s="598">
        <f t="shared" si="13"/>
        <v>0</v>
      </c>
      <c r="Y60" s="601">
        <f t="shared" si="14"/>
        <v>358.46</v>
      </c>
    </row>
    <row r="61" spans="1:25" ht="12.75">
      <c r="A61" s="353">
        <f>AT3A_Schools_PS!A61</f>
        <v>52</v>
      </c>
      <c r="B61" s="353" t="str">
        <f>AT3A_Schools_PS!B61</f>
        <v>52-MAINPURI</v>
      </c>
      <c r="C61" s="375">
        <v>3167</v>
      </c>
      <c r="D61" s="353">
        <v>3167</v>
      </c>
      <c r="E61" s="354">
        <v>255.3</v>
      </c>
      <c r="F61" s="354">
        <v>170.2</v>
      </c>
      <c r="G61" s="350">
        <f t="shared" si="2"/>
        <v>425.5</v>
      </c>
      <c r="H61" s="376">
        <v>0</v>
      </c>
      <c r="I61" s="376">
        <v>0</v>
      </c>
      <c r="J61" s="350">
        <f t="shared" si="3"/>
        <v>0</v>
      </c>
      <c r="K61" s="376">
        <v>252.27</v>
      </c>
      <c r="L61" s="376">
        <f t="shared" si="11"/>
        <v>168.18</v>
      </c>
      <c r="M61" s="350">
        <f t="shared" si="4"/>
        <v>420.45000000000005</v>
      </c>
      <c r="N61" s="376">
        <v>188.16</v>
      </c>
      <c r="O61" s="376">
        <v>125.44</v>
      </c>
      <c r="P61" s="350">
        <f t="shared" si="5"/>
        <v>313.60000000000002</v>
      </c>
      <c r="Q61" s="354">
        <f t="shared" si="15"/>
        <v>64.110000000000014</v>
      </c>
      <c r="R61" s="354">
        <f t="shared" si="16"/>
        <v>42.740000000000009</v>
      </c>
      <c r="S61" s="350">
        <f t="shared" si="8"/>
        <v>106.85000000000002</v>
      </c>
      <c r="T61" s="290" t="s">
        <v>306</v>
      </c>
      <c r="U61" s="353">
        <f t="shared" si="9"/>
        <v>3167</v>
      </c>
      <c r="V61" s="353">
        <f t="shared" si="10"/>
        <v>3167</v>
      </c>
      <c r="W61" s="598">
        <f t="shared" si="12"/>
        <v>0</v>
      </c>
      <c r="X61" s="598">
        <f t="shared" si="13"/>
        <v>0</v>
      </c>
      <c r="Y61" s="601">
        <f t="shared" si="14"/>
        <v>250.99</v>
      </c>
    </row>
    <row r="62" spans="1:25" ht="12.75">
      <c r="A62" s="353">
        <f>AT3A_Schools_PS!A62</f>
        <v>53</v>
      </c>
      <c r="B62" s="353" t="str">
        <f>AT3A_Schools_PS!B62</f>
        <v>53-MATHURA</v>
      </c>
      <c r="C62" s="375">
        <v>178</v>
      </c>
      <c r="D62" s="353">
        <v>162</v>
      </c>
      <c r="E62" s="354">
        <v>135.06</v>
      </c>
      <c r="F62" s="354">
        <v>90.04</v>
      </c>
      <c r="G62" s="350">
        <f t="shared" si="2"/>
        <v>225.10000000000002</v>
      </c>
      <c r="H62" s="376">
        <v>0</v>
      </c>
      <c r="I62" s="376">
        <v>0</v>
      </c>
      <c r="J62" s="350">
        <f t="shared" si="3"/>
        <v>0</v>
      </c>
      <c r="K62" s="376">
        <v>7.45</v>
      </c>
      <c r="L62" s="376">
        <f t="shared" si="11"/>
        <v>4.97</v>
      </c>
      <c r="M62" s="350">
        <f t="shared" si="4"/>
        <v>12.42</v>
      </c>
      <c r="N62" s="376">
        <v>7.49</v>
      </c>
      <c r="O62" s="376">
        <v>4.9800000000000004</v>
      </c>
      <c r="P62" s="350">
        <f t="shared" si="5"/>
        <v>12.47</v>
      </c>
      <c r="Q62" s="354">
        <f t="shared" si="15"/>
        <v>-4.0000000000000036E-2</v>
      </c>
      <c r="R62" s="354">
        <f t="shared" si="16"/>
        <v>-1.0000000000000675E-2</v>
      </c>
      <c r="S62" s="350">
        <f t="shared" si="8"/>
        <v>-5.0000000000000711E-2</v>
      </c>
      <c r="T62" s="290" t="s">
        <v>306</v>
      </c>
      <c r="U62" s="353">
        <f t="shared" si="9"/>
        <v>162</v>
      </c>
      <c r="V62" s="353">
        <f t="shared" si="10"/>
        <v>162</v>
      </c>
      <c r="W62" s="598">
        <f t="shared" si="12"/>
        <v>0</v>
      </c>
      <c r="X62" s="598">
        <f t="shared" si="13"/>
        <v>0</v>
      </c>
      <c r="Y62" s="601">
        <f t="shared" si="14"/>
        <v>7.41</v>
      </c>
    </row>
    <row r="63" spans="1:25" ht="12.75">
      <c r="A63" s="353">
        <f>AT3A_Schools_PS!A63</f>
        <v>54</v>
      </c>
      <c r="B63" s="353" t="str">
        <f>AT3A_Schools_PS!B63</f>
        <v>54-MAU</v>
      </c>
      <c r="C63" s="375">
        <v>3026</v>
      </c>
      <c r="D63" s="353">
        <v>3026</v>
      </c>
      <c r="E63" s="354">
        <v>264.72000000000003</v>
      </c>
      <c r="F63" s="354">
        <v>176.48</v>
      </c>
      <c r="G63" s="350">
        <f t="shared" si="2"/>
        <v>441.20000000000005</v>
      </c>
      <c r="H63" s="376">
        <v>0</v>
      </c>
      <c r="I63" s="376">
        <v>0</v>
      </c>
      <c r="J63" s="350">
        <f t="shared" si="3"/>
        <v>0</v>
      </c>
      <c r="K63" s="376">
        <v>257.29000000000002</v>
      </c>
      <c r="L63" s="376">
        <f t="shared" si="11"/>
        <v>171.53</v>
      </c>
      <c r="M63" s="350">
        <f t="shared" si="4"/>
        <v>428.82000000000005</v>
      </c>
      <c r="N63" s="376">
        <v>181.56</v>
      </c>
      <c r="O63" s="376">
        <v>121.04</v>
      </c>
      <c r="P63" s="350">
        <f t="shared" si="5"/>
        <v>302.60000000000002</v>
      </c>
      <c r="Q63" s="354">
        <f t="shared" si="15"/>
        <v>75.730000000000018</v>
      </c>
      <c r="R63" s="354">
        <f t="shared" si="16"/>
        <v>50.489999999999995</v>
      </c>
      <c r="S63" s="350">
        <f t="shared" si="8"/>
        <v>126.22000000000001</v>
      </c>
      <c r="T63" s="290" t="s">
        <v>306</v>
      </c>
      <c r="U63" s="353">
        <f t="shared" si="9"/>
        <v>3026</v>
      </c>
      <c r="V63" s="353">
        <f t="shared" si="10"/>
        <v>3026</v>
      </c>
      <c r="W63" s="598">
        <f t="shared" si="12"/>
        <v>0</v>
      </c>
      <c r="X63" s="598">
        <f t="shared" si="13"/>
        <v>0</v>
      </c>
      <c r="Y63" s="601">
        <f t="shared" si="14"/>
        <v>255.98</v>
      </c>
    </row>
    <row r="64" spans="1:25" ht="12.75">
      <c r="A64" s="353">
        <f>AT3A_Schools_PS!A64</f>
        <v>55</v>
      </c>
      <c r="B64" s="353" t="str">
        <f>AT3A_Schools_PS!B64</f>
        <v>55-MEERUT</v>
      </c>
      <c r="C64" s="375">
        <v>1670</v>
      </c>
      <c r="D64" s="353">
        <v>1670</v>
      </c>
      <c r="E64" s="354">
        <v>178.02</v>
      </c>
      <c r="F64" s="354">
        <v>118.68</v>
      </c>
      <c r="G64" s="350">
        <f t="shared" si="2"/>
        <v>296.70000000000005</v>
      </c>
      <c r="H64" s="376">
        <v>0</v>
      </c>
      <c r="I64" s="376">
        <v>0</v>
      </c>
      <c r="J64" s="350">
        <f t="shared" si="3"/>
        <v>0</v>
      </c>
      <c r="K64" s="376">
        <v>158.25</v>
      </c>
      <c r="L64" s="376">
        <f t="shared" si="11"/>
        <v>105.5</v>
      </c>
      <c r="M64" s="350">
        <f t="shared" si="4"/>
        <v>263.75</v>
      </c>
      <c r="N64" s="376">
        <v>104.3</v>
      </c>
      <c r="O64" s="376">
        <v>69.52</v>
      </c>
      <c r="P64" s="350">
        <f t="shared" si="5"/>
        <v>173.82</v>
      </c>
      <c r="Q64" s="354">
        <f t="shared" si="15"/>
        <v>53.95</v>
      </c>
      <c r="R64" s="354">
        <f t="shared" si="16"/>
        <v>35.980000000000004</v>
      </c>
      <c r="S64" s="350">
        <f t="shared" si="8"/>
        <v>89.93</v>
      </c>
      <c r="T64" s="290" t="s">
        <v>306</v>
      </c>
      <c r="U64" s="353">
        <f t="shared" si="9"/>
        <v>1670</v>
      </c>
      <c r="V64" s="353">
        <f t="shared" si="10"/>
        <v>1670</v>
      </c>
      <c r="W64" s="598">
        <f t="shared" si="12"/>
        <v>0</v>
      </c>
      <c r="X64" s="598">
        <f t="shared" si="13"/>
        <v>0</v>
      </c>
      <c r="Y64" s="601">
        <f t="shared" si="14"/>
        <v>157.44999999999999</v>
      </c>
    </row>
    <row r="65" spans="1:25" ht="12.75">
      <c r="A65" s="353">
        <f>AT3A_Schools_PS!A65</f>
        <v>56</v>
      </c>
      <c r="B65" s="353" t="str">
        <f>AT3A_Schools_PS!B65</f>
        <v>56-MIRZAPUR</v>
      </c>
      <c r="C65" s="375">
        <v>4655</v>
      </c>
      <c r="D65" s="353">
        <v>4305</v>
      </c>
      <c r="E65" s="354">
        <v>393.18</v>
      </c>
      <c r="F65" s="354">
        <v>262.12</v>
      </c>
      <c r="G65" s="350">
        <f t="shared" si="2"/>
        <v>655.29999999999995</v>
      </c>
      <c r="H65" s="376">
        <v>0</v>
      </c>
      <c r="I65" s="376">
        <v>0</v>
      </c>
      <c r="J65" s="350">
        <f t="shared" si="3"/>
        <v>0</v>
      </c>
      <c r="K65" s="376">
        <v>384.62</v>
      </c>
      <c r="L65" s="376">
        <f t="shared" si="11"/>
        <v>256.41000000000003</v>
      </c>
      <c r="M65" s="350">
        <f t="shared" si="4"/>
        <v>641.03</v>
      </c>
      <c r="N65" s="376">
        <v>260.16000000000003</v>
      </c>
      <c r="O65" s="376">
        <v>173.44</v>
      </c>
      <c r="P65" s="350">
        <f t="shared" si="5"/>
        <v>433.6</v>
      </c>
      <c r="Q65" s="354">
        <f t="shared" si="15"/>
        <v>124.45999999999998</v>
      </c>
      <c r="R65" s="354">
        <f t="shared" si="16"/>
        <v>82.970000000000027</v>
      </c>
      <c r="S65" s="350">
        <f t="shared" si="8"/>
        <v>207.43</v>
      </c>
      <c r="T65" s="290" t="s">
        <v>306</v>
      </c>
      <c r="U65" s="353">
        <f t="shared" si="9"/>
        <v>4305</v>
      </c>
      <c r="V65" s="353">
        <f t="shared" si="10"/>
        <v>4305</v>
      </c>
      <c r="W65" s="598">
        <f t="shared" si="12"/>
        <v>0</v>
      </c>
      <c r="X65" s="598">
        <f t="shared" si="13"/>
        <v>0</v>
      </c>
      <c r="Y65" s="601">
        <f t="shared" si="14"/>
        <v>382.67</v>
      </c>
    </row>
    <row r="66" spans="1:25" ht="12.75">
      <c r="A66" s="353">
        <f>AT3A_Schools_PS!A66</f>
        <v>57</v>
      </c>
      <c r="B66" s="353" t="str">
        <f>AT3A_Schools_PS!B66</f>
        <v>57-MORADABAD</v>
      </c>
      <c r="C66" s="375">
        <v>2703</v>
      </c>
      <c r="D66" s="353">
        <v>2713</v>
      </c>
      <c r="E66" s="354">
        <v>246.84</v>
      </c>
      <c r="F66" s="354">
        <v>164.56</v>
      </c>
      <c r="G66" s="350">
        <f t="shared" si="2"/>
        <v>411.4</v>
      </c>
      <c r="H66" s="376">
        <v>0</v>
      </c>
      <c r="I66" s="376">
        <v>0</v>
      </c>
      <c r="J66" s="350">
        <f t="shared" si="3"/>
        <v>0</v>
      </c>
      <c r="K66" s="376">
        <v>234.71</v>
      </c>
      <c r="L66" s="376">
        <f t="shared" si="11"/>
        <v>156.47</v>
      </c>
      <c r="M66" s="350">
        <f t="shared" si="4"/>
        <v>391.18</v>
      </c>
      <c r="N66" s="376">
        <v>162.72</v>
      </c>
      <c r="O66" s="376">
        <v>108.48</v>
      </c>
      <c r="P66" s="350">
        <f t="shared" si="5"/>
        <v>271.2</v>
      </c>
      <c r="Q66" s="354">
        <f t="shared" si="15"/>
        <v>71.990000000000009</v>
      </c>
      <c r="R66" s="354">
        <f t="shared" si="16"/>
        <v>47.989999999999995</v>
      </c>
      <c r="S66" s="350">
        <f t="shared" si="8"/>
        <v>119.98</v>
      </c>
      <c r="T66" s="290" t="s">
        <v>306</v>
      </c>
      <c r="U66" s="353">
        <f t="shared" si="9"/>
        <v>2713</v>
      </c>
      <c r="V66" s="353">
        <f t="shared" si="10"/>
        <v>2713</v>
      </c>
      <c r="W66" s="598">
        <f t="shared" si="12"/>
        <v>0</v>
      </c>
      <c r="X66" s="598">
        <f t="shared" si="13"/>
        <v>0</v>
      </c>
      <c r="Y66" s="601">
        <f t="shared" si="14"/>
        <v>233.52</v>
      </c>
    </row>
    <row r="67" spans="1:25" ht="12.75">
      <c r="A67" s="353">
        <f>AT3A_Schools_PS!A67</f>
        <v>58</v>
      </c>
      <c r="B67" s="353" t="str">
        <f>AT3A_Schools_PS!B67</f>
        <v>58-MUZAFFARNAGAR</v>
      </c>
      <c r="C67" s="375">
        <v>2298</v>
      </c>
      <c r="D67" s="353">
        <v>2194</v>
      </c>
      <c r="E67" s="354">
        <v>188.64</v>
      </c>
      <c r="F67" s="354">
        <v>125.76</v>
      </c>
      <c r="G67" s="350">
        <f t="shared" si="2"/>
        <v>314.39999999999998</v>
      </c>
      <c r="H67" s="376">
        <v>0</v>
      </c>
      <c r="I67" s="376">
        <v>0</v>
      </c>
      <c r="J67" s="350">
        <f t="shared" si="3"/>
        <v>0</v>
      </c>
      <c r="K67" s="376">
        <v>181.73</v>
      </c>
      <c r="L67" s="376">
        <f t="shared" si="11"/>
        <v>121.15</v>
      </c>
      <c r="M67" s="350">
        <f t="shared" si="4"/>
        <v>302.88</v>
      </c>
      <c r="N67" s="376">
        <v>131.6</v>
      </c>
      <c r="O67" s="376">
        <v>87.8</v>
      </c>
      <c r="P67" s="350">
        <f t="shared" si="5"/>
        <v>219.39999999999998</v>
      </c>
      <c r="Q67" s="354">
        <f t="shared" si="15"/>
        <v>50.129999999999995</v>
      </c>
      <c r="R67" s="354">
        <f t="shared" si="16"/>
        <v>33.350000000000009</v>
      </c>
      <c r="S67" s="350">
        <f t="shared" si="8"/>
        <v>83.48</v>
      </c>
      <c r="T67" s="290" t="s">
        <v>306</v>
      </c>
      <c r="U67" s="353">
        <f t="shared" si="9"/>
        <v>2194</v>
      </c>
      <c r="V67" s="353">
        <f t="shared" si="10"/>
        <v>2194</v>
      </c>
      <c r="W67" s="598">
        <f t="shared" si="12"/>
        <v>0</v>
      </c>
      <c r="X67" s="598">
        <f t="shared" si="13"/>
        <v>0</v>
      </c>
      <c r="Y67" s="601">
        <f t="shared" si="14"/>
        <v>180.81</v>
      </c>
    </row>
    <row r="68" spans="1:25" ht="12.75">
      <c r="A68" s="353">
        <f>AT3A_Schools_PS!A68</f>
        <v>59</v>
      </c>
      <c r="B68" s="353" t="str">
        <f>AT3A_Schools_PS!B68</f>
        <v>59-PILIBHIT</v>
      </c>
      <c r="C68" s="375">
        <v>3141</v>
      </c>
      <c r="D68" s="353">
        <v>3084</v>
      </c>
      <c r="E68" s="354">
        <v>278.64</v>
      </c>
      <c r="F68" s="354">
        <v>185.76</v>
      </c>
      <c r="G68" s="350">
        <f t="shared" si="2"/>
        <v>464.4</v>
      </c>
      <c r="H68" s="376">
        <v>0</v>
      </c>
      <c r="I68" s="376">
        <v>0</v>
      </c>
      <c r="J68" s="350">
        <f t="shared" si="3"/>
        <v>0</v>
      </c>
      <c r="K68" s="376">
        <v>275.77999999999997</v>
      </c>
      <c r="L68" s="376">
        <f t="shared" si="11"/>
        <v>183.85</v>
      </c>
      <c r="M68" s="350">
        <f t="shared" si="4"/>
        <v>459.63</v>
      </c>
      <c r="N68" s="376">
        <v>185.32</v>
      </c>
      <c r="O68" s="376">
        <v>123.56</v>
      </c>
      <c r="P68" s="350">
        <f t="shared" si="5"/>
        <v>308.88</v>
      </c>
      <c r="Q68" s="354">
        <f t="shared" si="15"/>
        <v>90.45999999999998</v>
      </c>
      <c r="R68" s="354">
        <f t="shared" si="16"/>
        <v>60.289999999999992</v>
      </c>
      <c r="S68" s="350">
        <f t="shared" si="8"/>
        <v>150.74999999999997</v>
      </c>
      <c r="T68" s="290" t="s">
        <v>306</v>
      </c>
      <c r="U68" s="353">
        <f t="shared" si="9"/>
        <v>3084</v>
      </c>
      <c r="V68" s="353">
        <f t="shared" si="10"/>
        <v>3084</v>
      </c>
      <c r="W68" s="598">
        <f t="shared" si="12"/>
        <v>0</v>
      </c>
      <c r="X68" s="598">
        <f t="shared" si="13"/>
        <v>0</v>
      </c>
      <c r="Y68" s="601">
        <f t="shared" si="14"/>
        <v>274.38</v>
      </c>
    </row>
    <row r="69" spans="1:25" ht="12.75">
      <c r="A69" s="353">
        <f>AT3A_Schools_PS!A69</f>
        <v>60</v>
      </c>
      <c r="B69" s="353" t="str">
        <f>AT3A_Schools_PS!B69</f>
        <v>60-PRATAPGARH</v>
      </c>
      <c r="C69" s="375">
        <v>4661</v>
      </c>
      <c r="D69" s="353">
        <v>4673</v>
      </c>
      <c r="E69" s="354">
        <v>406.74</v>
      </c>
      <c r="F69" s="354">
        <v>271.16000000000003</v>
      </c>
      <c r="G69" s="350">
        <f t="shared" si="2"/>
        <v>677.90000000000009</v>
      </c>
      <c r="H69" s="376">
        <v>0</v>
      </c>
      <c r="I69" s="376">
        <v>0</v>
      </c>
      <c r="J69" s="350">
        <f t="shared" si="3"/>
        <v>0</v>
      </c>
      <c r="K69" s="376">
        <v>404.84</v>
      </c>
      <c r="L69" s="376">
        <f t="shared" si="11"/>
        <v>269.89</v>
      </c>
      <c r="M69" s="350">
        <f t="shared" si="4"/>
        <v>674.73</v>
      </c>
      <c r="N69" s="376">
        <v>287.32</v>
      </c>
      <c r="O69" s="376">
        <v>179.86</v>
      </c>
      <c r="P69" s="350">
        <f t="shared" si="5"/>
        <v>467.18</v>
      </c>
      <c r="Q69" s="354">
        <f t="shared" si="15"/>
        <v>117.51999999999998</v>
      </c>
      <c r="R69" s="354">
        <f t="shared" si="16"/>
        <v>90.029999999999973</v>
      </c>
      <c r="S69" s="350">
        <f t="shared" si="8"/>
        <v>207.54999999999995</v>
      </c>
      <c r="T69" s="290" t="s">
        <v>306</v>
      </c>
      <c r="U69" s="353">
        <f t="shared" si="9"/>
        <v>4673</v>
      </c>
      <c r="V69" s="353">
        <f t="shared" si="10"/>
        <v>4673</v>
      </c>
      <c r="W69" s="598">
        <f t="shared" si="12"/>
        <v>0</v>
      </c>
      <c r="X69" s="598">
        <f t="shared" si="13"/>
        <v>0</v>
      </c>
      <c r="Y69" s="601">
        <f t="shared" si="14"/>
        <v>402.78</v>
      </c>
    </row>
    <row r="70" spans="1:25" ht="12.75">
      <c r="A70" s="353">
        <f>AT3A_Schools_PS!A70</f>
        <v>61</v>
      </c>
      <c r="B70" s="353" t="str">
        <f>AT3A_Schools_PS!B70</f>
        <v>61-RAI BAREILY</v>
      </c>
      <c r="C70" s="375">
        <v>4773</v>
      </c>
      <c r="D70" s="353">
        <v>4773</v>
      </c>
      <c r="E70" s="354">
        <v>392.94</v>
      </c>
      <c r="F70" s="354">
        <v>261.95999999999998</v>
      </c>
      <c r="G70" s="350">
        <f t="shared" si="2"/>
        <v>654.9</v>
      </c>
      <c r="H70" s="376">
        <v>0</v>
      </c>
      <c r="I70" s="376">
        <v>0</v>
      </c>
      <c r="J70" s="350">
        <f t="shared" si="3"/>
        <v>0</v>
      </c>
      <c r="K70" s="376">
        <v>391.45</v>
      </c>
      <c r="L70" s="376">
        <f t="shared" si="11"/>
        <v>260.97000000000003</v>
      </c>
      <c r="M70" s="350">
        <f t="shared" si="4"/>
        <v>652.42000000000007</v>
      </c>
      <c r="N70" s="376">
        <v>286.38</v>
      </c>
      <c r="O70" s="376">
        <v>190.93</v>
      </c>
      <c r="P70" s="350">
        <f t="shared" si="5"/>
        <v>477.31</v>
      </c>
      <c r="Q70" s="354">
        <f t="shared" si="15"/>
        <v>105.07</v>
      </c>
      <c r="R70" s="354">
        <f t="shared" si="16"/>
        <v>70.04000000000002</v>
      </c>
      <c r="S70" s="350">
        <f t="shared" si="8"/>
        <v>175.11</v>
      </c>
      <c r="T70" s="290" t="s">
        <v>306</v>
      </c>
      <c r="U70" s="353">
        <f t="shared" si="9"/>
        <v>4773</v>
      </c>
      <c r="V70" s="353">
        <f t="shared" si="10"/>
        <v>4773</v>
      </c>
      <c r="W70" s="598">
        <f t="shared" si="12"/>
        <v>0</v>
      </c>
      <c r="X70" s="598">
        <f t="shared" si="13"/>
        <v>0</v>
      </c>
      <c r="Y70" s="601">
        <f t="shared" si="14"/>
        <v>389.46</v>
      </c>
    </row>
    <row r="71" spans="1:25" ht="12.75">
      <c r="A71" s="353">
        <f>AT3A_Schools_PS!A71</f>
        <v>62</v>
      </c>
      <c r="B71" s="353" t="str">
        <f>AT3A_Schools_PS!B71</f>
        <v>62-RAMPUR</v>
      </c>
      <c r="C71" s="375">
        <v>2970</v>
      </c>
      <c r="D71" s="353">
        <v>2960</v>
      </c>
      <c r="E71" s="354">
        <v>273.72000000000003</v>
      </c>
      <c r="F71" s="354">
        <v>182.48</v>
      </c>
      <c r="G71" s="350">
        <f t="shared" si="2"/>
        <v>456.20000000000005</v>
      </c>
      <c r="H71" s="376">
        <v>0</v>
      </c>
      <c r="I71" s="376">
        <v>0</v>
      </c>
      <c r="J71" s="350">
        <f t="shared" si="3"/>
        <v>0</v>
      </c>
      <c r="K71" s="376">
        <v>223.74</v>
      </c>
      <c r="L71" s="376">
        <f t="shared" si="11"/>
        <v>149.16</v>
      </c>
      <c r="M71" s="350">
        <f t="shared" si="4"/>
        <v>372.9</v>
      </c>
      <c r="N71" s="376">
        <v>177.72</v>
      </c>
      <c r="O71" s="376">
        <v>118.48</v>
      </c>
      <c r="P71" s="350">
        <f t="shared" si="5"/>
        <v>296.2</v>
      </c>
      <c r="Q71" s="354">
        <f t="shared" si="15"/>
        <v>46.02000000000001</v>
      </c>
      <c r="R71" s="354">
        <f t="shared" si="16"/>
        <v>30.679999999999993</v>
      </c>
      <c r="S71" s="350">
        <f t="shared" si="8"/>
        <v>76.7</v>
      </c>
      <c r="T71" s="290" t="s">
        <v>306</v>
      </c>
      <c r="U71" s="353">
        <f t="shared" si="9"/>
        <v>2960</v>
      </c>
      <c r="V71" s="353">
        <f t="shared" si="10"/>
        <v>2960</v>
      </c>
      <c r="W71" s="598">
        <f t="shared" si="12"/>
        <v>0</v>
      </c>
      <c r="X71" s="598">
        <f t="shared" si="13"/>
        <v>0</v>
      </c>
      <c r="Y71" s="601">
        <f t="shared" si="14"/>
        <v>222.6</v>
      </c>
    </row>
    <row r="72" spans="1:25" ht="12.75">
      <c r="A72" s="353">
        <f>AT3A_Schools_PS!A72</f>
        <v>63</v>
      </c>
      <c r="B72" s="353" t="str">
        <f>AT3A_Schools_PS!B72</f>
        <v>63-SAHARANPUR</v>
      </c>
      <c r="C72" s="375">
        <v>3030</v>
      </c>
      <c r="D72" s="353">
        <v>3059</v>
      </c>
      <c r="E72" s="354">
        <v>276.42</v>
      </c>
      <c r="F72" s="354">
        <v>184.28</v>
      </c>
      <c r="G72" s="350">
        <f t="shared" si="2"/>
        <v>460.70000000000005</v>
      </c>
      <c r="H72" s="376">
        <v>0</v>
      </c>
      <c r="I72" s="376">
        <v>0</v>
      </c>
      <c r="J72" s="350">
        <f t="shared" si="3"/>
        <v>0</v>
      </c>
      <c r="K72" s="376">
        <v>264.14999999999998</v>
      </c>
      <c r="L72" s="376">
        <f t="shared" si="11"/>
        <v>176.1</v>
      </c>
      <c r="M72" s="350">
        <f t="shared" si="4"/>
        <v>440.25</v>
      </c>
      <c r="N72" s="376">
        <v>183.54</v>
      </c>
      <c r="O72" s="376">
        <v>122.36</v>
      </c>
      <c r="P72" s="350">
        <f t="shared" si="5"/>
        <v>305.89999999999998</v>
      </c>
      <c r="Q72" s="354">
        <f t="shared" si="15"/>
        <v>80.609999999999985</v>
      </c>
      <c r="R72" s="354">
        <f t="shared" si="16"/>
        <v>53.739999999999995</v>
      </c>
      <c r="S72" s="350">
        <f t="shared" si="8"/>
        <v>134.34999999999997</v>
      </c>
      <c r="T72" s="290" t="s">
        <v>306</v>
      </c>
      <c r="U72" s="353">
        <f t="shared" si="9"/>
        <v>3059</v>
      </c>
      <c r="V72" s="353">
        <f t="shared" si="10"/>
        <v>3059</v>
      </c>
      <c r="W72" s="598">
        <f t="shared" si="12"/>
        <v>0</v>
      </c>
      <c r="X72" s="598">
        <f t="shared" si="13"/>
        <v>0</v>
      </c>
      <c r="Y72" s="601">
        <f t="shared" si="14"/>
        <v>262.81</v>
      </c>
    </row>
    <row r="73" spans="1:25" ht="12.75">
      <c r="A73" s="353">
        <f>AT3A_Schools_PS!A73</f>
        <v>64</v>
      </c>
      <c r="B73" s="353" t="str">
        <f>AT3A_Schools_PS!B73</f>
        <v>64-SANTKABIR NAGAR</v>
      </c>
      <c r="C73" s="375">
        <v>2730</v>
      </c>
      <c r="D73" s="353">
        <v>2726</v>
      </c>
      <c r="E73" s="354">
        <v>233.22</v>
      </c>
      <c r="F73" s="354">
        <v>155.47999999999999</v>
      </c>
      <c r="G73" s="350">
        <f t="shared" si="2"/>
        <v>388.7</v>
      </c>
      <c r="H73" s="376">
        <v>0</v>
      </c>
      <c r="I73" s="376">
        <v>0</v>
      </c>
      <c r="J73" s="350">
        <f t="shared" si="3"/>
        <v>0</v>
      </c>
      <c r="K73" s="376">
        <v>233.24</v>
      </c>
      <c r="L73" s="376">
        <f t="shared" si="11"/>
        <v>155.49</v>
      </c>
      <c r="M73" s="350">
        <f t="shared" si="4"/>
        <v>388.73</v>
      </c>
      <c r="N73" s="376">
        <v>163.61000000000001</v>
      </c>
      <c r="O73" s="376">
        <v>109.07</v>
      </c>
      <c r="P73" s="350">
        <f t="shared" si="5"/>
        <v>272.68</v>
      </c>
      <c r="Q73" s="354">
        <f t="shared" si="15"/>
        <v>69.63</v>
      </c>
      <c r="R73" s="354">
        <f t="shared" si="16"/>
        <v>46.420000000000016</v>
      </c>
      <c r="S73" s="350">
        <f t="shared" si="8"/>
        <v>116.05000000000001</v>
      </c>
      <c r="T73" s="290" t="s">
        <v>306</v>
      </c>
      <c r="U73" s="353">
        <f t="shared" si="9"/>
        <v>2726</v>
      </c>
      <c r="V73" s="353">
        <f t="shared" si="10"/>
        <v>2726</v>
      </c>
      <c r="W73" s="598">
        <f t="shared" si="12"/>
        <v>0</v>
      </c>
      <c r="X73" s="598">
        <f t="shared" si="13"/>
        <v>0</v>
      </c>
      <c r="Y73" s="601">
        <f t="shared" si="14"/>
        <v>232.06</v>
      </c>
    </row>
    <row r="74" spans="1:25" ht="12.75">
      <c r="A74" s="353">
        <f>AT3A_Schools_PS!A74</f>
        <v>65</v>
      </c>
      <c r="B74" s="353" t="str">
        <f>AT3A_Schools_PS!B74</f>
        <v>65-SHAHJAHANPUR</v>
      </c>
      <c r="C74" s="375">
        <v>6070</v>
      </c>
      <c r="D74" s="353">
        <v>6037</v>
      </c>
      <c r="E74" s="354">
        <v>505.38</v>
      </c>
      <c r="F74" s="354">
        <v>336.92</v>
      </c>
      <c r="G74" s="350">
        <f t="shared" si="2"/>
        <v>842.3</v>
      </c>
      <c r="H74" s="376">
        <v>0</v>
      </c>
      <c r="I74" s="376">
        <v>0</v>
      </c>
      <c r="J74" s="350">
        <f t="shared" si="3"/>
        <v>0</v>
      </c>
      <c r="K74" s="376">
        <v>508.19</v>
      </c>
      <c r="L74" s="376">
        <f t="shared" si="11"/>
        <v>338.79</v>
      </c>
      <c r="M74" s="350">
        <f t="shared" si="4"/>
        <v>846.98</v>
      </c>
      <c r="N74" s="376">
        <v>638.48</v>
      </c>
      <c r="O74" s="376">
        <v>212.83</v>
      </c>
      <c r="P74" s="350">
        <f t="shared" si="5"/>
        <v>851.31000000000006</v>
      </c>
      <c r="Q74" s="354">
        <f t="shared" ref="Q74:Q84" si="17">H74+K74-N74</f>
        <v>-130.29000000000002</v>
      </c>
      <c r="R74" s="354">
        <f t="shared" ref="R74:R84" si="18">I74+L74-O74</f>
        <v>125.96000000000001</v>
      </c>
      <c r="S74" s="350">
        <f t="shared" si="8"/>
        <v>-4.3300000000000125</v>
      </c>
      <c r="T74" s="290" t="s">
        <v>306</v>
      </c>
      <c r="U74" s="353">
        <f t="shared" si="9"/>
        <v>6037</v>
      </c>
      <c r="V74" s="353">
        <f t="shared" si="10"/>
        <v>6037</v>
      </c>
      <c r="W74" s="598">
        <f t="shared" si="12"/>
        <v>0</v>
      </c>
      <c r="X74" s="598">
        <f t="shared" si="13"/>
        <v>0</v>
      </c>
      <c r="Y74" s="601">
        <f t="shared" si="14"/>
        <v>505.61</v>
      </c>
    </row>
    <row r="75" spans="1:25" ht="12.75">
      <c r="A75" s="353">
        <f>AT3A_Schools_PS!A75</f>
        <v>66</v>
      </c>
      <c r="B75" s="353" t="str">
        <f>AT3A_Schools_PS!B75</f>
        <v>66-SHRAWASTI</v>
      </c>
      <c r="C75" s="375">
        <v>2462</v>
      </c>
      <c r="D75" s="353">
        <v>2462</v>
      </c>
      <c r="E75" s="354">
        <v>201.78</v>
      </c>
      <c r="F75" s="354">
        <v>134.52000000000001</v>
      </c>
      <c r="G75" s="350">
        <f t="shared" si="2"/>
        <v>336.3</v>
      </c>
      <c r="H75" s="376">
        <v>0</v>
      </c>
      <c r="I75" s="376">
        <v>0</v>
      </c>
      <c r="J75" s="350">
        <f t="shared" si="3"/>
        <v>0</v>
      </c>
      <c r="K75" s="376">
        <v>261.26</v>
      </c>
      <c r="L75" s="376">
        <f t="shared" ref="L75:L84" si="19">ROUND(K75*2/3,2)</f>
        <v>174.17</v>
      </c>
      <c r="M75" s="350">
        <f t="shared" si="4"/>
        <v>435.42999999999995</v>
      </c>
      <c r="N75" s="376">
        <v>181.22</v>
      </c>
      <c r="O75" s="376">
        <v>120.82</v>
      </c>
      <c r="P75" s="350">
        <f t="shared" si="5"/>
        <v>302.03999999999996</v>
      </c>
      <c r="Q75" s="354">
        <f t="shared" si="17"/>
        <v>80.039999999999992</v>
      </c>
      <c r="R75" s="354">
        <f t="shared" si="18"/>
        <v>53.349999999999994</v>
      </c>
      <c r="S75" s="350">
        <f t="shared" si="8"/>
        <v>133.38999999999999</v>
      </c>
      <c r="T75" s="290" t="s">
        <v>306</v>
      </c>
      <c r="U75" s="353">
        <f t="shared" si="9"/>
        <v>2462</v>
      </c>
      <c r="V75" s="353">
        <f t="shared" si="10"/>
        <v>2462</v>
      </c>
      <c r="W75" s="598">
        <f t="shared" ref="W75:W84" si="20">ROUND(H75,2)</f>
        <v>0</v>
      </c>
      <c r="X75" s="598">
        <f t="shared" ref="X75:X84" si="21">ROUND(I75,2)</f>
        <v>0</v>
      </c>
      <c r="Y75" s="601">
        <f t="shared" ref="Y75:Y84" si="22">ROUND(K75*24321.18/24445.32,2)</f>
        <v>259.93</v>
      </c>
    </row>
    <row r="76" spans="1:25" ht="12.75">
      <c r="A76" s="353">
        <f>AT3A_Schools_PS!A76</f>
        <v>67</v>
      </c>
      <c r="B76" s="353" t="str">
        <f>AT3A_Schools_PS!B76</f>
        <v>67-SIDDHARTHNAGAR</v>
      </c>
      <c r="C76" s="375">
        <v>5330</v>
      </c>
      <c r="D76" s="353">
        <v>5097</v>
      </c>
      <c r="E76" s="354">
        <v>425.4</v>
      </c>
      <c r="F76" s="354">
        <v>283.60000000000002</v>
      </c>
      <c r="G76" s="350">
        <f t="shared" si="2"/>
        <v>709</v>
      </c>
      <c r="H76" s="376">
        <v>0</v>
      </c>
      <c r="I76" s="376">
        <v>0</v>
      </c>
      <c r="J76" s="350">
        <f t="shared" si="3"/>
        <v>0</v>
      </c>
      <c r="K76" s="376">
        <v>423.54</v>
      </c>
      <c r="L76" s="376">
        <f t="shared" si="19"/>
        <v>282.36</v>
      </c>
      <c r="M76" s="350">
        <f t="shared" si="4"/>
        <v>705.90000000000009</v>
      </c>
      <c r="N76" s="376">
        <v>425.7</v>
      </c>
      <c r="O76" s="376">
        <v>283.8</v>
      </c>
      <c r="P76" s="350">
        <f t="shared" si="5"/>
        <v>709.5</v>
      </c>
      <c r="Q76" s="354">
        <f t="shared" si="17"/>
        <v>-2.1599999999999682</v>
      </c>
      <c r="R76" s="354">
        <f t="shared" si="18"/>
        <v>-1.4399999999999977</v>
      </c>
      <c r="S76" s="350">
        <f t="shared" si="8"/>
        <v>-3.5999999999999659</v>
      </c>
      <c r="T76" s="290" t="s">
        <v>306</v>
      </c>
      <c r="U76" s="353">
        <f t="shared" si="9"/>
        <v>5097</v>
      </c>
      <c r="V76" s="353">
        <f t="shared" si="10"/>
        <v>5097</v>
      </c>
      <c r="W76" s="598">
        <f t="shared" si="20"/>
        <v>0</v>
      </c>
      <c r="X76" s="598">
        <f t="shared" si="21"/>
        <v>0</v>
      </c>
      <c r="Y76" s="601">
        <f t="shared" si="22"/>
        <v>421.39</v>
      </c>
    </row>
    <row r="77" spans="1:25" ht="12.75">
      <c r="A77" s="353">
        <f>AT3A_Schools_PS!A77</f>
        <v>68</v>
      </c>
      <c r="B77" s="353" t="str">
        <f>AT3A_Schools_PS!B77</f>
        <v>68-SITAPUR</v>
      </c>
      <c r="C77" s="375">
        <v>8410</v>
      </c>
      <c r="D77" s="353">
        <v>8410</v>
      </c>
      <c r="E77" s="354">
        <v>694.26</v>
      </c>
      <c r="F77" s="354">
        <v>462.84</v>
      </c>
      <c r="G77" s="350">
        <f t="shared" si="2"/>
        <v>1157.0999999999999</v>
      </c>
      <c r="H77" s="376">
        <v>0</v>
      </c>
      <c r="I77" s="376">
        <v>0</v>
      </c>
      <c r="J77" s="350">
        <f t="shared" si="3"/>
        <v>0</v>
      </c>
      <c r="K77" s="376">
        <v>691.67</v>
      </c>
      <c r="L77" s="376">
        <f t="shared" si="19"/>
        <v>461.11</v>
      </c>
      <c r="M77" s="350">
        <f t="shared" si="4"/>
        <v>1152.78</v>
      </c>
      <c r="N77" s="376">
        <v>662.3</v>
      </c>
      <c r="O77" s="376">
        <v>220.78</v>
      </c>
      <c r="P77" s="350">
        <f t="shared" si="5"/>
        <v>883.07999999999993</v>
      </c>
      <c r="Q77" s="354">
        <f t="shared" si="17"/>
        <v>29.370000000000005</v>
      </c>
      <c r="R77" s="354">
        <f t="shared" si="18"/>
        <v>240.33</v>
      </c>
      <c r="S77" s="350">
        <f t="shared" si="8"/>
        <v>269.70000000000005</v>
      </c>
      <c r="T77" s="290" t="s">
        <v>306</v>
      </c>
      <c r="U77" s="353">
        <f t="shared" si="9"/>
        <v>8410</v>
      </c>
      <c r="V77" s="353">
        <f t="shared" si="10"/>
        <v>8410</v>
      </c>
      <c r="W77" s="598">
        <f t="shared" si="20"/>
        <v>0</v>
      </c>
      <c r="X77" s="598">
        <f t="shared" si="21"/>
        <v>0</v>
      </c>
      <c r="Y77" s="601">
        <f t="shared" si="22"/>
        <v>688.16</v>
      </c>
    </row>
    <row r="78" spans="1:25" ht="12.75">
      <c r="A78" s="353">
        <f>AT3A_Schools_PS!A78</f>
        <v>69</v>
      </c>
      <c r="B78" s="353" t="str">
        <f>AT3A_Schools_PS!B78</f>
        <v>69-SONBHADRA</v>
      </c>
      <c r="C78" s="375">
        <v>4424</v>
      </c>
      <c r="D78" s="353">
        <v>4433</v>
      </c>
      <c r="E78" s="354">
        <v>360.72</v>
      </c>
      <c r="F78" s="354">
        <v>240.48</v>
      </c>
      <c r="G78" s="350">
        <f t="shared" si="2"/>
        <v>601.20000000000005</v>
      </c>
      <c r="H78" s="376">
        <v>0</v>
      </c>
      <c r="I78" s="376">
        <v>0</v>
      </c>
      <c r="J78" s="350">
        <f t="shared" si="3"/>
        <v>0</v>
      </c>
      <c r="K78" s="376">
        <v>414.99</v>
      </c>
      <c r="L78" s="376">
        <f t="shared" si="19"/>
        <v>276.66000000000003</v>
      </c>
      <c r="M78" s="350">
        <f t="shared" si="4"/>
        <v>691.65000000000009</v>
      </c>
      <c r="N78" s="376">
        <v>264.14</v>
      </c>
      <c r="O78" s="376">
        <v>176.11</v>
      </c>
      <c r="P78" s="350">
        <f t="shared" si="5"/>
        <v>440.25</v>
      </c>
      <c r="Q78" s="354">
        <f t="shared" si="17"/>
        <v>150.85000000000002</v>
      </c>
      <c r="R78" s="354">
        <f t="shared" si="18"/>
        <v>100.55000000000001</v>
      </c>
      <c r="S78" s="350">
        <f t="shared" si="8"/>
        <v>251.40000000000003</v>
      </c>
      <c r="T78" s="290" t="s">
        <v>306</v>
      </c>
      <c r="U78" s="353">
        <f t="shared" si="9"/>
        <v>4433</v>
      </c>
      <c r="V78" s="353">
        <f t="shared" si="10"/>
        <v>4433</v>
      </c>
      <c r="W78" s="598">
        <f t="shared" si="20"/>
        <v>0</v>
      </c>
      <c r="X78" s="598">
        <f t="shared" si="21"/>
        <v>0</v>
      </c>
      <c r="Y78" s="601">
        <f t="shared" si="22"/>
        <v>412.88</v>
      </c>
    </row>
    <row r="79" spans="1:25" ht="12.75">
      <c r="A79" s="353">
        <f>AT3A_Schools_PS!A79</f>
        <v>70</v>
      </c>
      <c r="B79" s="353" t="str">
        <f>AT3A_Schools_PS!B79</f>
        <v>70-SULTANPUR</v>
      </c>
      <c r="C79" s="375">
        <v>4284</v>
      </c>
      <c r="D79" s="353">
        <v>4290</v>
      </c>
      <c r="E79" s="354">
        <v>370.26</v>
      </c>
      <c r="F79" s="354">
        <v>246.84</v>
      </c>
      <c r="G79" s="350">
        <f t="shared" si="2"/>
        <v>617.1</v>
      </c>
      <c r="H79" s="376">
        <v>0</v>
      </c>
      <c r="I79" s="376">
        <v>0</v>
      </c>
      <c r="J79" s="350">
        <f t="shared" si="3"/>
        <v>0</v>
      </c>
      <c r="K79" s="376">
        <v>470.9</v>
      </c>
      <c r="L79" s="376">
        <f t="shared" si="19"/>
        <v>313.93</v>
      </c>
      <c r="M79" s="350">
        <f t="shared" si="4"/>
        <v>784.82999999999993</v>
      </c>
      <c r="N79" s="376">
        <v>336.03</v>
      </c>
      <c r="O79" s="376">
        <v>224.02</v>
      </c>
      <c r="P79" s="350">
        <f t="shared" si="5"/>
        <v>560.04999999999995</v>
      </c>
      <c r="Q79" s="354">
        <f t="shared" si="17"/>
        <v>134.87</v>
      </c>
      <c r="R79" s="354">
        <f t="shared" si="18"/>
        <v>89.91</v>
      </c>
      <c r="S79" s="350">
        <f t="shared" si="8"/>
        <v>224.78</v>
      </c>
      <c r="T79" s="290" t="s">
        <v>306</v>
      </c>
      <c r="U79" s="353">
        <f t="shared" si="9"/>
        <v>4290</v>
      </c>
      <c r="V79" s="353">
        <f t="shared" si="10"/>
        <v>4290</v>
      </c>
      <c r="W79" s="598">
        <f t="shared" si="20"/>
        <v>0</v>
      </c>
      <c r="X79" s="598">
        <f t="shared" si="21"/>
        <v>0</v>
      </c>
      <c r="Y79" s="601">
        <f t="shared" si="22"/>
        <v>468.51</v>
      </c>
    </row>
    <row r="80" spans="1:25" ht="12.75">
      <c r="A80" s="353">
        <f>AT3A_Schools_PS!A80</f>
        <v>71</v>
      </c>
      <c r="B80" s="353" t="str">
        <f>AT3A_Schools_PS!B80</f>
        <v>71-UNNAO</v>
      </c>
      <c r="C80" s="375">
        <v>4736</v>
      </c>
      <c r="D80" s="353">
        <v>4772</v>
      </c>
      <c r="E80" s="354">
        <v>398.1</v>
      </c>
      <c r="F80" s="354">
        <v>265.39999999999998</v>
      </c>
      <c r="G80" s="350">
        <f t="shared" si="2"/>
        <v>663.5</v>
      </c>
      <c r="H80" s="376">
        <v>0</v>
      </c>
      <c r="I80" s="376">
        <v>0</v>
      </c>
      <c r="J80" s="350">
        <f t="shared" si="3"/>
        <v>0</v>
      </c>
      <c r="K80" s="376">
        <v>419.22</v>
      </c>
      <c r="L80" s="376">
        <f t="shared" si="19"/>
        <v>279.48</v>
      </c>
      <c r="M80" s="350">
        <f t="shared" si="4"/>
        <v>698.7</v>
      </c>
      <c r="N80" s="376">
        <v>402.58</v>
      </c>
      <c r="O80" s="376">
        <v>268.39</v>
      </c>
      <c r="P80" s="350">
        <f t="shared" si="5"/>
        <v>670.97</v>
      </c>
      <c r="Q80" s="354">
        <f t="shared" si="17"/>
        <v>16.640000000000043</v>
      </c>
      <c r="R80" s="354">
        <f t="shared" si="18"/>
        <v>11.090000000000032</v>
      </c>
      <c r="S80" s="350">
        <f t="shared" si="8"/>
        <v>27.730000000000075</v>
      </c>
      <c r="T80" s="290" t="s">
        <v>306</v>
      </c>
      <c r="U80" s="353">
        <f t="shared" si="9"/>
        <v>4772</v>
      </c>
      <c r="V80" s="353">
        <f t="shared" si="10"/>
        <v>4772</v>
      </c>
      <c r="W80" s="598">
        <f t="shared" si="20"/>
        <v>0</v>
      </c>
      <c r="X80" s="598">
        <f t="shared" si="21"/>
        <v>0</v>
      </c>
      <c r="Y80" s="601">
        <f t="shared" si="22"/>
        <v>417.09</v>
      </c>
    </row>
    <row r="81" spans="1:25" ht="12.75">
      <c r="A81" s="353">
        <f>AT3A_Schools_PS!A81</f>
        <v>72</v>
      </c>
      <c r="B81" s="353" t="str">
        <f>AT3A_Schools_PS!B81</f>
        <v>72-VARANASI</v>
      </c>
      <c r="C81" s="375">
        <v>3634</v>
      </c>
      <c r="D81" s="353">
        <v>3326</v>
      </c>
      <c r="E81" s="354">
        <v>303.72000000000003</v>
      </c>
      <c r="F81" s="354">
        <v>202.48</v>
      </c>
      <c r="G81" s="350">
        <f t="shared" si="2"/>
        <v>506.20000000000005</v>
      </c>
      <c r="H81" s="376">
        <v>0</v>
      </c>
      <c r="I81" s="376">
        <v>0</v>
      </c>
      <c r="J81" s="350">
        <f t="shared" si="3"/>
        <v>0</v>
      </c>
      <c r="K81" s="376">
        <v>302.5</v>
      </c>
      <c r="L81" s="376">
        <f t="shared" si="19"/>
        <v>201.67</v>
      </c>
      <c r="M81" s="350">
        <f t="shared" si="4"/>
        <v>504.16999999999996</v>
      </c>
      <c r="N81" s="376">
        <v>201.41</v>
      </c>
      <c r="O81" s="376">
        <v>134.27000000000001</v>
      </c>
      <c r="P81" s="350">
        <f t="shared" si="5"/>
        <v>335.68</v>
      </c>
      <c r="Q81" s="354">
        <f t="shared" si="17"/>
        <v>101.09</v>
      </c>
      <c r="R81" s="354">
        <f t="shared" si="18"/>
        <v>67.399999999999977</v>
      </c>
      <c r="S81" s="350">
        <f t="shared" si="8"/>
        <v>168.48999999999998</v>
      </c>
      <c r="T81" s="290" t="s">
        <v>306</v>
      </c>
      <c r="U81" s="353">
        <f t="shared" si="9"/>
        <v>3326</v>
      </c>
      <c r="V81" s="353">
        <f t="shared" si="10"/>
        <v>3326</v>
      </c>
      <c r="W81" s="598">
        <f t="shared" si="20"/>
        <v>0</v>
      </c>
      <c r="X81" s="598">
        <f t="shared" si="21"/>
        <v>0</v>
      </c>
      <c r="Y81" s="601">
        <f t="shared" si="22"/>
        <v>300.95999999999998</v>
      </c>
    </row>
    <row r="82" spans="1:25" ht="12.75">
      <c r="A82" s="353">
        <f>AT3A_Schools_PS!A82</f>
        <v>73</v>
      </c>
      <c r="B82" s="353" t="str">
        <f>AT3A_Schools_PS!B82</f>
        <v>73-SAMBHAL</v>
      </c>
      <c r="C82" s="375">
        <v>2882</v>
      </c>
      <c r="D82" s="353">
        <v>2705</v>
      </c>
      <c r="E82" s="354">
        <v>249.12</v>
      </c>
      <c r="F82" s="354">
        <v>166.08</v>
      </c>
      <c r="G82" s="350">
        <f t="shared" si="2"/>
        <v>415.20000000000005</v>
      </c>
      <c r="H82" s="376">
        <v>0</v>
      </c>
      <c r="I82" s="376">
        <v>0</v>
      </c>
      <c r="J82" s="350">
        <f t="shared" si="3"/>
        <v>0</v>
      </c>
      <c r="K82" s="376">
        <v>230.18</v>
      </c>
      <c r="L82" s="376">
        <f t="shared" si="19"/>
        <v>153.44999999999999</v>
      </c>
      <c r="M82" s="350">
        <f t="shared" si="4"/>
        <v>383.63</v>
      </c>
      <c r="N82" s="376">
        <v>162.30000000000001</v>
      </c>
      <c r="O82" s="376">
        <v>108.2</v>
      </c>
      <c r="P82" s="350">
        <f t="shared" si="5"/>
        <v>270.5</v>
      </c>
      <c r="Q82" s="354">
        <f t="shared" si="17"/>
        <v>67.88</v>
      </c>
      <c r="R82" s="354">
        <f t="shared" si="18"/>
        <v>45.249999999999986</v>
      </c>
      <c r="S82" s="350">
        <f t="shared" si="8"/>
        <v>113.12999999999998</v>
      </c>
      <c r="T82" s="290" t="s">
        <v>306</v>
      </c>
      <c r="U82" s="353">
        <f t="shared" si="9"/>
        <v>2705</v>
      </c>
      <c r="V82" s="353">
        <f t="shared" si="10"/>
        <v>2705</v>
      </c>
      <c r="W82" s="598">
        <f t="shared" si="20"/>
        <v>0</v>
      </c>
      <c r="X82" s="598">
        <f t="shared" si="21"/>
        <v>0</v>
      </c>
      <c r="Y82" s="601">
        <f t="shared" si="22"/>
        <v>229.01</v>
      </c>
    </row>
    <row r="83" spans="1:25" ht="12.75">
      <c r="A83" s="353">
        <f>AT3A_Schools_PS!A83</f>
        <v>74</v>
      </c>
      <c r="B83" s="353" t="str">
        <f>AT3A_Schools_PS!B83</f>
        <v>74-HAPUR</v>
      </c>
      <c r="C83" s="375">
        <v>1048</v>
      </c>
      <c r="D83" s="353">
        <v>1079</v>
      </c>
      <c r="E83" s="354">
        <v>100.62</v>
      </c>
      <c r="F83" s="354">
        <v>67.08</v>
      </c>
      <c r="G83" s="350">
        <f t="shared" si="2"/>
        <v>167.7</v>
      </c>
      <c r="H83" s="376">
        <v>0</v>
      </c>
      <c r="I83" s="376">
        <v>0</v>
      </c>
      <c r="J83" s="350">
        <f t="shared" si="3"/>
        <v>0</v>
      </c>
      <c r="K83" s="376">
        <v>107.79</v>
      </c>
      <c r="L83" s="376">
        <f t="shared" si="19"/>
        <v>71.86</v>
      </c>
      <c r="M83" s="350">
        <f t="shared" si="4"/>
        <v>179.65</v>
      </c>
      <c r="N83" s="376">
        <v>64.739999999999995</v>
      </c>
      <c r="O83" s="376">
        <v>43.16</v>
      </c>
      <c r="P83" s="350">
        <f t="shared" si="5"/>
        <v>107.89999999999999</v>
      </c>
      <c r="Q83" s="354">
        <f t="shared" si="17"/>
        <v>43.050000000000011</v>
      </c>
      <c r="R83" s="354">
        <f t="shared" si="18"/>
        <v>28.700000000000003</v>
      </c>
      <c r="S83" s="350">
        <f t="shared" si="8"/>
        <v>71.750000000000014</v>
      </c>
      <c r="T83" s="290" t="s">
        <v>306</v>
      </c>
      <c r="U83" s="353">
        <f t="shared" si="9"/>
        <v>1079</v>
      </c>
      <c r="V83" s="353">
        <f t="shared" si="10"/>
        <v>1079</v>
      </c>
      <c r="W83" s="598">
        <f t="shared" si="20"/>
        <v>0</v>
      </c>
      <c r="X83" s="598">
        <f t="shared" si="21"/>
        <v>0</v>
      </c>
      <c r="Y83" s="601">
        <f t="shared" si="22"/>
        <v>107.24</v>
      </c>
    </row>
    <row r="84" spans="1:25" ht="12.75">
      <c r="A84" s="353">
        <f>AT3A_Schools_PS!A84</f>
        <v>75</v>
      </c>
      <c r="B84" s="353" t="str">
        <f>AT3A_Schools_PS!B84</f>
        <v>75-SHAMLI</v>
      </c>
      <c r="C84" s="375">
        <v>1270</v>
      </c>
      <c r="D84" s="353">
        <v>1277</v>
      </c>
      <c r="E84" s="354">
        <v>108.78</v>
      </c>
      <c r="F84" s="354">
        <v>72.52</v>
      </c>
      <c r="G84" s="350">
        <f t="shared" si="2"/>
        <v>181.3</v>
      </c>
      <c r="H84" s="376">
        <v>0</v>
      </c>
      <c r="I84" s="376">
        <v>0</v>
      </c>
      <c r="J84" s="350">
        <f t="shared" si="3"/>
        <v>0</v>
      </c>
      <c r="K84" s="376">
        <v>106.07</v>
      </c>
      <c r="L84" s="376">
        <f t="shared" si="19"/>
        <v>70.709999999999994</v>
      </c>
      <c r="M84" s="350">
        <f t="shared" si="4"/>
        <v>176.77999999999997</v>
      </c>
      <c r="N84" s="376">
        <v>76.28</v>
      </c>
      <c r="O84" s="376">
        <v>50.86</v>
      </c>
      <c r="P84" s="350">
        <f t="shared" si="5"/>
        <v>127.14</v>
      </c>
      <c r="Q84" s="354">
        <f t="shared" si="17"/>
        <v>29.789999999999992</v>
      </c>
      <c r="R84" s="354">
        <f t="shared" si="18"/>
        <v>19.849999999999994</v>
      </c>
      <c r="S84" s="350">
        <f t="shared" si="8"/>
        <v>49.639999999999986</v>
      </c>
      <c r="T84" s="290" t="s">
        <v>306</v>
      </c>
      <c r="U84" s="353">
        <f t="shared" si="9"/>
        <v>1277</v>
      </c>
      <c r="V84" s="353">
        <f t="shared" si="10"/>
        <v>1277</v>
      </c>
      <c r="W84" s="598">
        <f t="shared" si="20"/>
        <v>0</v>
      </c>
      <c r="X84" s="598">
        <f t="shared" si="21"/>
        <v>0</v>
      </c>
      <c r="Y84" s="601">
        <f t="shared" si="22"/>
        <v>105.53</v>
      </c>
    </row>
    <row r="85" spans="1:25" ht="27.75" customHeight="1">
      <c r="A85" s="359" t="s">
        <v>853</v>
      </c>
      <c r="B85" s="728" t="s">
        <v>1234</v>
      </c>
      <c r="C85" s="729"/>
      <c r="D85" s="729"/>
      <c r="E85" s="729"/>
      <c r="F85" s="729"/>
      <c r="G85" s="729"/>
      <c r="H85" s="729"/>
      <c r="I85" s="729"/>
      <c r="J85" s="729"/>
      <c r="K85" s="729"/>
      <c r="L85" s="729"/>
      <c r="M85" s="729"/>
      <c r="N85" s="729"/>
      <c r="O85" s="729"/>
      <c r="P85" s="729"/>
      <c r="Q85" s="729"/>
      <c r="R85" s="729"/>
      <c r="S85" s="729"/>
      <c r="T85" s="729"/>
      <c r="U85" s="729"/>
      <c r="V85" s="729"/>
    </row>
    <row r="86" spans="1:25" ht="12.75">
      <c r="B86" s="730"/>
      <c r="C86" s="730"/>
      <c r="D86" s="730"/>
      <c r="E86" s="730"/>
      <c r="F86" s="730"/>
      <c r="G86" s="730"/>
      <c r="H86" s="730"/>
      <c r="I86" s="730"/>
      <c r="J86" s="730"/>
      <c r="K86" s="730"/>
      <c r="L86" s="730"/>
      <c r="M86" s="730"/>
      <c r="N86" s="730"/>
      <c r="O86" s="730"/>
      <c r="P86" s="730"/>
      <c r="Q86" s="730"/>
      <c r="R86" s="730"/>
      <c r="S86" s="730"/>
      <c r="T86" s="730"/>
      <c r="U86" s="730"/>
      <c r="V86" s="730"/>
    </row>
    <row r="89" spans="1:25" ht="12.75">
      <c r="A89" s="321" t="str">
        <f>AT_2A_fundflow!A53</f>
        <v>Date:</v>
      </c>
      <c r="R89" s="377" t="str">
        <f>'AT-1'!J46</f>
        <v>(Signature)</v>
      </c>
    </row>
    <row r="90" spans="1:25" ht="12.75">
      <c r="A90" s="321" t="str">
        <f>AT_2A_fundflow!A54</f>
        <v>Place: LUCKNOW</v>
      </c>
      <c r="R90" s="377" t="str">
        <f>'AT-1'!J47</f>
        <v>Secretary Basic Education Department</v>
      </c>
    </row>
    <row r="91" spans="1:25" ht="12.75">
      <c r="Q91" s="377" t="str">
        <f>'AT-1'!I48</f>
        <v>Seal:</v>
      </c>
    </row>
  </sheetData>
  <mergeCells count="17">
    <mergeCell ref="A6:A7"/>
    <mergeCell ref="B6:B7"/>
    <mergeCell ref="D6:D7"/>
    <mergeCell ref="B86:V86"/>
    <mergeCell ref="B85:V85"/>
    <mergeCell ref="A2:V2"/>
    <mergeCell ref="A4:V4"/>
    <mergeCell ref="A3:V3"/>
    <mergeCell ref="K6:M6"/>
    <mergeCell ref="H6:J6"/>
    <mergeCell ref="T6:T7"/>
    <mergeCell ref="N6:P6"/>
    <mergeCell ref="Q6:S6"/>
    <mergeCell ref="U6:U7"/>
    <mergeCell ref="V6:V7"/>
    <mergeCell ref="E6:G6"/>
    <mergeCell ref="C6:C7"/>
  </mergeCells>
  <printOptions horizontalCentered="1"/>
  <pageMargins left="0.59055118110236227" right="0.59055118110236227" top="0.78740157480314965" bottom="0.59055118110236227" header="0.78740157480314965" footer="0.39370078740157483"/>
  <pageSetup paperSize="9" scale="65" fitToHeight="0" pageOrder="overThenDown" orientation="landscape" cellComments="atEnd" r:id="rId1"/>
  <headerFooter>
    <oddFooter>&amp;R&amp;P of &amp;N</oddFooter>
  </headerFooter>
</worksheet>
</file>

<file path=xl/worksheets/sheet21.xml><?xml version="1.0" encoding="utf-8"?>
<worksheet xmlns="http://schemas.openxmlformats.org/spreadsheetml/2006/main" xmlns:r="http://schemas.openxmlformats.org/officeDocument/2006/relationships">
  <sheetPr>
    <tabColor rgb="FF00B050"/>
    <outlinePr summaryBelow="0" summaryRight="0"/>
    <pageSetUpPr fitToPage="1"/>
  </sheetPr>
  <dimension ref="A1:Z91"/>
  <sheetViews>
    <sheetView view="pageBreakPreview" zoomScaleSheetLayoutView="100" workbookViewId="0">
      <pane ySplit="8" topLeftCell="A9" activePane="bottomLeft" state="frozen"/>
      <selection activeCell="D42" sqref="D42:F43"/>
      <selection pane="bottomLeft" activeCell="D9" sqref="D9"/>
    </sheetView>
  </sheetViews>
  <sheetFormatPr defaultColWidth="14.42578125" defaultRowHeight="15.75" customHeight="1"/>
  <cols>
    <col min="1" max="1" width="6.5703125" style="448" customWidth="1"/>
    <col min="2" max="2" width="21.7109375" style="448" bestFit="1" customWidth="1"/>
    <col min="3" max="3" width="10.140625" style="448" customWidth="1"/>
    <col min="4" max="4" width="9.5703125" style="448" customWidth="1"/>
    <col min="5" max="5" width="7.5703125" style="448" bestFit="1" customWidth="1"/>
    <col min="6" max="6" width="6.42578125" style="448" bestFit="1" customWidth="1"/>
    <col min="7" max="7" width="7" style="448" bestFit="1" customWidth="1"/>
    <col min="8" max="8" width="7.5703125" style="448" bestFit="1" customWidth="1"/>
    <col min="9" max="9" width="6.42578125" style="448" bestFit="1" customWidth="1"/>
    <col min="10" max="10" width="7.42578125" style="448" bestFit="1" customWidth="1"/>
    <col min="11" max="11" width="7.5703125" style="448" bestFit="1" customWidth="1"/>
    <col min="12" max="12" width="6.42578125" style="448" bestFit="1" customWidth="1"/>
    <col min="13" max="13" width="9.42578125" style="448" bestFit="1" customWidth="1"/>
    <col min="14" max="15" width="7.5703125" style="448" bestFit="1" customWidth="1"/>
    <col min="16" max="16" width="9.42578125" style="448" bestFit="1" customWidth="1"/>
    <col min="17" max="17" width="11" style="448" bestFit="1" customWidth="1"/>
    <col min="18" max="18" width="10.85546875" style="448" customWidth="1"/>
    <col min="19" max="19" width="9.42578125" style="448" bestFit="1" customWidth="1"/>
    <col min="20" max="20" width="14.7109375" style="448" customWidth="1"/>
    <col min="21" max="21" width="9.140625" style="448" customWidth="1"/>
    <col min="22" max="22" width="10.5703125" style="448" customWidth="1"/>
    <col min="23" max="16384" width="14.42578125" style="448"/>
  </cols>
  <sheetData>
    <row r="1" spans="1:26" ht="12.75">
      <c r="A1" s="451"/>
      <c r="B1" s="451"/>
      <c r="C1" s="451"/>
      <c r="D1" s="451"/>
      <c r="E1" s="451"/>
      <c r="F1" s="451"/>
      <c r="G1" s="451"/>
      <c r="H1" s="451"/>
      <c r="I1" s="451"/>
      <c r="J1" s="451"/>
      <c r="K1" s="451"/>
      <c r="L1" s="451"/>
      <c r="M1" s="451"/>
      <c r="N1" s="451"/>
      <c r="O1" s="451"/>
      <c r="P1" s="451"/>
      <c r="Q1" s="451"/>
      <c r="R1" s="451"/>
      <c r="S1" s="451"/>
      <c r="T1" s="451"/>
      <c r="U1" s="451"/>
      <c r="V1" s="287" t="s">
        <v>307</v>
      </c>
    </row>
    <row r="2" spans="1:26" ht="12.75">
      <c r="A2" s="721" t="str">
        <f>'AT-2-S1 BUDGET'!A2</f>
        <v>[Mid Day Meal Scheme, U.P.]</v>
      </c>
      <c r="B2" s="702"/>
      <c r="C2" s="702"/>
      <c r="D2" s="702"/>
      <c r="E2" s="702"/>
      <c r="F2" s="702"/>
      <c r="G2" s="702"/>
      <c r="H2" s="702"/>
      <c r="I2" s="702"/>
      <c r="J2" s="702"/>
      <c r="K2" s="702"/>
      <c r="L2" s="702"/>
      <c r="M2" s="702"/>
      <c r="N2" s="702"/>
      <c r="O2" s="702"/>
      <c r="P2" s="702"/>
      <c r="Q2" s="702"/>
      <c r="R2" s="702"/>
      <c r="S2" s="702"/>
      <c r="T2" s="702"/>
      <c r="U2" s="702"/>
      <c r="V2" s="702"/>
    </row>
    <row r="3" spans="1:26" ht="24" customHeight="1">
      <c r="A3" s="710" t="str">
        <f>'AT-2-S1 BUDGET'!A3</f>
        <v>Annual Work Plan and Budget 2019-20</v>
      </c>
      <c r="B3" s="702"/>
      <c r="C3" s="702"/>
      <c r="D3" s="702"/>
      <c r="E3" s="702"/>
      <c r="F3" s="702"/>
      <c r="G3" s="702"/>
      <c r="H3" s="702"/>
      <c r="I3" s="702"/>
      <c r="J3" s="702"/>
      <c r="K3" s="702"/>
      <c r="L3" s="702"/>
      <c r="M3" s="702"/>
      <c r="N3" s="702"/>
      <c r="O3" s="702"/>
      <c r="P3" s="702"/>
      <c r="Q3" s="702"/>
      <c r="R3" s="702"/>
      <c r="S3" s="702"/>
      <c r="T3" s="702"/>
      <c r="U3" s="702"/>
      <c r="V3" s="702"/>
    </row>
    <row r="4" spans="1:26" ht="12.75">
      <c r="A4" s="720" t="s">
        <v>308</v>
      </c>
      <c r="B4" s="702"/>
      <c r="C4" s="702"/>
      <c r="D4" s="702"/>
      <c r="E4" s="702"/>
      <c r="F4" s="702"/>
      <c r="G4" s="702"/>
      <c r="H4" s="702"/>
      <c r="I4" s="702"/>
      <c r="J4" s="702"/>
      <c r="K4" s="702"/>
      <c r="L4" s="702"/>
      <c r="M4" s="702"/>
      <c r="N4" s="702"/>
      <c r="O4" s="702"/>
      <c r="P4" s="702"/>
      <c r="Q4" s="702"/>
      <c r="R4" s="702"/>
      <c r="S4" s="702"/>
      <c r="T4" s="702"/>
      <c r="U4" s="702"/>
      <c r="V4" s="702"/>
    </row>
    <row r="5" spans="1:26" ht="12.75">
      <c r="A5" s="295" t="str">
        <f>AT_2A_fundflow!A5</f>
        <v>State: UTTAR PRADESH</v>
      </c>
      <c r="B5" s="451"/>
      <c r="C5" s="451"/>
      <c r="D5" s="451"/>
      <c r="E5" s="451"/>
      <c r="F5" s="451"/>
      <c r="G5" s="451"/>
      <c r="H5" s="451"/>
      <c r="I5" s="451"/>
      <c r="J5" s="451"/>
      <c r="K5" s="451"/>
      <c r="L5" s="451"/>
      <c r="M5" s="451"/>
      <c r="N5" s="451"/>
      <c r="O5" s="451"/>
      <c r="P5" s="451"/>
      <c r="Q5" s="451"/>
      <c r="R5" s="451"/>
      <c r="S5" s="451"/>
      <c r="T5" s="451"/>
      <c r="U5" s="296" t="str">
        <f>AT_2A_fundflow!U5</f>
        <v>(For the Period 01.04.18 to 31.03.19)</v>
      </c>
      <c r="V5" s="296" t="str">
        <f>'AT-2-S1 BUDGET'!V5</f>
        <v>Rs. in Lakh</v>
      </c>
    </row>
    <row r="6" spans="1:26" ht="45" customHeight="1">
      <c r="A6" s="691" t="s">
        <v>260</v>
      </c>
      <c r="B6" s="691" t="s">
        <v>90</v>
      </c>
      <c r="C6" s="691" t="s">
        <v>289</v>
      </c>
      <c r="D6" s="691" t="s">
        <v>290</v>
      </c>
      <c r="E6" s="714" t="s">
        <v>948</v>
      </c>
      <c r="F6" s="707"/>
      <c r="G6" s="708"/>
      <c r="H6" s="693" t="s">
        <v>273</v>
      </c>
      <c r="I6" s="707"/>
      <c r="J6" s="708"/>
      <c r="K6" s="693" t="s">
        <v>291</v>
      </c>
      <c r="L6" s="707"/>
      <c r="M6" s="708"/>
      <c r="N6" s="693" t="s">
        <v>292</v>
      </c>
      <c r="O6" s="707"/>
      <c r="P6" s="708"/>
      <c r="Q6" s="693" t="s">
        <v>293</v>
      </c>
      <c r="R6" s="707"/>
      <c r="S6" s="708"/>
      <c r="T6" s="691" t="s">
        <v>294</v>
      </c>
      <c r="U6" s="691" t="s">
        <v>295</v>
      </c>
      <c r="V6" s="691" t="s">
        <v>296</v>
      </c>
      <c r="W6" s="284"/>
      <c r="X6" s="284"/>
      <c r="Y6" s="284"/>
      <c r="Z6" s="284"/>
    </row>
    <row r="7" spans="1:26" ht="42.75" customHeight="1">
      <c r="A7" s="706"/>
      <c r="B7" s="706"/>
      <c r="C7" s="706"/>
      <c r="D7" s="706"/>
      <c r="E7" s="285" t="s">
        <v>297</v>
      </c>
      <c r="F7" s="285" t="s">
        <v>298</v>
      </c>
      <c r="G7" s="285" t="s">
        <v>9</v>
      </c>
      <c r="H7" s="285" t="s">
        <v>297</v>
      </c>
      <c r="I7" s="285" t="s">
        <v>298</v>
      </c>
      <c r="J7" s="285" t="s">
        <v>9</v>
      </c>
      <c r="K7" s="285" t="s">
        <v>297</v>
      </c>
      <c r="L7" s="285" t="s">
        <v>298</v>
      </c>
      <c r="M7" s="285" t="s">
        <v>9</v>
      </c>
      <c r="N7" s="285" t="s">
        <v>297</v>
      </c>
      <c r="O7" s="285" t="s">
        <v>298</v>
      </c>
      <c r="P7" s="285" t="s">
        <v>9</v>
      </c>
      <c r="Q7" s="285" t="s">
        <v>297</v>
      </c>
      <c r="R7" s="285" t="s">
        <v>298</v>
      </c>
      <c r="S7" s="285" t="s">
        <v>9</v>
      </c>
      <c r="T7" s="706"/>
      <c r="U7" s="706"/>
      <c r="V7" s="706"/>
      <c r="W7" s="284"/>
      <c r="X7" s="284"/>
      <c r="Y7" s="284"/>
      <c r="Z7" s="284"/>
    </row>
    <row r="8" spans="1:26" ht="18" customHeight="1">
      <c r="A8" s="285">
        <v>1</v>
      </c>
      <c r="B8" s="285">
        <v>2</v>
      </c>
      <c r="C8" s="285">
        <v>3</v>
      </c>
      <c r="D8" s="285">
        <v>4</v>
      </c>
      <c r="E8" s="285">
        <v>5</v>
      </c>
      <c r="F8" s="285">
        <v>6</v>
      </c>
      <c r="G8" s="285" t="s">
        <v>299</v>
      </c>
      <c r="H8" s="285">
        <v>8</v>
      </c>
      <c r="I8" s="285">
        <v>9</v>
      </c>
      <c r="J8" s="285" t="s">
        <v>300</v>
      </c>
      <c r="K8" s="285">
        <v>11</v>
      </c>
      <c r="L8" s="285">
        <v>12</v>
      </c>
      <c r="M8" s="285" t="s">
        <v>301</v>
      </c>
      <c r="N8" s="285">
        <v>14</v>
      </c>
      <c r="O8" s="285">
        <v>15</v>
      </c>
      <c r="P8" s="285" t="s">
        <v>302</v>
      </c>
      <c r="Q8" s="285" t="s">
        <v>303</v>
      </c>
      <c r="R8" s="285" t="s">
        <v>304</v>
      </c>
      <c r="S8" s="285" t="s">
        <v>305</v>
      </c>
      <c r="T8" s="285">
        <v>20</v>
      </c>
      <c r="U8" s="285">
        <v>21</v>
      </c>
      <c r="V8" s="285">
        <v>22</v>
      </c>
      <c r="W8" s="284"/>
      <c r="X8" s="284"/>
      <c r="Y8" s="284"/>
      <c r="Z8" s="284"/>
    </row>
    <row r="9" spans="1:26" ht="12.75">
      <c r="A9" s="289"/>
      <c r="B9" s="289" t="s">
        <v>27</v>
      </c>
      <c r="C9" s="395">
        <f t="shared" ref="C9:S9" si="0">SUM(C10:C84)</f>
        <v>126221</v>
      </c>
      <c r="D9" s="395">
        <f t="shared" si="0"/>
        <v>119884</v>
      </c>
      <c r="E9" s="371">
        <f t="shared" si="0"/>
        <v>0</v>
      </c>
      <c r="F9" s="371">
        <f t="shared" si="0"/>
        <v>0</v>
      </c>
      <c r="G9" s="371">
        <f t="shared" si="0"/>
        <v>0</v>
      </c>
      <c r="H9" s="371">
        <f t="shared" si="0"/>
        <v>0</v>
      </c>
      <c r="I9" s="371">
        <f t="shared" si="0"/>
        <v>0</v>
      </c>
      <c r="J9" s="371">
        <f t="shared" si="0"/>
        <v>0</v>
      </c>
      <c r="K9" s="371">
        <f t="shared" si="0"/>
        <v>0</v>
      </c>
      <c r="L9" s="371">
        <f t="shared" si="0"/>
        <v>0</v>
      </c>
      <c r="M9" s="371">
        <f t="shared" si="0"/>
        <v>0</v>
      </c>
      <c r="N9" s="371">
        <f t="shared" si="0"/>
        <v>6470.7099999999982</v>
      </c>
      <c r="O9" s="371">
        <f t="shared" si="0"/>
        <v>4192.99</v>
      </c>
      <c r="P9" s="371">
        <f t="shared" si="0"/>
        <v>10663.699999999999</v>
      </c>
      <c r="Q9" s="371">
        <f t="shared" si="0"/>
        <v>-6470.7099999999982</v>
      </c>
      <c r="R9" s="371">
        <f t="shared" si="0"/>
        <v>-4192.99</v>
      </c>
      <c r="S9" s="371">
        <f t="shared" si="0"/>
        <v>-10663.699999999999</v>
      </c>
      <c r="T9" s="395"/>
      <c r="U9" s="395">
        <f>SUM(U10:U84)</f>
        <v>119884</v>
      </c>
      <c r="V9" s="395">
        <f>SUM(V10:V84)</f>
        <v>119884</v>
      </c>
      <c r="W9" s="197"/>
      <c r="X9" s="197"/>
      <c r="Y9" s="197"/>
      <c r="Z9" s="197"/>
    </row>
    <row r="10" spans="1:26" ht="12.75">
      <c r="A10" s="290">
        <f>AT3A_Schools_PS!A10</f>
        <v>1</v>
      </c>
      <c r="B10" s="290" t="str">
        <f>AT3A_Schools_PS!B10</f>
        <v>01-AGRA</v>
      </c>
      <c r="C10" s="407">
        <v>1726</v>
      </c>
      <c r="D10" s="290">
        <v>1697</v>
      </c>
      <c r="E10" s="370"/>
      <c r="F10" s="370"/>
      <c r="G10" s="371">
        <f t="shared" ref="G10:G84" si="1">E10+F10</f>
        <v>0</v>
      </c>
      <c r="H10" s="414"/>
      <c r="I10" s="414"/>
      <c r="J10" s="371">
        <f t="shared" ref="J10:J84" si="2">H10+I10</f>
        <v>0</v>
      </c>
      <c r="K10" s="414"/>
      <c r="L10" s="414"/>
      <c r="M10" s="371">
        <f t="shared" ref="M10:M84" si="3">K10+L10</f>
        <v>0</v>
      </c>
      <c r="N10" s="414">
        <v>111.17</v>
      </c>
      <c r="O10" s="414">
        <v>74.099999999999994</v>
      </c>
      <c r="P10" s="371">
        <f t="shared" ref="P10:P84" si="4">N10+O10</f>
        <v>185.26999999999998</v>
      </c>
      <c r="Q10" s="370">
        <f t="shared" ref="Q10:Q41" si="5">H10+K10-N10</f>
        <v>-111.17</v>
      </c>
      <c r="R10" s="370">
        <f t="shared" ref="R10:R41" si="6">I10+L10-O10</f>
        <v>-74.099999999999994</v>
      </c>
      <c r="S10" s="371">
        <f t="shared" ref="S10:S84" si="7">Q10+R10</f>
        <v>-185.26999999999998</v>
      </c>
      <c r="T10" s="290" t="s">
        <v>306</v>
      </c>
      <c r="U10" s="290">
        <f t="shared" ref="U10:U84" si="8">D10</f>
        <v>1697</v>
      </c>
      <c r="V10" s="290">
        <f t="shared" ref="V10:V84" si="9">U10</f>
        <v>1697</v>
      </c>
    </row>
    <row r="11" spans="1:26" ht="12.75">
      <c r="A11" s="290">
        <f>AT3A_Schools_PS!A11</f>
        <v>2</v>
      </c>
      <c r="B11" s="290" t="str">
        <f>AT3A_Schools_PS!B11</f>
        <v>02-ALIGARH</v>
      </c>
      <c r="C11" s="407">
        <v>2389</v>
      </c>
      <c r="D11" s="290">
        <v>2107</v>
      </c>
      <c r="E11" s="370"/>
      <c r="F11" s="370"/>
      <c r="G11" s="371">
        <f t="shared" si="1"/>
        <v>0</v>
      </c>
      <c r="H11" s="414"/>
      <c r="I11" s="414"/>
      <c r="J11" s="371">
        <f t="shared" si="2"/>
        <v>0</v>
      </c>
      <c r="K11" s="414"/>
      <c r="L11" s="414"/>
      <c r="M11" s="371">
        <f t="shared" si="3"/>
        <v>0</v>
      </c>
      <c r="N11" s="414">
        <v>126.4</v>
      </c>
      <c r="O11" s="414">
        <v>84.3</v>
      </c>
      <c r="P11" s="371">
        <f t="shared" si="4"/>
        <v>210.7</v>
      </c>
      <c r="Q11" s="370">
        <f t="shared" si="5"/>
        <v>-126.4</v>
      </c>
      <c r="R11" s="370">
        <f t="shared" si="6"/>
        <v>-84.3</v>
      </c>
      <c r="S11" s="371">
        <f t="shared" si="7"/>
        <v>-210.7</v>
      </c>
      <c r="T11" s="290" t="s">
        <v>306</v>
      </c>
      <c r="U11" s="290">
        <f t="shared" si="8"/>
        <v>2107</v>
      </c>
      <c r="V11" s="290">
        <f t="shared" si="9"/>
        <v>2107</v>
      </c>
    </row>
    <row r="12" spans="1:26" ht="12.75">
      <c r="A12" s="290">
        <f>AT3A_Schools_PS!A12</f>
        <v>3</v>
      </c>
      <c r="B12" s="290" t="str">
        <f>AT3A_Schools_PS!B12</f>
        <v>03-ALLAHABAD</v>
      </c>
      <c r="C12" s="407">
        <v>3844</v>
      </c>
      <c r="D12" s="290">
        <v>3785</v>
      </c>
      <c r="E12" s="370"/>
      <c r="F12" s="370"/>
      <c r="G12" s="371">
        <f t="shared" si="1"/>
        <v>0</v>
      </c>
      <c r="H12" s="414"/>
      <c r="I12" s="414"/>
      <c r="J12" s="371">
        <f t="shared" si="2"/>
        <v>0</v>
      </c>
      <c r="K12" s="414"/>
      <c r="L12" s="414"/>
      <c r="M12" s="371">
        <f t="shared" si="3"/>
        <v>0</v>
      </c>
      <c r="N12" s="414">
        <v>225.14</v>
      </c>
      <c r="O12" s="414">
        <v>150.1</v>
      </c>
      <c r="P12" s="371">
        <f t="shared" si="4"/>
        <v>375.24</v>
      </c>
      <c r="Q12" s="370">
        <f t="shared" si="5"/>
        <v>-225.14</v>
      </c>
      <c r="R12" s="370">
        <f t="shared" si="6"/>
        <v>-150.1</v>
      </c>
      <c r="S12" s="371">
        <f t="shared" si="7"/>
        <v>-375.24</v>
      </c>
      <c r="T12" s="290" t="s">
        <v>306</v>
      </c>
      <c r="U12" s="290">
        <f t="shared" si="8"/>
        <v>3785</v>
      </c>
      <c r="V12" s="290">
        <f t="shared" si="9"/>
        <v>3785</v>
      </c>
    </row>
    <row r="13" spans="1:26" ht="12.75">
      <c r="A13" s="290">
        <f>AT3A_Schools_PS!A13</f>
        <v>4</v>
      </c>
      <c r="B13" s="290" t="str">
        <f>AT3A_Schools_PS!B13</f>
        <v>04-AMBEDKAR NAGAR</v>
      </c>
      <c r="C13" s="407">
        <v>1664</v>
      </c>
      <c r="D13" s="290">
        <v>1664</v>
      </c>
      <c r="E13" s="370"/>
      <c r="F13" s="370"/>
      <c r="G13" s="371">
        <f t="shared" si="1"/>
        <v>0</v>
      </c>
      <c r="H13" s="414"/>
      <c r="I13" s="414"/>
      <c r="J13" s="371">
        <f t="shared" si="2"/>
        <v>0</v>
      </c>
      <c r="K13" s="414"/>
      <c r="L13" s="414"/>
      <c r="M13" s="371">
        <f t="shared" si="3"/>
        <v>0</v>
      </c>
      <c r="N13" s="414">
        <v>115.26</v>
      </c>
      <c r="O13" s="414">
        <v>38.42</v>
      </c>
      <c r="P13" s="371">
        <f t="shared" si="4"/>
        <v>153.68</v>
      </c>
      <c r="Q13" s="370">
        <f t="shared" si="5"/>
        <v>-115.26</v>
      </c>
      <c r="R13" s="370">
        <f t="shared" si="6"/>
        <v>-38.42</v>
      </c>
      <c r="S13" s="371">
        <f t="shared" si="7"/>
        <v>-153.68</v>
      </c>
      <c r="T13" s="290" t="s">
        <v>306</v>
      </c>
      <c r="U13" s="290">
        <f t="shared" si="8"/>
        <v>1664</v>
      </c>
      <c r="V13" s="290">
        <f t="shared" si="9"/>
        <v>1664</v>
      </c>
    </row>
    <row r="14" spans="1:26" ht="12.75">
      <c r="A14" s="290">
        <f>AT3A_Schools_PS!A14</f>
        <v>5</v>
      </c>
      <c r="B14" s="290" t="str">
        <f>AT3A_Schools_PS!B14</f>
        <v>05-AURAIYA</v>
      </c>
      <c r="C14" s="407">
        <v>1260</v>
      </c>
      <c r="D14" s="290">
        <v>1253</v>
      </c>
      <c r="E14" s="370"/>
      <c r="F14" s="370"/>
      <c r="G14" s="371">
        <f t="shared" si="1"/>
        <v>0</v>
      </c>
      <c r="H14" s="414"/>
      <c r="I14" s="414"/>
      <c r="J14" s="371">
        <f t="shared" si="2"/>
        <v>0</v>
      </c>
      <c r="K14" s="414"/>
      <c r="L14" s="414"/>
      <c r="M14" s="371">
        <f t="shared" si="3"/>
        <v>0</v>
      </c>
      <c r="N14" s="414">
        <v>79.95</v>
      </c>
      <c r="O14" s="414">
        <v>53.3</v>
      </c>
      <c r="P14" s="371">
        <f t="shared" si="4"/>
        <v>133.25</v>
      </c>
      <c r="Q14" s="370">
        <f t="shared" si="5"/>
        <v>-79.95</v>
      </c>
      <c r="R14" s="370">
        <f t="shared" si="6"/>
        <v>-53.3</v>
      </c>
      <c r="S14" s="371">
        <f t="shared" si="7"/>
        <v>-133.25</v>
      </c>
      <c r="T14" s="290" t="s">
        <v>306</v>
      </c>
      <c r="U14" s="290">
        <f t="shared" si="8"/>
        <v>1253</v>
      </c>
      <c r="V14" s="290">
        <f t="shared" si="9"/>
        <v>1253</v>
      </c>
    </row>
    <row r="15" spans="1:26" ht="12.75">
      <c r="A15" s="290">
        <f>AT3A_Schools_PS!A15</f>
        <v>6</v>
      </c>
      <c r="B15" s="290" t="str">
        <f>AT3A_Schools_PS!B15</f>
        <v>06-AZAMGARH</v>
      </c>
      <c r="C15" s="407">
        <v>3063</v>
      </c>
      <c r="D15" s="290">
        <v>3038</v>
      </c>
      <c r="E15" s="370"/>
      <c r="F15" s="370"/>
      <c r="G15" s="371">
        <f t="shared" si="1"/>
        <v>0</v>
      </c>
      <c r="H15" s="414"/>
      <c r="I15" s="414"/>
      <c r="J15" s="371">
        <f t="shared" si="2"/>
        <v>0</v>
      </c>
      <c r="K15" s="414"/>
      <c r="L15" s="414"/>
      <c r="M15" s="371">
        <f t="shared" si="3"/>
        <v>0</v>
      </c>
      <c r="N15" s="414">
        <v>189.25</v>
      </c>
      <c r="O15" s="414">
        <v>126.17</v>
      </c>
      <c r="P15" s="371">
        <f t="shared" si="4"/>
        <v>315.42</v>
      </c>
      <c r="Q15" s="370">
        <f t="shared" si="5"/>
        <v>-189.25</v>
      </c>
      <c r="R15" s="370">
        <f t="shared" si="6"/>
        <v>-126.17</v>
      </c>
      <c r="S15" s="371">
        <f t="shared" si="7"/>
        <v>-315.42</v>
      </c>
      <c r="T15" s="290" t="s">
        <v>306</v>
      </c>
      <c r="U15" s="290">
        <f t="shared" si="8"/>
        <v>3038</v>
      </c>
      <c r="V15" s="290">
        <f t="shared" si="9"/>
        <v>3038</v>
      </c>
    </row>
    <row r="16" spans="1:26" ht="12.75">
      <c r="A16" s="290">
        <f>AT3A_Schools_PS!A16</f>
        <v>7</v>
      </c>
      <c r="B16" s="290" t="str">
        <f>AT3A_Schools_PS!B16</f>
        <v>07-BADAUN</v>
      </c>
      <c r="C16" s="407">
        <v>1530</v>
      </c>
      <c r="D16" s="290">
        <v>1602</v>
      </c>
      <c r="E16" s="370"/>
      <c r="F16" s="370"/>
      <c r="G16" s="371">
        <f t="shared" si="1"/>
        <v>0</v>
      </c>
      <c r="H16" s="414"/>
      <c r="I16" s="414"/>
      <c r="J16" s="371">
        <f t="shared" si="2"/>
        <v>0</v>
      </c>
      <c r="K16" s="414"/>
      <c r="L16" s="414"/>
      <c r="M16" s="371">
        <f t="shared" si="3"/>
        <v>0</v>
      </c>
      <c r="N16" s="414">
        <v>93.94</v>
      </c>
      <c r="O16" s="414">
        <v>62.62</v>
      </c>
      <c r="P16" s="371">
        <f t="shared" si="4"/>
        <v>156.56</v>
      </c>
      <c r="Q16" s="370">
        <f t="shared" si="5"/>
        <v>-93.94</v>
      </c>
      <c r="R16" s="370">
        <f t="shared" si="6"/>
        <v>-62.62</v>
      </c>
      <c r="S16" s="371">
        <f t="shared" si="7"/>
        <v>-156.56</v>
      </c>
      <c r="T16" s="290" t="s">
        <v>306</v>
      </c>
      <c r="U16" s="290">
        <f t="shared" si="8"/>
        <v>1602</v>
      </c>
      <c r="V16" s="290">
        <f t="shared" si="9"/>
        <v>1602</v>
      </c>
    </row>
    <row r="17" spans="1:22" ht="12.75">
      <c r="A17" s="290">
        <f>AT3A_Schools_PS!A17</f>
        <v>8</v>
      </c>
      <c r="B17" s="290" t="str">
        <f>AT3A_Schools_PS!B17</f>
        <v>08-BAGHPAT</v>
      </c>
      <c r="C17" s="407">
        <v>511</v>
      </c>
      <c r="D17" s="290">
        <v>452</v>
      </c>
      <c r="E17" s="370"/>
      <c r="F17" s="370"/>
      <c r="G17" s="371">
        <f t="shared" si="1"/>
        <v>0</v>
      </c>
      <c r="H17" s="414"/>
      <c r="I17" s="414"/>
      <c r="J17" s="371">
        <f t="shared" si="2"/>
        <v>0</v>
      </c>
      <c r="K17" s="414"/>
      <c r="L17" s="414"/>
      <c r="M17" s="371">
        <f t="shared" si="3"/>
        <v>0</v>
      </c>
      <c r="N17" s="414">
        <v>31.51</v>
      </c>
      <c r="O17" s="414">
        <v>21.02</v>
      </c>
      <c r="P17" s="371">
        <f t="shared" si="4"/>
        <v>52.53</v>
      </c>
      <c r="Q17" s="370">
        <f t="shared" si="5"/>
        <v>-31.51</v>
      </c>
      <c r="R17" s="370">
        <f t="shared" si="6"/>
        <v>-21.02</v>
      </c>
      <c r="S17" s="371">
        <f t="shared" si="7"/>
        <v>-52.53</v>
      </c>
      <c r="T17" s="290" t="s">
        <v>306</v>
      </c>
      <c r="U17" s="290">
        <f t="shared" si="8"/>
        <v>452</v>
      </c>
      <c r="V17" s="290">
        <f t="shared" si="9"/>
        <v>452</v>
      </c>
    </row>
    <row r="18" spans="1:22" ht="12.75">
      <c r="A18" s="290">
        <f>AT3A_Schools_PS!A18</f>
        <v>9</v>
      </c>
      <c r="B18" s="290" t="str">
        <f>AT3A_Schools_PS!B18</f>
        <v>09-BAHRAICH</v>
      </c>
      <c r="C18" s="407">
        <v>2565</v>
      </c>
      <c r="D18" s="290">
        <v>2601</v>
      </c>
      <c r="E18" s="370"/>
      <c r="F18" s="370"/>
      <c r="G18" s="371">
        <f t="shared" si="1"/>
        <v>0</v>
      </c>
      <c r="H18" s="414"/>
      <c r="I18" s="414"/>
      <c r="J18" s="371">
        <f t="shared" si="2"/>
        <v>0</v>
      </c>
      <c r="K18" s="414"/>
      <c r="L18" s="414"/>
      <c r="M18" s="371">
        <f t="shared" si="3"/>
        <v>0</v>
      </c>
      <c r="N18" s="414">
        <v>155.63999999999999</v>
      </c>
      <c r="O18" s="414">
        <v>103.74</v>
      </c>
      <c r="P18" s="371">
        <f t="shared" si="4"/>
        <v>259.38</v>
      </c>
      <c r="Q18" s="370">
        <f t="shared" si="5"/>
        <v>-155.63999999999999</v>
      </c>
      <c r="R18" s="370">
        <f t="shared" si="6"/>
        <v>-103.74</v>
      </c>
      <c r="S18" s="371">
        <f t="shared" si="7"/>
        <v>-259.38</v>
      </c>
      <c r="T18" s="290" t="s">
        <v>306</v>
      </c>
      <c r="U18" s="290">
        <f t="shared" si="8"/>
        <v>2601</v>
      </c>
      <c r="V18" s="290">
        <f t="shared" si="9"/>
        <v>2601</v>
      </c>
    </row>
    <row r="19" spans="1:22" ht="12.75">
      <c r="A19" s="290">
        <f>AT3A_Schools_PS!A19</f>
        <v>10</v>
      </c>
      <c r="B19" s="290" t="str">
        <f>AT3A_Schools_PS!B19</f>
        <v>10-BALLIA</v>
      </c>
      <c r="C19" s="407">
        <v>1871</v>
      </c>
      <c r="D19" s="290">
        <v>1877</v>
      </c>
      <c r="E19" s="370"/>
      <c r="F19" s="370"/>
      <c r="G19" s="371">
        <f t="shared" si="1"/>
        <v>0</v>
      </c>
      <c r="H19" s="414"/>
      <c r="I19" s="414"/>
      <c r="J19" s="371">
        <f t="shared" si="2"/>
        <v>0</v>
      </c>
      <c r="K19" s="414"/>
      <c r="L19" s="414"/>
      <c r="M19" s="371">
        <f t="shared" si="3"/>
        <v>0</v>
      </c>
      <c r="N19" s="414">
        <v>112.62</v>
      </c>
      <c r="O19" s="414">
        <v>75.08</v>
      </c>
      <c r="P19" s="371">
        <f t="shared" si="4"/>
        <v>187.7</v>
      </c>
      <c r="Q19" s="370">
        <f t="shared" si="5"/>
        <v>-112.62</v>
      </c>
      <c r="R19" s="370">
        <f t="shared" si="6"/>
        <v>-75.08</v>
      </c>
      <c r="S19" s="371">
        <f t="shared" si="7"/>
        <v>-187.7</v>
      </c>
      <c r="T19" s="290" t="s">
        <v>306</v>
      </c>
      <c r="U19" s="290">
        <f t="shared" si="8"/>
        <v>1877</v>
      </c>
      <c r="V19" s="290">
        <f t="shared" si="9"/>
        <v>1877</v>
      </c>
    </row>
    <row r="20" spans="1:22" ht="12.75">
      <c r="A20" s="290">
        <f>AT3A_Schools_PS!A20</f>
        <v>11</v>
      </c>
      <c r="B20" s="290" t="str">
        <f>AT3A_Schools_PS!B20</f>
        <v>11-BALRAMPUR</v>
      </c>
      <c r="C20" s="407">
        <v>1283</v>
      </c>
      <c r="D20" s="290">
        <v>1309</v>
      </c>
      <c r="E20" s="370"/>
      <c r="F20" s="370"/>
      <c r="G20" s="371">
        <f t="shared" si="1"/>
        <v>0</v>
      </c>
      <c r="H20" s="414"/>
      <c r="I20" s="414"/>
      <c r="J20" s="371">
        <f t="shared" si="2"/>
        <v>0</v>
      </c>
      <c r="K20" s="414"/>
      <c r="L20" s="414"/>
      <c r="M20" s="371">
        <f t="shared" si="3"/>
        <v>0</v>
      </c>
      <c r="N20" s="414">
        <v>74.349999999999994</v>
      </c>
      <c r="O20" s="414">
        <v>49.62</v>
      </c>
      <c r="P20" s="371">
        <f t="shared" si="4"/>
        <v>123.97</v>
      </c>
      <c r="Q20" s="370">
        <f t="shared" si="5"/>
        <v>-74.349999999999994</v>
      </c>
      <c r="R20" s="370">
        <f t="shared" si="6"/>
        <v>-49.62</v>
      </c>
      <c r="S20" s="371">
        <f t="shared" si="7"/>
        <v>-123.97</v>
      </c>
      <c r="T20" s="290" t="s">
        <v>306</v>
      </c>
      <c r="U20" s="290">
        <f t="shared" si="8"/>
        <v>1309</v>
      </c>
      <c r="V20" s="290">
        <f t="shared" si="9"/>
        <v>1309</v>
      </c>
    </row>
    <row r="21" spans="1:22" ht="12.75">
      <c r="A21" s="290">
        <f>AT3A_Schools_PS!A21</f>
        <v>12</v>
      </c>
      <c r="B21" s="290" t="str">
        <f>AT3A_Schools_PS!B21</f>
        <v>12-BANDA</v>
      </c>
      <c r="C21" s="407">
        <v>1781</v>
      </c>
      <c r="D21" s="290">
        <v>1773</v>
      </c>
      <c r="E21" s="370"/>
      <c r="F21" s="370"/>
      <c r="G21" s="371">
        <f t="shared" si="1"/>
        <v>0</v>
      </c>
      <c r="H21" s="414"/>
      <c r="I21" s="414"/>
      <c r="J21" s="371">
        <f t="shared" si="2"/>
        <v>0</v>
      </c>
      <c r="K21" s="414"/>
      <c r="L21" s="414"/>
      <c r="M21" s="371">
        <f t="shared" si="3"/>
        <v>0</v>
      </c>
      <c r="N21" s="414">
        <v>108.15</v>
      </c>
      <c r="O21" s="414">
        <v>72.14</v>
      </c>
      <c r="P21" s="371">
        <f t="shared" si="4"/>
        <v>180.29000000000002</v>
      </c>
      <c r="Q21" s="370">
        <f t="shared" si="5"/>
        <v>-108.15</v>
      </c>
      <c r="R21" s="370">
        <f t="shared" si="6"/>
        <v>-72.14</v>
      </c>
      <c r="S21" s="371">
        <f t="shared" si="7"/>
        <v>-180.29000000000002</v>
      </c>
      <c r="T21" s="290" t="s">
        <v>306</v>
      </c>
      <c r="U21" s="290">
        <f t="shared" si="8"/>
        <v>1773</v>
      </c>
      <c r="V21" s="290">
        <f t="shared" si="9"/>
        <v>1773</v>
      </c>
    </row>
    <row r="22" spans="1:22" ht="12.75">
      <c r="A22" s="290">
        <f>AT3A_Schools_PS!A22</f>
        <v>13</v>
      </c>
      <c r="B22" s="290" t="str">
        <f>AT3A_Schools_PS!B22</f>
        <v>13-BARABANKI</v>
      </c>
      <c r="C22" s="407">
        <v>2283</v>
      </c>
      <c r="D22" s="290">
        <v>2283</v>
      </c>
      <c r="E22" s="370"/>
      <c r="F22" s="370"/>
      <c r="G22" s="371">
        <f t="shared" si="1"/>
        <v>0</v>
      </c>
      <c r="H22" s="414"/>
      <c r="I22" s="414"/>
      <c r="J22" s="371">
        <f t="shared" si="2"/>
        <v>0</v>
      </c>
      <c r="K22" s="414"/>
      <c r="L22" s="414"/>
      <c r="M22" s="371">
        <f t="shared" si="3"/>
        <v>0</v>
      </c>
      <c r="N22" s="414">
        <v>140.18</v>
      </c>
      <c r="O22" s="414">
        <v>93.43</v>
      </c>
      <c r="P22" s="371">
        <f t="shared" si="4"/>
        <v>233.61</v>
      </c>
      <c r="Q22" s="370">
        <f t="shared" si="5"/>
        <v>-140.18</v>
      </c>
      <c r="R22" s="370">
        <f t="shared" si="6"/>
        <v>-93.43</v>
      </c>
      <c r="S22" s="371">
        <f t="shared" si="7"/>
        <v>-233.61</v>
      </c>
      <c r="T22" s="290" t="s">
        <v>306</v>
      </c>
      <c r="U22" s="290">
        <f t="shared" si="8"/>
        <v>2283</v>
      </c>
      <c r="V22" s="290">
        <f t="shared" si="9"/>
        <v>2283</v>
      </c>
    </row>
    <row r="23" spans="1:22" ht="12.75">
      <c r="A23" s="290">
        <f>AT3A_Schools_PS!A23</f>
        <v>14</v>
      </c>
      <c r="B23" s="290" t="str">
        <f>AT3A_Schools_PS!B23</f>
        <v>14-BAREILY</v>
      </c>
      <c r="C23" s="407">
        <v>2210</v>
      </c>
      <c r="D23" s="290">
        <v>1863</v>
      </c>
      <c r="E23" s="370"/>
      <c r="F23" s="370"/>
      <c r="G23" s="371">
        <f t="shared" si="1"/>
        <v>0</v>
      </c>
      <c r="H23" s="414"/>
      <c r="I23" s="414"/>
      <c r="J23" s="371">
        <f t="shared" si="2"/>
        <v>0</v>
      </c>
      <c r="K23" s="414"/>
      <c r="L23" s="414"/>
      <c r="M23" s="371">
        <f t="shared" si="3"/>
        <v>0</v>
      </c>
      <c r="N23" s="414">
        <v>0</v>
      </c>
      <c r="O23" s="414">
        <v>0</v>
      </c>
      <c r="P23" s="371">
        <f t="shared" si="4"/>
        <v>0</v>
      </c>
      <c r="Q23" s="370">
        <f t="shared" si="5"/>
        <v>0</v>
      </c>
      <c r="R23" s="370">
        <f t="shared" si="6"/>
        <v>0</v>
      </c>
      <c r="S23" s="371">
        <f t="shared" si="7"/>
        <v>0</v>
      </c>
      <c r="T23" s="290" t="s">
        <v>306</v>
      </c>
      <c r="U23" s="290">
        <f t="shared" si="8"/>
        <v>1863</v>
      </c>
      <c r="V23" s="290">
        <f t="shared" si="9"/>
        <v>1863</v>
      </c>
    </row>
    <row r="24" spans="1:22" ht="12.75">
      <c r="A24" s="290">
        <f>AT3A_Schools_PS!A24</f>
        <v>15</v>
      </c>
      <c r="B24" s="290" t="str">
        <f>AT3A_Schools_PS!B24</f>
        <v>15-BASTI</v>
      </c>
      <c r="C24" s="407">
        <v>1819</v>
      </c>
      <c r="D24" s="290">
        <v>1832</v>
      </c>
      <c r="E24" s="370"/>
      <c r="F24" s="370"/>
      <c r="G24" s="371">
        <f t="shared" si="1"/>
        <v>0</v>
      </c>
      <c r="H24" s="414"/>
      <c r="I24" s="414"/>
      <c r="J24" s="371">
        <f t="shared" si="2"/>
        <v>0</v>
      </c>
      <c r="K24" s="414"/>
      <c r="L24" s="414"/>
      <c r="M24" s="371">
        <f t="shared" si="3"/>
        <v>0</v>
      </c>
      <c r="N24" s="414">
        <v>109.85</v>
      </c>
      <c r="O24" s="414">
        <v>73.22</v>
      </c>
      <c r="P24" s="371">
        <f t="shared" si="4"/>
        <v>183.07</v>
      </c>
      <c r="Q24" s="370">
        <f t="shared" si="5"/>
        <v>-109.85</v>
      </c>
      <c r="R24" s="370">
        <f t="shared" si="6"/>
        <v>-73.22</v>
      </c>
      <c r="S24" s="371">
        <f t="shared" si="7"/>
        <v>-183.07</v>
      </c>
      <c r="T24" s="290" t="s">
        <v>306</v>
      </c>
      <c r="U24" s="290">
        <f t="shared" si="8"/>
        <v>1832</v>
      </c>
      <c r="V24" s="290">
        <f t="shared" si="9"/>
        <v>1832</v>
      </c>
    </row>
    <row r="25" spans="1:22" ht="12.75">
      <c r="A25" s="290">
        <f>AT3A_Schools_PS!A25</f>
        <v>16</v>
      </c>
      <c r="B25" s="290" t="str">
        <f>AT3A_Schools_PS!B25</f>
        <v>16-BHADOHI</v>
      </c>
      <c r="C25" s="407">
        <v>1088</v>
      </c>
      <c r="D25" s="290">
        <v>1095</v>
      </c>
      <c r="E25" s="370"/>
      <c r="F25" s="370"/>
      <c r="G25" s="371">
        <f t="shared" si="1"/>
        <v>0</v>
      </c>
      <c r="H25" s="414"/>
      <c r="I25" s="414"/>
      <c r="J25" s="371">
        <f t="shared" si="2"/>
        <v>0</v>
      </c>
      <c r="K25" s="414"/>
      <c r="L25" s="414"/>
      <c r="M25" s="371">
        <f t="shared" si="3"/>
        <v>0</v>
      </c>
      <c r="N25" s="414">
        <v>73</v>
      </c>
      <c r="O25" s="414">
        <v>36.5</v>
      </c>
      <c r="P25" s="371">
        <f t="shared" si="4"/>
        <v>109.5</v>
      </c>
      <c r="Q25" s="370">
        <f t="shared" si="5"/>
        <v>-73</v>
      </c>
      <c r="R25" s="370">
        <f t="shared" si="6"/>
        <v>-36.5</v>
      </c>
      <c r="S25" s="371">
        <f t="shared" si="7"/>
        <v>-109.5</v>
      </c>
      <c r="T25" s="290" t="s">
        <v>306</v>
      </c>
      <c r="U25" s="290">
        <f t="shared" si="8"/>
        <v>1095</v>
      </c>
      <c r="V25" s="290">
        <f t="shared" si="9"/>
        <v>1095</v>
      </c>
    </row>
    <row r="26" spans="1:22" ht="12.75">
      <c r="A26" s="290">
        <f>AT3A_Schools_PS!A26</f>
        <v>17</v>
      </c>
      <c r="B26" s="290" t="str">
        <f>AT3A_Schools_PS!B26</f>
        <v>17-BIJNOUR</v>
      </c>
      <c r="C26" s="407">
        <v>2299</v>
      </c>
      <c r="D26" s="290">
        <v>2062</v>
      </c>
      <c r="E26" s="370"/>
      <c r="F26" s="370"/>
      <c r="G26" s="371">
        <f t="shared" si="1"/>
        <v>0</v>
      </c>
      <c r="H26" s="414"/>
      <c r="I26" s="414"/>
      <c r="J26" s="371">
        <f t="shared" si="2"/>
        <v>0</v>
      </c>
      <c r="K26" s="414"/>
      <c r="L26" s="414"/>
      <c r="M26" s="371">
        <f t="shared" si="3"/>
        <v>0</v>
      </c>
      <c r="N26" s="414">
        <v>123.72</v>
      </c>
      <c r="O26" s="414">
        <v>82.48</v>
      </c>
      <c r="P26" s="371">
        <f t="shared" si="4"/>
        <v>206.2</v>
      </c>
      <c r="Q26" s="370">
        <f t="shared" si="5"/>
        <v>-123.72</v>
      </c>
      <c r="R26" s="370">
        <f t="shared" si="6"/>
        <v>-82.48</v>
      </c>
      <c r="S26" s="371">
        <f t="shared" si="7"/>
        <v>-206.2</v>
      </c>
      <c r="T26" s="290" t="s">
        <v>306</v>
      </c>
      <c r="U26" s="290">
        <f t="shared" si="8"/>
        <v>2062</v>
      </c>
      <c r="V26" s="290">
        <f t="shared" si="9"/>
        <v>2062</v>
      </c>
    </row>
    <row r="27" spans="1:22" ht="12.75">
      <c r="A27" s="290">
        <f>AT3A_Schools_PS!A27</f>
        <v>18</v>
      </c>
      <c r="B27" s="290" t="str">
        <f>AT3A_Schools_PS!B27</f>
        <v>18-BULANDSHAHAR</v>
      </c>
      <c r="C27" s="407">
        <v>1519</v>
      </c>
      <c r="D27" s="290">
        <v>1678</v>
      </c>
      <c r="E27" s="370"/>
      <c r="F27" s="370"/>
      <c r="G27" s="371">
        <f t="shared" si="1"/>
        <v>0</v>
      </c>
      <c r="H27" s="414"/>
      <c r="I27" s="414"/>
      <c r="J27" s="371">
        <f t="shared" si="2"/>
        <v>0</v>
      </c>
      <c r="K27" s="414"/>
      <c r="L27" s="414"/>
      <c r="M27" s="371">
        <f t="shared" si="3"/>
        <v>0</v>
      </c>
      <c r="N27" s="414">
        <v>108.5</v>
      </c>
      <c r="O27" s="414">
        <v>36.17</v>
      </c>
      <c r="P27" s="371">
        <f t="shared" si="4"/>
        <v>144.67000000000002</v>
      </c>
      <c r="Q27" s="370">
        <f t="shared" si="5"/>
        <v>-108.5</v>
      </c>
      <c r="R27" s="370">
        <f t="shared" si="6"/>
        <v>-36.17</v>
      </c>
      <c r="S27" s="371">
        <f t="shared" si="7"/>
        <v>-144.67000000000002</v>
      </c>
      <c r="T27" s="290" t="s">
        <v>306</v>
      </c>
      <c r="U27" s="290">
        <f t="shared" si="8"/>
        <v>1678</v>
      </c>
      <c r="V27" s="290">
        <f t="shared" si="9"/>
        <v>1678</v>
      </c>
    </row>
    <row r="28" spans="1:22" ht="12.75">
      <c r="A28" s="290">
        <f>AT3A_Schools_PS!A28</f>
        <v>19</v>
      </c>
      <c r="B28" s="290" t="str">
        <f>AT3A_Schools_PS!B28</f>
        <v>19-CHANDAULI</v>
      </c>
      <c r="C28" s="407">
        <v>1533</v>
      </c>
      <c r="D28" s="290">
        <v>1540</v>
      </c>
      <c r="E28" s="370"/>
      <c r="F28" s="370"/>
      <c r="G28" s="371">
        <f t="shared" si="1"/>
        <v>0</v>
      </c>
      <c r="H28" s="414"/>
      <c r="I28" s="414"/>
      <c r="J28" s="371">
        <f t="shared" si="2"/>
        <v>0</v>
      </c>
      <c r="K28" s="414"/>
      <c r="L28" s="414"/>
      <c r="M28" s="371">
        <f t="shared" si="3"/>
        <v>0</v>
      </c>
      <c r="N28" s="414">
        <v>92.25</v>
      </c>
      <c r="O28" s="414">
        <v>61.5</v>
      </c>
      <c r="P28" s="371">
        <f t="shared" si="4"/>
        <v>153.75</v>
      </c>
      <c r="Q28" s="370">
        <f t="shared" si="5"/>
        <v>-92.25</v>
      </c>
      <c r="R28" s="370">
        <f t="shared" si="6"/>
        <v>-61.5</v>
      </c>
      <c r="S28" s="371">
        <f t="shared" si="7"/>
        <v>-153.75</v>
      </c>
      <c r="T28" s="290" t="s">
        <v>306</v>
      </c>
      <c r="U28" s="290">
        <f t="shared" si="8"/>
        <v>1540</v>
      </c>
      <c r="V28" s="290">
        <f t="shared" si="9"/>
        <v>1540</v>
      </c>
    </row>
    <row r="29" spans="1:22" ht="12.75">
      <c r="A29" s="290">
        <f>AT3A_Schools_PS!A29</f>
        <v>20</v>
      </c>
      <c r="B29" s="290" t="str">
        <f>AT3A_Schools_PS!B29</f>
        <v>20-CHITRAKOOT</v>
      </c>
      <c r="C29" s="407">
        <v>1164</v>
      </c>
      <c r="D29" s="290">
        <v>1173</v>
      </c>
      <c r="E29" s="370"/>
      <c r="F29" s="370"/>
      <c r="G29" s="371">
        <f t="shared" si="1"/>
        <v>0</v>
      </c>
      <c r="H29" s="414"/>
      <c r="I29" s="414"/>
      <c r="J29" s="371">
        <f t="shared" si="2"/>
        <v>0</v>
      </c>
      <c r="K29" s="414"/>
      <c r="L29" s="414"/>
      <c r="M29" s="371">
        <f t="shared" si="3"/>
        <v>0</v>
      </c>
      <c r="N29" s="414">
        <v>63.34</v>
      </c>
      <c r="O29" s="414">
        <v>42.23</v>
      </c>
      <c r="P29" s="371">
        <f t="shared" si="4"/>
        <v>105.57</v>
      </c>
      <c r="Q29" s="370">
        <f t="shared" si="5"/>
        <v>-63.34</v>
      </c>
      <c r="R29" s="370">
        <f t="shared" si="6"/>
        <v>-42.23</v>
      </c>
      <c r="S29" s="371">
        <f t="shared" si="7"/>
        <v>-105.57</v>
      </c>
      <c r="T29" s="290" t="s">
        <v>306</v>
      </c>
      <c r="U29" s="290">
        <f t="shared" si="8"/>
        <v>1173</v>
      </c>
      <c r="V29" s="290">
        <f t="shared" si="9"/>
        <v>1173</v>
      </c>
    </row>
    <row r="30" spans="1:22" ht="12.75">
      <c r="A30" s="290">
        <f>AT3A_Schools_PS!A30</f>
        <v>21</v>
      </c>
      <c r="B30" s="290" t="str">
        <f>AT3A_Schools_PS!B30</f>
        <v>21-AMETHI</v>
      </c>
      <c r="C30" s="407">
        <v>1200</v>
      </c>
      <c r="D30" s="290">
        <v>1234</v>
      </c>
      <c r="E30" s="370"/>
      <c r="F30" s="370"/>
      <c r="G30" s="371">
        <f t="shared" si="1"/>
        <v>0</v>
      </c>
      <c r="H30" s="414"/>
      <c r="I30" s="414"/>
      <c r="J30" s="371">
        <f t="shared" si="2"/>
        <v>0</v>
      </c>
      <c r="K30" s="414"/>
      <c r="L30" s="414"/>
      <c r="M30" s="371">
        <f t="shared" si="3"/>
        <v>0</v>
      </c>
      <c r="N30" s="414">
        <v>73.62</v>
      </c>
      <c r="O30" s="414">
        <v>49.08</v>
      </c>
      <c r="P30" s="371">
        <f t="shared" si="4"/>
        <v>122.7</v>
      </c>
      <c r="Q30" s="370">
        <f t="shared" si="5"/>
        <v>-73.62</v>
      </c>
      <c r="R30" s="370">
        <f t="shared" si="6"/>
        <v>-49.08</v>
      </c>
      <c r="S30" s="371">
        <f t="shared" si="7"/>
        <v>-122.7</v>
      </c>
      <c r="T30" s="290" t="s">
        <v>306</v>
      </c>
      <c r="U30" s="290">
        <f t="shared" si="8"/>
        <v>1234</v>
      </c>
      <c r="V30" s="290">
        <f t="shared" si="9"/>
        <v>1234</v>
      </c>
    </row>
    <row r="31" spans="1:22" ht="12.75">
      <c r="A31" s="290">
        <f>AT3A_Schools_PS!A31</f>
        <v>22</v>
      </c>
      <c r="B31" s="290" t="str">
        <f>AT3A_Schools_PS!B31</f>
        <v>22-DEORIA</v>
      </c>
      <c r="C31" s="407">
        <v>2243</v>
      </c>
      <c r="D31" s="290">
        <v>2243</v>
      </c>
      <c r="E31" s="370"/>
      <c r="F31" s="370"/>
      <c r="G31" s="371">
        <f t="shared" si="1"/>
        <v>0</v>
      </c>
      <c r="H31" s="414"/>
      <c r="I31" s="414"/>
      <c r="J31" s="371">
        <f t="shared" si="2"/>
        <v>0</v>
      </c>
      <c r="K31" s="414"/>
      <c r="L31" s="414"/>
      <c r="M31" s="371">
        <f t="shared" si="3"/>
        <v>0</v>
      </c>
      <c r="N31" s="414">
        <v>134.58000000000001</v>
      </c>
      <c r="O31" s="414">
        <v>89.72</v>
      </c>
      <c r="P31" s="371">
        <f t="shared" si="4"/>
        <v>224.3</v>
      </c>
      <c r="Q31" s="370">
        <f t="shared" si="5"/>
        <v>-134.58000000000001</v>
      </c>
      <c r="R31" s="370">
        <f t="shared" si="6"/>
        <v>-89.72</v>
      </c>
      <c r="S31" s="371">
        <f t="shared" si="7"/>
        <v>-224.3</v>
      </c>
      <c r="T31" s="290" t="s">
        <v>306</v>
      </c>
      <c r="U31" s="290">
        <f t="shared" si="8"/>
        <v>2243</v>
      </c>
      <c r="V31" s="290">
        <f t="shared" si="9"/>
        <v>2243</v>
      </c>
    </row>
    <row r="32" spans="1:22" ht="12.75">
      <c r="A32" s="290">
        <f>AT3A_Schools_PS!A32</f>
        <v>23</v>
      </c>
      <c r="B32" s="290" t="str">
        <f>AT3A_Schools_PS!B32</f>
        <v>23-ETAH</v>
      </c>
      <c r="C32" s="407">
        <v>1347</v>
      </c>
      <c r="D32" s="290">
        <v>1349</v>
      </c>
      <c r="E32" s="370"/>
      <c r="F32" s="370"/>
      <c r="G32" s="371">
        <f t="shared" si="1"/>
        <v>0</v>
      </c>
      <c r="H32" s="414"/>
      <c r="I32" s="414"/>
      <c r="J32" s="371">
        <f t="shared" si="2"/>
        <v>0</v>
      </c>
      <c r="K32" s="414"/>
      <c r="L32" s="414"/>
      <c r="M32" s="371">
        <f t="shared" si="3"/>
        <v>0</v>
      </c>
      <c r="N32" s="414">
        <v>88.89</v>
      </c>
      <c r="O32" s="414">
        <v>59.26</v>
      </c>
      <c r="P32" s="371">
        <f t="shared" si="4"/>
        <v>148.15</v>
      </c>
      <c r="Q32" s="370">
        <f t="shared" si="5"/>
        <v>-88.89</v>
      </c>
      <c r="R32" s="370">
        <f t="shared" si="6"/>
        <v>-59.26</v>
      </c>
      <c r="S32" s="371">
        <f t="shared" si="7"/>
        <v>-148.15</v>
      </c>
      <c r="T32" s="290" t="s">
        <v>306</v>
      </c>
      <c r="U32" s="290">
        <f t="shared" si="8"/>
        <v>1349</v>
      </c>
      <c r="V32" s="290">
        <f t="shared" si="9"/>
        <v>1349</v>
      </c>
    </row>
    <row r="33" spans="1:22" ht="12.75">
      <c r="A33" s="290">
        <f>AT3A_Schools_PS!A33</f>
        <v>24</v>
      </c>
      <c r="B33" s="290" t="str">
        <f>AT3A_Schools_PS!B33</f>
        <v>24-FAIZABAD</v>
      </c>
      <c r="C33" s="407">
        <v>1664</v>
      </c>
      <c r="D33" s="290">
        <v>1672</v>
      </c>
      <c r="E33" s="370"/>
      <c r="F33" s="370"/>
      <c r="G33" s="371">
        <f t="shared" si="1"/>
        <v>0</v>
      </c>
      <c r="H33" s="414"/>
      <c r="I33" s="414"/>
      <c r="J33" s="371">
        <f t="shared" si="2"/>
        <v>0</v>
      </c>
      <c r="K33" s="414"/>
      <c r="L33" s="414"/>
      <c r="M33" s="371">
        <f t="shared" si="3"/>
        <v>0</v>
      </c>
      <c r="N33" s="414">
        <v>100.25</v>
      </c>
      <c r="O33" s="414">
        <v>66.87</v>
      </c>
      <c r="P33" s="371">
        <f t="shared" si="4"/>
        <v>167.12</v>
      </c>
      <c r="Q33" s="370">
        <f t="shared" si="5"/>
        <v>-100.25</v>
      </c>
      <c r="R33" s="370">
        <f t="shared" si="6"/>
        <v>-66.87</v>
      </c>
      <c r="S33" s="371">
        <f t="shared" si="7"/>
        <v>-167.12</v>
      </c>
      <c r="T33" s="290" t="s">
        <v>306</v>
      </c>
      <c r="U33" s="290">
        <f t="shared" si="8"/>
        <v>1672</v>
      </c>
      <c r="V33" s="290">
        <f t="shared" si="9"/>
        <v>1672</v>
      </c>
    </row>
    <row r="34" spans="1:22" ht="12.75">
      <c r="A34" s="290">
        <f>AT3A_Schools_PS!A34</f>
        <v>25</v>
      </c>
      <c r="B34" s="290" t="str">
        <f>AT3A_Schools_PS!B34</f>
        <v>25-FARRUKHABAD</v>
      </c>
      <c r="C34" s="407">
        <v>1457</v>
      </c>
      <c r="D34" s="290">
        <v>1474</v>
      </c>
      <c r="E34" s="370"/>
      <c r="F34" s="370"/>
      <c r="G34" s="371">
        <f t="shared" si="1"/>
        <v>0</v>
      </c>
      <c r="H34" s="414"/>
      <c r="I34" s="414"/>
      <c r="J34" s="371">
        <f t="shared" si="2"/>
        <v>0</v>
      </c>
      <c r="K34" s="414"/>
      <c r="L34" s="414"/>
      <c r="M34" s="371">
        <f t="shared" si="3"/>
        <v>0</v>
      </c>
      <c r="N34" s="414">
        <v>112.8</v>
      </c>
      <c r="O34" s="414">
        <v>75.19</v>
      </c>
      <c r="P34" s="371">
        <f t="shared" si="4"/>
        <v>187.99</v>
      </c>
      <c r="Q34" s="370">
        <f t="shared" si="5"/>
        <v>-112.8</v>
      </c>
      <c r="R34" s="370">
        <f t="shared" si="6"/>
        <v>-75.19</v>
      </c>
      <c r="S34" s="371">
        <f t="shared" si="7"/>
        <v>-187.99</v>
      </c>
      <c r="T34" s="290" t="s">
        <v>306</v>
      </c>
      <c r="U34" s="290">
        <f t="shared" si="8"/>
        <v>1474</v>
      </c>
      <c r="V34" s="290">
        <f t="shared" si="9"/>
        <v>1474</v>
      </c>
    </row>
    <row r="35" spans="1:22" ht="12.75">
      <c r="A35" s="290">
        <f>AT3A_Schools_PS!A35</f>
        <v>26</v>
      </c>
      <c r="B35" s="290" t="str">
        <f>AT3A_Schools_PS!B35</f>
        <v>26-FATEHPUR</v>
      </c>
      <c r="C35" s="407">
        <v>2113</v>
      </c>
      <c r="D35" s="290">
        <v>2079</v>
      </c>
      <c r="E35" s="370"/>
      <c r="F35" s="370"/>
      <c r="G35" s="371">
        <f t="shared" si="1"/>
        <v>0</v>
      </c>
      <c r="H35" s="414"/>
      <c r="I35" s="414"/>
      <c r="J35" s="371">
        <f t="shared" si="2"/>
        <v>0</v>
      </c>
      <c r="K35" s="414"/>
      <c r="L35" s="414"/>
      <c r="M35" s="371">
        <f t="shared" si="3"/>
        <v>0</v>
      </c>
      <c r="N35" s="414">
        <v>103.97</v>
      </c>
      <c r="O35" s="414">
        <v>103.95</v>
      </c>
      <c r="P35" s="371">
        <f t="shared" si="4"/>
        <v>207.92000000000002</v>
      </c>
      <c r="Q35" s="370">
        <f t="shared" si="5"/>
        <v>-103.97</v>
      </c>
      <c r="R35" s="370">
        <f t="shared" si="6"/>
        <v>-103.95</v>
      </c>
      <c r="S35" s="371">
        <f t="shared" si="7"/>
        <v>-207.92000000000002</v>
      </c>
      <c r="T35" s="290" t="s">
        <v>306</v>
      </c>
      <c r="U35" s="290">
        <f t="shared" si="8"/>
        <v>2079</v>
      </c>
      <c r="V35" s="290">
        <f t="shared" si="9"/>
        <v>2079</v>
      </c>
    </row>
    <row r="36" spans="1:22" ht="12.75">
      <c r="A36" s="290">
        <f>AT3A_Schools_PS!A36</f>
        <v>27</v>
      </c>
      <c r="B36" s="290" t="str">
        <f>AT3A_Schools_PS!B36</f>
        <v>27-FIROZABAD</v>
      </c>
      <c r="C36" s="407">
        <v>1217</v>
      </c>
      <c r="D36" s="290">
        <v>1226</v>
      </c>
      <c r="E36" s="370"/>
      <c r="F36" s="370"/>
      <c r="G36" s="371">
        <f t="shared" si="1"/>
        <v>0</v>
      </c>
      <c r="H36" s="414"/>
      <c r="I36" s="414"/>
      <c r="J36" s="371">
        <f t="shared" si="2"/>
        <v>0</v>
      </c>
      <c r="K36" s="414"/>
      <c r="L36" s="414"/>
      <c r="M36" s="371">
        <f t="shared" si="3"/>
        <v>0</v>
      </c>
      <c r="N36" s="414">
        <v>80.650000000000006</v>
      </c>
      <c r="O36" s="414">
        <v>41.59</v>
      </c>
      <c r="P36" s="371">
        <f t="shared" si="4"/>
        <v>122.24000000000001</v>
      </c>
      <c r="Q36" s="370">
        <f t="shared" si="5"/>
        <v>-80.650000000000006</v>
      </c>
      <c r="R36" s="370">
        <f t="shared" si="6"/>
        <v>-41.59</v>
      </c>
      <c r="S36" s="371">
        <f t="shared" si="7"/>
        <v>-122.24000000000001</v>
      </c>
      <c r="T36" s="290" t="s">
        <v>306</v>
      </c>
      <c r="U36" s="290">
        <f t="shared" si="8"/>
        <v>1226</v>
      </c>
      <c r="V36" s="290">
        <f t="shared" si="9"/>
        <v>1226</v>
      </c>
    </row>
    <row r="37" spans="1:22" ht="12.75">
      <c r="A37" s="290">
        <f>AT3A_Schools_PS!A37</f>
        <v>28</v>
      </c>
      <c r="B37" s="290" t="str">
        <f>AT3A_Schools_PS!B37</f>
        <v>28-G.B. NAGAR</v>
      </c>
      <c r="C37" s="407">
        <v>744</v>
      </c>
      <c r="D37" s="290">
        <v>0</v>
      </c>
      <c r="E37" s="370"/>
      <c r="F37" s="370"/>
      <c r="G37" s="371">
        <f t="shared" si="1"/>
        <v>0</v>
      </c>
      <c r="H37" s="414"/>
      <c r="I37" s="414"/>
      <c r="J37" s="371">
        <f t="shared" si="2"/>
        <v>0</v>
      </c>
      <c r="K37" s="414"/>
      <c r="L37" s="414"/>
      <c r="M37" s="371">
        <f t="shared" si="3"/>
        <v>0</v>
      </c>
      <c r="N37" s="414">
        <v>0</v>
      </c>
      <c r="O37" s="414">
        <v>0</v>
      </c>
      <c r="P37" s="371">
        <f t="shared" si="4"/>
        <v>0</v>
      </c>
      <c r="Q37" s="370">
        <f t="shared" si="5"/>
        <v>0</v>
      </c>
      <c r="R37" s="370">
        <f t="shared" si="6"/>
        <v>0</v>
      </c>
      <c r="S37" s="371">
        <f t="shared" si="7"/>
        <v>0</v>
      </c>
      <c r="T37" s="290" t="s">
        <v>306</v>
      </c>
      <c r="U37" s="290">
        <f t="shared" si="8"/>
        <v>0</v>
      </c>
      <c r="V37" s="290">
        <f t="shared" si="9"/>
        <v>0</v>
      </c>
    </row>
    <row r="38" spans="1:22" ht="12.75">
      <c r="A38" s="290">
        <f>AT3A_Schools_PS!A38</f>
        <v>29</v>
      </c>
      <c r="B38" s="290" t="str">
        <f>AT3A_Schools_PS!B38</f>
        <v>29-GHAZIPUR</v>
      </c>
      <c r="C38" s="407">
        <v>2189</v>
      </c>
      <c r="D38" s="290">
        <v>2283</v>
      </c>
      <c r="E38" s="370"/>
      <c r="F38" s="370"/>
      <c r="G38" s="371">
        <f t="shared" si="1"/>
        <v>0</v>
      </c>
      <c r="H38" s="414"/>
      <c r="I38" s="414"/>
      <c r="J38" s="371">
        <f t="shared" si="2"/>
        <v>0</v>
      </c>
      <c r="K38" s="414"/>
      <c r="L38" s="414"/>
      <c r="M38" s="371">
        <f t="shared" si="3"/>
        <v>0</v>
      </c>
      <c r="N38" s="414">
        <v>136.31</v>
      </c>
      <c r="O38" s="414">
        <v>90.84</v>
      </c>
      <c r="P38" s="371">
        <f t="shared" si="4"/>
        <v>227.15</v>
      </c>
      <c r="Q38" s="370">
        <f t="shared" si="5"/>
        <v>-136.31</v>
      </c>
      <c r="R38" s="370">
        <f t="shared" si="6"/>
        <v>-90.84</v>
      </c>
      <c r="S38" s="371">
        <f t="shared" si="7"/>
        <v>-227.15</v>
      </c>
      <c r="T38" s="290" t="s">
        <v>306</v>
      </c>
      <c r="U38" s="290">
        <f t="shared" si="8"/>
        <v>2283</v>
      </c>
      <c r="V38" s="290">
        <f t="shared" si="9"/>
        <v>2283</v>
      </c>
    </row>
    <row r="39" spans="1:22" ht="12.75">
      <c r="A39" s="290">
        <f>AT3A_Schools_PS!A39</f>
        <v>30</v>
      </c>
      <c r="B39" s="290" t="str">
        <f>AT3A_Schools_PS!B39</f>
        <v>30-GHAZIYABAD</v>
      </c>
      <c r="C39" s="407">
        <v>410</v>
      </c>
      <c r="D39" s="290">
        <v>558</v>
      </c>
      <c r="E39" s="370"/>
      <c r="F39" s="370"/>
      <c r="G39" s="371">
        <f t="shared" si="1"/>
        <v>0</v>
      </c>
      <c r="H39" s="414"/>
      <c r="I39" s="414"/>
      <c r="J39" s="371">
        <f t="shared" si="2"/>
        <v>0</v>
      </c>
      <c r="K39" s="414"/>
      <c r="L39" s="414"/>
      <c r="M39" s="371">
        <f t="shared" si="3"/>
        <v>0</v>
      </c>
      <c r="N39" s="414">
        <v>0</v>
      </c>
      <c r="O39" s="414">
        <v>0</v>
      </c>
      <c r="P39" s="371">
        <f t="shared" si="4"/>
        <v>0</v>
      </c>
      <c r="Q39" s="370">
        <f t="shared" si="5"/>
        <v>0</v>
      </c>
      <c r="R39" s="370">
        <f t="shared" si="6"/>
        <v>0</v>
      </c>
      <c r="S39" s="371">
        <f t="shared" si="7"/>
        <v>0</v>
      </c>
      <c r="T39" s="290" t="s">
        <v>306</v>
      </c>
      <c r="U39" s="290">
        <f t="shared" si="8"/>
        <v>558</v>
      </c>
      <c r="V39" s="290">
        <f t="shared" si="9"/>
        <v>558</v>
      </c>
    </row>
    <row r="40" spans="1:22" ht="12.75">
      <c r="A40" s="290">
        <f>AT3A_Schools_PS!A40</f>
        <v>31</v>
      </c>
      <c r="B40" s="290" t="str">
        <f>AT3A_Schools_PS!B40</f>
        <v>31-GONDA</v>
      </c>
      <c r="C40" s="407">
        <v>2293</v>
      </c>
      <c r="D40" s="290">
        <v>2293</v>
      </c>
      <c r="E40" s="370"/>
      <c r="F40" s="370"/>
      <c r="G40" s="371">
        <f t="shared" si="1"/>
        <v>0</v>
      </c>
      <c r="H40" s="414"/>
      <c r="I40" s="414"/>
      <c r="J40" s="371">
        <f t="shared" si="2"/>
        <v>0</v>
      </c>
      <c r="K40" s="414"/>
      <c r="L40" s="414"/>
      <c r="M40" s="371">
        <f t="shared" si="3"/>
        <v>0</v>
      </c>
      <c r="N40" s="414">
        <v>137.58000000000001</v>
      </c>
      <c r="O40" s="414">
        <v>91.72</v>
      </c>
      <c r="P40" s="371">
        <f t="shared" si="4"/>
        <v>229.3</v>
      </c>
      <c r="Q40" s="370">
        <f t="shared" si="5"/>
        <v>-137.58000000000001</v>
      </c>
      <c r="R40" s="370">
        <f t="shared" si="6"/>
        <v>-91.72</v>
      </c>
      <c r="S40" s="371">
        <f t="shared" si="7"/>
        <v>-229.3</v>
      </c>
      <c r="T40" s="290" t="s">
        <v>306</v>
      </c>
      <c r="U40" s="290">
        <f t="shared" si="8"/>
        <v>2293</v>
      </c>
      <c r="V40" s="290">
        <f t="shared" si="9"/>
        <v>2293</v>
      </c>
    </row>
    <row r="41" spans="1:22" ht="12.75">
      <c r="A41" s="290">
        <f>AT3A_Schools_PS!A41</f>
        <v>32</v>
      </c>
      <c r="B41" s="290" t="str">
        <f>AT3A_Schools_PS!B41</f>
        <v>32-GORAKHPUR</v>
      </c>
      <c r="C41" s="407">
        <v>2605</v>
      </c>
      <c r="D41" s="290">
        <v>2561</v>
      </c>
      <c r="E41" s="370"/>
      <c r="F41" s="370"/>
      <c r="G41" s="371">
        <f t="shared" si="1"/>
        <v>0</v>
      </c>
      <c r="H41" s="414"/>
      <c r="I41" s="414"/>
      <c r="J41" s="371">
        <f t="shared" si="2"/>
        <v>0</v>
      </c>
      <c r="K41" s="414"/>
      <c r="L41" s="414"/>
      <c r="M41" s="371">
        <f t="shared" si="3"/>
        <v>0</v>
      </c>
      <c r="N41" s="414">
        <v>158.30000000000001</v>
      </c>
      <c r="O41" s="414">
        <v>105.54</v>
      </c>
      <c r="P41" s="371">
        <f t="shared" si="4"/>
        <v>263.84000000000003</v>
      </c>
      <c r="Q41" s="370">
        <f t="shared" si="5"/>
        <v>-158.30000000000001</v>
      </c>
      <c r="R41" s="370">
        <f t="shared" si="6"/>
        <v>-105.54</v>
      </c>
      <c r="S41" s="371">
        <f t="shared" si="7"/>
        <v>-263.84000000000003</v>
      </c>
      <c r="T41" s="290" t="s">
        <v>306</v>
      </c>
      <c r="U41" s="290">
        <f t="shared" si="8"/>
        <v>2561</v>
      </c>
      <c r="V41" s="290">
        <f t="shared" si="9"/>
        <v>2561</v>
      </c>
    </row>
    <row r="42" spans="1:22" ht="12.75">
      <c r="A42" s="290">
        <f>AT3A_Schools_PS!A42</f>
        <v>33</v>
      </c>
      <c r="B42" s="290" t="str">
        <f>AT3A_Schools_PS!B42</f>
        <v>33-HAMEERPUR</v>
      </c>
      <c r="C42" s="407">
        <v>989</v>
      </c>
      <c r="D42" s="290">
        <v>998</v>
      </c>
      <c r="E42" s="370"/>
      <c r="F42" s="370"/>
      <c r="G42" s="371">
        <f t="shared" si="1"/>
        <v>0</v>
      </c>
      <c r="H42" s="414"/>
      <c r="I42" s="414"/>
      <c r="J42" s="371">
        <f t="shared" si="2"/>
        <v>0</v>
      </c>
      <c r="K42" s="414"/>
      <c r="L42" s="414"/>
      <c r="M42" s="371">
        <f t="shared" si="3"/>
        <v>0</v>
      </c>
      <c r="N42" s="414">
        <v>59.58</v>
      </c>
      <c r="O42" s="414">
        <v>39.72</v>
      </c>
      <c r="P42" s="371">
        <f t="shared" si="4"/>
        <v>99.3</v>
      </c>
      <c r="Q42" s="370">
        <f t="shared" ref="Q42:Q73" si="10">H42+K42-N42</f>
        <v>-59.58</v>
      </c>
      <c r="R42" s="370">
        <f t="shared" ref="R42:R73" si="11">I42+L42-O42</f>
        <v>-39.72</v>
      </c>
      <c r="S42" s="371">
        <f t="shared" si="7"/>
        <v>-99.3</v>
      </c>
      <c r="T42" s="290" t="s">
        <v>306</v>
      </c>
      <c r="U42" s="290">
        <f t="shared" si="8"/>
        <v>998</v>
      </c>
      <c r="V42" s="290">
        <f t="shared" si="9"/>
        <v>998</v>
      </c>
    </row>
    <row r="43" spans="1:22" ht="12.75">
      <c r="A43" s="290">
        <f>AT3A_Schools_PS!A43</f>
        <v>34</v>
      </c>
      <c r="B43" s="290" t="str">
        <f>AT3A_Schools_PS!B43</f>
        <v>34-HARDOI</v>
      </c>
      <c r="C43" s="407">
        <v>3013</v>
      </c>
      <c r="D43" s="290">
        <v>2997</v>
      </c>
      <c r="E43" s="370"/>
      <c r="F43" s="370"/>
      <c r="G43" s="371">
        <f t="shared" si="1"/>
        <v>0</v>
      </c>
      <c r="H43" s="414"/>
      <c r="I43" s="414"/>
      <c r="J43" s="371">
        <f t="shared" si="2"/>
        <v>0</v>
      </c>
      <c r="K43" s="414"/>
      <c r="L43" s="414"/>
      <c r="M43" s="371">
        <f t="shared" si="3"/>
        <v>0</v>
      </c>
      <c r="N43" s="414">
        <v>178.92</v>
      </c>
      <c r="O43" s="414">
        <v>119.26</v>
      </c>
      <c r="P43" s="371">
        <f t="shared" si="4"/>
        <v>298.18</v>
      </c>
      <c r="Q43" s="370">
        <f t="shared" si="10"/>
        <v>-178.92</v>
      </c>
      <c r="R43" s="370">
        <f t="shared" si="11"/>
        <v>-119.26</v>
      </c>
      <c r="S43" s="371">
        <f t="shared" si="7"/>
        <v>-298.18</v>
      </c>
      <c r="T43" s="290" t="s">
        <v>306</v>
      </c>
      <c r="U43" s="290">
        <f t="shared" si="8"/>
        <v>2997</v>
      </c>
      <c r="V43" s="290">
        <f t="shared" si="9"/>
        <v>2997</v>
      </c>
    </row>
    <row r="44" spans="1:22" ht="12.75">
      <c r="A44" s="290">
        <f>AT3A_Schools_PS!A44</f>
        <v>35</v>
      </c>
      <c r="B44" s="290" t="str">
        <f>AT3A_Schools_PS!B44</f>
        <v>35-HATHRAS</v>
      </c>
      <c r="C44" s="407">
        <v>1382</v>
      </c>
      <c r="D44" s="290">
        <v>853</v>
      </c>
      <c r="E44" s="370"/>
      <c r="F44" s="370"/>
      <c r="G44" s="371">
        <f t="shared" si="1"/>
        <v>0</v>
      </c>
      <c r="H44" s="414"/>
      <c r="I44" s="414"/>
      <c r="J44" s="371">
        <f t="shared" si="2"/>
        <v>0</v>
      </c>
      <c r="K44" s="414"/>
      <c r="L44" s="414"/>
      <c r="M44" s="371">
        <f t="shared" si="3"/>
        <v>0</v>
      </c>
      <c r="N44" s="414">
        <v>50.06</v>
      </c>
      <c r="O44" s="414">
        <v>33.58</v>
      </c>
      <c r="P44" s="371">
        <f t="shared" si="4"/>
        <v>83.64</v>
      </c>
      <c r="Q44" s="370">
        <f t="shared" si="10"/>
        <v>-50.06</v>
      </c>
      <c r="R44" s="370">
        <f t="shared" si="11"/>
        <v>-33.58</v>
      </c>
      <c r="S44" s="371">
        <f t="shared" si="7"/>
        <v>-83.64</v>
      </c>
      <c r="T44" s="290" t="s">
        <v>306</v>
      </c>
      <c r="U44" s="290">
        <f t="shared" si="8"/>
        <v>853</v>
      </c>
      <c r="V44" s="290">
        <f t="shared" si="9"/>
        <v>853</v>
      </c>
    </row>
    <row r="45" spans="1:22" ht="12.75">
      <c r="A45" s="290">
        <f>AT3A_Schools_PS!A45</f>
        <v>36</v>
      </c>
      <c r="B45" s="290" t="str">
        <f>AT3A_Schools_PS!B45</f>
        <v>36-ITAWAH</v>
      </c>
      <c r="C45" s="407">
        <v>1300</v>
      </c>
      <c r="D45" s="290">
        <v>1300</v>
      </c>
      <c r="E45" s="370"/>
      <c r="F45" s="370"/>
      <c r="G45" s="371">
        <f t="shared" si="1"/>
        <v>0</v>
      </c>
      <c r="H45" s="414"/>
      <c r="I45" s="414"/>
      <c r="J45" s="371">
        <f t="shared" si="2"/>
        <v>0</v>
      </c>
      <c r="K45" s="414"/>
      <c r="L45" s="414"/>
      <c r="M45" s="371">
        <f t="shared" si="3"/>
        <v>0</v>
      </c>
      <c r="N45" s="414">
        <v>78</v>
      </c>
      <c r="O45" s="414">
        <v>52</v>
      </c>
      <c r="P45" s="371">
        <f t="shared" si="4"/>
        <v>130</v>
      </c>
      <c r="Q45" s="370">
        <f t="shared" si="10"/>
        <v>-78</v>
      </c>
      <c r="R45" s="370">
        <f t="shared" si="11"/>
        <v>-52</v>
      </c>
      <c r="S45" s="371">
        <f t="shared" si="7"/>
        <v>-130</v>
      </c>
      <c r="T45" s="290" t="s">
        <v>306</v>
      </c>
      <c r="U45" s="290">
        <f t="shared" si="8"/>
        <v>1300</v>
      </c>
      <c r="V45" s="290">
        <f t="shared" si="9"/>
        <v>1300</v>
      </c>
    </row>
    <row r="46" spans="1:22" ht="12.75">
      <c r="A46" s="290">
        <f>AT3A_Schools_PS!A46</f>
        <v>37</v>
      </c>
      <c r="B46" s="290" t="str">
        <f>AT3A_Schools_PS!B46</f>
        <v>37-J.P. NAGAR</v>
      </c>
      <c r="C46" s="407">
        <v>992</v>
      </c>
      <c r="D46" s="290">
        <v>844</v>
      </c>
      <c r="E46" s="370"/>
      <c r="F46" s="370"/>
      <c r="G46" s="371">
        <f t="shared" si="1"/>
        <v>0</v>
      </c>
      <c r="H46" s="414"/>
      <c r="I46" s="414"/>
      <c r="J46" s="371">
        <f t="shared" si="2"/>
        <v>0</v>
      </c>
      <c r="K46" s="414"/>
      <c r="L46" s="414"/>
      <c r="M46" s="371">
        <f t="shared" si="3"/>
        <v>0</v>
      </c>
      <c r="N46" s="414">
        <v>-50.92</v>
      </c>
      <c r="O46" s="414">
        <v>-33.94</v>
      </c>
      <c r="P46" s="371">
        <f t="shared" si="4"/>
        <v>-84.86</v>
      </c>
      <c r="Q46" s="370">
        <f t="shared" si="10"/>
        <v>50.92</v>
      </c>
      <c r="R46" s="370">
        <f t="shared" si="11"/>
        <v>33.94</v>
      </c>
      <c r="S46" s="371">
        <f t="shared" si="7"/>
        <v>84.86</v>
      </c>
      <c r="T46" s="290" t="s">
        <v>306</v>
      </c>
      <c r="U46" s="290">
        <f t="shared" si="8"/>
        <v>844</v>
      </c>
      <c r="V46" s="290">
        <f t="shared" si="9"/>
        <v>844</v>
      </c>
    </row>
    <row r="47" spans="1:22" ht="12.75">
      <c r="A47" s="290">
        <f>AT3A_Schools_PS!A47</f>
        <v>38</v>
      </c>
      <c r="B47" s="290" t="str">
        <f>AT3A_Schools_PS!B47</f>
        <v>38-JALAUN</v>
      </c>
      <c r="C47" s="407">
        <v>1346</v>
      </c>
      <c r="D47" s="290">
        <v>1371</v>
      </c>
      <c r="E47" s="370"/>
      <c r="F47" s="370"/>
      <c r="G47" s="371">
        <f t="shared" si="1"/>
        <v>0</v>
      </c>
      <c r="H47" s="414"/>
      <c r="I47" s="414"/>
      <c r="J47" s="371">
        <f t="shared" si="2"/>
        <v>0</v>
      </c>
      <c r="K47" s="414"/>
      <c r="L47" s="414"/>
      <c r="M47" s="371">
        <f t="shared" si="3"/>
        <v>0</v>
      </c>
      <c r="N47" s="414">
        <v>79.98</v>
      </c>
      <c r="O47" s="414">
        <v>53.32</v>
      </c>
      <c r="P47" s="371">
        <f t="shared" si="4"/>
        <v>133.30000000000001</v>
      </c>
      <c r="Q47" s="370">
        <f t="shared" si="10"/>
        <v>-79.98</v>
      </c>
      <c r="R47" s="370">
        <f t="shared" si="11"/>
        <v>-53.32</v>
      </c>
      <c r="S47" s="371">
        <f t="shared" si="7"/>
        <v>-133.30000000000001</v>
      </c>
      <c r="T47" s="290" t="s">
        <v>306</v>
      </c>
      <c r="U47" s="290">
        <f t="shared" si="8"/>
        <v>1371</v>
      </c>
      <c r="V47" s="290">
        <f t="shared" si="9"/>
        <v>1371</v>
      </c>
    </row>
    <row r="48" spans="1:22" ht="12.75">
      <c r="A48" s="290">
        <f>AT3A_Schools_PS!A48</f>
        <v>39</v>
      </c>
      <c r="B48" s="290" t="str">
        <f>AT3A_Schools_PS!B48</f>
        <v>39-JAUNPUR</v>
      </c>
      <c r="C48" s="407">
        <v>2957</v>
      </c>
      <c r="D48" s="290">
        <v>2942</v>
      </c>
      <c r="E48" s="370"/>
      <c r="F48" s="370"/>
      <c r="G48" s="371">
        <f t="shared" si="1"/>
        <v>0</v>
      </c>
      <c r="H48" s="414"/>
      <c r="I48" s="414"/>
      <c r="J48" s="371">
        <f t="shared" si="2"/>
        <v>0</v>
      </c>
      <c r="K48" s="414"/>
      <c r="L48" s="414"/>
      <c r="M48" s="371">
        <f t="shared" si="3"/>
        <v>0</v>
      </c>
      <c r="N48" s="414">
        <v>176.61</v>
      </c>
      <c r="O48" s="414">
        <v>117.74</v>
      </c>
      <c r="P48" s="371">
        <f t="shared" si="4"/>
        <v>294.35000000000002</v>
      </c>
      <c r="Q48" s="370">
        <f t="shared" si="10"/>
        <v>-176.61</v>
      </c>
      <c r="R48" s="370">
        <f t="shared" si="11"/>
        <v>-117.74</v>
      </c>
      <c r="S48" s="371">
        <f t="shared" si="7"/>
        <v>-294.35000000000002</v>
      </c>
      <c r="T48" s="290" t="s">
        <v>306</v>
      </c>
      <c r="U48" s="290">
        <f t="shared" si="8"/>
        <v>2942</v>
      </c>
      <c r="V48" s="290">
        <f t="shared" si="9"/>
        <v>2942</v>
      </c>
    </row>
    <row r="49" spans="1:22" ht="12.75">
      <c r="A49" s="290">
        <f>AT3A_Schools_PS!A49</f>
        <v>40</v>
      </c>
      <c r="B49" s="290" t="str">
        <f>AT3A_Schools_PS!B49</f>
        <v>40-JHANSI</v>
      </c>
      <c r="C49" s="407">
        <v>1462</v>
      </c>
      <c r="D49" s="290">
        <v>1464</v>
      </c>
      <c r="E49" s="370"/>
      <c r="F49" s="370"/>
      <c r="G49" s="371">
        <f t="shared" si="1"/>
        <v>0</v>
      </c>
      <c r="H49" s="414"/>
      <c r="I49" s="414"/>
      <c r="J49" s="371">
        <f t="shared" si="2"/>
        <v>0</v>
      </c>
      <c r="K49" s="414"/>
      <c r="L49" s="414"/>
      <c r="M49" s="371">
        <f t="shared" si="3"/>
        <v>0</v>
      </c>
      <c r="N49" s="414">
        <v>91.19</v>
      </c>
      <c r="O49" s="414">
        <v>60.79</v>
      </c>
      <c r="P49" s="371">
        <f t="shared" si="4"/>
        <v>151.97999999999999</v>
      </c>
      <c r="Q49" s="370">
        <f t="shared" si="10"/>
        <v>-91.19</v>
      </c>
      <c r="R49" s="370">
        <f t="shared" si="11"/>
        <v>-60.79</v>
      </c>
      <c r="S49" s="371">
        <f t="shared" si="7"/>
        <v>-151.97999999999999</v>
      </c>
      <c r="T49" s="290" t="s">
        <v>306</v>
      </c>
      <c r="U49" s="290">
        <f t="shared" si="8"/>
        <v>1464</v>
      </c>
      <c r="V49" s="290">
        <f t="shared" si="9"/>
        <v>1464</v>
      </c>
    </row>
    <row r="50" spans="1:22" ht="12.75">
      <c r="A50" s="290">
        <f>AT3A_Schools_PS!A50</f>
        <v>41</v>
      </c>
      <c r="B50" s="290" t="str">
        <f>AT3A_Schools_PS!B50</f>
        <v>41-KANNAUJ</v>
      </c>
      <c r="C50" s="407">
        <v>1280</v>
      </c>
      <c r="D50" s="290">
        <v>1271</v>
      </c>
      <c r="E50" s="370"/>
      <c r="F50" s="370"/>
      <c r="G50" s="371">
        <f t="shared" si="1"/>
        <v>0</v>
      </c>
      <c r="H50" s="414"/>
      <c r="I50" s="414"/>
      <c r="J50" s="371">
        <f t="shared" si="2"/>
        <v>0</v>
      </c>
      <c r="K50" s="414"/>
      <c r="L50" s="414"/>
      <c r="M50" s="371">
        <f t="shared" si="3"/>
        <v>0</v>
      </c>
      <c r="N50" s="414">
        <v>0</v>
      </c>
      <c r="O50" s="414">
        <v>0</v>
      </c>
      <c r="P50" s="371">
        <f t="shared" si="4"/>
        <v>0</v>
      </c>
      <c r="Q50" s="370">
        <f t="shared" si="10"/>
        <v>0</v>
      </c>
      <c r="R50" s="370">
        <f t="shared" si="11"/>
        <v>0</v>
      </c>
      <c r="S50" s="371">
        <f t="shared" si="7"/>
        <v>0</v>
      </c>
      <c r="T50" s="290" t="s">
        <v>306</v>
      </c>
      <c r="U50" s="290">
        <f t="shared" si="8"/>
        <v>1271</v>
      </c>
      <c r="V50" s="290">
        <f t="shared" si="9"/>
        <v>1271</v>
      </c>
    </row>
    <row r="51" spans="1:22" ht="12.75">
      <c r="A51" s="290">
        <f>AT3A_Schools_PS!A51</f>
        <v>42</v>
      </c>
      <c r="B51" s="290" t="str">
        <f>AT3A_Schools_PS!B51</f>
        <v>42-KANPUR DEHAT</v>
      </c>
      <c r="C51" s="407">
        <v>1540</v>
      </c>
      <c r="D51" s="290">
        <v>1540</v>
      </c>
      <c r="E51" s="370"/>
      <c r="F51" s="370"/>
      <c r="G51" s="371">
        <f t="shared" si="1"/>
        <v>0</v>
      </c>
      <c r="H51" s="414"/>
      <c r="I51" s="414"/>
      <c r="J51" s="371">
        <f t="shared" si="2"/>
        <v>0</v>
      </c>
      <c r="K51" s="414"/>
      <c r="L51" s="414"/>
      <c r="M51" s="371">
        <f t="shared" si="3"/>
        <v>0</v>
      </c>
      <c r="N51" s="414">
        <v>79.33</v>
      </c>
      <c r="O51" s="414">
        <v>52.87</v>
      </c>
      <c r="P51" s="371">
        <f t="shared" si="4"/>
        <v>132.19999999999999</v>
      </c>
      <c r="Q51" s="370">
        <f t="shared" si="10"/>
        <v>-79.33</v>
      </c>
      <c r="R51" s="370">
        <f t="shared" si="11"/>
        <v>-52.87</v>
      </c>
      <c r="S51" s="371">
        <f t="shared" si="7"/>
        <v>-132.19999999999999</v>
      </c>
      <c r="T51" s="290" t="s">
        <v>306</v>
      </c>
      <c r="U51" s="290">
        <f t="shared" si="8"/>
        <v>1540</v>
      </c>
      <c r="V51" s="290">
        <f t="shared" si="9"/>
        <v>1540</v>
      </c>
    </row>
    <row r="52" spans="1:22" ht="12.75">
      <c r="A52" s="290">
        <f>AT3A_Schools_PS!A52</f>
        <v>43</v>
      </c>
      <c r="B52" s="290" t="str">
        <f>AT3A_Schools_PS!B52</f>
        <v>43-KANPUR NAGAR</v>
      </c>
      <c r="C52" s="407">
        <v>1870</v>
      </c>
      <c r="D52" s="290">
        <v>1386</v>
      </c>
      <c r="E52" s="370"/>
      <c r="F52" s="370"/>
      <c r="G52" s="371">
        <f t="shared" si="1"/>
        <v>0</v>
      </c>
      <c r="H52" s="414"/>
      <c r="I52" s="414"/>
      <c r="J52" s="371">
        <f t="shared" si="2"/>
        <v>0</v>
      </c>
      <c r="K52" s="414"/>
      <c r="L52" s="414"/>
      <c r="M52" s="371">
        <f t="shared" si="3"/>
        <v>0</v>
      </c>
      <c r="N52" s="414">
        <v>78.87</v>
      </c>
      <c r="O52" s="414">
        <v>52.58</v>
      </c>
      <c r="P52" s="371">
        <f t="shared" si="4"/>
        <v>131.44999999999999</v>
      </c>
      <c r="Q52" s="370">
        <f t="shared" si="10"/>
        <v>-78.87</v>
      </c>
      <c r="R52" s="370">
        <f t="shared" si="11"/>
        <v>-52.58</v>
      </c>
      <c r="S52" s="371">
        <f t="shared" si="7"/>
        <v>-131.44999999999999</v>
      </c>
      <c r="T52" s="290" t="s">
        <v>306</v>
      </c>
      <c r="U52" s="290">
        <f t="shared" si="8"/>
        <v>1386</v>
      </c>
      <c r="V52" s="290">
        <f t="shared" si="9"/>
        <v>1386</v>
      </c>
    </row>
    <row r="53" spans="1:22" ht="12.75">
      <c r="A53" s="290">
        <f>AT3A_Schools_PS!A53</f>
        <v>44</v>
      </c>
      <c r="B53" s="290" t="str">
        <f>AT3A_Schools_PS!B53</f>
        <v>44-KAAS GANJ</v>
      </c>
      <c r="C53" s="407">
        <v>1003</v>
      </c>
      <c r="D53" s="290">
        <v>976</v>
      </c>
      <c r="E53" s="370"/>
      <c r="F53" s="370"/>
      <c r="G53" s="371">
        <f t="shared" si="1"/>
        <v>0</v>
      </c>
      <c r="H53" s="414"/>
      <c r="I53" s="414"/>
      <c r="J53" s="371">
        <f t="shared" si="2"/>
        <v>0</v>
      </c>
      <c r="K53" s="414"/>
      <c r="L53" s="414"/>
      <c r="M53" s="371">
        <f t="shared" si="3"/>
        <v>0</v>
      </c>
      <c r="N53" s="414">
        <v>66.62</v>
      </c>
      <c r="O53" s="414">
        <v>44.42</v>
      </c>
      <c r="P53" s="371">
        <f t="shared" si="4"/>
        <v>111.04</v>
      </c>
      <c r="Q53" s="370">
        <f t="shared" si="10"/>
        <v>-66.62</v>
      </c>
      <c r="R53" s="370">
        <f t="shared" si="11"/>
        <v>-44.42</v>
      </c>
      <c r="S53" s="371">
        <f t="shared" si="7"/>
        <v>-111.04</v>
      </c>
      <c r="T53" s="290" t="s">
        <v>306</v>
      </c>
      <c r="U53" s="290">
        <f t="shared" si="8"/>
        <v>976</v>
      </c>
      <c r="V53" s="290">
        <f t="shared" si="9"/>
        <v>976</v>
      </c>
    </row>
    <row r="54" spans="1:22" ht="12.75">
      <c r="A54" s="290">
        <f>AT3A_Schools_PS!A54</f>
        <v>45</v>
      </c>
      <c r="B54" s="290" t="str">
        <f>AT3A_Schools_PS!B54</f>
        <v>45-KAUSHAMBI</v>
      </c>
      <c r="C54" s="407">
        <v>1038</v>
      </c>
      <c r="D54" s="290">
        <v>1088</v>
      </c>
      <c r="E54" s="370"/>
      <c r="F54" s="370"/>
      <c r="G54" s="371">
        <f t="shared" si="1"/>
        <v>0</v>
      </c>
      <c r="H54" s="414"/>
      <c r="I54" s="414"/>
      <c r="J54" s="371">
        <f t="shared" si="2"/>
        <v>0</v>
      </c>
      <c r="K54" s="414"/>
      <c r="L54" s="414"/>
      <c r="M54" s="371">
        <f t="shared" si="3"/>
        <v>0</v>
      </c>
      <c r="N54" s="414">
        <v>64.98</v>
      </c>
      <c r="O54" s="414">
        <v>43.32</v>
      </c>
      <c r="P54" s="371">
        <f t="shared" si="4"/>
        <v>108.30000000000001</v>
      </c>
      <c r="Q54" s="370">
        <f t="shared" si="10"/>
        <v>-64.98</v>
      </c>
      <c r="R54" s="370">
        <f t="shared" si="11"/>
        <v>-43.32</v>
      </c>
      <c r="S54" s="371">
        <f t="shared" si="7"/>
        <v>-108.30000000000001</v>
      </c>
      <c r="T54" s="290" t="s">
        <v>306</v>
      </c>
      <c r="U54" s="290">
        <f t="shared" si="8"/>
        <v>1088</v>
      </c>
      <c r="V54" s="290">
        <f t="shared" si="9"/>
        <v>1088</v>
      </c>
    </row>
    <row r="55" spans="1:22" ht="12.75">
      <c r="A55" s="290">
        <f>AT3A_Schools_PS!A55</f>
        <v>46</v>
      </c>
      <c r="B55" s="290" t="str">
        <f>AT3A_Schools_PS!B55</f>
        <v>46-KUSHINAGAR</v>
      </c>
      <c r="C55" s="407">
        <v>2193</v>
      </c>
      <c r="D55" s="290">
        <v>2193</v>
      </c>
      <c r="E55" s="370"/>
      <c r="F55" s="370"/>
      <c r="G55" s="371">
        <f t="shared" si="1"/>
        <v>0</v>
      </c>
      <c r="H55" s="414"/>
      <c r="I55" s="414"/>
      <c r="J55" s="371">
        <f t="shared" si="2"/>
        <v>0</v>
      </c>
      <c r="K55" s="414"/>
      <c r="L55" s="414"/>
      <c r="M55" s="371">
        <f t="shared" si="3"/>
        <v>0</v>
      </c>
      <c r="N55" s="414">
        <v>131.49</v>
      </c>
      <c r="O55" s="414">
        <v>87.64</v>
      </c>
      <c r="P55" s="371">
        <f t="shared" si="4"/>
        <v>219.13</v>
      </c>
      <c r="Q55" s="370">
        <f t="shared" si="10"/>
        <v>-131.49</v>
      </c>
      <c r="R55" s="370">
        <f t="shared" si="11"/>
        <v>-87.64</v>
      </c>
      <c r="S55" s="371">
        <f t="shared" si="7"/>
        <v>-219.13</v>
      </c>
      <c r="T55" s="290" t="s">
        <v>306</v>
      </c>
      <c r="U55" s="290">
        <f t="shared" si="8"/>
        <v>2193</v>
      </c>
      <c r="V55" s="290">
        <f t="shared" si="9"/>
        <v>2193</v>
      </c>
    </row>
    <row r="56" spans="1:22" ht="12.75">
      <c r="A56" s="290">
        <f>AT3A_Schools_PS!A56</f>
        <v>47</v>
      </c>
      <c r="B56" s="290" t="str">
        <f>AT3A_Schools_PS!B56</f>
        <v>47-LAKHIMPUR KHERI</v>
      </c>
      <c r="C56" s="407">
        <v>3108</v>
      </c>
      <c r="D56" s="290">
        <v>3108</v>
      </c>
      <c r="E56" s="370"/>
      <c r="F56" s="370"/>
      <c r="G56" s="371">
        <f t="shared" si="1"/>
        <v>0</v>
      </c>
      <c r="H56" s="414"/>
      <c r="I56" s="414"/>
      <c r="J56" s="371">
        <f t="shared" si="2"/>
        <v>0</v>
      </c>
      <c r="K56" s="414"/>
      <c r="L56" s="414"/>
      <c r="M56" s="371">
        <f t="shared" si="3"/>
        <v>0</v>
      </c>
      <c r="N56" s="414">
        <v>0</v>
      </c>
      <c r="O56" s="414">
        <v>0</v>
      </c>
      <c r="P56" s="371">
        <f t="shared" si="4"/>
        <v>0</v>
      </c>
      <c r="Q56" s="370">
        <f t="shared" si="10"/>
        <v>0</v>
      </c>
      <c r="R56" s="370">
        <f t="shared" si="11"/>
        <v>0</v>
      </c>
      <c r="S56" s="371">
        <f t="shared" si="7"/>
        <v>0</v>
      </c>
      <c r="T56" s="290" t="s">
        <v>306</v>
      </c>
      <c r="U56" s="290">
        <f t="shared" si="8"/>
        <v>3108</v>
      </c>
      <c r="V56" s="290">
        <f t="shared" si="9"/>
        <v>3108</v>
      </c>
    </row>
    <row r="57" spans="1:22" ht="12.75">
      <c r="A57" s="290">
        <f>AT3A_Schools_PS!A57</f>
        <v>48</v>
      </c>
      <c r="B57" s="290" t="str">
        <f>AT3A_Schools_PS!B57</f>
        <v>48-LALITPUR</v>
      </c>
      <c r="C57" s="407">
        <v>1373</v>
      </c>
      <c r="D57" s="290">
        <v>1373</v>
      </c>
      <c r="E57" s="370"/>
      <c r="F57" s="370"/>
      <c r="G57" s="371">
        <f t="shared" si="1"/>
        <v>0</v>
      </c>
      <c r="H57" s="414"/>
      <c r="I57" s="414"/>
      <c r="J57" s="371">
        <f t="shared" si="2"/>
        <v>0</v>
      </c>
      <c r="K57" s="414"/>
      <c r="L57" s="414"/>
      <c r="M57" s="371">
        <f t="shared" si="3"/>
        <v>0</v>
      </c>
      <c r="N57" s="414">
        <v>108.17</v>
      </c>
      <c r="O57" s="414">
        <v>72.11</v>
      </c>
      <c r="P57" s="371">
        <f t="shared" si="4"/>
        <v>180.28</v>
      </c>
      <c r="Q57" s="370">
        <f t="shared" si="10"/>
        <v>-108.17</v>
      </c>
      <c r="R57" s="370">
        <f t="shared" si="11"/>
        <v>-72.11</v>
      </c>
      <c r="S57" s="371">
        <f t="shared" si="7"/>
        <v>-180.28</v>
      </c>
      <c r="T57" s="290" t="s">
        <v>306</v>
      </c>
      <c r="U57" s="290">
        <f t="shared" si="8"/>
        <v>1373</v>
      </c>
      <c r="V57" s="290">
        <f t="shared" si="9"/>
        <v>1373</v>
      </c>
    </row>
    <row r="58" spans="1:22" ht="12.75">
      <c r="A58" s="290">
        <f>AT3A_Schools_PS!A58</f>
        <v>49</v>
      </c>
      <c r="B58" s="290" t="str">
        <f>AT3A_Schools_PS!B58</f>
        <v>49-LUCKNOW</v>
      </c>
      <c r="C58" s="407">
        <v>2709</v>
      </c>
      <c r="D58" s="290">
        <v>1250</v>
      </c>
      <c r="E58" s="370"/>
      <c r="F58" s="370"/>
      <c r="G58" s="371">
        <f t="shared" si="1"/>
        <v>0</v>
      </c>
      <c r="H58" s="414"/>
      <c r="I58" s="414"/>
      <c r="J58" s="371">
        <f t="shared" si="2"/>
        <v>0</v>
      </c>
      <c r="K58" s="414"/>
      <c r="L58" s="414"/>
      <c r="M58" s="371">
        <f t="shared" si="3"/>
        <v>0</v>
      </c>
      <c r="N58" s="414">
        <v>75.19</v>
      </c>
      <c r="O58" s="414">
        <v>50.13</v>
      </c>
      <c r="P58" s="371">
        <f t="shared" si="4"/>
        <v>125.32</v>
      </c>
      <c r="Q58" s="370">
        <f t="shared" si="10"/>
        <v>-75.19</v>
      </c>
      <c r="R58" s="370">
        <f t="shared" si="11"/>
        <v>-50.13</v>
      </c>
      <c r="S58" s="371">
        <f t="shared" si="7"/>
        <v>-125.32</v>
      </c>
      <c r="T58" s="290" t="s">
        <v>306</v>
      </c>
      <c r="U58" s="290">
        <f t="shared" si="8"/>
        <v>1250</v>
      </c>
      <c r="V58" s="290">
        <f t="shared" si="9"/>
        <v>1250</v>
      </c>
    </row>
    <row r="59" spans="1:22" ht="12.75">
      <c r="A59" s="290">
        <f>AT3A_Schools_PS!A59</f>
        <v>50</v>
      </c>
      <c r="B59" s="290" t="str">
        <f>AT3A_Schools_PS!B59</f>
        <v>50-MAHOBA</v>
      </c>
      <c r="C59" s="407">
        <v>887</v>
      </c>
      <c r="D59" s="290">
        <v>887</v>
      </c>
      <c r="E59" s="370"/>
      <c r="F59" s="370"/>
      <c r="G59" s="371">
        <f t="shared" si="1"/>
        <v>0</v>
      </c>
      <c r="H59" s="414"/>
      <c r="I59" s="414"/>
      <c r="J59" s="371">
        <f t="shared" si="2"/>
        <v>0</v>
      </c>
      <c r="K59" s="414"/>
      <c r="L59" s="414"/>
      <c r="M59" s="371">
        <f t="shared" si="3"/>
        <v>0</v>
      </c>
      <c r="N59" s="414">
        <v>53.22</v>
      </c>
      <c r="O59" s="414">
        <v>35.479999999999997</v>
      </c>
      <c r="P59" s="371">
        <f t="shared" si="4"/>
        <v>88.699999999999989</v>
      </c>
      <c r="Q59" s="370">
        <f t="shared" si="10"/>
        <v>-53.22</v>
      </c>
      <c r="R59" s="370">
        <f t="shared" si="11"/>
        <v>-35.479999999999997</v>
      </c>
      <c r="S59" s="371">
        <f t="shared" si="7"/>
        <v>-88.699999999999989</v>
      </c>
      <c r="T59" s="290" t="s">
        <v>306</v>
      </c>
      <c r="U59" s="290">
        <f t="shared" si="8"/>
        <v>887</v>
      </c>
      <c r="V59" s="290">
        <f t="shared" si="9"/>
        <v>887</v>
      </c>
    </row>
    <row r="60" spans="1:22" ht="12.75">
      <c r="A60" s="290">
        <f>AT3A_Schools_PS!A60</f>
        <v>51</v>
      </c>
      <c r="B60" s="290" t="str">
        <f>AT3A_Schools_PS!B60</f>
        <v>51-MAHRAJGANJ</v>
      </c>
      <c r="C60" s="407">
        <v>1754</v>
      </c>
      <c r="D60" s="290">
        <v>1711</v>
      </c>
      <c r="E60" s="370"/>
      <c r="F60" s="370"/>
      <c r="G60" s="371">
        <f t="shared" si="1"/>
        <v>0</v>
      </c>
      <c r="H60" s="414"/>
      <c r="I60" s="414"/>
      <c r="J60" s="371">
        <f t="shared" si="2"/>
        <v>0</v>
      </c>
      <c r="K60" s="414"/>
      <c r="L60" s="414"/>
      <c r="M60" s="371">
        <f t="shared" si="3"/>
        <v>0</v>
      </c>
      <c r="N60" s="414">
        <v>102.95</v>
      </c>
      <c r="O60" s="414">
        <v>68.58</v>
      </c>
      <c r="P60" s="371">
        <f t="shared" si="4"/>
        <v>171.53</v>
      </c>
      <c r="Q60" s="370">
        <f t="shared" si="10"/>
        <v>-102.95</v>
      </c>
      <c r="R60" s="370">
        <f t="shared" si="11"/>
        <v>-68.58</v>
      </c>
      <c r="S60" s="371">
        <f t="shared" si="7"/>
        <v>-171.53</v>
      </c>
      <c r="T60" s="290" t="s">
        <v>306</v>
      </c>
      <c r="U60" s="290">
        <f t="shared" si="8"/>
        <v>1711</v>
      </c>
      <c r="V60" s="290">
        <f t="shared" si="9"/>
        <v>1711</v>
      </c>
    </row>
    <row r="61" spans="1:22" ht="12.75">
      <c r="A61" s="290">
        <f>AT3A_Schools_PS!A61</f>
        <v>52</v>
      </c>
      <c r="B61" s="290" t="str">
        <f>AT3A_Schools_PS!B61</f>
        <v>52-MAINPURI</v>
      </c>
      <c r="C61" s="407">
        <v>1088</v>
      </c>
      <c r="D61" s="290">
        <v>1088</v>
      </c>
      <c r="E61" s="370"/>
      <c r="F61" s="370"/>
      <c r="G61" s="371">
        <f t="shared" si="1"/>
        <v>0</v>
      </c>
      <c r="H61" s="414"/>
      <c r="I61" s="414"/>
      <c r="J61" s="371">
        <f t="shared" si="2"/>
        <v>0</v>
      </c>
      <c r="K61" s="414"/>
      <c r="L61" s="414"/>
      <c r="M61" s="371">
        <f t="shared" si="3"/>
        <v>0</v>
      </c>
      <c r="N61" s="414">
        <v>65.400000000000006</v>
      </c>
      <c r="O61" s="414">
        <v>43.6</v>
      </c>
      <c r="P61" s="371">
        <f t="shared" si="4"/>
        <v>109</v>
      </c>
      <c r="Q61" s="370">
        <f t="shared" si="10"/>
        <v>-65.400000000000006</v>
      </c>
      <c r="R61" s="370">
        <f t="shared" si="11"/>
        <v>-43.6</v>
      </c>
      <c r="S61" s="371">
        <f t="shared" si="7"/>
        <v>-109</v>
      </c>
      <c r="T61" s="290" t="s">
        <v>306</v>
      </c>
      <c r="U61" s="290">
        <f t="shared" si="8"/>
        <v>1088</v>
      </c>
      <c r="V61" s="290">
        <f t="shared" si="9"/>
        <v>1088</v>
      </c>
    </row>
    <row r="62" spans="1:22" ht="12.75">
      <c r="A62" s="290">
        <f>AT3A_Schools_PS!A62</f>
        <v>53</v>
      </c>
      <c r="B62" s="290" t="str">
        <f>AT3A_Schools_PS!B62</f>
        <v>53-MATHURA</v>
      </c>
      <c r="C62" s="407">
        <v>2073</v>
      </c>
      <c r="D62" s="290">
        <v>0</v>
      </c>
      <c r="E62" s="370"/>
      <c r="F62" s="370"/>
      <c r="G62" s="371">
        <f t="shared" si="1"/>
        <v>0</v>
      </c>
      <c r="H62" s="414"/>
      <c r="I62" s="414"/>
      <c r="J62" s="371">
        <f t="shared" si="2"/>
        <v>0</v>
      </c>
      <c r="K62" s="414"/>
      <c r="L62" s="414"/>
      <c r="M62" s="371">
        <f t="shared" si="3"/>
        <v>0</v>
      </c>
      <c r="N62" s="414">
        <v>0</v>
      </c>
      <c r="O62" s="414">
        <v>0</v>
      </c>
      <c r="P62" s="371">
        <f t="shared" si="4"/>
        <v>0</v>
      </c>
      <c r="Q62" s="370">
        <f t="shared" si="10"/>
        <v>0</v>
      </c>
      <c r="R62" s="370">
        <f t="shared" si="11"/>
        <v>0</v>
      </c>
      <c r="S62" s="371">
        <f t="shared" si="7"/>
        <v>0</v>
      </c>
      <c r="T62" s="290" t="s">
        <v>306</v>
      </c>
      <c r="U62" s="290">
        <f t="shared" si="8"/>
        <v>0</v>
      </c>
      <c r="V62" s="290">
        <f t="shared" si="9"/>
        <v>0</v>
      </c>
    </row>
    <row r="63" spans="1:22" ht="12.75">
      <c r="A63" s="290">
        <f>AT3A_Schools_PS!A63</f>
        <v>54</v>
      </c>
      <c r="B63" s="290" t="str">
        <f>AT3A_Schools_PS!B63</f>
        <v>54-MAU</v>
      </c>
      <c r="C63" s="407">
        <v>1386</v>
      </c>
      <c r="D63" s="290">
        <v>1279</v>
      </c>
      <c r="E63" s="370"/>
      <c r="F63" s="370"/>
      <c r="G63" s="371">
        <f t="shared" si="1"/>
        <v>0</v>
      </c>
      <c r="H63" s="414"/>
      <c r="I63" s="414"/>
      <c r="J63" s="371">
        <f t="shared" si="2"/>
        <v>0</v>
      </c>
      <c r="K63" s="414"/>
      <c r="L63" s="414"/>
      <c r="M63" s="371">
        <f t="shared" si="3"/>
        <v>0</v>
      </c>
      <c r="N63" s="414">
        <v>77.040000000000006</v>
      </c>
      <c r="O63" s="414">
        <v>51.37</v>
      </c>
      <c r="P63" s="371">
        <f t="shared" si="4"/>
        <v>128.41</v>
      </c>
      <c r="Q63" s="370">
        <f t="shared" si="10"/>
        <v>-77.040000000000006</v>
      </c>
      <c r="R63" s="370">
        <f t="shared" si="11"/>
        <v>-51.37</v>
      </c>
      <c r="S63" s="371">
        <f t="shared" si="7"/>
        <v>-128.41</v>
      </c>
      <c r="T63" s="290" t="s">
        <v>306</v>
      </c>
      <c r="U63" s="290">
        <f t="shared" si="8"/>
        <v>1279</v>
      </c>
      <c r="V63" s="290">
        <f t="shared" si="9"/>
        <v>1279</v>
      </c>
    </row>
    <row r="64" spans="1:22" ht="12.75">
      <c r="A64" s="290">
        <f>AT3A_Schools_PS!A64</f>
        <v>55</v>
      </c>
      <c r="B64" s="290" t="str">
        <f>AT3A_Schools_PS!B64</f>
        <v>55-MEERUT</v>
      </c>
      <c r="C64" s="407">
        <v>1297</v>
      </c>
      <c r="D64" s="290">
        <v>877</v>
      </c>
      <c r="E64" s="370"/>
      <c r="F64" s="370"/>
      <c r="G64" s="371">
        <f t="shared" si="1"/>
        <v>0</v>
      </c>
      <c r="H64" s="414"/>
      <c r="I64" s="414"/>
      <c r="J64" s="371">
        <f t="shared" si="2"/>
        <v>0</v>
      </c>
      <c r="K64" s="414"/>
      <c r="L64" s="414"/>
      <c r="M64" s="371">
        <f t="shared" si="3"/>
        <v>0</v>
      </c>
      <c r="N64" s="414">
        <v>54.76</v>
      </c>
      <c r="O64" s="414">
        <v>36.51</v>
      </c>
      <c r="P64" s="371">
        <f t="shared" si="4"/>
        <v>91.27</v>
      </c>
      <c r="Q64" s="370">
        <f t="shared" si="10"/>
        <v>-54.76</v>
      </c>
      <c r="R64" s="370">
        <f t="shared" si="11"/>
        <v>-36.51</v>
      </c>
      <c r="S64" s="371">
        <f t="shared" si="7"/>
        <v>-91.27</v>
      </c>
      <c r="T64" s="290" t="s">
        <v>306</v>
      </c>
      <c r="U64" s="290">
        <f t="shared" si="8"/>
        <v>877</v>
      </c>
      <c r="V64" s="290">
        <f t="shared" si="9"/>
        <v>877</v>
      </c>
    </row>
    <row r="65" spans="1:22" ht="12.75">
      <c r="A65" s="290">
        <f>AT3A_Schools_PS!A65</f>
        <v>56</v>
      </c>
      <c r="B65" s="290" t="str">
        <f>AT3A_Schools_PS!B65</f>
        <v>56-MIRZAPUR</v>
      </c>
      <c r="C65" s="407">
        <v>1898</v>
      </c>
      <c r="D65" s="290">
        <v>1892</v>
      </c>
      <c r="E65" s="370"/>
      <c r="F65" s="370"/>
      <c r="G65" s="371">
        <f t="shared" si="1"/>
        <v>0</v>
      </c>
      <c r="H65" s="414"/>
      <c r="I65" s="414"/>
      <c r="J65" s="371">
        <f t="shared" si="2"/>
        <v>0</v>
      </c>
      <c r="K65" s="414"/>
      <c r="L65" s="414"/>
      <c r="M65" s="371">
        <f t="shared" si="3"/>
        <v>0</v>
      </c>
      <c r="N65" s="414">
        <v>113.56</v>
      </c>
      <c r="O65" s="414">
        <v>75.7</v>
      </c>
      <c r="P65" s="371">
        <f t="shared" si="4"/>
        <v>189.26</v>
      </c>
      <c r="Q65" s="370">
        <f t="shared" si="10"/>
        <v>-113.56</v>
      </c>
      <c r="R65" s="370">
        <f t="shared" si="11"/>
        <v>-75.7</v>
      </c>
      <c r="S65" s="371">
        <f t="shared" si="7"/>
        <v>-189.26</v>
      </c>
      <c r="T65" s="290" t="s">
        <v>306</v>
      </c>
      <c r="U65" s="290">
        <f t="shared" si="8"/>
        <v>1892</v>
      </c>
      <c r="V65" s="290">
        <f t="shared" si="9"/>
        <v>1892</v>
      </c>
    </row>
    <row r="66" spans="1:22" ht="12.75">
      <c r="A66" s="290">
        <f>AT3A_Schools_PS!A66</f>
        <v>57</v>
      </c>
      <c r="B66" s="290" t="str">
        <f>AT3A_Schools_PS!B66</f>
        <v>57-MORADABAD</v>
      </c>
      <c r="C66" s="407">
        <v>1411</v>
      </c>
      <c r="D66" s="290">
        <v>1219</v>
      </c>
      <c r="E66" s="370"/>
      <c r="F66" s="370"/>
      <c r="G66" s="371">
        <f t="shared" si="1"/>
        <v>0</v>
      </c>
      <c r="H66" s="414"/>
      <c r="I66" s="414"/>
      <c r="J66" s="371">
        <f t="shared" si="2"/>
        <v>0</v>
      </c>
      <c r="K66" s="414"/>
      <c r="L66" s="414"/>
      <c r="M66" s="371">
        <f t="shared" si="3"/>
        <v>0</v>
      </c>
      <c r="N66" s="414">
        <v>73.08</v>
      </c>
      <c r="O66" s="414">
        <v>48.72</v>
      </c>
      <c r="P66" s="371">
        <f t="shared" si="4"/>
        <v>121.8</v>
      </c>
      <c r="Q66" s="370">
        <f t="shared" si="10"/>
        <v>-73.08</v>
      </c>
      <c r="R66" s="370">
        <f t="shared" si="11"/>
        <v>-48.72</v>
      </c>
      <c r="S66" s="371">
        <f t="shared" si="7"/>
        <v>-121.8</v>
      </c>
      <c r="T66" s="290" t="s">
        <v>306</v>
      </c>
      <c r="U66" s="290">
        <f t="shared" si="8"/>
        <v>1219</v>
      </c>
      <c r="V66" s="290">
        <f t="shared" si="9"/>
        <v>1219</v>
      </c>
    </row>
    <row r="67" spans="1:22" ht="12.75">
      <c r="A67" s="290">
        <f>AT3A_Schools_PS!A67</f>
        <v>58</v>
      </c>
      <c r="B67" s="290" t="str">
        <f>AT3A_Schools_PS!B67</f>
        <v>58-MUZAFFARNAGAR</v>
      </c>
      <c r="C67" s="407">
        <v>846</v>
      </c>
      <c r="D67" s="290">
        <v>895</v>
      </c>
      <c r="E67" s="370"/>
      <c r="F67" s="370"/>
      <c r="G67" s="371">
        <f t="shared" si="1"/>
        <v>0</v>
      </c>
      <c r="H67" s="414"/>
      <c r="I67" s="414"/>
      <c r="J67" s="371">
        <f t="shared" si="2"/>
        <v>0</v>
      </c>
      <c r="K67" s="414"/>
      <c r="L67" s="414"/>
      <c r="M67" s="371">
        <f t="shared" si="3"/>
        <v>0</v>
      </c>
      <c r="N67" s="414">
        <v>50.79</v>
      </c>
      <c r="O67" s="414">
        <v>33.81</v>
      </c>
      <c r="P67" s="371">
        <f t="shared" si="4"/>
        <v>84.6</v>
      </c>
      <c r="Q67" s="370">
        <f t="shared" si="10"/>
        <v>-50.79</v>
      </c>
      <c r="R67" s="370">
        <f t="shared" si="11"/>
        <v>-33.81</v>
      </c>
      <c r="S67" s="371">
        <f t="shared" si="7"/>
        <v>-84.6</v>
      </c>
      <c r="T67" s="290" t="s">
        <v>306</v>
      </c>
      <c r="U67" s="290">
        <f t="shared" si="8"/>
        <v>895</v>
      </c>
      <c r="V67" s="290">
        <f t="shared" si="9"/>
        <v>895</v>
      </c>
    </row>
    <row r="68" spans="1:22" ht="12.75">
      <c r="A68" s="290">
        <f>AT3A_Schools_PS!A68</f>
        <v>59</v>
      </c>
      <c r="B68" s="290" t="str">
        <f>AT3A_Schools_PS!B68</f>
        <v>59-PILIBHIT</v>
      </c>
      <c r="C68" s="407">
        <v>1503</v>
      </c>
      <c r="D68" s="290">
        <v>1533</v>
      </c>
      <c r="E68" s="370"/>
      <c r="F68" s="370"/>
      <c r="G68" s="371">
        <f t="shared" si="1"/>
        <v>0</v>
      </c>
      <c r="H68" s="414"/>
      <c r="I68" s="414"/>
      <c r="J68" s="371">
        <f t="shared" si="2"/>
        <v>0</v>
      </c>
      <c r="K68" s="414"/>
      <c r="L68" s="414"/>
      <c r="M68" s="371">
        <f t="shared" si="3"/>
        <v>0</v>
      </c>
      <c r="N68" s="414">
        <v>91.87</v>
      </c>
      <c r="O68" s="414">
        <v>61.22</v>
      </c>
      <c r="P68" s="371">
        <f t="shared" si="4"/>
        <v>153.09</v>
      </c>
      <c r="Q68" s="370">
        <f t="shared" si="10"/>
        <v>-91.87</v>
      </c>
      <c r="R68" s="370">
        <f t="shared" si="11"/>
        <v>-61.22</v>
      </c>
      <c r="S68" s="371">
        <f t="shared" si="7"/>
        <v>-153.09</v>
      </c>
      <c r="T68" s="290" t="s">
        <v>306</v>
      </c>
      <c r="U68" s="290">
        <f t="shared" si="8"/>
        <v>1533</v>
      </c>
      <c r="V68" s="290">
        <f t="shared" si="9"/>
        <v>1533</v>
      </c>
    </row>
    <row r="69" spans="1:22" ht="12.75">
      <c r="A69" s="290">
        <f>AT3A_Schools_PS!A69</f>
        <v>60</v>
      </c>
      <c r="B69" s="290" t="str">
        <f>AT3A_Schools_PS!B69</f>
        <v>60-PRATAPGARH</v>
      </c>
      <c r="C69" s="407">
        <v>2118</v>
      </c>
      <c r="D69" s="290">
        <v>2359</v>
      </c>
      <c r="E69" s="370"/>
      <c r="F69" s="370"/>
      <c r="G69" s="371">
        <f t="shared" si="1"/>
        <v>0</v>
      </c>
      <c r="H69" s="414"/>
      <c r="I69" s="414"/>
      <c r="J69" s="371">
        <f t="shared" si="2"/>
        <v>0</v>
      </c>
      <c r="K69" s="414"/>
      <c r="L69" s="414"/>
      <c r="M69" s="371">
        <f t="shared" si="3"/>
        <v>0</v>
      </c>
      <c r="N69" s="414">
        <v>143.24</v>
      </c>
      <c r="O69" s="414">
        <v>90.26</v>
      </c>
      <c r="P69" s="371">
        <f t="shared" si="4"/>
        <v>233.5</v>
      </c>
      <c r="Q69" s="370">
        <f t="shared" si="10"/>
        <v>-143.24</v>
      </c>
      <c r="R69" s="370">
        <f t="shared" si="11"/>
        <v>-90.26</v>
      </c>
      <c r="S69" s="371">
        <f t="shared" si="7"/>
        <v>-233.5</v>
      </c>
      <c r="T69" s="290" t="s">
        <v>306</v>
      </c>
      <c r="U69" s="290">
        <f t="shared" si="8"/>
        <v>2359</v>
      </c>
      <c r="V69" s="290">
        <f t="shared" si="9"/>
        <v>2359</v>
      </c>
    </row>
    <row r="70" spans="1:22" ht="12.75">
      <c r="A70" s="290">
        <f>AT3A_Schools_PS!A70</f>
        <v>61</v>
      </c>
      <c r="B70" s="290" t="str">
        <f>AT3A_Schools_PS!B70</f>
        <v>61-RAI BAREILY</v>
      </c>
      <c r="C70" s="407">
        <v>1776</v>
      </c>
      <c r="D70" s="290">
        <v>1776</v>
      </c>
      <c r="E70" s="370"/>
      <c r="F70" s="370"/>
      <c r="G70" s="371">
        <f t="shared" si="1"/>
        <v>0</v>
      </c>
      <c r="H70" s="414"/>
      <c r="I70" s="414"/>
      <c r="J70" s="371">
        <f t="shared" si="2"/>
        <v>0</v>
      </c>
      <c r="K70" s="414"/>
      <c r="L70" s="414"/>
      <c r="M70" s="371">
        <f t="shared" si="3"/>
        <v>0</v>
      </c>
      <c r="N70" s="414">
        <v>106.51</v>
      </c>
      <c r="O70" s="414">
        <v>71.040000000000006</v>
      </c>
      <c r="P70" s="371">
        <f t="shared" si="4"/>
        <v>177.55</v>
      </c>
      <c r="Q70" s="370">
        <f t="shared" si="10"/>
        <v>-106.51</v>
      </c>
      <c r="R70" s="370">
        <f t="shared" si="11"/>
        <v>-71.040000000000006</v>
      </c>
      <c r="S70" s="371">
        <f t="shared" si="7"/>
        <v>-177.55</v>
      </c>
      <c r="T70" s="290" t="s">
        <v>306</v>
      </c>
      <c r="U70" s="290">
        <f t="shared" si="8"/>
        <v>1776</v>
      </c>
      <c r="V70" s="290">
        <f t="shared" si="9"/>
        <v>1776</v>
      </c>
    </row>
    <row r="71" spans="1:22" ht="12.75">
      <c r="A71" s="290">
        <f>AT3A_Schools_PS!A71</f>
        <v>62</v>
      </c>
      <c r="B71" s="290" t="str">
        <f>AT3A_Schools_PS!B71</f>
        <v>62-RAMPUR</v>
      </c>
      <c r="C71" s="407">
        <v>1592</v>
      </c>
      <c r="D71" s="290">
        <v>1410</v>
      </c>
      <c r="E71" s="370"/>
      <c r="F71" s="370"/>
      <c r="G71" s="371">
        <f t="shared" si="1"/>
        <v>0</v>
      </c>
      <c r="H71" s="414"/>
      <c r="I71" s="414"/>
      <c r="J71" s="371">
        <f t="shared" si="2"/>
        <v>0</v>
      </c>
      <c r="K71" s="414"/>
      <c r="L71" s="414"/>
      <c r="M71" s="371">
        <f t="shared" si="3"/>
        <v>0</v>
      </c>
      <c r="N71" s="414">
        <v>84.96</v>
      </c>
      <c r="O71" s="414">
        <v>56.64</v>
      </c>
      <c r="P71" s="371">
        <f t="shared" si="4"/>
        <v>141.6</v>
      </c>
      <c r="Q71" s="370">
        <f t="shared" si="10"/>
        <v>-84.96</v>
      </c>
      <c r="R71" s="370">
        <f t="shared" si="11"/>
        <v>-56.64</v>
      </c>
      <c r="S71" s="371">
        <f t="shared" si="7"/>
        <v>-141.6</v>
      </c>
      <c r="T71" s="290" t="s">
        <v>306</v>
      </c>
      <c r="U71" s="290">
        <f t="shared" si="8"/>
        <v>1410</v>
      </c>
      <c r="V71" s="290">
        <f t="shared" si="9"/>
        <v>1410</v>
      </c>
    </row>
    <row r="72" spans="1:22" ht="12.75">
      <c r="A72" s="290">
        <f>AT3A_Schools_PS!A72</f>
        <v>63</v>
      </c>
      <c r="B72" s="290" t="str">
        <f>AT3A_Schools_PS!B72</f>
        <v>63-SAHARANPUR</v>
      </c>
      <c r="C72" s="407">
        <v>1577</v>
      </c>
      <c r="D72" s="290">
        <v>1366</v>
      </c>
      <c r="E72" s="370"/>
      <c r="F72" s="370"/>
      <c r="G72" s="371">
        <f t="shared" si="1"/>
        <v>0</v>
      </c>
      <c r="H72" s="414"/>
      <c r="I72" s="414"/>
      <c r="J72" s="371">
        <f t="shared" si="2"/>
        <v>0</v>
      </c>
      <c r="K72" s="414"/>
      <c r="L72" s="414"/>
      <c r="M72" s="371">
        <f t="shared" si="3"/>
        <v>0</v>
      </c>
      <c r="N72" s="414">
        <v>81.96</v>
      </c>
      <c r="O72" s="414">
        <v>54.64</v>
      </c>
      <c r="P72" s="371">
        <f t="shared" si="4"/>
        <v>136.6</v>
      </c>
      <c r="Q72" s="370">
        <f t="shared" si="10"/>
        <v>-81.96</v>
      </c>
      <c r="R72" s="370">
        <f t="shared" si="11"/>
        <v>-54.64</v>
      </c>
      <c r="S72" s="371">
        <f t="shared" si="7"/>
        <v>-136.6</v>
      </c>
      <c r="T72" s="290" t="s">
        <v>306</v>
      </c>
      <c r="U72" s="290">
        <f t="shared" si="8"/>
        <v>1366</v>
      </c>
      <c r="V72" s="290">
        <f t="shared" si="9"/>
        <v>1366</v>
      </c>
    </row>
    <row r="73" spans="1:22" ht="12.75">
      <c r="A73" s="290">
        <f>AT3A_Schools_PS!A73</f>
        <v>64</v>
      </c>
      <c r="B73" s="290" t="str">
        <f>AT3A_Schools_PS!B73</f>
        <v>64-SANTKABIR NAGAR</v>
      </c>
      <c r="C73" s="407">
        <v>1157</v>
      </c>
      <c r="D73" s="290">
        <v>1153</v>
      </c>
      <c r="E73" s="370"/>
      <c r="F73" s="370"/>
      <c r="G73" s="371">
        <f t="shared" si="1"/>
        <v>0</v>
      </c>
      <c r="H73" s="414"/>
      <c r="I73" s="414"/>
      <c r="J73" s="371">
        <f t="shared" si="2"/>
        <v>0</v>
      </c>
      <c r="K73" s="414"/>
      <c r="L73" s="414"/>
      <c r="M73" s="371">
        <f t="shared" si="3"/>
        <v>0</v>
      </c>
      <c r="N73" s="414">
        <v>69.180000000000007</v>
      </c>
      <c r="O73" s="414">
        <v>46.12</v>
      </c>
      <c r="P73" s="371">
        <f t="shared" si="4"/>
        <v>115.30000000000001</v>
      </c>
      <c r="Q73" s="370">
        <f t="shared" si="10"/>
        <v>-69.180000000000007</v>
      </c>
      <c r="R73" s="370">
        <f t="shared" si="11"/>
        <v>-46.12</v>
      </c>
      <c r="S73" s="371">
        <f t="shared" si="7"/>
        <v>-115.30000000000001</v>
      </c>
      <c r="T73" s="290" t="s">
        <v>306</v>
      </c>
      <c r="U73" s="290">
        <f t="shared" si="8"/>
        <v>1153</v>
      </c>
      <c r="V73" s="290">
        <f t="shared" si="9"/>
        <v>1153</v>
      </c>
    </row>
    <row r="74" spans="1:22" ht="12.75">
      <c r="A74" s="290">
        <f>AT3A_Schools_PS!A74</f>
        <v>65</v>
      </c>
      <c r="B74" s="290" t="str">
        <f>AT3A_Schools_PS!B74</f>
        <v>65-SHAHJAHANPUR</v>
      </c>
      <c r="C74" s="407">
        <v>2353</v>
      </c>
      <c r="D74" s="290">
        <v>2476</v>
      </c>
      <c r="E74" s="370"/>
      <c r="F74" s="370"/>
      <c r="G74" s="371">
        <f t="shared" si="1"/>
        <v>0</v>
      </c>
      <c r="H74" s="414"/>
      <c r="I74" s="414"/>
      <c r="J74" s="371">
        <f t="shared" si="2"/>
        <v>0</v>
      </c>
      <c r="K74" s="414"/>
      <c r="L74" s="414"/>
      <c r="M74" s="371">
        <f t="shared" si="3"/>
        <v>0</v>
      </c>
      <c r="N74" s="414">
        <v>0</v>
      </c>
      <c r="O74" s="414">
        <v>0</v>
      </c>
      <c r="P74" s="371">
        <f t="shared" si="4"/>
        <v>0</v>
      </c>
      <c r="Q74" s="370">
        <f t="shared" ref="Q74:Q84" si="12">H74+K74-N74</f>
        <v>0</v>
      </c>
      <c r="R74" s="370">
        <f t="shared" ref="R74:R84" si="13">I74+L74-O74</f>
        <v>0</v>
      </c>
      <c r="S74" s="371">
        <f t="shared" si="7"/>
        <v>0</v>
      </c>
      <c r="T74" s="290" t="s">
        <v>306</v>
      </c>
      <c r="U74" s="290">
        <f t="shared" si="8"/>
        <v>2476</v>
      </c>
      <c r="V74" s="290">
        <f t="shared" si="9"/>
        <v>2476</v>
      </c>
    </row>
    <row r="75" spans="1:22" ht="12.75">
      <c r="A75" s="290">
        <f>AT3A_Schools_PS!A75</f>
        <v>66</v>
      </c>
      <c r="B75" s="290" t="str">
        <f>AT3A_Schools_PS!B75</f>
        <v>66-SHRAWASTI</v>
      </c>
      <c r="C75" s="407">
        <v>901</v>
      </c>
      <c r="D75" s="290">
        <v>901</v>
      </c>
      <c r="E75" s="370"/>
      <c r="F75" s="370"/>
      <c r="G75" s="371">
        <f t="shared" si="1"/>
        <v>0</v>
      </c>
      <c r="H75" s="414"/>
      <c r="I75" s="414"/>
      <c r="J75" s="371">
        <f t="shared" si="2"/>
        <v>0</v>
      </c>
      <c r="K75" s="414"/>
      <c r="L75" s="414"/>
      <c r="M75" s="371">
        <f t="shared" si="3"/>
        <v>0</v>
      </c>
      <c r="N75" s="414">
        <v>68.09</v>
      </c>
      <c r="O75" s="414">
        <v>45.39</v>
      </c>
      <c r="P75" s="371">
        <f t="shared" si="4"/>
        <v>113.48</v>
      </c>
      <c r="Q75" s="370">
        <f t="shared" si="12"/>
        <v>-68.09</v>
      </c>
      <c r="R75" s="370">
        <f t="shared" si="13"/>
        <v>-45.39</v>
      </c>
      <c r="S75" s="371">
        <f t="shared" si="7"/>
        <v>-113.48</v>
      </c>
      <c r="T75" s="290" t="s">
        <v>306</v>
      </c>
      <c r="U75" s="290">
        <f t="shared" si="8"/>
        <v>901</v>
      </c>
      <c r="V75" s="290">
        <f t="shared" si="9"/>
        <v>901</v>
      </c>
    </row>
    <row r="76" spans="1:22" ht="12.75">
      <c r="A76" s="290">
        <f>AT3A_Schools_PS!A76</f>
        <v>67</v>
      </c>
      <c r="B76" s="290" t="str">
        <f>AT3A_Schools_PS!B76</f>
        <v>67-SIDDHARTHNAGAR</v>
      </c>
      <c r="C76" s="407">
        <v>1760</v>
      </c>
      <c r="D76" s="290">
        <v>1837</v>
      </c>
      <c r="E76" s="370"/>
      <c r="F76" s="370"/>
      <c r="G76" s="371">
        <f t="shared" si="1"/>
        <v>0</v>
      </c>
      <c r="H76" s="414"/>
      <c r="I76" s="414"/>
      <c r="J76" s="371">
        <f t="shared" si="2"/>
        <v>0</v>
      </c>
      <c r="K76" s="414"/>
      <c r="L76" s="414"/>
      <c r="M76" s="371">
        <f t="shared" si="3"/>
        <v>0</v>
      </c>
      <c r="N76" s="414">
        <v>0</v>
      </c>
      <c r="O76" s="414">
        <v>0</v>
      </c>
      <c r="P76" s="371">
        <f t="shared" si="4"/>
        <v>0</v>
      </c>
      <c r="Q76" s="370">
        <f t="shared" si="12"/>
        <v>0</v>
      </c>
      <c r="R76" s="370">
        <f t="shared" si="13"/>
        <v>0</v>
      </c>
      <c r="S76" s="371">
        <f t="shared" si="7"/>
        <v>0</v>
      </c>
      <c r="T76" s="290" t="s">
        <v>306</v>
      </c>
      <c r="U76" s="290">
        <f t="shared" si="8"/>
        <v>1837</v>
      </c>
      <c r="V76" s="290">
        <f t="shared" si="9"/>
        <v>1837</v>
      </c>
    </row>
    <row r="77" spans="1:22" ht="12.75">
      <c r="A77" s="290">
        <f>AT3A_Schools_PS!A77</f>
        <v>68</v>
      </c>
      <c r="B77" s="290" t="str">
        <f>AT3A_Schools_PS!B77</f>
        <v>68-SITAPUR</v>
      </c>
      <c r="C77" s="407">
        <v>3161</v>
      </c>
      <c r="D77" s="290">
        <v>3161</v>
      </c>
      <c r="E77" s="370"/>
      <c r="F77" s="370"/>
      <c r="G77" s="371">
        <f t="shared" si="1"/>
        <v>0</v>
      </c>
      <c r="H77" s="414"/>
      <c r="I77" s="414"/>
      <c r="J77" s="371">
        <f t="shared" si="2"/>
        <v>0</v>
      </c>
      <c r="K77" s="414"/>
      <c r="L77" s="414"/>
      <c r="M77" s="371">
        <f t="shared" si="3"/>
        <v>0</v>
      </c>
      <c r="N77" s="414">
        <v>248.92</v>
      </c>
      <c r="O77" s="414">
        <v>82.98</v>
      </c>
      <c r="P77" s="371">
        <f t="shared" si="4"/>
        <v>331.9</v>
      </c>
      <c r="Q77" s="370">
        <f t="shared" si="12"/>
        <v>-248.92</v>
      </c>
      <c r="R77" s="370">
        <f t="shared" si="13"/>
        <v>-82.98</v>
      </c>
      <c r="S77" s="371">
        <f t="shared" si="7"/>
        <v>-331.9</v>
      </c>
      <c r="T77" s="290" t="s">
        <v>306</v>
      </c>
      <c r="U77" s="290">
        <f t="shared" si="8"/>
        <v>3161</v>
      </c>
      <c r="V77" s="290">
        <f t="shared" si="9"/>
        <v>3161</v>
      </c>
    </row>
    <row r="78" spans="1:22" ht="12.75">
      <c r="A78" s="290">
        <f>AT3A_Schools_PS!A78</f>
        <v>69</v>
      </c>
      <c r="B78" s="290" t="str">
        <f>AT3A_Schools_PS!B78</f>
        <v>69-SONBHADRA</v>
      </c>
      <c r="C78" s="407">
        <v>1588</v>
      </c>
      <c r="D78" s="290">
        <v>1598</v>
      </c>
      <c r="E78" s="370"/>
      <c r="F78" s="370"/>
      <c r="G78" s="371">
        <f t="shared" si="1"/>
        <v>0</v>
      </c>
      <c r="H78" s="414"/>
      <c r="I78" s="414"/>
      <c r="J78" s="371">
        <f t="shared" si="2"/>
        <v>0</v>
      </c>
      <c r="K78" s="414"/>
      <c r="L78" s="414"/>
      <c r="M78" s="371">
        <f t="shared" si="3"/>
        <v>0</v>
      </c>
      <c r="N78" s="414">
        <v>95.24</v>
      </c>
      <c r="O78" s="414">
        <v>63.47</v>
      </c>
      <c r="P78" s="371">
        <f t="shared" si="4"/>
        <v>158.70999999999998</v>
      </c>
      <c r="Q78" s="370">
        <f t="shared" si="12"/>
        <v>-95.24</v>
      </c>
      <c r="R78" s="370">
        <f t="shared" si="13"/>
        <v>-63.47</v>
      </c>
      <c r="S78" s="371">
        <f t="shared" si="7"/>
        <v>-158.70999999999998</v>
      </c>
      <c r="T78" s="290" t="s">
        <v>306</v>
      </c>
      <c r="U78" s="290">
        <f t="shared" si="8"/>
        <v>1598</v>
      </c>
      <c r="V78" s="290">
        <f t="shared" si="9"/>
        <v>1598</v>
      </c>
    </row>
    <row r="79" spans="1:22" ht="12.75">
      <c r="A79" s="290">
        <f>AT3A_Schools_PS!A79</f>
        <v>70</v>
      </c>
      <c r="B79" s="290" t="str">
        <f>AT3A_Schools_PS!B79</f>
        <v>70-SULTANPUR</v>
      </c>
      <c r="C79" s="407">
        <v>1887</v>
      </c>
      <c r="D79" s="290">
        <v>1928</v>
      </c>
      <c r="E79" s="370"/>
      <c r="F79" s="370"/>
      <c r="G79" s="371">
        <f t="shared" si="1"/>
        <v>0</v>
      </c>
      <c r="H79" s="414"/>
      <c r="I79" s="414"/>
      <c r="J79" s="371">
        <f t="shared" si="2"/>
        <v>0</v>
      </c>
      <c r="K79" s="414"/>
      <c r="L79" s="414"/>
      <c r="M79" s="371">
        <f t="shared" si="3"/>
        <v>0</v>
      </c>
      <c r="N79" s="414">
        <v>137.26</v>
      </c>
      <c r="O79" s="414">
        <v>91.51</v>
      </c>
      <c r="P79" s="371">
        <f t="shared" si="4"/>
        <v>228.76999999999998</v>
      </c>
      <c r="Q79" s="370">
        <f t="shared" si="12"/>
        <v>-137.26</v>
      </c>
      <c r="R79" s="370">
        <f t="shared" si="13"/>
        <v>-91.51</v>
      </c>
      <c r="S79" s="371">
        <f t="shared" si="7"/>
        <v>-228.76999999999998</v>
      </c>
      <c r="T79" s="290" t="s">
        <v>306</v>
      </c>
      <c r="U79" s="290">
        <f t="shared" si="8"/>
        <v>1928</v>
      </c>
      <c r="V79" s="290">
        <f t="shared" si="9"/>
        <v>1928</v>
      </c>
    </row>
    <row r="80" spans="1:22" ht="12.75">
      <c r="A80" s="290">
        <f>AT3A_Schools_PS!A80</f>
        <v>71</v>
      </c>
      <c r="B80" s="290" t="str">
        <f>AT3A_Schools_PS!B80</f>
        <v>71-UNNAO</v>
      </c>
      <c r="C80" s="407">
        <v>1899</v>
      </c>
      <c r="D80" s="290">
        <v>1946</v>
      </c>
      <c r="E80" s="370"/>
      <c r="F80" s="370"/>
      <c r="G80" s="371">
        <f t="shared" si="1"/>
        <v>0</v>
      </c>
      <c r="H80" s="414"/>
      <c r="I80" s="414"/>
      <c r="J80" s="371">
        <f t="shared" si="2"/>
        <v>0</v>
      </c>
      <c r="K80" s="414"/>
      <c r="L80" s="414"/>
      <c r="M80" s="371">
        <f t="shared" si="3"/>
        <v>0</v>
      </c>
      <c r="N80" s="414"/>
      <c r="O80" s="414"/>
      <c r="P80" s="371">
        <f t="shared" si="4"/>
        <v>0</v>
      </c>
      <c r="Q80" s="370">
        <f t="shared" si="12"/>
        <v>0</v>
      </c>
      <c r="R80" s="370">
        <f t="shared" si="13"/>
        <v>0</v>
      </c>
      <c r="S80" s="371">
        <f t="shared" si="7"/>
        <v>0</v>
      </c>
      <c r="T80" s="290" t="s">
        <v>306</v>
      </c>
      <c r="U80" s="290">
        <f t="shared" si="8"/>
        <v>1946</v>
      </c>
      <c r="V80" s="290">
        <f t="shared" si="9"/>
        <v>1946</v>
      </c>
    </row>
    <row r="81" spans="1:22" ht="12.75">
      <c r="A81" s="290">
        <f>AT3A_Schools_PS!A81</f>
        <v>72</v>
      </c>
      <c r="B81" s="290" t="str">
        <f>AT3A_Schools_PS!B81</f>
        <v>72-VARANASI</v>
      </c>
      <c r="C81" s="407">
        <v>1428</v>
      </c>
      <c r="D81" s="290">
        <v>1498</v>
      </c>
      <c r="E81" s="370"/>
      <c r="F81" s="370"/>
      <c r="G81" s="371">
        <f t="shared" si="1"/>
        <v>0</v>
      </c>
      <c r="H81" s="414"/>
      <c r="I81" s="414"/>
      <c r="J81" s="371">
        <f t="shared" si="2"/>
        <v>0</v>
      </c>
      <c r="K81" s="414"/>
      <c r="L81" s="414"/>
      <c r="M81" s="371">
        <f t="shared" si="3"/>
        <v>0</v>
      </c>
      <c r="N81" s="414">
        <v>70.489999999999995</v>
      </c>
      <c r="O81" s="414">
        <v>78.61</v>
      </c>
      <c r="P81" s="371">
        <f t="shared" si="4"/>
        <v>149.1</v>
      </c>
      <c r="Q81" s="370">
        <f t="shared" si="12"/>
        <v>-70.489999999999995</v>
      </c>
      <c r="R81" s="370">
        <f t="shared" si="13"/>
        <v>-78.61</v>
      </c>
      <c r="S81" s="371">
        <f t="shared" si="7"/>
        <v>-149.1</v>
      </c>
      <c r="T81" s="290" t="s">
        <v>306</v>
      </c>
      <c r="U81" s="290">
        <f t="shared" si="8"/>
        <v>1498</v>
      </c>
      <c r="V81" s="290">
        <f t="shared" si="9"/>
        <v>1498</v>
      </c>
    </row>
    <row r="82" spans="1:22" ht="12.75">
      <c r="A82" s="290">
        <f>AT3A_Schools_PS!A82</f>
        <v>73</v>
      </c>
      <c r="B82" s="290" t="str">
        <f>AT3A_Schools_PS!B82</f>
        <v>73-SAMBHAL</v>
      </c>
      <c r="C82" s="407">
        <v>1270</v>
      </c>
      <c r="D82" s="290">
        <v>1315</v>
      </c>
      <c r="E82" s="370"/>
      <c r="F82" s="370"/>
      <c r="G82" s="371">
        <f t="shared" si="1"/>
        <v>0</v>
      </c>
      <c r="H82" s="414"/>
      <c r="I82" s="414"/>
      <c r="J82" s="371">
        <f t="shared" si="2"/>
        <v>0</v>
      </c>
      <c r="K82" s="414"/>
      <c r="L82" s="414"/>
      <c r="M82" s="371">
        <f t="shared" si="3"/>
        <v>0</v>
      </c>
      <c r="N82" s="414">
        <v>78.900000000000006</v>
      </c>
      <c r="O82" s="414">
        <v>52.6</v>
      </c>
      <c r="P82" s="371">
        <f t="shared" si="4"/>
        <v>131.5</v>
      </c>
      <c r="Q82" s="370">
        <f t="shared" si="12"/>
        <v>-78.900000000000006</v>
      </c>
      <c r="R82" s="370">
        <f t="shared" si="13"/>
        <v>-52.6</v>
      </c>
      <c r="S82" s="371">
        <f t="shared" si="7"/>
        <v>-131.5</v>
      </c>
      <c r="T82" s="290" t="s">
        <v>306</v>
      </c>
      <c r="U82" s="290">
        <f t="shared" si="8"/>
        <v>1315</v>
      </c>
      <c r="V82" s="290">
        <f t="shared" si="9"/>
        <v>1315</v>
      </c>
    </row>
    <row r="83" spans="1:22" ht="12.75">
      <c r="A83" s="290">
        <f>AT3A_Schools_PS!A83</f>
        <v>74</v>
      </c>
      <c r="B83" s="290" t="str">
        <f>AT3A_Schools_PS!B83</f>
        <v>74-HAPUR</v>
      </c>
      <c r="C83" s="407">
        <v>629</v>
      </c>
      <c r="D83" s="290">
        <v>659</v>
      </c>
      <c r="E83" s="370"/>
      <c r="F83" s="370"/>
      <c r="G83" s="371">
        <f t="shared" si="1"/>
        <v>0</v>
      </c>
      <c r="H83" s="414"/>
      <c r="I83" s="414"/>
      <c r="J83" s="371">
        <f t="shared" si="2"/>
        <v>0</v>
      </c>
      <c r="K83" s="414"/>
      <c r="L83" s="414"/>
      <c r="M83" s="371">
        <f t="shared" si="3"/>
        <v>0</v>
      </c>
      <c r="N83" s="414">
        <v>43.57</v>
      </c>
      <c r="O83" s="414">
        <v>29.04</v>
      </c>
      <c r="P83" s="371">
        <f t="shared" si="4"/>
        <v>72.61</v>
      </c>
      <c r="Q83" s="370">
        <f t="shared" si="12"/>
        <v>-43.57</v>
      </c>
      <c r="R83" s="370">
        <f t="shared" si="13"/>
        <v>-29.04</v>
      </c>
      <c r="S83" s="371">
        <f t="shared" si="7"/>
        <v>-72.61</v>
      </c>
      <c r="T83" s="290" t="s">
        <v>306</v>
      </c>
      <c r="U83" s="290">
        <f t="shared" si="8"/>
        <v>659</v>
      </c>
      <c r="V83" s="290">
        <f t="shared" si="9"/>
        <v>659</v>
      </c>
    </row>
    <row r="84" spans="1:22" ht="12.75">
      <c r="A84" s="290">
        <f>AT3A_Schools_PS!A84</f>
        <v>75</v>
      </c>
      <c r="B84" s="290" t="str">
        <f>AT3A_Schools_PS!B84</f>
        <v>75-SHAMLI</v>
      </c>
      <c r="C84" s="407">
        <v>543</v>
      </c>
      <c r="D84" s="290">
        <v>510</v>
      </c>
      <c r="E84" s="370"/>
      <c r="F84" s="370"/>
      <c r="G84" s="371">
        <f t="shared" si="1"/>
        <v>0</v>
      </c>
      <c r="H84" s="414"/>
      <c r="I84" s="414"/>
      <c r="J84" s="371">
        <f t="shared" si="2"/>
        <v>0</v>
      </c>
      <c r="K84" s="414"/>
      <c r="L84" s="414"/>
      <c r="M84" s="371">
        <f t="shared" si="3"/>
        <v>0</v>
      </c>
      <c r="N84" s="414">
        <v>30.48</v>
      </c>
      <c r="O84" s="414">
        <v>20.260000000000002</v>
      </c>
      <c r="P84" s="371">
        <f t="shared" si="4"/>
        <v>50.74</v>
      </c>
      <c r="Q84" s="370">
        <f t="shared" si="12"/>
        <v>-30.48</v>
      </c>
      <c r="R84" s="370">
        <f t="shared" si="13"/>
        <v>-20.260000000000002</v>
      </c>
      <c r="S84" s="371">
        <f t="shared" si="7"/>
        <v>-50.74</v>
      </c>
      <c r="T84" s="290" t="s">
        <v>306</v>
      </c>
      <c r="U84" s="290">
        <f t="shared" si="8"/>
        <v>510</v>
      </c>
      <c r="V84" s="290">
        <f t="shared" si="9"/>
        <v>510</v>
      </c>
    </row>
    <row r="89" spans="1:22" ht="12.75">
      <c r="A89" s="197" t="str">
        <f>AT_2A_fundflow!A53</f>
        <v>Date:</v>
      </c>
      <c r="R89" s="450" t="str">
        <f>'AT-1'!J46</f>
        <v>(Signature)</v>
      </c>
    </row>
    <row r="90" spans="1:22" ht="12.75">
      <c r="A90" s="197" t="str">
        <f>AT_2A_fundflow!A54</f>
        <v>Place: LUCKNOW</v>
      </c>
      <c r="R90" s="450" t="str">
        <f>'AT-1'!J47</f>
        <v>Secretary Basic Education Department</v>
      </c>
    </row>
    <row r="91" spans="1:22" ht="12.75">
      <c r="Q91" s="450" t="str">
        <f>'AT-1'!I48</f>
        <v>Seal:</v>
      </c>
    </row>
  </sheetData>
  <mergeCells count="15">
    <mergeCell ref="Q6:S6"/>
    <mergeCell ref="A2:V2"/>
    <mergeCell ref="A4:V4"/>
    <mergeCell ref="A3:V3"/>
    <mergeCell ref="U6:U7"/>
    <mergeCell ref="V6:V7"/>
    <mergeCell ref="T6:T7"/>
    <mergeCell ref="A6:A7"/>
    <mergeCell ref="N6:P6"/>
    <mergeCell ref="B6:B7"/>
    <mergeCell ref="D6:D7"/>
    <mergeCell ref="C6:C7"/>
    <mergeCell ref="E6:G6"/>
    <mergeCell ref="H6:J6"/>
    <mergeCell ref="K6:M6"/>
  </mergeCells>
  <printOptions horizontalCentered="1"/>
  <pageMargins left="0.59055118110236227" right="0.59055118110236227" top="0.78740157480314965" bottom="0.59055118110236227" header="0.78740157480314965" footer="0.39370078740157483"/>
  <pageSetup paperSize="9" scale="67" fitToHeight="0" pageOrder="overThenDown" orientation="landscape" cellComments="atEnd" r:id="rId1"/>
  <headerFooter>
    <oddFooter>&amp;R&amp;P of &amp;N</oddFooter>
  </headerFooter>
</worksheet>
</file>

<file path=xl/worksheets/sheet22.xml><?xml version="1.0" encoding="utf-8"?>
<worksheet xmlns="http://schemas.openxmlformats.org/spreadsheetml/2006/main" xmlns:r="http://schemas.openxmlformats.org/officeDocument/2006/relationships">
  <sheetPr>
    <tabColor rgb="FF00B050"/>
    <outlinePr summaryBelow="0" summaryRight="0"/>
    <pageSetUpPr fitToPage="1"/>
  </sheetPr>
  <dimension ref="A1:V91"/>
  <sheetViews>
    <sheetView view="pageBreakPreview" zoomScaleSheetLayoutView="100" workbookViewId="0">
      <pane xSplit="2" ySplit="9" topLeftCell="E82" activePane="bottomRight" state="frozen"/>
      <selection activeCell="D42" sqref="D42:F43"/>
      <selection pane="topRight" activeCell="D42" sqref="D42:F43"/>
      <selection pane="bottomLeft" activeCell="D42" sqref="D42:F43"/>
      <selection pane="bottomRight" activeCell="O85" sqref="O85"/>
    </sheetView>
  </sheetViews>
  <sheetFormatPr defaultColWidth="14.42578125" defaultRowHeight="15.75" customHeight="1"/>
  <cols>
    <col min="1" max="1" width="5.85546875" style="317" customWidth="1"/>
    <col min="2" max="2" width="25.5703125" style="317" customWidth="1"/>
    <col min="3" max="3" width="13.42578125" style="317" customWidth="1"/>
    <col min="4" max="4" width="9.28515625" style="317" customWidth="1"/>
    <col min="5" max="5" width="14.28515625" style="317" customWidth="1"/>
    <col min="6" max="7" width="13.7109375" style="317" customWidth="1"/>
    <col min="8" max="8" width="10.7109375" style="317" bestFit="1" customWidth="1"/>
    <col min="9" max="9" width="10.42578125" style="317" customWidth="1"/>
    <col min="10" max="10" width="11.140625" style="317" customWidth="1"/>
    <col min="11" max="11" width="12.5703125" style="317" bestFit="1" customWidth="1"/>
    <col min="12" max="12" width="10.42578125" style="317" customWidth="1"/>
    <col min="13" max="13" width="16.85546875" style="317" customWidth="1"/>
    <col min="14" max="14" width="10" style="317" customWidth="1"/>
    <col min="15" max="16384" width="14.42578125" style="317"/>
  </cols>
  <sheetData>
    <row r="1" spans="1:22" ht="15.75" customHeight="1">
      <c r="A1" s="277"/>
      <c r="B1" s="277"/>
      <c r="C1" s="277"/>
      <c r="D1" s="277"/>
      <c r="E1" s="277"/>
      <c r="F1" s="277"/>
      <c r="G1" s="277"/>
      <c r="H1" s="277"/>
      <c r="I1" s="277"/>
      <c r="J1" s="277"/>
      <c r="K1" s="277"/>
      <c r="L1" s="277"/>
      <c r="M1" s="277"/>
      <c r="N1" s="345" t="s">
        <v>309</v>
      </c>
    </row>
    <row r="2" spans="1:22" ht="15.75" customHeight="1">
      <c r="A2" s="721" t="str">
        <f>'AT-2-S1 BUDGET'!A2</f>
        <v>[Mid Day Meal Scheme, U.P.]</v>
      </c>
      <c r="B2" s="680"/>
      <c r="C2" s="680"/>
      <c r="D2" s="680"/>
      <c r="E2" s="680"/>
      <c r="F2" s="680"/>
      <c r="G2" s="680"/>
      <c r="H2" s="680"/>
      <c r="I2" s="680"/>
      <c r="J2" s="680"/>
      <c r="K2" s="680"/>
      <c r="L2" s="680"/>
      <c r="M2" s="680"/>
      <c r="N2" s="680"/>
    </row>
    <row r="3" spans="1:22" ht="24.75" customHeight="1">
      <c r="A3" s="710" t="str">
        <f>'AT-2-S1 BUDGET'!A3</f>
        <v>Annual Work Plan and Budget 2019-20</v>
      </c>
      <c r="B3" s="680"/>
      <c r="C3" s="680"/>
      <c r="D3" s="680"/>
      <c r="E3" s="680"/>
      <c r="F3" s="680"/>
      <c r="G3" s="680"/>
      <c r="H3" s="680"/>
      <c r="I3" s="680"/>
      <c r="J3" s="680"/>
      <c r="K3" s="680"/>
      <c r="L3" s="680"/>
      <c r="M3" s="680"/>
      <c r="N3" s="680"/>
    </row>
    <row r="4" spans="1:22" ht="15.75" customHeight="1">
      <c r="A4" s="720" t="s">
        <v>949</v>
      </c>
      <c r="B4" s="680"/>
      <c r="C4" s="680"/>
      <c r="D4" s="680"/>
      <c r="E4" s="680"/>
      <c r="F4" s="680"/>
      <c r="G4" s="680"/>
      <c r="H4" s="680"/>
      <c r="I4" s="680"/>
      <c r="J4" s="680"/>
      <c r="K4" s="680"/>
      <c r="L4" s="680"/>
      <c r="M4" s="680"/>
      <c r="N4" s="680"/>
    </row>
    <row r="5" spans="1:22" ht="15.75" customHeight="1">
      <c r="A5" s="277"/>
      <c r="B5" s="277"/>
      <c r="C5" s="277"/>
      <c r="D5" s="277"/>
      <c r="E5" s="277"/>
      <c r="F5" s="277"/>
      <c r="G5" s="277"/>
      <c r="H5" s="277"/>
      <c r="I5" s="277"/>
      <c r="J5" s="277"/>
      <c r="K5" s="277"/>
      <c r="L5" s="277"/>
      <c r="M5" s="277"/>
      <c r="N5" s="277"/>
    </row>
    <row r="6" spans="1:22" ht="15.75" customHeight="1">
      <c r="A6" s="298" t="str">
        <f>AT_2A_fundflow!A5</f>
        <v>State: UTTAR PRADESH</v>
      </c>
      <c r="B6" s="277"/>
      <c r="C6" s="277"/>
      <c r="D6" s="277"/>
      <c r="E6" s="277"/>
      <c r="F6" s="378"/>
      <c r="G6" s="277"/>
      <c r="H6" s="277"/>
      <c r="I6" s="277"/>
      <c r="J6" s="277"/>
      <c r="K6" s="277"/>
      <c r="L6" s="277"/>
      <c r="M6" s="296" t="str">
        <f>AT_2A_fundflow!U5</f>
        <v>(For the Period 01.04.18 to 31.03.19)</v>
      </c>
      <c r="N6" s="299" t="str">
        <f>'AT-2-S1 BUDGET'!V5</f>
        <v>Rs. in Lakh</v>
      </c>
    </row>
    <row r="7" spans="1:22" ht="103.5" customHeight="1">
      <c r="A7" s="285" t="s">
        <v>83</v>
      </c>
      <c r="B7" s="285" t="s">
        <v>90</v>
      </c>
      <c r="C7" s="285" t="s">
        <v>950</v>
      </c>
      <c r="D7" s="285" t="s">
        <v>1203</v>
      </c>
      <c r="E7" s="285" t="s">
        <v>310</v>
      </c>
      <c r="F7" s="285" t="s">
        <v>311</v>
      </c>
      <c r="G7" s="285" t="s">
        <v>951</v>
      </c>
      <c r="H7" s="285" t="s">
        <v>312</v>
      </c>
      <c r="I7" s="285" t="s">
        <v>263</v>
      </c>
      <c r="J7" s="285" t="s">
        <v>313</v>
      </c>
      <c r="K7" s="285" t="s">
        <v>943</v>
      </c>
      <c r="L7" s="285" t="s">
        <v>265</v>
      </c>
      <c r="M7" s="285" t="s">
        <v>314</v>
      </c>
      <c r="N7" s="300" t="s">
        <v>854</v>
      </c>
    </row>
    <row r="8" spans="1:22" ht="15.75" customHeight="1">
      <c r="A8" s="285">
        <v>1</v>
      </c>
      <c r="B8" s="285">
        <v>2</v>
      </c>
      <c r="C8" s="285">
        <v>3</v>
      </c>
      <c r="D8" s="285">
        <v>4</v>
      </c>
      <c r="E8" s="285">
        <v>5</v>
      </c>
      <c r="F8" s="285">
        <v>6</v>
      </c>
      <c r="G8" s="285">
        <v>7</v>
      </c>
      <c r="H8" s="285">
        <v>8</v>
      </c>
      <c r="I8" s="285">
        <v>9</v>
      </c>
      <c r="J8" s="285">
        <v>10</v>
      </c>
      <c r="K8" s="285" t="s">
        <v>315</v>
      </c>
      <c r="L8" s="285" t="s">
        <v>316</v>
      </c>
      <c r="M8" s="285">
        <v>13</v>
      </c>
      <c r="N8" s="285">
        <v>14</v>
      </c>
      <c r="O8" s="604">
        <v>2108.88</v>
      </c>
    </row>
    <row r="9" spans="1:22" ht="15.75" customHeight="1">
      <c r="A9" s="349"/>
      <c r="B9" s="349" t="s">
        <v>27</v>
      </c>
      <c r="C9" s="379">
        <f>SUM(C10:C84)</f>
        <v>2325.8699999999994</v>
      </c>
      <c r="D9" s="379">
        <f>SUM(D10:D84)</f>
        <v>0</v>
      </c>
      <c r="E9" s="379">
        <f>SUM(E10:E84)</f>
        <v>2108.8799999999997</v>
      </c>
      <c r="F9" s="379">
        <v>7.4999999999999997E-3</v>
      </c>
      <c r="G9" s="379">
        <f t="shared" ref="G9:N9" si="0">SUM(G10:G84)</f>
        <v>2190.7797900000005</v>
      </c>
      <c r="H9" s="379">
        <f t="shared" si="0"/>
        <v>2075.9287800000002</v>
      </c>
      <c r="I9" s="379">
        <f t="shared" si="0"/>
        <v>573.08097000000009</v>
      </c>
      <c r="J9" s="379">
        <f t="shared" si="0"/>
        <v>515.94782999999984</v>
      </c>
      <c r="K9" s="379">
        <f t="shared" si="0"/>
        <v>2591.8766099999993</v>
      </c>
      <c r="L9" s="379">
        <f t="shared" si="0"/>
        <v>171.98415</v>
      </c>
      <c r="M9" s="379"/>
      <c r="N9" s="379">
        <f t="shared" si="0"/>
        <v>-482.99661000000003</v>
      </c>
      <c r="O9" s="321"/>
      <c r="P9" s="321"/>
      <c r="Q9" s="321"/>
      <c r="R9" s="321"/>
      <c r="S9" s="321"/>
      <c r="T9" s="321"/>
      <c r="U9" s="321"/>
      <c r="V9" s="321"/>
    </row>
    <row r="10" spans="1:22" ht="15.75" customHeight="1">
      <c r="A10" s="353">
        <f>AT3A_Schools_PS!A10</f>
        <v>1</v>
      </c>
      <c r="B10" s="353" t="str">
        <f>AT3A_Schools_PS!B10</f>
        <v>01-AGRA</v>
      </c>
      <c r="C10" s="356">
        <v>32.97</v>
      </c>
      <c r="D10" s="380">
        <v>0</v>
      </c>
      <c r="E10" s="356">
        <v>43.65</v>
      </c>
      <c r="F10" s="356">
        <v>7.4999999999999997E-3</v>
      </c>
      <c r="G10" s="380">
        <v>24.849219999999999</v>
      </c>
      <c r="H10" s="380">
        <v>24.849219999999999</v>
      </c>
      <c r="I10" s="380">
        <v>10.90141</v>
      </c>
      <c r="J10" s="380">
        <v>10.90141</v>
      </c>
      <c r="K10" s="352">
        <f t="shared" ref="K10:K84" si="1">H10+J10</f>
        <v>35.750630000000001</v>
      </c>
      <c r="L10" s="352">
        <f t="shared" ref="L10:L84" si="2">G10+I10-K10</f>
        <v>0</v>
      </c>
      <c r="M10" s="380"/>
      <c r="N10" s="352">
        <f t="shared" ref="N10:N84" si="3">D10+E10-K10</f>
        <v>7.8993699999999976</v>
      </c>
      <c r="O10" s="317">
        <f>ROUND(E10*2108.88/2670.18,2)-0.03</f>
        <v>34.44</v>
      </c>
    </row>
    <row r="11" spans="1:22" ht="15.75" customHeight="1">
      <c r="A11" s="353">
        <f>AT3A_Schools_PS!A11</f>
        <v>2</v>
      </c>
      <c r="B11" s="353" t="str">
        <f>AT3A_Schools_PS!B11</f>
        <v>02-ALIGARH</v>
      </c>
      <c r="C11" s="356">
        <v>34.33</v>
      </c>
      <c r="D11" s="380">
        <v>0</v>
      </c>
      <c r="E11" s="356">
        <v>24.4</v>
      </c>
      <c r="F11" s="356">
        <v>7.4999999999999997E-3</v>
      </c>
      <c r="G11" s="380">
        <v>30.88035</v>
      </c>
      <c r="H11" s="380">
        <v>30.88035</v>
      </c>
      <c r="I11" s="380">
        <v>0</v>
      </c>
      <c r="J11" s="380">
        <v>0</v>
      </c>
      <c r="K11" s="352">
        <f t="shared" si="1"/>
        <v>30.88035</v>
      </c>
      <c r="L11" s="352">
        <f t="shared" si="2"/>
        <v>0</v>
      </c>
      <c r="M11" s="380"/>
      <c r="N11" s="352">
        <f t="shared" si="3"/>
        <v>-6.4803500000000014</v>
      </c>
      <c r="O11" s="601">
        <f t="shared" ref="O11:O74" si="4">ROUND(E11*2108.88/2670.18,2)</f>
        <v>19.27</v>
      </c>
    </row>
    <row r="12" spans="1:22" ht="15.75" customHeight="1">
      <c r="A12" s="353">
        <f>AT3A_Schools_PS!A12</f>
        <v>3</v>
      </c>
      <c r="B12" s="353" t="str">
        <f>AT3A_Schools_PS!B12</f>
        <v>03-ALLAHABAD</v>
      </c>
      <c r="C12" s="356">
        <v>57.4</v>
      </c>
      <c r="D12" s="380">
        <v>0</v>
      </c>
      <c r="E12" s="356">
        <v>43.41</v>
      </c>
      <c r="F12" s="356">
        <v>7.4999999999999997E-3</v>
      </c>
      <c r="G12" s="380">
        <v>58.404069999999997</v>
      </c>
      <c r="H12" s="380">
        <v>54.434950000000001</v>
      </c>
      <c r="I12" s="380">
        <v>0.52505000000000002</v>
      </c>
      <c r="J12" s="380">
        <v>0.52505000000000002</v>
      </c>
      <c r="K12" s="352">
        <f t="shared" si="1"/>
        <v>54.96</v>
      </c>
      <c r="L12" s="352">
        <f t="shared" si="2"/>
        <v>3.9691199999999967</v>
      </c>
      <c r="M12" s="380" t="s">
        <v>317</v>
      </c>
      <c r="N12" s="352">
        <f t="shared" si="3"/>
        <v>-11.550000000000004</v>
      </c>
      <c r="O12" s="601">
        <f t="shared" si="4"/>
        <v>34.28</v>
      </c>
    </row>
    <row r="13" spans="1:22" ht="15.75" customHeight="1">
      <c r="A13" s="353">
        <f>AT3A_Schools_PS!A13</f>
        <v>4</v>
      </c>
      <c r="B13" s="353" t="str">
        <f>AT3A_Schools_PS!B13</f>
        <v>04-AMBEDKAR NAGAR</v>
      </c>
      <c r="C13" s="356">
        <v>30.28</v>
      </c>
      <c r="D13" s="380">
        <v>0</v>
      </c>
      <c r="E13" s="356">
        <v>29.2</v>
      </c>
      <c r="F13" s="356">
        <v>7.4999999999999997E-3</v>
      </c>
      <c r="G13" s="380">
        <v>28.671240000000001</v>
      </c>
      <c r="H13" s="380">
        <v>28.669119999999999</v>
      </c>
      <c r="I13" s="380">
        <v>8.3008799999999994</v>
      </c>
      <c r="J13" s="380">
        <v>8.3008799999999994</v>
      </c>
      <c r="K13" s="352">
        <f t="shared" si="1"/>
        <v>36.97</v>
      </c>
      <c r="L13" s="352">
        <f t="shared" si="2"/>
        <v>2.1200000000050068E-3</v>
      </c>
      <c r="M13" s="380" t="s">
        <v>317</v>
      </c>
      <c r="N13" s="352">
        <f t="shared" si="3"/>
        <v>-7.77</v>
      </c>
      <c r="O13" s="601">
        <f t="shared" si="4"/>
        <v>23.06</v>
      </c>
    </row>
    <row r="14" spans="1:22" ht="15.75" customHeight="1">
      <c r="A14" s="353">
        <f>AT3A_Schools_PS!A14</f>
        <v>5</v>
      </c>
      <c r="B14" s="353" t="str">
        <f>AT3A_Schools_PS!B14</f>
        <v>05-AURAIYA</v>
      </c>
      <c r="C14" s="356">
        <v>18.82</v>
      </c>
      <c r="D14" s="380">
        <v>0</v>
      </c>
      <c r="E14" s="356">
        <v>15.27</v>
      </c>
      <c r="F14" s="356">
        <v>7.4999999999999997E-3</v>
      </c>
      <c r="G14" s="380">
        <v>19.34</v>
      </c>
      <c r="H14" s="380">
        <v>16.017119999999998</v>
      </c>
      <c r="I14" s="380">
        <v>3.3197800000000002</v>
      </c>
      <c r="J14" s="380">
        <v>3.3197800000000002</v>
      </c>
      <c r="K14" s="352">
        <f t="shared" si="1"/>
        <v>19.3369</v>
      </c>
      <c r="L14" s="352">
        <f t="shared" si="2"/>
        <v>3.3228800000000014</v>
      </c>
      <c r="M14" s="380" t="s">
        <v>317</v>
      </c>
      <c r="N14" s="352">
        <f t="shared" si="3"/>
        <v>-4.0669000000000004</v>
      </c>
      <c r="O14" s="601">
        <f t="shared" si="4"/>
        <v>12.06</v>
      </c>
    </row>
    <row r="15" spans="1:22" ht="15.75" customHeight="1">
      <c r="A15" s="353">
        <f>AT3A_Schools_PS!A15</f>
        <v>6</v>
      </c>
      <c r="B15" s="353" t="str">
        <f>AT3A_Schools_PS!B15</f>
        <v>06-AZAMGARH</v>
      </c>
      <c r="C15" s="356">
        <v>50.67</v>
      </c>
      <c r="D15" s="380">
        <v>0</v>
      </c>
      <c r="E15" s="356">
        <v>44.12</v>
      </c>
      <c r="F15" s="356">
        <v>7.4999999999999997E-3</v>
      </c>
      <c r="G15" s="380">
        <v>55.847520000000003</v>
      </c>
      <c r="H15" s="380">
        <v>55.847520000000003</v>
      </c>
      <c r="I15" s="380">
        <v>108.20164</v>
      </c>
      <c r="J15" s="380">
        <v>71.800749999999994</v>
      </c>
      <c r="K15" s="352">
        <f t="shared" si="1"/>
        <v>127.64827</v>
      </c>
      <c r="L15" s="352">
        <f t="shared" si="2"/>
        <v>36.400890000000004</v>
      </c>
      <c r="M15" s="380" t="s">
        <v>317</v>
      </c>
      <c r="N15" s="352">
        <f t="shared" si="3"/>
        <v>-83.528269999999992</v>
      </c>
      <c r="O15" s="601">
        <f t="shared" si="4"/>
        <v>34.85</v>
      </c>
    </row>
    <row r="16" spans="1:22" ht="15.75" customHeight="1">
      <c r="A16" s="353">
        <f>AT3A_Schools_PS!A16</f>
        <v>7</v>
      </c>
      <c r="B16" s="353" t="str">
        <f>AT3A_Schools_PS!B16</f>
        <v>07-BADAUN</v>
      </c>
      <c r="C16" s="356">
        <v>40.42</v>
      </c>
      <c r="D16" s="380">
        <v>0</v>
      </c>
      <c r="E16" s="356">
        <v>18.11</v>
      </c>
      <c r="F16" s="356">
        <v>7.4999999999999997E-3</v>
      </c>
      <c r="G16" s="380">
        <v>18.794989999999999</v>
      </c>
      <c r="H16" s="380">
        <v>18.7803</v>
      </c>
      <c r="I16" s="380">
        <v>4.1497000000000002</v>
      </c>
      <c r="J16" s="380">
        <v>4.1497000000000002</v>
      </c>
      <c r="K16" s="352">
        <f t="shared" si="1"/>
        <v>22.93</v>
      </c>
      <c r="L16" s="352">
        <f t="shared" si="2"/>
        <v>1.4689999999998093E-2</v>
      </c>
      <c r="M16" s="380" t="s">
        <v>317</v>
      </c>
      <c r="N16" s="352">
        <f t="shared" si="3"/>
        <v>-4.82</v>
      </c>
      <c r="O16" s="601">
        <f t="shared" si="4"/>
        <v>14.3</v>
      </c>
    </row>
    <row r="17" spans="1:15" ht="15.75" customHeight="1">
      <c r="A17" s="353">
        <f>AT3A_Schools_PS!A17</f>
        <v>8</v>
      </c>
      <c r="B17" s="353" t="str">
        <f>AT3A_Schools_PS!B17</f>
        <v>08-BAGHPAT</v>
      </c>
      <c r="C17" s="356">
        <v>12.63</v>
      </c>
      <c r="D17" s="380">
        <v>0</v>
      </c>
      <c r="E17" s="356">
        <v>11.2</v>
      </c>
      <c r="F17" s="356">
        <v>7.4999999999999997E-3</v>
      </c>
      <c r="G17" s="380">
        <v>12.378130000000001</v>
      </c>
      <c r="H17" s="380">
        <v>12.378130000000001</v>
      </c>
      <c r="I17" s="380">
        <v>1.86893</v>
      </c>
      <c r="J17" s="380">
        <v>1.8018700000000001</v>
      </c>
      <c r="K17" s="352">
        <f t="shared" si="1"/>
        <v>14.18</v>
      </c>
      <c r="L17" s="352">
        <f t="shared" si="2"/>
        <v>6.7060000000001452E-2</v>
      </c>
      <c r="M17" s="380" t="s">
        <v>317</v>
      </c>
      <c r="N17" s="352">
        <f t="shared" si="3"/>
        <v>-2.9800000000000004</v>
      </c>
      <c r="O17" s="601">
        <f t="shared" si="4"/>
        <v>8.85</v>
      </c>
    </row>
    <row r="18" spans="1:15" ht="15.75" customHeight="1">
      <c r="A18" s="353">
        <f>AT3A_Schools_PS!A18</f>
        <v>9</v>
      </c>
      <c r="B18" s="353" t="str">
        <f>AT3A_Schools_PS!B18</f>
        <v>09-BAHRAICH</v>
      </c>
      <c r="C18" s="356">
        <v>56.84</v>
      </c>
      <c r="D18" s="380">
        <v>0</v>
      </c>
      <c r="E18" s="356">
        <v>49.99</v>
      </c>
      <c r="F18" s="356">
        <v>7.4999999999999997E-3</v>
      </c>
      <c r="G18" s="380">
        <v>52.266719999999999</v>
      </c>
      <c r="H18" s="380">
        <v>52.266719999999999</v>
      </c>
      <c r="I18" s="380">
        <v>11.01576</v>
      </c>
      <c r="J18" s="380">
        <v>11.01576</v>
      </c>
      <c r="K18" s="352">
        <f t="shared" si="1"/>
        <v>63.28248</v>
      </c>
      <c r="L18" s="352">
        <f t="shared" si="2"/>
        <v>0</v>
      </c>
      <c r="M18" s="380"/>
      <c r="N18" s="352">
        <f t="shared" si="3"/>
        <v>-13.292479999999998</v>
      </c>
      <c r="O18" s="601">
        <f t="shared" si="4"/>
        <v>39.479999999999997</v>
      </c>
    </row>
    <row r="19" spans="1:15" ht="15.75" customHeight="1">
      <c r="A19" s="353">
        <f>AT3A_Schools_PS!A19</f>
        <v>10</v>
      </c>
      <c r="B19" s="353" t="str">
        <f>AT3A_Schools_PS!B19</f>
        <v>10-BALLIA</v>
      </c>
      <c r="C19" s="356">
        <v>38.21</v>
      </c>
      <c r="D19" s="380">
        <v>0</v>
      </c>
      <c r="E19" s="356">
        <v>37.92</v>
      </c>
      <c r="F19" s="356">
        <v>7.4999999999999997E-3</v>
      </c>
      <c r="G19" s="380">
        <v>44.26023</v>
      </c>
      <c r="H19" s="380">
        <v>38.163679999999999</v>
      </c>
      <c r="I19" s="380">
        <v>9.8463200000000004</v>
      </c>
      <c r="J19" s="380">
        <v>9.8463200000000004</v>
      </c>
      <c r="K19" s="352">
        <f t="shared" si="1"/>
        <v>48.01</v>
      </c>
      <c r="L19" s="352">
        <f t="shared" si="2"/>
        <v>6.0965500000000006</v>
      </c>
      <c r="M19" s="380" t="s">
        <v>317</v>
      </c>
      <c r="N19" s="352">
        <f t="shared" si="3"/>
        <v>-10.089999999999996</v>
      </c>
      <c r="O19" s="601">
        <f t="shared" si="4"/>
        <v>29.95</v>
      </c>
    </row>
    <row r="20" spans="1:15" ht="15.75" customHeight="1">
      <c r="A20" s="353">
        <f>AT3A_Schools_PS!A20</f>
        <v>11</v>
      </c>
      <c r="B20" s="353" t="str">
        <f>AT3A_Schools_PS!B20</f>
        <v>11-BALRAMPUR</v>
      </c>
      <c r="C20" s="356">
        <v>33.26</v>
      </c>
      <c r="D20" s="380">
        <v>0</v>
      </c>
      <c r="E20" s="356">
        <v>28.69</v>
      </c>
      <c r="F20" s="356">
        <v>7.4999999999999997E-3</v>
      </c>
      <c r="G20" s="380">
        <v>29.632719999999999</v>
      </c>
      <c r="H20" s="380">
        <v>29.59854</v>
      </c>
      <c r="I20" s="380">
        <v>6.7213599999999998</v>
      </c>
      <c r="J20" s="380">
        <v>6.7213599999999998</v>
      </c>
      <c r="K20" s="352">
        <f t="shared" si="1"/>
        <v>36.319899999999997</v>
      </c>
      <c r="L20" s="352">
        <f t="shared" si="2"/>
        <v>3.4179999999999211E-2</v>
      </c>
      <c r="M20" s="380" t="s">
        <v>317</v>
      </c>
      <c r="N20" s="352">
        <f t="shared" si="3"/>
        <v>-7.6298999999999957</v>
      </c>
      <c r="O20" s="601">
        <f t="shared" si="4"/>
        <v>22.66</v>
      </c>
    </row>
    <row r="21" spans="1:15" ht="15.75" customHeight="1">
      <c r="A21" s="353">
        <f>AT3A_Schools_PS!A21</f>
        <v>12</v>
      </c>
      <c r="B21" s="353" t="str">
        <f>AT3A_Schools_PS!B21</f>
        <v>12-BANDA</v>
      </c>
      <c r="C21" s="356">
        <v>31.5</v>
      </c>
      <c r="D21" s="380">
        <v>0</v>
      </c>
      <c r="E21" s="356">
        <v>29.56</v>
      </c>
      <c r="F21" s="356">
        <v>7.4999999999999997E-3</v>
      </c>
      <c r="G21" s="380">
        <v>29.168959999999998</v>
      </c>
      <c r="H21" s="380">
        <v>29.168959999999998</v>
      </c>
      <c r="I21" s="380">
        <v>8.2566500000000005</v>
      </c>
      <c r="J21" s="380">
        <v>8.2566500000000005</v>
      </c>
      <c r="K21" s="352">
        <f t="shared" si="1"/>
        <v>37.425609999999999</v>
      </c>
      <c r="L21" s="352">
        <f t="shared" si="2"/>
        <v>0</v>
      </c>
      <c r="M21" s="380"/>
      <c r="N21" s="352">
        <f t="shared" si="3"/>
        <v>-7.8656100000000002</v>
      </c>
      <c r="O21" s="601">
        <f t="shared" si="4"/>
        <v>23.35</v>
      </c>
    </row>
    <row r="22" spans="1:15" ht="15.75" customHeight="1">
      <c r="A22" s="353">
        <f>AT3A_Schools_PS!A22</f>
        <v>13</v>
      </c>
      <c r="B22" s="353" t="str">
        <f>AT3A_Schools_PS!B22</f>
        <v>13-BARABANKI</v>
      </c>
      <c r="C22" s="356">
        <v>40.72</v>
      </c>
      <c r="D22" s="380">
        <v>0</v>
      </c>
      <c r="E22" s="356">
        <v>36.520000000000003</v>
      </c>
      <c r="F22" s="356">
        <v>7.4999999999999997E-3</v>
      </c>
      <c r="G22" s="380">
        <v>46.168329999999997</v>
      </c>
      <c r="H22" s="380">
        <v>46.168329999999997</v>
      </c>
      <c r="I22" s="380">
        <v>7.2342899999999997</v>
      </c>
      <c r="J22" s="380">
        <v>0</v>
      </c>
      <c r="K22" s="352">
        <f t="shared" si="1"/>
        <v>46.168329999999997</v>
      </c>
      <c r="L22" s="352">
        <f t="shared" si="2"/>
        <v>7.2342900000000014</v>
      </c>
      <c r="M22" s="380" t="s">
        <v>317</v>
      </c>
      <c r="N22" s="352">
        <f t="shared" si="3"/>
        <v>-9.6483299999999943</v>
      </c>
      <c r="O22" s="601">
        <f t="shared" si="4"/>
        <v>28.84</v>
      </c>
    </row>
    <row r="23" spans="1:15" ht="15.75" customHeight="1">
      <c r="A23" s="353">
        <f>AT3A_Schools_PS!A23</f>
        <v>14</v>
      </c>
      <c r="B23" s="353" t="str">
        <f>AT3A_Schools_PS!B23</f>
        <v>14-BAREILY</v>
      </c>
      <c r="C23" s="356">
        <v>45.58</v>
      </c>
      <c r="D23" s="380">
        <v>0</v>
      </c>
      <c r="E23" s="356">
        <v>53.25</v>
      </c>
      <c r="F23" s="356">
        <v>7.4999999999999997E-3</v>
      </c>
      <c r="G23" s="380">
        <v>44.522689999999997</v>
      </c>
      <c r="H23" s="380">
        <v>44.522689999999997</v>
      </c>
      <c r="I23" s="380">
        <v>22.89377</v>
      </c>
      <c r="J23" s="380">
        <v>22.89377</v>
      </c>
      <c r="K23" s="352">
        <f t="shared" si="1"/>
        <v>67.416460000000001</v>
      </c>
      <c r="L23" s="352">
        <f t="shared" si="2"/>
        <v>0</v>
      </c>
      <c r="M23" s="380"/>
      <c r="N23" s="352">
        <f t="shared" si="3"/>
        <v>-14.166460000000001</v>
      </c>
      <c r="O23" s="601">
        <f t="shared" si="4"/>
        <v>42.06</v>
      </c>
    </row>
    <row r="24" spans="1:15" ht="15.75" customHeight="1">
      <c r="A24" s="353">
        <f>AT3A_Schools_PS!A24</f>
        <v>15</v>
      </c>
      <c r="B24" s="353" t="str">
        <f>AT3A_Schools_PS!B24</f>
        <v>15-BASTI</v>
      </c>
      <c r="C24" s="356">
        <v>33.75</v>
      </c>
      <c r="D24" s="380">
        <v>0</v>
      </c>
      <c r="E24" s="356">
        <v>26.04</v>
      </c>
      <c r="F24" s="356">
        <v>7.4999999999999997E-3</v>
      </c>
      <c r="G24" s="380">
        <v>28.64724</v>
      </c>
      <c r="H24" s="380">
        <v>28.64724</v>
      </c>
      <c r="I24" s="380">
        <v>4.3190900000000001</v>
      </c>
      <c r="J24" s="380">
        <v>4.3190900000000001</v>
      </c>
      <c r="K24" s="352">
        <f t="shared" si="1"/>
        <v>32.966329999999999</v>
      </c>
      <c r="L24" s="352">
        <f t="shared" si="2"/>
        <v>0</v>
      </c>
      <c r="M24" s="380"/>
      <c r="N24" s="352">
        <f t="shared" si="3"/>
        <v>-6.9263300000000001</v>
      </c>
      <c r="O24" s="601">
        <f t="shared" si="4"/>
        <v>20.57</v>
      </c>
    </row>
    <row r="25" spans="1:15" ht="15.75" customHeight="1">
      <c r="A25" s="353">
        <f>AT3A_Schools_PS!A25</f>
        <v>16</v>
      </c>
      <c r="B25" s="353" t="str">
        <f>AT3A_Schools_PS!B25</f>
        <v>16-BHADOHI</v>
      </c>
      <c r="C25" s="356">
        <v>18.850000000000001</v>
      </c>
      <c r="D25" s="380">
        <v>0</v>
      </c>
      <c r="E25" s="356">
        <v>19.96</v>
      </c>
      <c r="F25" s="356">
        <v>7.4999999999999997E-3</v>
      </c>
      <c r="G25" s="380">
        <v>18.875209999999999</v>
      </c>
      <c r="H25" s="380">
        <v>18.875209999999999</v>
      </c>
      <c r="I25" s="380">
        <v>6.3936999999999999</v>
      </c>
      <c r="J25" s="380">
        <v>6.3936999999999999</v>
      </c>
      <c r="K25" s="352">
        <f t="shared" si="1"/>
        <v>25.268909999999998</v>
      </c>
      <c r="L25" s="352">
        <f t="shared" si="2"/>
        <v>0</v>
      </c>
      <c r="M25" s="380"/>
      <c r="N25" s="352">
        <f t="shared" si="3"/>
        <v>-5.3089099999999974</v>
      </c>
      <c r="O25" s="601">
        <f t="shared" si="4"/>
        <v>15.76</v>
      </c>
    </row>
    <row r="26" spans="1:15" ht="15.75" customHeight="1">
      <c r="A26" s="353">
        <f>AT3A_Schools_PS!A26</f>
        <v>17</v>
      </c>
      <c r="B26" s="353" t="str">
        <f>AT3A_Schools_PS!B26</f>
        <v>17-BIJNOUR</v>
      </c>
      <c r="C26" s="356">
        <v>36.799999999999997</v>
      </c>
      <c r="D26" s="380">
        <v>0</v>
      </c>
      <c r="E26" s="356">
        <v>29.83</v>
      </c>
      <c r="F26" s="356">
        <v>7.4999999999999997E-3</v>
      </c>
      <c r="G26" s="380">
        <v>36.020519999999998</v>
      </c>
      <c r="H26" s="380">
        <v>36.020519999999998</v>
      </c>
      <c r="I26" s="380">
        <v>1.73092</v>
      </c>
      <c r="J26" s="380">
        <v>1.73092</v>
      </c>
      <c r="K26" s="352">
        <f t="shared" si="1"/>
        <v>37.751439999999995</v>
      </c>
      <c r="L26" s="352">
        <f t="shared" si="2"/>
        <v>0</v>
      </c>
      <c r="M26" s="380"/>
      <c r="N26" s="352">
        <f t="shared" si="3"/>
        <v>-7.9214399999999969</v>
      </c>
      <c r="O26" s="601">
        <f t="shared" si="4"/>
        <v>23.56</v>
      </c>
    </row>
    <row r="27" spans="1:15" ht="15.75" customHeight="1">
      <c r="A27" s="353">
        <f>AT3A_Schools_PS!A27</f>
        <v>18</v>
      </c>
      <c r="B27" s="353" t="str">
        <f>AT3A_Schools_PS!B27</f>
        <v>18-BULANDSHAHAR</v>
      </c>
      <c r="C27" s="356">
        <v>31.24</v>
      </c>
      <c r="D27" s="380">
        <v>0</v>
      </c>
      <c r="E27" s="356">
        <v>17.68</v>
      </c>
      <c r="F27" s="356">
        <v>7.4999999999999997E-3</v>
      </c>
      <c r="G27" s="380">
        <v>22.07403</v>
      </c>
      <c r="H27" s="380">
        <v>22.084910000000001</v>
      </c>
      <c r="I27" s="380">
        <v>0.29509000000000002</v>
      </c>
      <c r="J27" s="380">
        <v>0.29509000000000002</v>
      </c>
      <c r="K27" s="352">
        <f t="shared" si="1"/>
        <v>22.38</v>
      </c>
      <c r="L27" s="352">
        <f t="shared" si="2"/>
        <v>-1.0880000000000223E-2</v>
      </c>
      <c r="M27" s="380" t="s">
        <v>317</v>
      </c>
      <c r="N27" s="352">
        <f t="shared" si="3"/>
        <v>-4.6999999999999993</v>
      </c>
      <c r="O27" s="601">
        <f t="shared" si="4"/>
        <v>13.96</v>
      </c>
    </row>
    <row r="28" spans="1:15" ht="15.75" customHeight="1">
      <c r="A28" s="353">
        <f>AT3A_Schools_PS!A28</f>
        <v>19</v>
      </c>
      <c r="B28" s="353" t="str">
        <f>AT3A_Schools_PS!B28</f>
        <v>19-CHANDAULI</v>
      </c>
      <c r="C28" s="356">
        <v>30.66</v>
      </c>
      <c r="D28" s="380">
        <v>0</v>
      </c>
      <c r="E28" s="356">
        <v>28.53</v>
      </c>
      <c r="F28" s="356">
        <v>7.4999999999999997E-3</v>
      </c>
      <c r="G28" s="380">
        <v>31.258859999999999</v>
      </c>
      <c r="H28" s="380">
        <v>31.249970000000001</v>
      </c>
      <c r="I28" s="380">
        <v>4.8700299999999999</v>
      </c>
      <c r="J28" s="380">
        <v>4.8700299999999999</v>
      </c>
      <c r="K28" s="352">
        <f t="shared" si="1"/>
        <v>36.120000000000005</v>
      </c>
      <c r="L28" s="352">
        <f t="shared" si="2"/>
        <v>8.8899999999938473E-3</v>
      </c>
      <c r="M28" s="380" t="s">
        <v>317</v>
      </c>
      <c r="N28" s="352">
        <f t="shared" si="3"/>
        <v>-7.5900000000000034</v>
      </c>
      <c r="O28" s="601">
        <f t="shared" si="4"/>
        <v>22.53</v>
      </c>
    </row>
    <row r="29" spans="1:15" ht="15.75" customHeight="1">
      <c r="A29" s="353">
        <f>AT3A_Schools_PS!A29</f>
        <v>20</v>
      </c>
      <c r="B29" s="353" t="str">
        <f>AT3A_Schools_PS!B29</f>
        <v>20-CHITRAKOOT</v>
      </c>
      <c r="C29" s="356">
        <v>19.8</v>
      </c>
      <c r="D29" s="380">
        <v>0</v>
      </c>
      <c r="E29" s="356">
        <v>18.75</v>
      </c>
      <c r="F29" s="356">
        <v>7.4999999999999997E-3</v>
      </c>
      <c r="G29" s="380">
        <v>17.442209999999999</v>
      </c>
      <c r="H29" s="380">
        <v>17.442209999999999</v>
      </c>
      <c r="I29" s="380">
        <v>6.2898699999999996</v>
      </c>
      <c r="J29" s="380">
        <v>6.2898699999999996</v>
      </c>
      <c r="K29" s="352">
        <f t="shared" si="1"/>
        <v>23.73208</v>
      </c>
      <c r="L29" s="352">
        <f t="shared" si="2"/>
        <v>0</v>
      </c>
      <c r="M29" s="380"/>
      <c r="N29" s="352">
        <f t="shared" si="3"/>
        <v>-4.9820799999999998</v>
      </c>
      <c r="O29" s="601">
        <f t="shared" si="4"/>
        <v>14.81</v>
      </c>
    </row>
    <row r="30" spans="1:15" ht="15.75" customHeight="1">
      <c r="A30" s="353">
        <f>AT3A_Schools_PS!A30</f>
        <v>21</v>
      </c>
      <c r="B30" s="353" t="str">
        <f>AT3A_Schools_PS!B30</f>
        <v>21-AMETHI</v>
      </c>
      <c r="C30" s="356">
        <v>22.53</v>
      </c>
      <c r="D30" s="380">
        <v>0</v>
      </c>
      <c r="E30" s="356">
        <v>22.97</v>
      </c>
      <c r="F30" s="356">
        <v>7.4999999999999997E-3</v>
      </c>
      <c r="G30" s="380">
        <v>21.71885</v>
      </c>
      <c r="H30" s="380">
        <v>21.71885</v>
      </c>
      <c r="I30" s="380">
        <v>7.36205</v>
      </c>
      <c r="J30" s="380">
        <v>7.36205</v>
      </c>
      <c r="K30" s="352">
        <f t="shared" si="1"/>
        <v>29.0809</v>
      </c>
      <c r="L30" s="352">
        <f t="shared" si="2"/>
        <v>0</v>
      </c>
      <c r="M30" s="380"/>
      <c r="N30" s="352">
        <f t="shared" si="3"/>
        <v>-6.1109000000000009</v>
      </c>
      <c r="O30" s="601">
        <f t="shared" si="4"/>
        <v>18.14</v>
      </c>
    </row>
    <row r="31" spans="1:15" ht="15.75" customHeight="1">
      <c r="A31" s="353">
        <f>AT3A_Schools_PS!A31</f>
        <v>22</v>
      </c>
      <c r="B31" s="353" t="str">
        <f>AT3A_Schools_PS!B31</f>
        <v>22-DEORIA</v>
      </c>
      <c r="C31" s="356">
        <v>38.57</v>
      </c>
      <c r="D31" s="380">
        <v>0</v>
      </c>
      <c r="E31" s="356">
        <v>33.79</v>
      </c>
      <c r="F31" s="356">
        <v>7.4999999999999997E-3</v>
      </c>
      <c r="G31" s="380">
        <v>42.787649999999999</v>
      </c>
      <c r="H31" s="380">
        <v>42.78</v>
      </c>
      <c r="I31" s="380">
        <v>0</v>
      </c>
      <c r="J31" s="380">
        <v>0</v>
      </c>
      <c r="K31" s="352">
        <f t="shared" si="1"/>
        <v>42.78</v>
      </c>
      <c r="L31" s="352">
        <f t="shared" si="2"/>
        <v>7.6499999999981583E-3</v>
      </c>
      <c r="M31" s="380" t="s">
        <v>317</v>
      </c>
      <c r="N31" s="352">
        <f t="shared" si="3"/>
        <v>-8.990000000000002</v>
      </c>
      <c r="O31" s="601">
        <f t="shared" si="4"/>
        <v>26.69</v>
      </c>
    </row>
    <row r="32" spans="1:15" ht="15.75" customHeight="1">
      <c r="A32" s="353">
        <f>AT3A_Schools_PS!A32</f>
        <v>23</v>
      </c>
      <c r="B32" s="353" t="str">
        <f>AT3A_Schools_PS!B32</f>
        <v>23-ETAH</v>
      </c>
      <c r="C32" s="356">
        <v>23.7</v>
      </c>
      <c r="D32" s="380">
        <v>0</v>
      </c>
      <c r="E32" s="356">
        <v>19.03</v>
      </c>
      <c r="F32" s="356">
        <v>7.4999999999999997E-3</v>
      </c>
      <c r="G32" s="380">
        <v>19.999490000000002</v>
      </c>
      <c r="H32" s="380">
        <v>19.999490000000002</v>
      </c>
      <c r="I32" s="380">
        <v>4.0941900000000002</v>
      </c>
      <c r="J32" s="380">
        <v>4.0941900000000002</v>
      </c>
      <c r="K32" s="352">
        <f t="shared" si="1"/>
        <v>24.093680000000003</v>
      </c>
      <c r="L32" s="352">
        <f t="shared" si="2"/>
        <v>0</v>
      </c>
      <c r="M32" s="380"/>
      <c r="N32" s="352">
        <f t="shared" si="3"/>
        <v>-5.0636800000000015</v>
      </c>
      <c r="O32" s="601">
        <f t="shared" si="4"/>
        <v>15.03</v>
      </c>
    </row>
    <row r="33" spans="1:15" ht="15.75" customHeight="1">
      <c r="A33" s="353">
        <f>AT3A_Schools_PS!A33</f>
        <v>24</v>
      </c>
      <c r="B33" s="353" t="str">
        <f>AT3A_Schools_PS!B33</f>
        <v>24-FAIZABAD</v>
      </c>
      <c r="C33" s="356">
        <v>30.87</v>
      </c>
      <c r="D33" s="380">
        <v>0</v>
      </c>
      <c r="E33" s="356">
        <v>25.42</v>
      </c>
      <c r="F33" s="356">
        <v>7.4999999999999997E-3</v>
      </c>
      <c r="G33" s="380">
        <v>27.30817</v>
      </c>
      <c r="H33" s="380">
        <v>27.30817</v>
      </c>
      <c r="I33" s="380">
        <v>4.8657700000000004</v>
      </c>
      <c r="J33" s="380">
        <v>4.8657700000000004</v>
      </c>
      <c r="K33" s="352">
        <f t="shared" si="1"/>
        <v>32.173940000000002</v>
      </c>
      <c r="L33" s="352">
        <f t="shared" si="2"/>
        <v>0</v>
      </c>
      <c r="M33" s="380"/>
      <c r="N33" s="352">
        <f t="shared" si="3"/>
        <v>-6.7539400000000001</v>
      </c>
      <c r="O33" s="601">
        <f t="shared" si="4"/>
        <v>20.079999999999998</v>
      </c>
    </row>
    <row r="34" spans="1:15" ht="15.75" customHeight="1">
      <c r="A34" s="353">
        <f>AT3A_Schools_PS!A34</f>
        <v>25</v>
      </c>
      <c r="B34" s="353" t="str">
        <f>AT3A_Schools_PS!B34</f>
        <v>25-FARRUKHABAD</v>
      </c>
      <c r="C34" s="356">
        <v>24.7</v>
      </c>
      <c r="D34" s="380">
        <v>0</v>
      </c>
      <c r="E34" s="356">
        <v>38.04</v>
      </c>
      <c r="F34" s="356">
        <v>7.4999999999999997E-3</v>
      </c>
      <c r="G34" s="380">
        <v>35.759259999999998</v>
      </c>
      <c r="H34" s="380">
        <v>6.8838800000000004</v>
      </c>
      <c r="I34" s="380">
        <v>32.215380000000003</v>
      </c>
      <c r="J34" s="380">
        <v>32.215380000000003</v>
      </c>
      <c r="K34" s="352">
        <f t="shared" si="1"/>
        <v>39.099260000000001</v>
      </c>
      <c r="L34" s="352">
        <f t="shared" si="2"/>
        <v>28.875379999999993</v>
      </c>
      <c r="M34" s="380" t="s">
        <v>317</v>
      </c>
      <c r="N34" s="352">
        <f t="shared" si="3"/>
        <v>-1.0592600000000019</v>
      </c>
      <c r="O34" s="601">
        <f t="shared" si="4"/>
        <v>30.04</v>
      </c>
    </row>
    <row r="35" spans="1:15" ht="15.75" customHeight="1">
      <c r="A35" s="353">
        <f>AT3A_Schools_PS!A35</f>
        <v>26</v>
      </c>
      <c r="B35" s="353" t="str">
        <f>AT3A_Schools_PS!B35</f>
        <v>26-FATEHPUR</v>
      </c>
      <c r="C35" s="356">
        <v>37.090000000000003</v>
      </c>
      <c r="D35" s="380">
        <v>0</v>
      </c>
      <c r="E35" s="356">
        <v>30.79</v>
      </c>
      <c r="F35" s="356">
        <v>7.4999999999999997E-3</v>
      </c>
      <c r="G35" s="380">
        <v>32.127650000000003</v>
      </c>
      <c r="H35" s="380">
        <v>31.692460000000001</v>
      </c>
      <c r="I35" s="380">
        <v>7.2875399999999999</v>
      </c>
      <c r="J35" s="380">
        <v>7.2875399999999999</v>
      </c>
      <c r="K35" s="352">
        <f t="shared" si="1"/>
        <v>38.980000000000004</v>
      </c>
      <c r="L35" s="352">
        <f t="shared" si="2"/>
        <v>0.43518999999999863</v>
      </c>
      <c r="M35" s="380" t="s">
        <v>317</v>
      </c>
      <c r="N35" s="352">
        <f t="shared" si="3"/>
        <v>-8.1900000000000048</v>
      </c>
      <c r="O35" s="601">
        <f t="shared" si="4"/>
        <v>24.32</v>
      </c>
    </row>
    <row r="36" spans="1:15" ht="15.75" customHeight="1">
      <c r="A36" s="353">
        <f>AT3A_Schools_PS!A36</f>
        <v>27</v>
      </c>
      <c r="B36" s="353" t="str">
        <f>AT3A_Schools_PS!B36</f>
        <v>27-FIROZABAD</v>
      </c>
      <c r="C36" s="356">
        <v>21.11</v>
      </c>
      <c r="D36" s="380">
        <v>0</v>
      </c>
      <c r="E36" s="356">
        <v>17.309999999999999</v>
      </c>
      <c r="F36" s="356">
        <v>7.4999999999999997E-3</v>
      </c>
      <c r="G36" s="380">
        <v>20.410900000000002</v>
      </c>
      <c r="H36" s="380">
        <v>20.410900000000002</v>
      </c>
      <c r="I36" s="380">
        <v>1.49963</v>
      </c>
      <c r="J36" s="380">
        <v>1.49963</v>
      </c>
      <c r="K36" s="352">
        <f t="shared" si="1"/>
        <v>21.910530000000001</v>
      </c>
      <c r="L36" s="352">
        <f t="shared" si="2"/>
        <v>0</v>
      </c>
      <c r="M36" s="380"/>
      <c r="N36" s="352">
        <f t="shared" si="3"/>
        <v>-4.6005300000000027</v>
      </c>
      <c r="O36" s="601">
        <f t="shared" si="4"/>
        <v>13.67</v>
      </c>
    </row>
    <row r="37" spans="1:15" ht="15.75" customHeight="1">
      <c r="A37" s="353">
        <f>AT3A_Schools_PS!A37</f>
        <v>28</v>
      </c>
      <c r="B37" s="353" t="str">
        <f>AT3A_Schools_PS!B37</f>
        <v>28-G.B. NAGAR</v>
      </c>
      <c r="C37" s="356">
        <v>12.88</v>
      </c>
      <c r="D37" s="380">
        <v>0</v>
      </c>
      <c r="E37" s="356">
        <v>11.97</v>
      </c>
      <c r="F37" s="356">
        <v>7.4999999999999997E-3</v>
      </c>
      <c r="G37" s="380">
        <v>12.037979999999999</v>
      </c>
      <c r="H37" s="380">
        <v>12.037979999999999</v>
      </c>
      <c r="I37" s="380">
        <v>3.1008100000000001</v>
      </c>
      <c r="J37" s="380">
        <v>3.1008100000000001</v>
      </c>
      <c r="K37" s="352">
        <f t="shared" si="1"/>
        <v>15.13879</v>
      </c>
      <c r="L37" s="352">
        <f t="shared" si="2"/>
        <v>0</v>
      </c>
      <c r="M37" s="380"/>
      <c r="N37" s="352">
        <f t="shared" si="3"/>
        <v>-3.1687899999999996</v>
      </c>
      <c r="O37" s="601">
        <f t="shared" si="4"/>
        <v>9.4499999999999993</v>
      </c>
    </row>
    <row r="38" spans="1:15" ht="15.75" customHeight="1">
      <c r="A38" s="353">
        <f>AT3A_Schools_PS!A38</f>
        <v>29</v>
      </c>
      <c r="B38" s="353" t="str">
        <f>AT3A_Schools_PS!B38</f>
        <v>29-GHAZIPUR</v>
      </c>
      <c r="C38" s="356">
        <v>43.17</v>
      </c>
      <c r="D38" s="380">
        <v>0</v>
      </c>
      <c r="E38" s="356">
        <v>42.27</v>
      </c>
      <c r="F38" s="356">
        <v>7.4999999999999997E-3</v>
      </c>
      <c r="G38" s="380">
        <v>37.754159999999999</v>
      </c>
      <c r="H38" s="380">
        <v>37.754159999999999</v>
      </c>
      <c r="I38" s="380">
        <v>15.76089</v>
      </c>
      <c r="J38" s="380">
        <v>15.76089</v>
      </c>
      <c r="K38" s="352">
        <f t="shared" si="1"/>
        <v>53.515050000000002</v>
      </c>
      <c r="L38" s="352">
        <f t="shared" si="2"/>
        <v>0</v>
      </c>
      <c r="M38" s="380"/>
      <c r="N38" s="352">
        <f t="shared" si="3"/>
        <v>-11.245049999999999</v>
      </c>
      <c r="O38" s="601">
        <f t="shared" si="4"/>
        <v>33.380000000000003</v>
      </c>
    </row>
    <row r="39" spans="1:15" ht="15.75" customHeight="1">
      <c r="A39" s="353">
        <f>AT3A_Schools_PS!A39</f>
        <v>30</v>
      </c>
      <c r="B39" s="353" t="str">
        <f>AT3A_Schools_PS!B39</f>
        <v>30-GHAZIYABAD</v>
      </c>
      <c r="C39" s="356">
        <v>12.18</v>
      </c>
      <c r="D39" s="380">
        <v>0</v>
      </c>
      <c r="E39" s="356">
        <v>12.97</v>
      </c>
      <c r="F39" s="356">
        <v>7.4999999999999997E-3</v>
      </c>
      <c r="G39" s="380">
        <v>12.26052</v>
      </c>
      <c r="H39" s="380">
        <v>12.26052</v>
      </c>
      <c r="I39" s="380">
        <v>0</v>
      </c>
      <c r="J39" s="380">
        <v>0</v>
      </c>
      <c r="K39" s="352">
        <f t="shared" si="1"/>
        <v>12.26052</v>
      </c>
      <c r="L39" s="352">
        <f t="shared" si="2"/>
        <v>0</v>
      </c>
      <c r="M39" s="380"/>
      <c r="N39" s="352">
        <f t="shared" si="3"/>
        <v>0.709480000000001</v>
      </c>
      <c r="O39" s="601">
        <f t="shared" si="4"/>
        <v>10.24</v>
      </c>
    </row>
    <row r="40" spans="1:15" ht="15.75" customHeight="1">
      <c r="A40" s="353">
        <f>AT3A_Schools_PS!A40</f>
        <v>31</v>
      </c>
      <c r="B40" s="353" t="str">
        <f>AT3A_Schools_PS!B40</f>
        <v>31-GONDA</v>
      </c>
      <c r="C40" s="356">
        <v>46.12</v>
      </c>
      <c r="D40" s="380">
        <v>0</v>
      </c>
      <c r="E40" s="356">
        <v>37.590000000000003</v>
      </c>
      <c r="F40" s="356">
        <v>7.4999999999999997E-3</v>
      </c>
      <c r="G40" s="380">
        <v>40.131920000000001</v>
      </c>
      <c r="H40" s="380">
        <v>40.131920000000001</v>
      </c>
      <c r="I40" s="380">
        <v>7.45282</v>
      </c>
      <c r="J40" s="380">
        <v>6.4599599999999997</v>
      </c>
      <c r="K40" s="352">
        <f t="shared" si="1"/>
        <v>46.591880000000003</v>
      </c>
      <c r="L40" s="352">
        <f t="shared" si="2"/>
        <v>0.9928600000000003</v>
      </c>
      <c r="M40" s="380" t="s">
        <v>317</v>
      </c>
      <c r="N40" s="352">
        <f t="shared" si="3"/>
        <v>-9.0018799999999999</v>
      </c>
      <c r="O40" s="601">
        <f t="shared" si="4"/>
        <v>29.69</v>
      </c>
    </row>
    <row r="41" spans="1:15" ht="15.75" customHeight="1">
      <c r="A41" s="353">
        <f>AT3A_Schools_PS!A41</f>
        <v>32</v>
      </c>
      <c r="B41" s="353" t="str">
        <f>AT3A_Schools_PS!B41</f>
        <v>32-GORAKHPUR</v>
      </c>
      <c r="C41" s="356">
        <v>40.200000000000003</v>
      </c>
      <c r="D41" s="380">
        <v>0</v>
      </c>
      <c r="E41" s="356">
        <v>25.54</v>
      </c>
      <c r="F41" s="356">
        <v>7.4999999999999997E-3</v>
      </c>
      <c r="G41" s="380">
        <v>32.787669999999999</v>
      </c>
      <c r="H41" s="380">
        <v>32.340000000000003</v>
      </c>
      <c r="I41" s="380">
        <v>5.6444000000000001</v>
      </c>
      <c r="J41" s="380">
        <v>0</v>
      </c>
      <c r="K41" s="352">
        <f t="shared" si="1"/>
        <v>32.340000000000003</v>
      </c>
      <c r="L41" s="352">
        <f t="shared" si="2"/>
        <v>6.0920699999999925</v>
      </c>
      <c r="M41" s="380" t="s">
        <v>317</v>
      </c>
      <c r="N41" s="352">
        <f t="shared" si="3"/>
        <v>-6.8000000000000043</v>
      </c>
      <c r="O41" s="601">
        <f t="shared" si="4"/>
        <v>20.170000000000002</v>
      </c>
    </row>
    <row r="42" spans="1:15" ht="15.75" customHeight="1">
      <c r="A42" s="353">
        <f>AT3A_Schools_PS!A42</f>
        <v>33</v>
      </c>
      <c r="B42" s="353" t="str">
        <f>AT3A_Schools_PS!B42</f>
        <v>33-HAMEERPUR</v>
      </c>
      <c r="C42" s="356">
        <v>16.34</v>
      </c>
      <c r="D42" s="380">
        <v>0</v>
      </c>
      <c r="E42" s="356">
        <v>15.91</v>
      </c>
      <c r="F42" s="356">
        <v>7.4999999999999997E-3</v>
      </c>
      <c r="G42" s="380">
        <v>14.232049999999999</v>
      </c>
      <c r="H42" s="380">
        <v>14.232049999999999</v>
      </c>
      <c r="I42" s="380">
        <v>5.9003699999999997</v>
      </c>
      <c r="J42" s="380">
        <v>5.9003699999999997</v>
      </c>
      <c r="K42" s="352">
        <f t="shared" si="1"/>
        <v>20.13242</v>
      </c>
      <c r="L42" s="352">
        <f t="shared" si="2"/>
        <v>0</v>
      </c>
      <c r="M42" s="380"/>
      <c r="N42" s="352">
        <f t="shared" si="3"/>
        <v>-4.2224199999999996</v>
      </c>
      <c r="O42" s="601">
        <f t="shared" si="4"/>
        <v>12.57</v>
      </c>
    </row>
    <row r="43" spans="1:15" ht="15.75" customHeight="1">
      <c r="A43" s="353">
        <f>AT3A_Schools_PS!A43</f>
        <v>34</v>
      </c>
      <c r="B43" s="353" t="str">
        <f>AT3A_Schools_PS!B43</f>
        <v>34-HARDOI</v>
      </c>
      <c r="C43" s="356">
        <v>68.91</v>
      </c>
      <c r="D43" s="380">
        <v>0</v>
      </c>
      <c r="E43" s="356">
        <v>61.41</v>
      </c>
      <c r="F43" s="356">
        <v>7.4999999999999997E-3</v>
      </c>
      <c r="G43" s="380">
        <v>57.797490000000003</v>
      </c>
      <c r="H43" s="380">
        <v>57.797490000000003</v>
      </c>
      <c r="I43" s="380">
        <v>0</v>
      </c>
      <c r="J43" s="380">
        <v>0</v>
      </c>
      <c r="K43" s="352">
        <f t="shared" si="1"/>
        <v>57.797490000000003</v>
      </c>
      <c r="L43" s="352">
        <f t="shared" si="2"/>
        <v>0</v>
      </c>
      <c r="M43" s="380"/>
      <c r="N43" s="352">
        <f t="shared" si="3"/>
        <v>3.6125099999999932</v>
      </c>
      <c r="O43" s="601">
        <f t="shared" si="4"/>
        <v>48.5</v>
      </c>
    </row>
    <row r="44" spans="1:15" ht="15.75" customHeight="1">
      <c r="A44" s="353">
        <f>AT3A_Schools_PS!A44</f>
        <v>35</v>
      </c>
      <c r="B44" s="353" t="str">
        <f>AT3A_Schools_PS!B44</f>
        <v>35-HATHRAS</v>
      </c>
      <c r="C44" s="356">
        <v>17.46</v>
      </c>
      <c r="D44" s="380">
        <v>0</v>
      </c>
      <c r="E44" s="356">
        <v>11.2</v>
      </c>
      <c r="F44" s="356">
        <v>7.4999999999999997E-3</v>
      </c>
      <c r="G44" s="380">
        <v>14.0303</v>
      </c>
      <c r="H44" s="380">
        <v>14.0303</v>
      </c>
      <c r="I44" s="380">
        <v>0.12687000000000001</v>
      </c>
      <c r="J44" s="380">
        <v>0.12687000000000001</v>
      </c>
      <c r="K44" s="352">
        <f t="shared" si="1"/>
        <v>14.157170000000001</v>
      </c>
      <c r="L44" s="352">
        <f t="shared" si="2"/>
        <v>0</v>
      </c>
      <c r="M44" s="380"/>
      <c r="N44" s="352">
        <f t="shared" si="3"/>
        <v>-2.9571700000000014</v>
      </c>
      <c r="O44" s="601">
        <f t="shared" si="4"/>
        <v>8.85</v>
      </c>
    </row>
    <row r="45" spans="1:15" ht="15.75" customHeight="1">
      <c r="A45" s="353">
        <f>AT3A_Schools_PS!A45</f>
        <v>36</v>
      </c>
      <c r="B45" s="353" t="str">
        <f>AT3A_Schools_PS!B45</f>
        <v>36-ITAWAH</v>
      </c>
      <c r="C45" s="356">
        <v>18.57</v>
      </c>
      <c r="D45" s="380">
        <v>0</v>
      </c>
      <c r="E45" s="356">
        <v>18.38</v>
      </c>
      <c r="F45" s="356">
        <v>7.4999999999999997E-3</v>
      </c>
      <c r="G45" s="380">
        <v>20.318709999999999</v>
      </c>
      <c r="H45" s="380">
        <v>20.318709999999999</v>
      </c>
      <c r="I45" s="380">
        <v>2.9432800000000001</v>
      </c>
      <c r="J45" s="380">
        <v>2.9432800000000001</v>
      </c>
      <c r="K45" s="352">
        <f t="shared" si="1"/>
        <v>23.261990000000001</v>
      </c>
      <c r="L45" s="352">
        <f t="shared" si="2"/>
        <v>0</v>
      </c>
      <c r="M45" s="380"/>
      <c r="N45" s="352">
        <f t="shared" si="3"/>
        <v>-4.8819900000000018</v>
      </c>
      <c r="O45" s="601">
        <f t="shared" si="4"/>
        <v>14.52</v>
      </c>
    </row>
    <row r="46" spans="1:15" ht="15.75" customHeight="1">
      <c r="A46" s="353">
        <f>AT3A_Schools_PS!A46</f>
        <v>37</v>
      </c>
      <c r="B46" s="353" t="str">
        <f>AT3A_Schools_PS!B46</f>
        <v>37-J.P. NAGAR</v>
      </c>
      <c r="C46" s="356">
        <v>16.850000000000001</v>
      </c>
      <c r="D46" s="380">
        <v>0</v>
      </c>
      <c r="E46" s="356">
        <v>15.05</v>
      </c>
      <c r="F46" s="356">
        <v>7.4999999999999997E-3</v>
      </c>
      <c r="G46" s="380">
        <v>14.357659999999999</v>
      </c>
      <c r="H46" s="380">
        <v>14.357659999999999</v>
      </c>
      <c r="I46" s="380">
        <v>4.6956300000000004</v>
      </c>
      <c r="J46" s="380">
        <v>4.6956300000000004</v>
      </c>
      <c r="K46" s="352">
        <f t="shared" si="1"/>
        <v>19.053290000000001</v>
      </c>
      <c r="L46" s="352">
        <f t="shared" si="2"/>
        <v>0</v>
      </c>
      <c r="M46" s="380"/>
      <c r="N46" s="352">
        <f t="shared" si="3"/>
        <v>-4.0032899999999998</v>
      </c>
      <c r="O46" s="601">
        <f t="shared" si="4"/>
        <v>11.89</v>
      </c>
    </row>
    <row r="47" spans="1:15" ht="15.75" customHeight="1">
      <c r="A47" s="353">
        <f>AT3A_Schools_PS!A47</f>
        <v>38</v>
      </c>
      <c r="B47" s="353" t="str">
        <f>AT3A_Schools_PS!B47</f>
        <v>38-JALAUN</v>
      </c>
      <c r="C47" s="356">
        <v>19.22</v>
      </c>
      <c r="D47" s="380">
        <v>0</v>
      </c>
      <c r="E47" s="356">
        <v>16.309999999999999</v>
      </c>
      <c r="F47" s="356">
        <v>7.4999999999999997E-3</v>
      </c>
      <c r="G47" s="380">
        <v>17.419250000000002</v>
      </c>
      <c r="H47" s="380">
        <v>17.41638</v>
      </c>
      <c r="I47" s="380">
        <v>3.2336200000000002</v>
      </c>
      <c r="J47" s="380">
        <v>3.2336200000000002</v>
      </c>
      <c r="K47" s="352">
        <f t="shared" si="1"/>
        <v>20.65</v>
      </c>
      <c r="L47" s="352">
        <f t="shared" si="2"/>
        <v>2.8700000000014825E-3</v>
      </c>
      <c r="M47" s="380" t="s">
        <v>317</v>
      </c>
      <c r="N47" s="352">
        <f t="shared" si="3"/>
        <v>-4.34</v>
      </c>
      <c r="O47" s="601">
        <f t="shared" si="4"/>
        <v>12.88</v>
      </c>
    </row>
    <row r="48" spans="1:15" ht="15.75" customHeight="1">
      <c r="A48" s="353">
        <f>AT3A_Schools_PS!A48</f>
        <v>39</v>
      </c>
      <c r="B48" s="353" t="str">
        <f>AT3A_Schools_PS!B48</f>
        <v>39-JAUNPUR</v>
      </c>
      <c r="C48" s="356">
        <v>58.06</v>
      </c>
      <c r="D48" s="380">
        <v>0</v>
      </c>
      <c r="E48" s="356">
        <v>51.72</v>
      </c>
      <c r="F48" s="356">
        <v>7.4999999999999997E-3</v>
      </c>
      <c r="G48" s="380">
        <v>53.810070000000003</v>
      </c>
      <c r="H48" s="380">
        <v>53.803339999999999</v>
      </c>
      <c r="I48" s="380">
        <v>11.67666</v>
      </c>
      <c r="J48" s="380">
        <v>11.67666</v>
      </c>
      <c r="K48" s="352">
        <f t="shared" si="1"/>
        <v>65.48</v>
      </c>
      <c r="L48" s="352">
        <f t="shared" si="2"/>
        <v>6.7300000000045657E-3</v>
      </c>
      <c r="M48" s="380" t="s">
        <v>317</v>
      </c>
      <c r="N48" s="352">
        <f t="shared" si="3"/>
        <v>-13.760000000000005</v>
      </c>
      <c r="O48" s="601">
        <f t="shared" si="4"/>
        <v>40.85</v>
      </c>
    </row>
    <row r="49" spans="1:15" ht="15.75" customHeight="1">
      <c r="A49" s="353">
        <f>AT3A_Schools_PS!A49</f>
        <v>40</v>
      </c>
      <c r="B49" s="353" t="str">
        <f>AT3A_Schools_PS!B49</f>
        <v>40-JHANSI</v>
      </c>
      <c r="C49" s="356">
        <v>21.19</v>
      </c>
      <c r="D49" s="380">
        <v>0</v>
      </c>
      <c r="E49" s="356">
        <v>26.57</v>
      </c>
      <c r="F49" s="356">
        <v>7.4999999999999997E-3</v>
      </c>
      <c r="G49" s="380">
        <v>18.994720000000001</v>
      </c>
      <c r="H49" s="380">
        <v>18.994720000000001</v>
      </c>
      <c r="I49" s="380">
        <v>14.650829999999999</v>
      </c>
      <c r="J49" s="380">
        <v>0</v>
      </c>
      <c r="K49" s="352">
        <f t="shared" si="1"/>
        <v>18.994720000000001</v>
      </c>
      <c r="L49" s="352">
        <f t="shared" si="2"/>
        <v>14.650829999999999</v>
      </c>
      <c r="M49" s="380" t="s">
        <v>317</v>
      </c>
      <c r="N49" s="352">
        <f t="shared" si="3"/>
        <v>7.5752799999999993</v>
      </c>
      <c r="O49" s="601">
        <f t="shared" si="4"/>
        <v>20.98</v>
      </c>
    </row>
    <row r="50" spans="1:15" ht="15.75" customHeight="1">
      <c r="A50" s="353">
        <f>AT3A_Schools_PS!A50</f>
        <v>41</v>
      </c>
      <c r="B50" s="353" t="str">
        <f>AT3A_Schools_PS!B50</f>
        <v>41-KANNAUJ</v>
      </c>
      <c r="C50" s="356">
        <v>23.33</v>
      </c>
      <c r="D50" s="380">
        <v>0</v>
      </c>
      <c r="E50" s="356">
        <v>41.75</v>
      </c>
      <c r="F50" s="356">
        <v>7.4999999999999997E-3</v>
      </c>
      <c r="G50" s="380">
        <v>25.459990000000001</v>
      </c>
      <c r="H50" s="380">
        <v>25.459990000000001</v>
      </c>
      <c r="I50" s="380">
        <v>25.961849999999998</v>
      </c>
      <c r="J50" s="380">
        <v>25.961849999999998</v>
      </c>
      <c r="K50" s="352">
        <f t="shared" si="1"/>
        <v>51.421840000000003</v>
      </c>
      <c r="L50" s="352">
        <f t="shared" si="2"/>
        <v>0</v>
      </c>
      <c r="M50" s="380"/>
      <c r="N50" s="352">
        <f t="shared" si="3"/>
        <v>-9.6718400000000031</v>
      </c>
      <c r="O50" s="601">
        <f t="shared" si="4"/>
        <v>32.97</v>
      </c>
    </row>
    <row r="51" spans="1:15" ht="15.75" customHeight="1">
      <c r="A51" s="353">
        <f>AT3A_Schools_PS!A51</f>
        <v>42</v>
      </c>
      <c r="B51" s="353" t="str">
        <f>AT3A_Schools_PS!B51</f>
        <v>42-KANPUR DEHAT</v>
      </c>
      <c r="C51" s="356">
        <v>23.46</v>
      </c>
      <c r="D51" s="380">
        <v>0</v>
      </c>
      <c r="E51" s="356">
        <v>14.9</v>
      </c>
      <c r="F51" s="356">
        <v>7.4999999999999997E-3</v>
      </c>
      <c r="G51" s="380">
        <v>25.544</v>
      </c>
      <c r="H51" s="380">
        <v>18.87</v>
      </c>
      <c r="I51" s="380">
        <v>0</v>
      </c>
      <c r="J51" s="380">
        <v>0</v>
      </c>
      <c r="K51" s="352">
        <f t="shared" si="1"/>
        <v>18.87</v>
      </c>
      <c r="L51" s="352">
        <f t="shared" si="2"/>
        <v>6.6739999999999995</v>
      </c>
      <c r="M51" s="380" t="s">
        <v>317</v>
      </c>
      <c r="N51" s="352">
        <f t="shared" si="3"/>
        <v>-3.9700000000000006</v>
      </c>
      <c r="O51" s="601">
        <f t="shared" si="4"/>
        <v>11.77</v>
      </c>
    </row>
    <row r="52" spans="1:15" ht="15.75" customHeight="1">
      <c r="A52" s="353">
        <f>AT3A_Schools_PS!A52</f>
        <v>43</v>
      </c>
      <c r="B52" s="353" t="str">
        <f>AT3A_Schools_PS!B52</f>
        <v>43-KANPUR NAGAR</v>
      </c>
      <c r="C52" s="356">
        <v>25.78</v>
      </c>
      <c r="D52" s="380">
        <v>0</v>
      </c>
      <c r="E52" s="356">
        <v>18.989999999999998</v>
      </c>
      <c r="F52" s="356">
        <v>7.4999999999999997E-3</v>
      </c>
      <c r="G52" s="380">
        <v>20.034310000000001</v>
      </c>
      <c r="H52" s="380">
        <v>20.034310000000001</v>
      </c>
      <c r="I52" s="380">
        <v>0</v>
      </c>
      <c r="J52" s="380">
        <v>0</v>
      </c>
      <c r="K52" s="352">
        <f t="shared" si="1"/>
        <v>20.034310000000001</v>
      </c>
      <c r="L52" s="352">
        <f t="shared" si="2"/>
        <v>0</v>
      </c>
      <c r="M52" s="380"/>
      <c r="N52" s="352">
        <f t="shared" si="3"/>
        <v>-1.044310000000003</v>
      </c>
      <c r="O52" s="601">
        <f t="shared" si="4"/>
        <v>15</v>
      </c>
    </row>
    <row r="53" spans="1:15" ht="15.75" customHeight="1">
      <c r="A53" s="353">
        <f>AT3A_Schools_PS!A53</f>
        <v>44</v>
      </c>
      <c r="B53" s="353" t="str">
        <f>AT3A_Schools_PS!B53</f>
        <v>44-KAAS GANJ</v>
      </c>
      <c r="C53" s="356">
        <v>18.440000000000001</v>
      </c>
      <c r="D53" s="380">
        <v>0</v>
      </c>
      <c r="E53" s="356">
        <v>18.88</v>
      </c>
      <c r="F53" s="356">
        <v>7.4999999999999997E-3</v>
      </c>
      <c r="G53" s="380">
        <v>15.87857</v>
      </c>
      <c r="H53" s="380">
        <v>15.87857</v>
      </c>
      <c r="I53" s="380">
        <v>6.2982399999999998</v>
      </c>
      <c r="J53" s="380">
        <v>6.2982399999999998</v>
      </c>
      <c r="K53" s="352">
        <f t="shared" si="1"/>
        <v>22.17681</v>
      </c>
      <c r="L53" s="352">
        <f t="shared" si="2"/>
        <v>0</v>
      </c>
      <c r="M53" s="380"/>
      <c r="N53" s="352">
        <f t="shared" si="3"/>
        <v>-3.2968100000000007</v>
      </c>
      <c r="O53" s="601">
        <f t="shared" si="4"/>
        <v>14.91</v>
      </c>
    </row>
    <row r="54" spans="1:15" ht="15.75" customHeight="1">
      <c r="A54" s="353">
        <f>AT3A_Schools_PS!A54</f>
        <v>45</v>
      </c>
      <c r="B54" s="353" t="str">
        <f>AT3A_Schools_PS!B54</f>
        <v>45-KAUSHAMBI</v>
      </c>
      <c r="C54" s="356">
        <v>21.36</v>
      </c>
      <c r="D54" s="380">
        <v>0</v>
      </c>
      <c r="E54" s="356">
        <v>15.06</v>
      </c>
      <c r="F54" s="356">
        <v>7.4999999999999997E-3</v>
      </c>
      <c r="G54" s="380">
        <v>14.71317</v>
      </c>
      <c r="H54" s="380">
        <v>10.15415</v>
      </c>
      <c r="I54" s="380">
        <v>8.9158500000000007</v>
      </c>
      <c r="J54" s="380">
        <v>8.9158500000000007</v>
      </c>
      <c r="K54" s="352">
        <f t="shared" si="1"/>
        <v>19.07</v>
      </c>
      <c r="L54" s="352">
        <f t="shared" si="2"/>
        <v>4.5590200000000003</v>
      </c>
      <c r="M54" s="380" t="s">
        <v>317</v>
      </c>
      <c r="N54" s="352">
        <f t="shared" si="3"/>
        <v>-4.01</v>
      </c>
      <c r="O54" s="601">
        <f t="shared" si="4"/>
        <v>11.89</v>
      </c>
    </row>
    <row r="55" spans="1:15" ht="15.75" customHeight="1">
      <c r="A55" s="353">
        <f>AT3A_Schools_PS!A55</f>
        <v>46</v>
      </c>
      <c r="B55" s="353" t="str">
        <f>AT3A_Schools_PS!B55</f>
        <v>46-KUSHINAGAR</v>
      </c>
      <c r="C55" s="356">
        <v>40.520000000000003</v>
      </c>
      <c r="D55" s="380">
        <v>0</v>
      </c>
      <c r="E55" s="356">
        <v>26.84</v>
      </c>
      <c r="F55" s="356">
        <v>7.4999999999999997E-3</v>
      </c>
      <c r="G55" s="380">
        <v>33.981020000000001</v>
      </c>
      <c r="H55" s="380">
        <v>33.981020000000001</v>
      </c>
      <c r="I55" s="380">
        <v>0</v>
      </c>
      <c r="J55" s="380">
        <v>0</v>
      </c>
      <c r="K55" s="352">
        <f t="shared" si="1"/>
        <v>33.981020000000001</v>
      </c>
      <c r="L55" s="352">
        <f t="shared" si="2"/>
        <v>0</v>
      </c>
      <c r="M55" s="380"/>
      <c r="N55" s="352">
        <f t="shared" si="3"/>
        <v>-7.141020000000001</v>
      </c>
      <c r="O55" s="601">
        <f t="shared" si="4"/>
        <v>21.2</v>
      </c>
    </row>
    <row r="56" spans="1:15" ht="15.75" customHeight="1">
      <c r="A56" s="353">
        <f>AT3A_Schools_PS!A56</f>
        <v>47</v>
      </c>
      <c r="B56" s="353" t="str">
        <f>AT3A_Schools_PS!B56</f>
        <v>47-LAKHIMPUR KHERI</v>
      </c>
      <c r="C56" s="356">
        <v>71.510000000000005</v>
      </c>
      <c r="D56" s="380">
        <v>0</v>
      </c>
      <c r="E56" s="356">
        <v>59.91</v>
      </c>
      <c r="F56" s="356">
        <v>7.4999999999999997E-3</v>
      </c>
      <c r="G56" s="380">
        <v>57.092320000000001</v>
      </c>
      <c r="H56" s="380">
        <v>57.092320000000001</v>
      </c>
      <c r="I56" s="380">
        <v>0</v>
      </c>
      <c r="J56" s="380">
        <v>0</v>
      </c>
      <c r="K56" s="352">
        <f t="shared" si="1"/>
        <v>57.092320000000001</v>
      </c>
      <c r="L56" s="352">
        <f t="shared" si="2"/>
        <v>0</v>
      </c>
      <c r="M56" s="380"/>
      <c r="N56" s="352">
        <f t="shared" si="3"/>
        <v>2.8176799999999957</v>
      </c>
      <c r="O56" s="601">
        <f t="shared" si="4"/>
        <v>47.32</v>
      </c>
    </row>
    <row r="57" spans="1:15" ht="15.75" customHeight="1">
      <c r="A57" s="353">
        <f>AT3A_Schools_PS!A57</f>
        <v>48</v>
      </c>
      <c r="B57" s="353" t="str">
        <f>AT3A_Schools_PS!B57</f>
        <v>48-LALITPUR</v>
      </c>
      <c r="C57" s="356">
        <v>23.17</v>
      </c>
      <c r="D57" s="380">
        <v>0</v>
      </c>
      <c r="E57" s="356">
        <v>16.579999999999998</v>
      </c>
      <c r="F57" s="356">
        <v>7.4999999999999997E-3</v>
      </c>
      <c r="G57" s="380">
        <v>18.299520000000001</v>
      </c>
      <c r="H57" s="380">
        <v>18.299520000000001</v>
      </c>
      <c r="I57" s="380">
        <v>2.6789100000000001</v>
      </c>
      <c r="J57" s="380">
        <v>2.6789100000000001</v>
      </c>
      <c r="K57" s="352">
        <f t="shared" si="1"/>
        <v>20.978430000000003</v>
      </c>
      <c r="L57" s="352">
        <f t="shared" si="2"/>
        <v>0</v>
      </c>
      <c r="M57" s="380"/>
      <c r="N57" s="352">
        <f t="shared" si="3"/>
        <v>-4.3984300000000047</v>
      </c>
      <c r="O57" s="601">
        <f t="shared" si="4"/>
        <v>13.09</v>
      </c>
    </row>
    <row r="58" spans="1:15" ht="15.75" customHeight="1">
      <c r="A58" s="353">
        <f>AT3A_Schools_PS!A58</f>
        <v>49</v>
      </c>
      <c r="B58" s="353" t="str">
        <f>AT3A_Schools_PS!B58</f>
        <v>49-LUCKNOW</v>
      </c>
      <c r="C58" s="356">
        <v>28.63</v>
      </c>
      <c r="D58" s="380">
        <v>0</v>
      </c>
      <c r="E58" s="356">
        <v>32.270000000000003</v>
      </c>
      <c r="F58" s="356">
        <v>7.4999999999999997E-3</v>
      </c>
      <c r="G58" s="380">
        <v>27.93909</v>
      </c>
      <c r="H58" s="380">
        <v>15.20926</v>
      </c>
      <c r="I58" s="380">
        <v>13.442679999999999</v>
      </c>
      <c r="J58" s="380">
        <v>13.442679999999999</v>
      </c>
      <c r="K58" s="352">
        <f t="shared" si="1"/>
        <v>28.65194</v>
      </c>
      <c r="L58" s="352">
        <f t="shared" si="2"/>
        <v>12.729830000000003</v>
      </c>
      <c r="M58" s="380" t="s">
        <v>317</v>
      </c>
      <c r="N58" s="352">
        <f t="shared" si="3"/>
        <v>3.6180600000000034</v>
      </c>
      <c r="O58" s="601">
        <f t="shared" si="4"/>
        <v>25.49</v>
      </c>
    </row>
    <row r="59" spans="1:15" ht="15.75" customHeight="1">
      <c r="A59" s="353">
        <f>AT3A_Schools_PS!A59</f>
        <v>50</v>
      </c>
      <c r="B59" s="353" t="str">
        <f>AT3A_Schools_PS!B59</f>
        <v>50-MAHOBA</v>
      </c>
      <c r="C59" s="356">
        <v>15.46</v>
      </c>
      <c r="D59" s="380">
        <v>0</v>
      </c>
      <c r="E59" s="356">
        <v>16.3</v>
      </c>
      <c r="F59" s="356">
        <v>7.4999999999999997E-3</v>
      </c>
      <c r="G59" s="380">
        <v>15.23668</v>
      </c>
      <c r="H59" s="380">
        <v>15.23668</v>
      </c>
      <c r="I59" s="380">
        <v>5.3925400000000003</v>
      </c>
      <c r="J59" s="380">
        <v>5.3925400000000003</v>
      </c>
      <c r="K59" s="352">
        <f t="shared" si="1"/>
        <v>20.62922</v>
      </c>
      <c r="L59" s="352">
        <f t="shared" si="2"/>
        <v>0</v>
      </c>
      <c r="M59" s="380"/>
      <c r="N59" s="352">
        <f t="shared" si="3"/>
        <v>-4.3292199999999994</v>
      </c>
      <c r="O59" s="601">
        <f t="shared" si="4"/>
        <v>12.87</v>
      </c>
    </row>
    <row r="60" spans="1:15" ht="15.75" customHeight="1">
      <c r="A60" s="353">
        <f>AT3A_Schools_PS!A60</f>
        <v>51</v>
      </c>
      <c r="B60" s="353" t="str">
        <f>AT3A_Schools_PS!B60</f>
        <v>51-MAHRAJGANJ</v>
      </c>
      <c r="C60" s="356">
        <v>35.090000000000003</v>
      </c>
      <c r="D60" s="380">
        <v>0</v>
      </c>
      <c r="E60" s="356">
        <v>31.82</v>
      </c>
      <c r="F60" s="356">
        <v>7.4999999999999997E-3</v>
      </c>
      <c r="G60" s="380">
        <v>33.732669999999999</v>
      </c>
      <c r="H60" s="380">
        <v>33.728610000000003</v>
      </c>
      <c r="I60" s="380">
        <v>6.5613900000000003</v>
      </c>
      <c r="J60" s="380">
        <v>6.5613900000000003</v>
      </c>
      <c r="K60" s="352">
        <f t="shared" si="1"/>
        <v>40.290000000000006</v>
      </c>
      <c r="L60" s="352">
        <f t="shared" si="2"/>
        <v>4.0599999999955116E-3</v>
      </c>
      <c r="M60" s="380" t="s">
        <v>317</v>
      </c>
      <c r="N60" s="352">
        <f t="shared" si="3"/>
        <v>-8.470000000000006</v>
      </c>
      <c r="O60" s="601">
        <f t="shared" si="4"/>
        <v>25.13</v>
      </c>
    </row>
    <row r="61" spans="1:15" ht="15.75" customHeight="1">
      <c r="A61" s="353">
        <f>AT3A_Schools_PS!A61</f>
        <v>52</v>
      </c>
      <c r="B61" s="353" t="str">
        <f>AT3A_Schools_PS!B61</f>
        <v>52-MAINPURI</v>
      </c>
      <c r="C61" s="356">
        <v>18.649999999999999</v>
      </c>
      <c r="D61" s="380">
        <v>0</v>
      </c>
      <c r="E61" s="356">
        <v>25.15</v>
      </c>
      <c r="F61" s="356">
        <v>7.4999999999999997E-3</v>
      </c>
      <c r="G61" s="380">
        <v>23.64676</v>
      </c>
      <c r="H61" s="380">
        <v>23.64676</v>
      </c>
      <c r="I61" s="380">
        <v>0.74490000000000001</v>
      </c>
      <c r="J61" s="380">
        <v>0.74490000000000001</v>
      </c>
      <c r="K61" s="352">
        <f t="shared" si="1"/>
        <v>24.391660000000002</v>
      </c>
      <c r="L61" s="352">
        <f t="shared" si="2"/>
        <v>0</v>
      </c>
      <c r="M61" s="380"/>
      <c r="N61" s="352">
        <f t="shared" si="3"/>
        <v>0.75833999999999691</v>
      </c>
      <c r="O61" s="601">
        <f t="shared" si="4"/>
        <v>19.86</v>
      </c>
    </row>
    <row r="62" spans="1:15" ht="15.75" customHeight="1">
      <c r="A62" s="353">
        <f>AT3A_Schools_PS!A62</f>
        <v>53</v>
      </c>
      <c r="B62" s="353" t="str">
        <f>AT3A_Schools_PS!B62</f>
        <v>53-MATHURA</v>
      </c>
      <c r="C62" s="356">
        <v>23.34</v>
      </c>
      <c r="D62" s="380">
        <v>0</v>
      </c>
      <c r="E62" s="356">
        <v>17.02</v>
      </c>
      <c r="F62" s="356">
        <v>7.4999999999999997E-3</v>
      </c>
      <c r="G62" s="380">
        <v>15.39542</v>
      </c>
      <c r="H62" s="380">
        <v>15.39542</v>
      </c>
      <c r="I62" s="380">
        <v>3.7618</v>
      </c>
      <c r="J62" s="380">
        <v>3.7618</v>
      </c>
      <c r="K62" s="352">
        <f t="shared" si="1"/>
        <v>19.157219999999999</v>
      </c>
      <c r="L62" s="352">
        <f t="shared" si="2"/>
        <v>0</v>
      </c>
      <c r="M62" s="380"/>
      <c r="N62" s="352">
        <f t="shared" si="3"/>
        <v>-2.1372199999999992</v>
      </c>
      <c r="O62" s="601">
        <f t="shared" si="4"/>
        <v>13.44</v>
      </c>
    </row>
    <row r="63" spans="1:15" ht="15.75" customHeight="1">
      <c r="A63" s="353">
        <f>AT3A_Schools_PS!A63</f>
        <v>54</v>
      </c>
      <c r="B63" s="353" t="str">
        <f>AT3A_Schools_PS!B63</f>
        <v>54-MAU</v>
      </c>
      <c r="C63" s="356">
        <v>27.59</v>
      </c>
      <c r="D63" s="380">
        <v>0</v>
      </c>
      <c r="E63" s="356">
        <v>24.39</v>
      </c>
      <c r="F63" s="356">
        <v>7.4999999999999997E-3</v>
      </c>
      <c r="G63" s="380">
        <v>22.157250000000001</v>
      </c>
      <c r="H63" s="380">
        <v>21.401199999999999</v>
      </c>
      <c r="I63" s="380">
        <v>9.4787999999999997</v>
      </c>
      <c r="J63" s="380">
        <v>9.4787999999999997</v>
      </c>
      <c r="K63" s="352">
        <f t="shared" si="1"/>
        <v>30.88</v>
      </c>
      <c r="L63" s="352">
        <f t="shared" si="2"/>
        <v>0.75605000000000189</v>
      </c>
      <c r="M63" s="380" t="s">
        <v>317</v>
      </c>
      <c r="N63" s="352">
        <f t="shared" si="3"/>
        <v>-6.4899999999999984</v>
      </c>
      <c r="O63" s="601">
        <f t="shared" si="4"/>
        <v>19.260000000000002</v>
      </c>
    </row>
    <row r="64" spans="1:15" ht="15.75" customHeight="1">
      <c r="A64" s="353">
        <f>AT3A_Schools_PS!A64</f>
        <v>55</v>
      </c>
      <c r="B64" s="353" t="str">
        <f>AT3A_Schools_PS!B64</f>
        <v>55-MEERUT</v>
      </c>
      <c r="C64" s="356">
        <v>23.72</v>
      </c>
      <c r="D64" s="380">
        <v>0</v>
      </c>
      <c r="E64" s="356">
        <v>32.409999999999997</v>
      </c>
      <c r="F64" s="356">
        <v>7.4999999999999997E-3</v>
      </c>
      <c r="G64" s="380">
        <v>48.897190000000002</v>
      </c>
      <c r="H64" s="380">
        <v>41.04</v>
      </c>
      <c r="I64" s="380">
        <v>0.74987999999999999</v>
      </c>
      <c r="J64" s="380">
        <v>8.6070700000000002</v>
      </c>
      <c r="K64" s="352">
        <f t="shared" si="1"/>
        <v>49.647069999999999</v>
      </c>
      <c r="L64" s="352">
        <f t="shared" si="2"/>
        <v>0</v>
      </c>
      <c r="M64" s="380"/>
      <c r="N64" s="352">
        <f t="shared" si="3"/>
        <v>-17.237070000000003</v>
      </c>
      <c r="O64" s="601">
        <f t="shared" si="4"/>
        <v>25.6</v>
      </c>
    </row>
    <row r="65" spans="1:15" ht="15.75" customHeight="1">
      <c r="A65" s="353">
        <f>AT3A_Schools_PS!A65</f>
        <v>56</v>
      </c>
      <c r="B65" s="353" t="str">
        <f>AT3A_Schools_PS!B65</f>
        <v>56-MIRZAPUR</v>
      </c>
      <c r="C65" s="356">
        <v>38.24</v>
      </c>
      <c r="D65" s="380">
        <v>0</v>
      </c>
      <c r="E65" s="356">
        <v>36.840000000000003</v>
      </c>
      <c r="F65" s="356">
        <v>7.4999999999999997E-3</v>
      </c>
      <c r="G65" s="380">
        <v>38.22822</v>
      </c>
      <c r="H65" s="380">
        <v>38.22822</v>
      </c>
      <c r="I65" s="380">
        <v>8.38856</v>
      </c>
      <c r="J65" s="380">
        <v>8.38856</v>
      </c>
      <c r="K65" s="352">
        <f t="shared" si="1"/>
        <v>46.616779999999999</v>
      </c>
      <c r="L65" s="352">
        <f t="shared" si="2"/>
        <v>0</v>
      </c>
      <c r="M65" s="380"/>
      <c r="N65" s="352">
        <f t="shared" si="3"/>
        <v>-9.7767799999999951</v>
      </c>
      <c r="O65" s="601">
        <f t="shared" si="4"/>
        <v>29.1</v>
      </c>
    </row>
    <row r="66" spans="1:15" ht="15.75" customHeight="1">
      <c r="A66" s="353">
        <f>AT3A_Schools_PS!A66</f>
        <v>57</v>
      </c>
      <c r="B66" s="353" t="str">
        <f>AT3A_Schools_PS!B66</f>
        <v>57-MORADABAD</v>
      </c>
      <c r="C66" s="356">
        <v>24.84</v>
      </c>
      <c r="D66" s="380">
        <v>0</v>
      </c>
      <c r="E66" s="356">
        <v>20.36</v>
      </c>
      <c r="F66" s="356">
        <v>7.4999999999999997E-3</v>
      </c>
      <c r="G66" s="380">
        <v>25.775970000000001</v>
      </c>
      <c r="H66" s="380">
        <v>25.775970000000001</v>
      </c>
      <c r="I66" s="380">
        <v>0</v>
      </c>
      <c r="J66" s="380">
        <v>0</v>
      </c>
      <c r="K66" s="352">
        <f t="shared" si="1"/>
        <v>25.775970000000001</v>
      </c>
      <c r="L66" s="352">
        <f t="shared" si="2"/>
        <v>0</v>
      </c>
      <c r="M66" s="380"/>
      <c r="N66" s="352">
        <f t="shared" si="3"/>
        <v>-5.4159700000000015</v>
      </c>
      <c r="O66" s="601">
        <f t="shared" si="4"/>
        <v>16.079999999999998</v>
      </c>
    </row>
    <row r="67" spans="1:15" ht="15.75" customHeight="1">
      <c r="A67" s="353">
        <f>AT3A_Schools_PS!A67</f>
        <v>58</v>
      </c>
      <c r="B67" s="353" t="str">
        <f>AT3A_Schools_PS!B67</f>
        <v>58-MUZAFFARNAGAR</v>
      </c>
      <c r="C67" s="356">
        <v>19.46</v>
      </c>
      <c r="D67" s="380">
        <v>0</v>
      </c>
      <c r="E67" s="356">
        <v>19.18</v>
      </c>
      <c r="F67" s="356">
        <v>7.4999999999999997E-3</v>
      </c>
      <c r="G67" s="380">
        <v>19.879079999999998</v>
      </c>
      <c r="H67" s="380">
        <v>19.879079999999998</v>
      </c>
      <c r="I67" s="380">
        <v>4.3961399999999999</v>
      </c>
      <c r="J67" s="380">
        <v>4.3961399999999999</v>
      </c>
      <c r="K67" s="352">
        <f t="shared" si="1"/>
        <v>24.275219999999997</v>
      </c>
      <c r="L67" s="352">
        <f t="shared" si="2"/>
        <v>0</v>
      </c>
      <c r="M67" s="380"/>
      <c r="N67" s="352">
        <f t="shared" si="3"/>
        <v>-5.0952199999999976</v>
      </c>
      <c r="O67" s="601">
        <f t="shared" si="4"/>
        <v>15.15</v>
      </c>
    </row>
    <row r="68" spans="1:15" ht="15.75" customHeight="1">
      <c r="A68" s="353">
        <f>AT3A_Schools_PS!A68</f>
        <v>59</v>
      </c>
      <c r="B68" s="353" t="str">
        <f>AT3A_Schools_PS!B68</f>
        <v>59-PILIBHIT</v>
      </c>
      <c r="C68" s="356">
        <v>22.68</v>
      </c>
      <c r="D68" s="380">
        <v>0</v>
      </c>
      <c r="E68" s="356">
        <v>17.239999999999998</v>
      </c>
      <c r="F68" s="356">
        <v>7.4999999999999997E-3</v>
      </c>
      <c r="G68" s="380">
        <v>20.938289999999999</v>
      </c>
      <c r="H68" s="380">
        <v>20.938289999999999</v>
      </c>
      <c r="I68" s="380">
        <v>0.87202999999999997</v>
      </c>
      <c r="J68" s="380">
        <v>0.87202999999999997</v>
      </c>
      <c r="K68" s="352">
        <f t="shared" si="1"/>
        <v>21.810319999999997</v>
      </c>
      <c r="L68" s="352">
        <f t="shared" si="2"/>
        <v>0</v>
      </c>
      <c r="M68" s="380"/>
      <c r="N68" s="352">
        <f t="shared" si="3"/>
        <v>-4.5703199999999988</v>
      </c>
      <c r="O68" s="601">
        <f t="shared" si="4"/>
        <v>13.62</v>
      </c>
    </row>
    <row r="69" spans="1:15" ht="15.75" customHeight="1">
      <c r="A69" s="353">
        <f>AT3A_Schools_PS!A69</f>
        <v>60</v>
      </c>
      <c r="B69" s="353" t="str">
        <f>AT3A_Schools_PS!B69</f>
        <v>60-PRATAPGARH</v>
      </c>
      <c r="C69" s="356">
        <v>38.369999999999997</v>
      </c>
      <c r="D69" s="380">
        <v>0</v>
      </c>
      <c r="E69" s="356">
        <v>34.47</v>
      </c>
      <c r="F69" s="356">
        <v>7.4999999999999997E-3</v>
      </c>
      <c r="G69" s="380">
        <v>29.28567</v>
      </c>
      <c r="H69" s="380">
        <v>29.282489999999999</v>
      </c>
      <c r="I69" s="380">
        <v>14.35751</v>
      </c>
      <c r="J69" s="380">
        <v>14.35751</v>
      </c>
      <c r="K69" s="352">
        <f t="shared" si="1"/>
        <v>43.64</v>
      </c>
      <c r="L69" s="352">
        <f t="shared" si="2"/>
        <v>3.1800000000004047E-3</v>
      </c>
      <c r="M69" s="380" t="s">
        <v>317</v>
      </c>
      <c r="N69" s="352">
        <f t="shared" si="3"/>
        <v>-9.1700000000000017</v>
      </c>
      <c r="O69" s="601">
        <f t="shared" si="4"/>
        <v>27.22</v>
      </c>
    </row>
    <row r="70" spans="1:15" ht="15.75" customHeight="1">
      <c r="A70" s="353">
        <f>AT3A_Schools_PS!A70</f>
        <v>61</v>
      </c>
      <c r="B70" s="353" t="str">
        <f>AT3A_Schools_PS!B70</f>
        <v>61-RAI BAREILY</v>
      </c>
      <c r="C70" s="356">
        <v>30.49</v>
      </c>
      <c r="D70" s="380">
        <v>0</v>
      </c>
      <c r="E70" s="356">
        <v>33.18</v>
      </c>
      <c r="F70" s="356">
        <v>7.4999999999999997E-3</v>
      </c>
      <c r="G70" s="380">
        <v>33.23563</v>
      </c>
      <c r="H70" s="380">
        <v>33.233669999999996</v>
      </c>
      <c r="I70" s="380">
        <v>8.7763299999999997</v>
      </c>
      <c r="J70" s="380">
        <v>8.7763299999999997</v>
      </c>
      <c r="K70" s="352">
        <f t="shared" si="1"/>
        <v>42.01</v>
      </c>
      <c r="L70" s="352">
        <f t="shared" si="2"/>
        <v>1.9600000000039586E-3</v>
      </c>
      <c r="M70" s="380" t="s">
        <v>317</v>
      </c>
      <c r="N70" s="352">
        <f t="shared" si="3"/>
        <v>-8.8299999999999983</v>
      </c>
      <c r="O70" s="601">
        <f t="shared" si="4"/>
        <v>26.21</v>
      </c>
    </row>
    <row r="71" spans="1:15" ht="15.75" customHeight="1">
      <c r="A71" s="353">
        <f>AT3A_Schools_PS!A71</f>
        <v>62</v>
      </c>
      <c r="B71" s="353" t="str">
        <f>AT3A_Schools_PS!B71</f>
        <v>62-RAMPUR</v>
      </c>
      <c r="C71" s="356">
        <v>22.06</v>
      </c>
      <c r="D71" s="380">
        <v>0</v>
      </c>
      <c r="E71" s="356">
        <v>24.91</v>
      </c>
      <c r="F71" s="356">
        <v>7.4999999999999997E-3</v>
      </c>
      <c r="G71" s="380">
        <v>18.948</v>
      </c>
      <c r="H71" s="380">
        <v>18.948</v>
      </c>
      <c r="I71" s="380">
        <v>12.583449999999999</v>
      </c>
      <c r="J71" s="380">
        <v>12.583449999999999</v>
      </c>
      <c r="K71" s="352">
        <f t="shared" si="1"/>
        <v>31.53145</v>
      </c>
      <c r="L71" s="352">
        <f t="shared" si="2"/>
        <v>0</v>
      </c>
      <c r="M71" s="380"/>
      <c r="N71" s="352">
        <f t="shared" si="3"/>
        <v>-6.6214499999999994</v>
      </c>
      <c r="O71" s="601">
        <f t="shared" si="4"/>
        <v>19.670000000000002</v>
      </c>
    </row>
    <row r="72" spans="1:15" ht="15.75" customHeight="1">
      <c r="A72" s="353">
        <f>AT3A_Schools_PS!A72</f>
        <v>63</v>
      </c>
      <c r="B72" s="353" t="str">
        <f>AT3A_Schools_PS!B72</f>
        <v>63-SAHARANPUR</v>
      </c>
      <c r="C72" s="356">
        <v>30.74</v>
      </c>
      <c r="D72" s="380">
        <v>0</v>
      </c>
      <c r="E72" s="356">
        <v>25.09</v>
      </c>
      <c r="F72" s="356">
        <v>7.4999999999999997E-3</v>
      </c>
      <c r="G72" s="380">
        <v>31.767869999999998</v>
      </c>
      <c r="H72" s="380">
        <v>31.767869999999998</v>
      </c>
      <c r="I72" s="380">
        <v>0</v>
      </c>
      <c r="J72" s="380">
        <v>0</v>
      </c>
      <c r="K72" s="352">
        <f t="shared" si="1"/>
        <v>31.767869999999998</v>
      </c>
      <c r="L72" s="352">
        <f t="shared" si="2"/>
        <v>0</v>
      </c>
      <c r="M72" s="380"/>
      <c r="N72" s="352">
        <f t="shared" si="3"/>
        <v>-6.6778699999999986</v>
      </c>
      <c r="O72" s="601">
        <f t="shared" si="4"/>
        <v>19.82</v>
      </c>
    </row>
    <row r="73" spans="1:15" ht="15.75" customHeight="1">
      <c r="A73" s="353">
        <f>AT3A_Schools_PS!A73</f>
        <v>64</v>
      </c>
      <c r="B73" s="353" t="str">
        <f>AT3A_Schools_PS!B73</f>
        <v>64-SANTKABIR NAGAR</v>
      </c>
      <c r="C73" s="356">
        <v>20.97</v>
      </c>
      <c r="D73" s="380">
        <v>0</v>
      </c>
      <c r="E73" s="356">
        <v>17.55</v>
      </c>
      <c r="F73" s="356">
        <v>7.4999999999999997E-3</v>
      </c>
      <c r="G73" s="380">
        <v>18.125579999999999</v>
      </c>
      <c r="H73" s="380">
        <v>18.122900000000001</v>
      </c>
      <c r="I73" s="380">
        <v>4.0971000000000002</v>
      </c>
      <c r="J73" s="380">
        <v>4.0971000000000002</v>
      </c>
      <c r="K73" s="352">
        <f t="shared" si="1"/>
        <v>22.220000000000002</v>
      </c>
      <c r="L73" s="352">
        <f t="shared" si="2"/>
        <v>2.6799999999980173E-3</v>
      </c>
      <c r="M73" s="380" t="s">
        <v>317</v>
      </c>
      <c r="N73" s="352">
        <f t="shared" si="3"/>
        <v>-4.6700000000000017</v>
      </c>
      <c r="O73" s="601">
        <f t="shared" si="4"/>
        <v>13.86</v>
      </c>
    </row>
    <row r="74" spans="1:15" ht="15.75" customHeight="1">
      <c r="A74" s="353">
        <f>AT3A_Schools_PS!A74</f>
        <v>65</v>
      </c>
      <c r="B74" s="353" t="str">
        <f>AT3A_Schools_PS!B74</f>
        <v>65-SHAHJAHANPUR</v>
      </c>
      <c r="C74" s="356">
        <v>45.7</v>
      </c>
      <c r="D74" s="380">
        <v>0</v>
      </c>
      <c r="E74" s="356">
        <v>44.88</v>
      </c>
      <c r="F74" s="356">
        <v>7.4999999999999997E-3</v>
      </c>
      <c r="G74" s="380">
        <v>47.567329999999998</v>
      </c>
      <c r="H74" s="380">
        <v>47.567329999999998</v>
      </c>
      <c r="I74" s="380">
        <v>7.17828</v>
      </c>
      <c r="J74" s="380">
        <v>7.17828</v>
      </c>
      <c r="K74" s="352">
        <f t="shared" si="1"/>
        <v>54.745609999999999</v>
      </c>
      <c r="L74" s="352">
        <f t="shared" si="2"/>
        <v>0</v>
      </c>
      <c r="M74" s="380"/>
      <c r="N74" s="352">
        <f t="shared" si="3"/>
        <v>-9.8656099999999967</v>
      </c>
      <c r="O74" s="601">
        <f t="shared" si="4"/>
        <v>35.450000000000003</v>
      </c>
    </row>
    <row r="75" spans="1:15" ht="15.75" customHeight="1">
      <c r="A75" s="353">
        <f>AT3A_Schools_PS!A75</f>
        <v>66</v>
      </c>
      <c r="B75" s="353" t="str">
        <f>AT3A_Schools_PS!B75</f>
        <v>66-SHRAWASTI</v>
      </c>
      <c r="C75" s="356">
        <v>14.39</v>
      </c>
      <c r="D75" s="380">
        <v>0</v>
      </c>
      <c r="E75" s="356">
        <v>13.07</v>
      </c>
      <c r="F75" s="356">
        <v>7.4999999999999997E-3</v>
      </c>
      <c r="G75" s="380">
        <v>13.78636</v>
      </c>
      <c r="H75" s="380">
        <v>13.78636</v>
      </c>
      <c r="I75" s="380">
        <v>2.7554400000000001</v>
      </c>
      <c r="J75" s="380">
        <v>2.7554400000000001</v>
      </c>
      <c r="K75" s="352">
        <f t="shared" si="1"/>
        <v>16.541800000000002</v>
      </c>
      <c r="L75" s="352">
        <f t="shared" si="2"/>
        <v>0</v>
      </c>
      <c r="M75" s="380"/>
      <c r="N75" s="352">
        <f t="shared" si="3"/>
        <v>-3.4718000000000018</v>
      </c>
      <c r="O75" s="601">
        <f t="shared" ref="O75:O84" si="5">ROUND(E75*2108.88/2670.18,2)</f>
        <v>10.32</v>
      </c>
    </row>
    <row r="76" spans="1:15" ht="15.75" customHeight="1">
      <c r="A76" s="353">
        <f>AT3A_Schools_PS!A76</f>
        <v>67</v>
      </c>
      <c r="B76" s="353" t="str">
        <f>AT3A_Schools_PS!B76</f>
        <v>67-SIDDHARTHNAGAR</v>
      </c>
      <c r="C76" s="356">
        <v>42.07</v>
      </c>
      <c r="D76" s="380">
        <v>0</v>
      </c>
      <c r="E76" s="356">
        <v>46.7</v>
      </c>
      <c r="F76" s="356">
        <v>7.4999999999999997E-3</v>
      </c>
      <c r="G76" s="380">
        <v>31.568000000000001</v>
      </c>
      <c r="H76" s="380">
        <v>28.568000000000001</v>
      </c>
      <c r="I76" s="380">
        <v>27.562000000000001</v>
      </c>
      <c r="J76" s="380">
        <v>27.562000000000001</v>
      </c>
      <c r="K76" s="352">
        <f t="shared" si="1"/>
        <v>56.13</v>
      </c>
      <c r="L76" s="352">
        <f t="shared" si="2"/>
        <v>3</v>
      </c>
      <c r="M76" s="380" t="s">
        <v>317</v>
      </c>
      <c r="N76" s="352">
        <f t="shared" si="3"/>
        <v>-9.43</v>
      </c>
      <c r="O76" s="601">
        <f t="shared" si="5"/>
        <v>36.880000000000003</v>
      </c>
    </row>
    <row r="77" spans="1:15" ht="15.75" customHeight="1">
      <c r="A77" s="353">
        <f>AT3A_Schools_PS!A77</f>
        <v>68</v>
      </c>
      <c r="B77" s="353" t="str">
        <f>AT3A_Schools_PS!B77</f>
        <v>68-SITAPUR</v>
      </c>
      <c r="C77" s="356">
        <v>69.97</v>
      </c>
      <c r="D77" s="380">
        <v>0</v>
      </c>
      <c r="E77" s="356">
        <v>77.33</v>
      </c>
      <c r="F77" s="356">
        <v>7.4999999999999997E-3</v>
      </c>
      <c r="G77" s="380">
        <v>97.91</v>
      </c>
      <c r="H77" s="380">
        <v>61.86</v>
      </c>
      <c r="I77" s="380">
        <v>0</v>
      </c>
      <c r="J77" s="380">
        <v>0</v>
      </c>
      <c r="K77" s="352">
        <f t="shared" si="1"/>
        <v>61.86</v>
      </c>
      <c r="L77" s="352">
        <f t="shared" si="2"/>
        <v>36.049999999999997</v>
      </c>
      <c r="M77" s="380" t="s">
        <v>317</v>
      </c>
      <c r="N77" s="352">
        <f t="shared" si="3"/>
        <v>15.469999999999999</v>
      </c>
      <c r="O77" s="601">
        <f t="shared" si="5"/>
        <v>61.07</v>
      </c>
    </row>
    <row r="78" spans="1:15" ht="15.75" customHeight="1">
      <c r="A78" s="353">
        <f>AT3A_Schools_PS!A78</f>
        <v>69</v>
      </c>
      <c r="B78" s="353" t="str">
        <f>AT3A_Schools_PS!B78</f>
        <v>69-SONBHADRA</v>
      </c>
      <c r="C78" s="356">
        <v>32.92</v>
      </c>
      <c r="D78" s="380">
        <v>0</v>
      </c>
      <c r="E78" s="356">
        <v>26.61</v>
      </c>
      <c r="F78" s="356">
        <v>7.4999999999999997E-3</v>
      </c>
      <c r="G78" s="380">
        <v>27.430990000000001</v>
      </c>
      <c r="H78" s="380">
        <v>27.430990000000001</v>
      </c>
      <c r="I78" s="380">
        <v>6.2420600000000004</v>
      </c>
      <c r="J78" s="380">
        <v>6.2420600000000004</v>
      </c>
      <c r="K78" s="352">
        <f t="shared" si="1"/>
        <v>33.673050000000003</v>
      </c>
      <c r="L78" s="352">
        <f t="shared" si="2"/>
        <v>0</v>
      </c>
      <c r="M78" s="380"/>
      <c r="N78" s="352">
        <f t="shared" si="3"/>
        <v>-7.063050000000004</v>
      </c>
      <c r="O78" s="601">
        <f t="shared" si="5"/>
        <v>21.02</v>
      </c>
    </row>
    <row r="79" spans="1:15" ht="15.75" customHeight="1">
      <c r="A79" s="353">
        <f>AT3A_Schools_PS!A79</f>
        <v>70</v>
      </c>
      <c r="B79" s="353" t="str">
        <f>AT3A_Schools_PS!B79</f>
        <v>70-SULTANPUR</v>
      </c>
      <c r="C79" s="356">
        <v>38.51</v>
      </c>
      <c r="D79" s="380">
        <v>0</v>
      </c>
      <c r="E79" s="356">
        <v>34.32</v>
      </c>
      <c r="F79" s="356">
        <v>7.4999999999999997E-3</v>
      </c>
      <c r="G79" s="380">
        <v>34.874369999999999</v>
      </c>
      <c r="H79" s="380">
        <v>34.874369999999999</v>
      </c>
      <c r="I79" s="380">
        <v>8.5608799999999992</v>
      </c>
      <c r="J79" s="380">
        <v>8.5608799999999992</v>
      </c>
      <c r="K79" s="352">
        <f t="shared" si="1"/>
        <v>43.435249999999996</v>
      </c>
      <c r="L79" s="352">
        <f t="shared" si="2"/>
        <v>0</v>
      </c>
      <c r="M79" s="380"/>
      <c r="N79" s="352">
        <f t="shared" si="3"/>
        <v>-9.1152499999999961</v>
      </c>
      <c r="O79" s="601">
        <f t="shared" si="5"/>
        <v>27.11</v>
      </c>
    </row>
    <row r="80" spans="1:15" ht="15.75" customHeight="1">
      <c r="A80" s="353">
        <f>AT3A_Schools_PS!A80</f>
        <v>71</v>
      </c>
      <c r="B80" s="353" t="str">
        <f>AT3A_Schools_PS!B80</f>
        <v>71-UNNAO</v>
      </c>
      <c r="C80" s="356">
        <v>35.4</v>
      </c>
      <c r="D80" s="380">
        <v>0</v>
      </c>
      <c r="E80" s="356">
        <v>28.12</v>
      </c>
      <c r="F80" s="356">
        <v>7.4999999999999997E-3</v>
      </c>
      <c r="G80" s="380">
        <v>30.077999999999999</v>
      </c>
      <c r="H80" s="380">
        <v>30.077999999999999</v>
      </c>
      <c r="I80" s="380">
        <v>5.5270000000000001</v>
      </c>
      <c r="J80" s="380">
        <v>5.5270000000000001</v>
      </c>
      <c r="K80" s="352">
        <f t="shared" si="1"/>
        <v>35.604999999999997</v>
      </c>
      <c r="L80" s="352">
        <f t="shared" si="2"/>
        <v>0</v>
      </c>
      <c r="M80" s="380"/>
      <c r="N80" s="352">
        <f t="shared" si="3"/>
        <v>-7.4849999999999959</v>
      </c>
      <c r="O80" s="601">
        <f t="shared" si="5"/>
        <v>22.21</v>
      </c>
    </row>
    <row r="81" spans="1:15" ht="15.75" customHeight="1">
      <c r="A81" s="353">
        <f>AT3A_Schools_PS!A81</f>
        <v>72</v>
      </c>
      <c r="B81" s="353" t="str">
        <f>AT3A_Schools_PS!B81</f>
        <v>72-VARANASI</v>
      </c>
      <c r="C81" s="356">
        <v>43.68</v>
      </c>
      <c r="D81" s="380">
        <v>0</v>
      </c>
      <c r="E81" s="356">
        <v>35.74</v>
      </c>
      <c r="F81" s="356">
        <v>7.4999999999999997E-3</v>
      </c>
      <c r="G81" s="380">
        <v>38.26</v>
      </c>
      <c r="H81" s="380">
        <v>38.26</v>
      </c>
      <c r="I81" s="380">
        <v>6.22</v>
      </c>
      <c r="J81" s="380">
        <v>6.22</v>
      </c>
      <c r="K81" s="352">
        <f t="shared" si="1"/>
        <v>44.48</v>
      </c>
      <c r="L81" s="352">
        <f t="shared" si="2"/>
        <v>0</v>
      </c>
      <c r="M81" s="380"/>
      <c r="N81" s="352">
        <f t="shared" si="3"/>
        <v>-8.7399999999999949</v>
      </c>
      <c r="O81" s="601">
        <f t="shared" si="5"/>
        <v>28.23</v>
      </c>
    </row>
    <row r="82" spans="1:15" ht="15.75" customHeight="1">
      <c r="A82" s="353">
        <f>AT3A_Schools_PS!A82</f>
        <v>73</v>
      </c>
      <c r="B82" s="353" t="str">
        <f>AT3A_Schools_PS!B82</f>
        <v>73-SAMBHAL</v>
      </c>
      <c r="C82" s="356">
        <v>27.6</v>
      </c>
      <c r="D82" s="380">
        <v>0</v>
      </c>
      <c r="E82" s="356">
        <v>21.26</v>
      </c>
      <c r="F82" s="356">
        <v>7.4999999999999997E-3</v>
      </c>
      <c r="G82" s="380">
        <v>20.572289999999999</v>
      </c>
      <c r="H82" s="380">
        <v>20.572289999999999</v>
      </c>
      <c r="I82" s="380">
        <v>6.3458100000000002</v>
      </c>
      <c r="J82" s="380">
        <v>6.3458100000000002</v>
      </c>
      <c r="K82" s="352">
        <f t="shared" si="1"/>
        <v>26.918099999999999</v>
      </c>
      <c r="L82" s="352">
        <f t="shared" si="2"/>
        <v>0</v>
      </c>
      <c r="M82" s="380"/>
      <c r="N82" s="352">
        <f t="shared" si="3"/>
        <v>-5.6580999999999975</v>
      </c>
      <c r="O82" s="601">
        <f t="shared" si="5"/>
        <v>16.79</v>
      </c>
    </row>
    <row r="83" spans="1:15" ht="15.75" customHeight="1">
      <c r="A83" s="353">
        <f>AT3A_Schools_PS!A83</f>
        <v>74</v>
      </c>
      <c r="B83" s="353" t="str">
        <f>AT3A_Schools_PS!B83</f>
        <v>74-HAPUR</v>
      </c>
      <c r="C83" s="356">
        <v>10.47</v>
      </c>
      <c r="D83" s="380">
        <v>0</v>
      </c>
      <c r="E83" s="356">
        <v>7.06</v>
      </c>
      <c r="F83" s="356">
        <v>7.4999999999999997E-3</v>
      </c>
      <c r="G83" s="380">
        <v>8.6277000000000008</v>
      </c>
      <c r="H83" s="380">
        <v>8.6277000000000008</v>
      </c>
      <c r="I83" s="380">
        <v>0.29015000000000002</v>
      </c>
      <c r="J83" s="380">
        <v>0.29015000000000002</v>
      </c>
      <c r="K83" s="352">
        <f t="shared" si="1"/>
        <v>8.9178500000000014</v>
      </c>
      <c r="L83" s="352">
        <f t="shared" si="2"/>
        <v>0</v>
      </c>
      <c r="M83" s="380"/>
      <c r="N83" s="352">
        <f t="shared" si="3"/>
        <v>-1.8578500000000018</v>
      </c>
      <c r="O83" s="601">
        <f t="shared" si="5"/>
        <v>5.58</v>
      </c>
    </row>
    <row r="84" spans="1:15" ht="15.75" customHeight="1">
      <c r="A84" s="353">
        <f>AT3A_Schools_PS!A84</f>
        <v>75</v>
      </c>
      <c r="B84" s="353" t="str">
        <f>AT3A_Schools_PS!B84</f>
        <v>75-SHAMLI</v>
      </c>
      <c r="C84" s="356">
        <v>12.81</v>
      </c>
      <c r="D84" s="380">
        <v>0</v>
      </c>
      <c r="E84" s="356">
        <v>12.38</v>
      </c>
      <c r="F84" s="356">
        <v>7.4999999999999997E-3</v>
      </c>
      <c r="G84" s="380">
        <v>10.36477</v>
      </c>
      <c r="H84" s="380">
        <v>10.36477</v>
      </c>
      <c r="I84" s="380">
        <v>5.2964099999999998</v>
      </c>
      <c r="J84" s="380">
        <v>5.2964099999999998</v>
      </c>
      <c r="K84" s="352">
        <f t="shared" si="1"/>
        <v>15.66118</v>
      </c>
      <c r="L84" s="352">
        <f t="shared" si="2"/>
        <v>0</v>
      </c>
      <c r="M84" s="380"/>
      <c r="N84" s="352">
        <f t="shared" si="3"/>
        <v>-3.2811799999999991</v>
      </c>
      <c r="O84" s="601">
        <f t="shared" si="5"/>
        <v>9.7799999999999994</v>
      </c>
    </row>
    <row r="85" spans="1:15" ht="12.75">
      <c r="A85" s="359" t="s">
        <v>853</v>
      </c>
      <c r="B85" s="728" t="s">
        <v>1232</v>
      </c>
      <c r="C85" s="729"/>
      <c r="D85" s="729"/>
      <c r="E85" s="729"/>
      <c r="F85" s="729"/>
      <c r="G85" s="729"/>
      <c r="H85" s="729"/>
      <c r="I85" s="729"/>
      <c r="J85" s="729"/>
      <c r="K85" s="729"/>
      <c r="L85" s="729"/>
      <c r="M85" s="729"/>
      <c r="N85" s="729"/>
    </row>
    <row r="86" spans="1:15" ht="15.75" customHeight="1">
      <c r="B86" s="386" t="s">
        <v>1235</v>
      </c>
      <c r="G86" s="479"/>
    </row>
    <row r="89" spans="1:15" ht="15.75" customHeight="1">
      <c r="A89" s="321" t="str">
        <f>AT_2A_fundflow!A53</f>
        <v>Date:</v>
      </c>
      <c r="L89" s="320" t="str">
        <f>'AT-1'!J46</f>
        <v>(Signature)</v>
      </c>
    </row>
    <row r="90" spans="1:15" ht="15.75" customHeight="1">
      <c r="A90" s="321" t="str">
        <f>AT_2A_fundflow!A54</f>
        <v>Place: LUCKNOW</v>
      </c>
      <c r="L90" s="320" t="str">
        <f>'AT-1'!J47</f>
        <v>Secretary Basic Education Department</v>
      </c>
    </row>
    <row r="91" spans="1:15" ht="15.75" customHeight="1">
      <c r="K91" s="320" t="str">
        <f>'AT-1'!I48</f>
        <v>Seal:</v>
      </c>
    </row>
  </sheetData>
  <mergeCells count="4">
    <mergeCell ref="A2:N2"/>
    <mergeCell ref="A4:N4"/>
    <mergeCell ref="A3:N3"/>
    <mergeCell ref="B85:N85"/>
  </mergeCells>
  <printOptions horizontalCentered="1"/>
  <pageMargins left="0.59055118110236227" right="0.59055118110236227" top="0.78740157480314965" bottom="0.59055118110236227" header="0.78740157480314965" footer="0.39370078740157483"/>
  <pageSetup paperSize="9" scale="76" fitToHeight="0" pageOrder="overThenDown" orientation="landscape" cellComments="atEnd" r:id="rId1"/>
  <headerFooter>
    <oddFooter>&amp;R&amp;P of &amp;N</oddFooter>
  </headerFooter>
</worksheet>
</file>

<file path=xl/worksheets/sheet23.xml><?xml version="1.0" encoding="utf-8"?>
<worksheet xmlns="http://schemas.openxmlformats.org/spreadsheetml/2006/main" xmlns:r="http://schemas.openxmlformats.org/officeDocument/2006/relationships">
  <sheetPr>
    <tabColor rgb="FF00B050"/>
    <outlinePr summaryBelow="0" summaryRight="0"/>
    <pageSetUpPr fitToPage="1"/>
  </sheetPr>
  <dimension ref="A1:K31"/>
  <sheetViews>
    <sheetView view="pageBreakPreview" zoomScaleSheetLayoutView="100" workbookViewId="0">
      <selection activeCell="H24" sqref="H24"/>
    </sheetView>
  </sheetViews>
  <sheetFormatPr defaultColWidth="14.42578125" defaultRowHeight="15.75" customHeight="1"/>
  <cols>
    <col min="1" max="1" width="5.85546875" customWidth="1"/>
    <col min="2" max="2" width="74.5703125" customWidth="1"/>
    <col min="3" max="3" width="11.42578125" customWidth="1"/>
    <col min="4" max="4" width="10.85546875" customWidth="1"/>
    <col min="5" max="5" width="11" customWidth="1"/>
    <col min="6" max="6" width="11" style="600" customWidth="1"/>
    <col min="7" max="7" width="10.42578125" customWidth="1"/>
    <col min="8" max="8" width="12.5703125" customWidth="1"/>
    <col min="9" max="9" width="11.7109375" customWidth="1"/>
  </cols>
  <sheetData>
    <row r="1" spans="1:10" ht="12.75">
      <c r="A1" s="34"/>
      <c r="B1" s="34"/>
      <c r="C1" s="34"/>
      <c r="D1" s="34"/>
      <c r="E1" s="34"/>
      <c r="F1" s="40"/>
      <c r="G1" s="34"/>
      <c r="H1" s="34"/>
      <c r="I1" s="38" t="s">
        <v>318</v>
      </c>
    </row>
    <row r="2" spans="1:10" ht="12.75">
      <c r="A2" s="739" t="str">
        <f>'AT-2-S1 BUDGET'!A2</f>
        <v>[Mid Day Meal Scheme, U.P.]</v>
      </c>
      <c r="B2" s="666"/>
      <c r="C2" s="666"/>
      <c r="D2" s="666"/>
      <c r="E2" s="666"/>
      <c r="F2" s="666"/>
      <c r="G2" s="666"/>
      <c r="H2" s="666"/>
      <c r="I2" s="666"/>
    </row>
    <row r="3" spans="1:10" ht="23.25">
      <c r="A3" s="737" t="str">
        <f>'AT-2-S1 BUDGET'!A3</f>
        <v>Annual Work Plan and Budget 2019-20</v>
      </c>
      <c r="B3" s="666"/>
      <c r="C3" s="666"/>
      <c r="D3" s="666"/>
      <c r="E3" s="666"/>
      <c r="F3" s="666"/>
      <c r="G3" s="666"/>
      <c r="H3" s="666"/>
      <c r="I3" s="666"/>
    </row>
    <row r="4" spans="1:10" ht="12.75">
      <c r="A4" s="738" t="s">
        <v>952</v>
      </c>
      <c r="B4" s="666"/>
      <c r="C4" s="666"/>
      <c r="D4" s="666"/>
      <c r="E4" s="666"/>
      <c r="F4" s="666"/>
      <c r="G4" s="666"/>
      <c r="H4" s="666"/>
      <c r="I4" s="666"/>
    </row>
    <row r="5" spans="1:10" ht="12.75">
      <c r="A5" s="39" t="str">
        <f>AT_2A_fundflow!A5</f>
        <v>State: UTTAR PRADESH</v>
      </c>
      <c r="B5" s="40"/>
      <c r="C5" s="34"/>
      <c r="D5" s="34"/>
      <c r="E5" s="34"/>
      <c r="F5" s="40"/>
      <c r="G5" s="34"/>
      <c r="H5" s="54" t="str">
        <f>AT_2A_fundflow!U5</f>
        <v>(For the Period 01.04.18 to 31.03.19)</v>
      </c>
      <c r="I5" s="41" t="str">
        <f>'AT-2-S1 BUDGET'!V5</f>
        <v>Rs. in Lakh</v>
      </c>
    </row>
    <row r="6" spans="1:10" ht="65.25" customHeight="1">
      <c r="A6" s="56"/>
      <c r="B6" s="44" t="s">
        <v>319</v>
      </c>
      <c r="C6" s="44" t="s">
        <v>945</v>
      </c>
      <c r="D6" s="504" t="s">
        <v>1202</v>
      </c>
      <c r="E6" s="44" t="s">
        <v>320</v>
      </c>
      <c r="F6" s="504" t="s">
        <v>1237</v>
      </c>
      <c r="G6" s="44" t="s">
        <v>321</v>
      </c>
      <c r="H6" s="44" t="s">
        <v>292</v>
      </c>
      <c r="I6" s="504" t="s">
        <v>1204</v>
      </c>
    </row>
    <row r="7" spans="1:10" ht="15.75" customHeight="1">
      <c r="A7" s="44">
        <v>1</v>
      </c>
      <c r="B7" s="44">
        <v>2</v>
      </c>
      <c r="C7" s="508">
        <v>3</v>
      </c>
      <c r="D7" s="44">
        <v>4</v>
      </c>
      <c r="E7" s="44">
        <v>5</v>
      </c>
      <c r="F7" s="56"/>
      <c r="G7" s="44">
        <v>6</v>
      </c>
      <c r="H7" s="508">
        <v>7</v>
      </c>
      <c r="I7" s="44">
        <v>8</v>
      </c>
    </row>
    <row r="8" spans="1:10" ht="15.75" customHeight="1">
      <c r="A8" s="48" t="s">
        <v>322</v>
      </c>
      <c r="B8" s="522" t="s">
        <v>323</v>
      </c>
      <c r="C8" s="742">
        <v>2084.9</v>
      </c>
      <c r="D8" s="740">
        <v>0</v>
      </c>
      <c r="E8" s="745">
        <v>2067.61</v>
      </c>
      <c r="F8" s="748">
        <v>907.8</v>
      </c>
      <c r="G8" s="746"/>
      <c r="H8" s="736">
        <v>1029.8751999999999</v>
      </c>
      <c r="I8" s="740">
        <f>D8+E8+F8-H24</f>
        <v>37.889699999999721</v>
      </c>
    </row>
    <row r="9" spans="1:10" ht="15.75" customHeight="1">
      <c r="A9" s="55"/>
      <c r="B9" s="523" t="s">
        <v>324</v>
      </c>
      <c r="C9" s="743"/>
      <c r="D9" s="741"/>
      <c r="E9" s="669"/>
      <c r="F9" s="749"/>
      <c r="G9" s="747"/>
      <c r="H9" s="736"/>
      <c r="I9" s="741"/>
      <c r="J9" s="521">
        <f>675.328+354.5472</f>
        <v>1029.8751999999999</v>
      </c>
    </row>
    <row r="10" spans="1:10" ht="15.75" customHeight="1">
      <c r="A10" s="55"/>
      <c r="B10" s="523" t="s">
        <v>325</v>
      </c>
      <c r="C10" s="743"/>
      <c r="D10" s="741"/>
      <c r="E10" s="669"/>
      <c r="F10" s="749"/>
      <c r="G10" s="747"/>
      <c r="H10" s="736"/>
      <c r="I10" s="741"/>
    </row>
    <row r="11" spans="1:10" ht="15.75" customHeight="1">
      <c r="A11" s="55"/>
      <c r="B11" s="523" t="s">
        <v>326</v>
      </c>
      <c r="C11" s="743"/>
      <c r="D11" s="741"/>
      <c r="E11" s="669"/>
      <c r="F11" s="749"/>
      <c r="G11" s="747"/>
      <c r="H11" s="736"/>
      <c r="I11" s="741"/>
    </row>
    <row r="12" spans="1:10" s="507" customFormat="1" ht="15.75" customHeight="1">
      <c r="A12" s="55"/>
      <c r="B12" s="506" t="s">
        <v>1208</v>
      </c>
      <c r="C12" s="743"/>
      <c r="D12" s="741"/>
      <c r="E12" s="669"/>
      <c r="F12" s="749"/>
      <c r="G12" s="747"/>
      <c r="H12" s="527">
        <v>896.04183</v>
      </c>
      <c r="I12" s="741"/>
      <c r="J12" s="507">
        <f>293.8419+602.19993</f>
        <v>896.04183</v>
      </c>
    </row>
    <row r="13" spans="1:10" ht="15.75" customHeight="1">
      <c r="A13" s="55"/>
      <c r="B13" s="524" t="s">
        <v>327</v>
      </c>
      <c r="C13" s="743"/>
      <c r="D13" s="741"/>
      <c r="E13" s="669"/>
      <c r="F13" s="749"/>
      <c r="G13" s="663"/>
      <c r="H13" s="528">
        <f>H8+H12</f>
        <v>1925.9170300000001</v>
      </c>
      <c r="I13" s="741"/>
    </row>
    <row r="14" spans="1:10" ht="15.75" customHeight="1">
      <c r="A14" s="48" t="s">
        <v>328</v>
      </c>
      <c r="B14" s="522" t="s">
        <v>329</v>
      </c>
      <c r="C14" s="743"/>
      <c r="D14" s="741"/>
      <c r="E14" s="669"/>
      <c r="F14" s="749"/>
      <c r="G14" s="746"/>
      <c r="H14" s="527"/>
      <c r="I14" s="741"/>
    </row>
    <row r="15" spans="1:10" ht="15.75" customHeight="1">
      <c r="A15" s="55"/>
      <c r="B15" s="523" t="s">
        <v>330</v>
      </c>
      <c r="C15" s="743"/>
      <c r="D15" s="741"/>
      <c r="E15" s="669"/>
      <c r="F15" s="749"/>
      <c r="G15" s="747"/>
      <c r="H15" s="527">
        <v>556.60158000000001</v>
      </c>
      <c r="I15" s="741"/>
      <c r="J15" s="510">
        <f>138.34665+277.64496+3.21498+137.39499</f>
        <v>556.60158000000001</v>
      </c>
    </row>
    <row r="16" spans="1:10" ht="15.75" customHeight="1">
      <c r="A16" s="55"/>
      <c r="B16" s="523" t="s">
        <v>331</v>
      </c>
      <c r="C16" s="743"/>
      <c r="D16" s="741"/>
      <c r="E16" s="669"/>
      <c r="F16" s="749"/>
      <c r="G16" s="747"/>
      <c r="H16" s="527"/>
      <c r="I16" s="741"/>
    </row>
    <row r="17" spans="1:11" ht="15.75" customHeight="1">
      <c r="A17" s="55"/>
      <c r="B17" s="523" t="s">
        <v>332</v>
      </c>
      <c r="C17" s="743"/>
      <c r="D17" s="741"/>
      <c r="E17" s="669"/>
      <c r="F17" s="749"/>
      <c r="G17" s="747"/>
      <c r="H17" s="527"/>
      <c r="I17" s="741"/>
    </row>
    <row r="18" spans="1:11" ht="15.75" customHeight="1">
      <c r="A18" s="55"/>
      <c r="B18" s="523" t="s">
        <v>333</v>
      </c>
      <c r="C18" s="743"/>
      <c r="D18" s="741"/>
      <c r="E18" s="669"/>
      <c r="F18" s="749"/>
      <c r="G18" s="747"/>
      <c r="H18" s="527"/>
      <c r="I18" s="741"/>
    </row>
    <row r="19" spans="1:11" ht="15.75" customHeight="1">
      <c r="A19" s="55"/>
      <c r="B19" s="523" t="s">
        <v>334</v>
      </c>
      <c r="C19" s="743"/>
      <c r="D19" s="741"/>
      <c r="E19" s="669"/>
      <c r="F19" s="749"/>
      <c r="G19" s="747"/>
      <c r="H19" s="527"/>
      <c r="I19" s="741"/>
    </row>
    <row r="20" spans="1:11" ht="15.75" customHeight="1">
      <c r="A20" s="55"/>
      <c r="B20" s="523" t="s">
        <v>335</v>
      </c>
      <c r="C20" s="743"/>
      <c r="D20" s="741"/>
      <c r="E20" s="669"/>
      <c r="F20" s="749"/>
      <c r="G20" s="747"/>
      <c r="H20" s="527">
        <v>10.24621</v>
      </c>
      <c r="I20" s="741"/>
      <c r="J20">
        <f>5.42374+5.10277-0.2803</f>
        <v>10.246209999999998</v>
      </c>
    </row>
    <row r="21" spans="1:11" ht="15.75" customHeight="1">
      <c r="A21" s="55"/>
      <c r="B21" s="523" t="s">
        <v>336</v>
      </c>
      <c r="C21" s="743"/>
      <c r="D21" s="741"/>
      <c r="E21" s="669"/>
      <c r="F21" s="749"/>
      <c r="G21" s="747"/>
      <c r="H21" s="527"/>
      <c r="I21" s="741"/>
    </row>
    <row r="22" spans="1:11" ht="15.75" customHeight="1">
      <c r="A22" s="55"/>
      <c r="B22" s="524" t="s">
        <v>327</v>
      </c>
      <c r="C22" s="743"/>
      <c r="D22" s="741"/>
      <c r="E22" s="669"/>
      <c r="F22" s="749"/>
      <c r="G22" s="663"/>
      <c r="H22" s="528">
        <f>SUM(H14:H21)</f>
        <v>566.84779000000003</v>
      </c>
      <c r="I22" s="741"/>
    </row>
    <row r="23" spans="1:11">
      <c r="A23" s="48" t="s">
        <v>337</v>
      </c>
      <c r="B23" s="525" t="s">
        <v>255</v>
      </c>
      <c r="C23" s="744"/>
      <c r="D23" s="664"/>
      <c r="E23" s="657"/>
      <c r="F23" s="750"/>
      <c r="G23" s="536"/>
      <c r="H23" s="528">
        <v>444.75547999999998</v>
      </c>
      <c r="I23" s="664"/>
      <c r="J23">
        <f>246.30667+34.08437+18.95799+10.72615+17.44179+1.17226+5.08595+5.94235+1.53656+0.2585+30.7507+11.41043+16.42983+13.392+0.52094+0.07271+2.61046+0.14819+4.33947+2.42543+1.43145+11.257+1.89759+0.74172+0.19161+5.0677+0.2+0.35566</f>
        <v>444.75547999999998</v>
      </c>
    </row>
    <row r="24" spans="1:11">
      <c r="A24" s="55"/>
      <c r="B24" s="58" t="s">
        <v>72</v>
      </c>
      <c r="C24" s="526">
        <f>C8+C14</f>
        <v>2084.9</v>
      </c>
      <c r="D24" s="57">
        <f>D8+D14</f>
        <v>0</v>
      </c>
      <c r="E24" s="57">
        <f>E8+E14</f>
        <v>2067.61</v>
      </c>
      <c r="F24" s="57">
        <f>F8+F14</f>
        <v>907.8</v>
      </c>
      <c r="G24" s="57">
        <f>G8+G14</f>
        <v>0</v>
      </c>
      <c r="H24" s="526">
        <f>H13+H22+H23</f>
        <v>2937.5203000000001</v>
      </c>
      <c r="I24" s="57">
        <f>I8+I14</f>
        <v>37.889699999999721</v>
      </c>
      <c r="J24" s="535">
        <f>SUM(J8:J23)</f>
        <v>2937.5202999999997</v>
      </c>
      <c r="K24" s="521"/>
    </row>
    <row r="25" spans="1:11" ht="30" customHeight="1">
      <c r="A25" s="520" t="s">
        <v>1207</v>
      </c>
      <c r="B25" s="734" t="s">
        <v>1236</v>
      </c>
      <c r="C25" s="735"/>
      <c r="D25" s="735"/>
      <c r="E25" s="735"/>
      <c r="F25" s="735"/>
      <c r="G25" s="735"/>
      <c r="H25" s="735"/>
      <c r="I25" s="735"/>
    </row>
    <row r="26" spans="1:11" ht="15.75" customHeight="1">
      <c r="C26" s="507"/>
      <c r="D26" s="507"/>
      <c r="E26" s="507"/>
      <c r="G26" s="507"/>
      <c r="H26" s="507"/>
      <c r="I26" s="507"/>
      <c r="J26" s="521"/>
    </row>
    <row r="27" spans="1:11" ht="15.75" customHeight="1">
      <c r="C27" s="521"/>
    </row>
    <row r="29" spans="1:11" ht="15.75" customHeight="1">
      <c r="A29" s="381" t="str">
        <f>AT_2A_fundflow!A53</f>
        <v>Date:</v>
      </c>
      <c r="G29" s="382" t="str">
        <f>'AT-1'!J46</f>
        <v>(Signature)</v>
      </c>
    </row>
    <row r="30" spans="1:11" ht="15.75" customHeight="1">
      <c r="A30" s="381" t="str">
        <f>AT_2A_fundflow!A54</f>
        <v>Place: LUCKNOW</v>
      </c>
      <c r="G30" s="382" t="str">
        <f>'AT-1'!J47</f>
        <v>Secretary Basic Education Department</v>
      </c>
    </row>
    <row r="31" spans="1:11" ht="15.75" customHeight="1">
      <c r="E31" s="382" t="str">
        <f>'AT-1'!I48</f>
        <v>Seal:</v>
      </c>
      <c r="F31" s="382"/>
    </row>
  </sheetData>
  <mergeCells count="12">
    <mergeCell ref="B25:I25"/>
    <mergeCell ref="H8:H11"/>
    <mergeCell ref="A3:I3"/>
    <mergeCell ref="A4:I4"/>
    <mergeCell ref="A2:I2"/>
    <mergeCell ref="I8:I23"/>
    <mergeCell ref="D8:D23"/>
    <mergeCell ref="C8:C23"/>
    <mergeCell ref="E8:E23"/>
    <mergeCell ref="G14:G22"/>
    <mergeCell ref="G8:G13"/>
    <mergeCell ref="F8:F23"/>
  </mergeCells>
  <printOptions horizontalCentered="1"/>
  <pageMargins left="0.59055118110236227" right="0.59055118110236227" top="0.78740157480314965" bottom="0.59055118110236227" header="0.78740157480314965" footer="0.39370078740157483"/>
  <pageSetup paperSize="9" scale="85" fitToHeight="0" pageOrder="overThenDown" orientation="landscape" cellComments="atEnd" r:id="rId1"/>
  <headerFooter>
    <oddFooter>&amp;R&amp;P of &amp;N</oddFooter>
  </headerFooter>
</worksheet>
</file>

<file path=xl/worksheets/sheet24.xml><?xml version="1.0" encoding="utf-8"?>
<worksheet xmlns="http://schemas.openxmlformats.org/spreadsheetml/2006/main" xmlns:r="http://schemas.openxmlformats.org/officeDocument/2006/relationships">
  <sheetPr>
    <tabColor rgb="FF00B050"/>
    <outlinePr summaryBelow="0" summaryRight="0"/>
    <pageSetUpPr fitToPage="1"/>
  </sheetPr>
  <dimension ref="A1:Z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7109375" style="317" customWidth="1"/>
    <col min="2" max="2" width="24.28515625" style="317" customWidth="1"/>
    <col min="3" max="3" width="21.5703125" style="317" customWidth="1"/>
    <col min="4" max="4" width="20.85546875" style="317" customWidth="1"/>
    <col min="5" max="5" width="23.5703125" style="317" customWidth="1"/>
    <col min="6" max="16384" width="14.42578125" style="317"/>
  </cols>
  <sheetData>
    <row r="1" spans="1:26" ht="12.75">
      <c r="A1" s="286"/>
      <c r="B1" s="286"/>
      <c r="C1" s="286"/>
      <c r="D1" s="286"/>
      <c r="E1" s="328" t="s">
        <v>340</v>
      </c>
    </row>
    <row r="2" spans="1:26" ht="12.75">
      <c r="A2" s="701" t="str">
        <f>'AT-2-S1 BUDGET'!A2</f>
        <v>[Mid Day Meal Scheme, U.P.]</v>
      </c>
      <c r="B2" s="680"/>
      <c r="C2" s="680"/>
      <c r="D2" s="680"/>
      <c r="E2" s="680"/>
    </row>
    <row r="3" spans="1:26" ht="23.25">
      <c r="A3" s="704" t="str">
        <f>'AT-2-S1 BUDGET'!A3</f>
        <v>Annual Work Plan and Budget 2019-20</v>
      </c>
      <c r="B3" s="680"/>
      <c r="C3" s="680"/>
      <c r="D3" s="680"/>
      <c r="E3" s="680"/>
    </row>
    <row r="4" spans="1:26" ht="12.75">
      <c r="A4" s="705" t="s">
        <v>953</v>
      </c>
      <c r="B4" s="680"/>
      <c r="C4" s="680"/>
      <c r="D4" s="680"/>
      <c r="E4" s="680"/>
    </row>
    <row r="5" spans="1:26" ht="12.75">
      <c r="A5" s="461" t="str">
        <f>AT_2A_fundflow!A5</f>
        <v>State: UTTAR PRADESH</v>
      </c>
      <c r="B5" s="455"/>
      <c r="C5" s="455"/>
      <c r="D5" s="455"/>
      <c r="E5" s="456" t="str">
        <f>AT_2A_fundflow!U5</f>
        <v>(For the Period 01.04.18 to 31.03.19)</v>
      </c>
    </row>
    <row r="6" spans="1:26" ht="15.75" customHeight="1">
      <c r="A6" s="751" t="s">
        <v>83</v>
      </c>
      <c r="B6" s="751" t="s">
        <v>90</v>
      </c>
      <c r="C6" s="751" t="s">
        <v>351</v>
      </c>
      <c r="D6" s="752"/>
      <c r="E6" s="752"/>
    </row>
    <row r="7" spans="1:26" ht="84.75" customHeight="1">
      <c r="A7" s="752"/>
      <c r="B7" s="752"/>
      <c r="C7" s="458" t="s">
        <v>352</v>
      </c>
      <c r="D7" s="458" t="s">
        <v>353</v>
      </c>
      <c r="E7" s="458" t="s">
        <v>354</v>
      </c>
    </row>
    <row r="8" spans="1:26" ht="15.75" customHeight="1">
      <c r="A8" s="453">
        <v>1</v>
      </c>
      <c r="B8" s="462">
        <v>2</v>
      </c>
      <c r="C8" s="463">
        <v>3</v>
      </c>
      <c r="D8" s="463">
        <v>4</v>
      </c>
      <c r="E8" s="463">
        <v>5</v>
      </c>
    </row>
    <row r="9" spans="1:26" ht="15.75" customHeight="1">
      <c r="A9" s="289"/>
      <c r="B9" s="291" t="s">
        <v>27</v>
      </c>
      <c r="C9" s="459">
        <f>SUM(C10:C84)</f>
        <v>156</v>
      </c>
      <c r="D9" s="459">
        <f>SUM(D10:D84)</f>
        <v>713</v>
      </c>
      <c r="E9" s="459">
        <f>SUM(E10:E84)</f>
        <v>257418</v>
      </c>
      <c r="F9" s="321"/>
      <c r="G9" s="321"/>
      <c r="H9" s="321"/>
      <c r="I9" s="321"/>
      <c r="J9" s="321"/>
      <c r="K9" s="321"/>
      <c r="L9" s="321"/>
      <c r="M9" s="321"/>
      <c r="N9" s="321"/>
      <c r="O9" s="321"/>
      <c r="P9" s="321"/>
      <c r="Q9" s="321"/>
      <c r="R9" s="321"/>
      <c r="S9" s="321"/>
      <c r="T9" s="321"/>
      <c r="U9" s="321"/>
      <c r="V9" s="321"/>
      <c r="W9" s="321"/>
      <c r="X9" s="321"/>
      <c r="Y9" s="321"/>
      <c r="Z9" s="321"/>
    </row>
    <row r="10" spans="1:26" ht="15.75" customHeight="1">
      <c r="A10" s="290">
        <f>AT3A_Schools_PS!A10</f>
        <v>1</v>
      </c>
      <c r="B10" s="454" t="str">
        <f>AT3A_Schools_PS!B10</f>
        <v>01-AGRA</v>
      </c>
      <c r="C10" s="460">
        <v>3</v>
      </c>
      <c r="D10" s="460">
        <v>11</v>
      </c>
      <c r="E10" s="460">
        <v>2367</v>
      </c>
    </row>
    <row r="11" spans="1:26" ht="15.75" customHeight="1">
      <c r="A11" s="290">
        <f>AT3A_Schools_PS!A11</f>
        <v>2</v>
      </c>
      <c r="B11" s="454" t="str">
        <f>AT3A_Schools_PS!B11</f>
        <v>02-ALIGARH</v>
      </c>
      <c r="C11" s="460">
        <v>1</v>
      </c>
      <c r="D11" s="460">
        <v>7</v>
      </c>
      <c r="E11" s="460">
        <v>2644</v>
      </c>
    </row>
    <row r="12" spans="1:26" ht="15.75" customHeight="1">
      <c r="A12" s="290">
        <f>AT3A_Schools_PS!A12</f>
        <v>3</v>
      </c>
      <c r="B12" s="454" t="str">
        <f>AT3A_Schools_PS!B12</f>
        <v>03-ALLAHABAD</v>
      </c>
      <c r="C12" s="460">
        <v>3</v>
      </c>
      <c r="D12" s="460">
        <v>9</v>
      </c>
      <c r="E12" s="460">
        <v>3819</v>
      </c>
    </row>
    <row r="13" spans="1:26" ht="15.75" customHeight="1">
      <c r="A13" s="290">
        <f>AT3A_Schools_PS!A13</f>
        <v>4</v>
      </c>
      <c r="B13" s="454" t="str">
        <f>AT3A_Schools_PS!B13</f>
        <v>04-AMBEDKAR NAGAR</v>
      </c>
      <c r="C13" s="460">
        <v>2</v>
      </c>
      <c r="D13" s="460">
        <v>11</v>
      </c>
      <c r="E13" s="460">
        <v>3757</v>
      </c>
    </row>
    <row r="14" spans="1:26" ht="15.75" customHeight="1">
      <c r="A14" s="290">
        <f>AT3A_Schools_PS!A14</f>
        <v>5</v>
      </c>
      <c r="B14" s="454" t="str">
        <f>AT3A_Schools_PS!B14</f>
        <v>05-AURAIYA</v>
      </c>
      <c r="C14" s="460">
        <v>1</v>
      </c>
      <c r="D14" s="460">
        <v>8</v>
      </c>
      <c r="E14" s="460">
        <v>1652</v>
      </c>
    </row>
    <row r="15" spans="1:26" ht="15.75" customHeight="1">
      <c r="A15" s="290">
        <f>AT3A_Schools_PS!A15</f>
        <v>6</v>
      </c>
      <c r="B15" s="454" t="str">
        <f>AT3A_Schools_PS!B15</f>
        <v>06-AZAMGARH</v>
      </c>
      <c r="C15" s="460">
        <v>2</v>
      </c>
      <c r="D15" s="460">
        <v>9</v>
      </c>
      <c r="E15" s="460">
        <v>4777</v>
      </c>
    </row>
    <row r="16" spans="1:26" ht="15.75" customHeight="1">
      <c r="A16" s="290">
        <f>AT3A_Schools_PS!A16</f>
        <v>7</v>
      </c>
      <c r="B16" s="454" t="str">
        <f>AT3A_Schools_PS!B16</f>
        <v>07-BADAUN</v>
      </c>
      <c r="C16" s="460">
        <v>2</v>
      </c>
      <c r="D16" s="460">
        <v>7</v>
      </c>
      <c r="E16" s="460">
        <v>9539</v>
      </c>
    </row>
    <row r="17" spans="1:5" ht="15.75" customHeight="1">
      <c r="A17" s="290">
        <f>AT3A_Schools_PS!A17</f>
        <v>8</v>
      </c>
      <c r="B17" s="454" t="str">
        <f>AT3A_Schools_PS!B17</f>
        <v>08-BAGHPAT</v>
      </c>
      <c r="C17" s="460">
        <v>3</v>
      </c>
      <c r="D17" s="460">
        <v>10</v>
      </c>
      <c r="E17" s="460">
        <v>1605</v>
      </c>
    </row>
    <row r="18" spans="1:5" ht="15.75" customHeight="1">
      <c r="A18" s="290">
        <f>AT3A_Schools_PS!A18</f>
        <v>9</v>
      </c>
      <c r="B18" s="454" t="str">
        <f>AT3A_Schools_PS!B18</f>
        <v>09-BAHRAICH</v>
      </c>
      <c r="C18" s="460">
        <v>1</v>
      </c>
      <c r="D18" s="460">
        <v>12</v>
      </c>
      <c r="E18" s="460">
        <v>10245</v>
      </c>
    </row>
    <row r="19" spans="1:5" ht="15.75" customHeight="1">
      <c r="A19" s="290">
        <f>AT3A_Schools_PS!A19</f>
        <v>10</v>
      </c>
      <c r="B19" s="454" t="str">
        <f>AT3A_Schools_PS!B19</f>
        <v>10-BALLIA</v>
      </c>
      <c r="C19" s="460">
        <v>3</v>
      </c>
      <c r="D19" s="460">
        <v>9</v>
      </c>
      <c r="E19" s="460">
        <v>2876</v>
      </c>
    </row>
    <row r="20" spans="1:5" ht="15.75" customHeight="1">
      <c r="A20" s="290">
        <f>AT3A_Schools_PS!A20</f>
        <v>11</v>
      </c>
      <c r="B20" s="454" t="str">
        <f>AT3A_Schools_PS!B20</f>
        <v>11-BALRAMPUR</v>
      </c>
      <c r="C20" s="460">
        <v>0</v>
      </c>
      <c r="D20" s="460">
        <v>10</v>
      </c>
      <c r="E20" s="460">
        <v>3661</v>
      </c>
    </row>
    <row r="21" spans="1:5" ht="15.75" customHeight="1">
      <c r="A21" s="290">
        <f>AT3A_Schools_PS!A21</f>
        <v>12</v>
      </c>
      <c r="B21" s="454" t="str">
        <f>AT3A_Schools_PS!B21</f>
        <v>12-BANDA</v>
      </c>
      <c r="C21" s="460">
        <v>3</v>
      </c>
      <c r="D21" s="460">
        <v>8</v>
      </c>
      <c r="E21" s="460">
        <v>2038</v>
      </c>
    </row>
    <row r="22" spans="1:5" ht="15.75" customHeight="1">
      <c r="A22" s="290">
        <f>AT3A_Schools_PS!A22</f>
        <v>13</v>
      </c>
      <c r="B22" s="454" t="str">
        <f>AT3A_Schools_PS!B22</f>
        <v>13-BARABANKI</v>
      </c>
      <c r="C22" s="460">
        <v>0</v>
      </c>
      <c r="D22" s="460">
        <v>10</v>
      </c>
      <c r="E22" s="460">
        <v>7462</v>
      </c>
    </row>
    <row r="23" spans="1:5" ht="15.75" customHeight="1">
      <c r="A23" s="290">
        <f>AT3A_Schools_PS!A23</f>
        <v>14</v>
      </c>
      <c r="B23" s="454" t="str">
        <f>AT3A_Schools_PS!B23</f>
        <v>14-BAREILY</v>
      </c>
      <c r="C23" s="460">
        <v>1</v>
      </c>
      <c r="D23" s="460">
        <v>6</v>
      </c>
      <c r="E23" s="460">
        <v>3240</v>
      </c>
    </row>
    <row r="24" spans="1:5" ht="15.75" customHeight="1">
      <c r="A24" s="290">
        <f>AT3A_Schools_PS!A24</f>
        <v>15</v>
      </c>
      <c r="B24" s="454" t="str">
        <f>AT3A_Schools_PS!B24</f>
        <v>15-BASTI</v>
      </c>
      <c r="C24" s="460">
        <v>3</v>
      </c>
      <c r="D24" s="460">
        <v>11</v>
      </c>
      <c r="E24" s="460">
        <v>165</v>
      </c>
    </row>
    <row r="25" spans="1:5" ht="15.75" customHeight="1">
      <c r="A25" s="290">
        <f>AT3A_Schools_PS!A25</f>
        <v>16</v>
      </c>
      <c r="B25" s="454" t="str">
        <f>AT3A_Schools_PS!B25</f>
        <v>16-BHADOHI</v>
      </c>
      <c r="C25" s="460">
        <v>4</v>
      </c>
      <c r="D25" s="460">
        <v>10</v>
      </c>
      <c r="E25" s="460">
        <v>2688</v>
      </c>
    </row>
    <row r="26" spans="1:5" ht="15.75" customHeight="1">
      <c r="A26" s="290">
        <f>AT3A_Schools_PS!A26</f>
        <v>17</v>
      </c>
      <c r="B26" s="454" t="str">
        <f>AT3A_Schools_PS!B26</f>
        <v>17-BIJNOUR</v>
      </c>
      <c r="C26" s="460">
        <v>3</v>
      </c>
      <c r="D26" s="460">
        <v>11</v>
      </c>
      <c r="E26" s="460">
        <v>2707</v>
      </c>
    </row>
    <row r="27" spans="1:5" ht="15.75" customHeight="1">
      <c r="A27" s="290">
        <f>AT3A_Schools_PS!A27</f>
        <v>18</v>
      </c>
      <c r="B27" s="454" t="str">
        <f>AT3A_Schools_PS!B27</f>
        <v>18-BULANDSHAHAR</v>
      </c>
      <c r="C27" s="460">
        <v>0</v>
      </c>
      <c r="D27" s="460">
        <v>11</v>
      </c>
      <c r="E27" s="460">
        <v>2087</v>
      </c>
    </row>
    <row r="28" spans="1:5" ht="15.75" customHeight="1">
      <c r="A28" s="290">
        <f>AT3A_Schools_PS!A28</f>
        <v>19</v>
      </c>
      <c r="B28" s="454" t="str">
        <f>AT3A_Schools_PS!B28</f>
        <v>19-CHANDAULI</v>
      </c>
      <c r="C28" s="460">
        <v>2</v>
      </c>
      <c r="D28" s="460">
        <v>10</v>
      </c>
      <c r="E28" s="460">
        <v>655</v>
      </c>
    </row>
    <row r="29" spans="1:5" ht="15.75" customHeight="1">
      <c r="A29" s="290">
        <f>AT3A_Schools_PS!A29</f>
        <v>20</v>
      </c>
      <c r="B29" s="454" t="str">
        <f>AT3A_Schools_PS!B29</f>
        <v>20-CHITRAKOOT</v>
      </c>
      <c r="C29" s="460">
        <v>3</v>
      </c>
      <c r="D29" s="460">
        <v>8</v>
      </c>
      <c r="E29" s="460">
        <v>1565</v>
      </c>
    </row>
    <row r="30" spans="1:5" ht="15.75" customHeight="1">
      <c r="A30" s="290">
        <f>AT3A_Schools_PS!A30</f>
        <v>21</v>
      </c>
      <c r="B30" s="454" t="str">
        <f>AT3A_Schools_PS!B30</f>
        <v>21-AMETHI</v>
      </c>
      <c r="C30" s="460">
        <v>2</v>
      </c>
      <c r="D30" s="460">
        <v>9</v>
      </c>
      <c r="E30" s="460">
        <v>2965</v>
      </c>
    </row>
    <row r="31" spans="1:5" ht="15.75" customHeight="1">
      <c r="A31" s="290">
        <f>AT3A_Schools_PS!A31</f>
        <v>22</v>
      </c>
      <c r="B31" s="454" t="str">
        <f>AT3A_Schools_PS!B31</f>
        <v>22-DEORIA</v>
      </c>
      <c r="C31" s="460">
        <v>2</v>
      </c>
      <c r="D31" s="460">
        <v>10</v>
      </c>
      <c r="E31" s="460">
        <v>6251</v>
      </c>
    </row>
    <row r="32" spans="1:5" ht="15.75" customHeight="1">
      <c r="A32" s="290">
        <f>AT3A_Schools_PS!A32</f>
        <v>23</v>
      </c>
      <c r="B32" s="454" t="str">
        <f>AT3A_Schools_PS!B32</f>
        <v>23-ETAH</v>
      </c>
      <c r="C32" s="460">
        <v>2</v>
      </c>
      <c r="D32" s="460">
        <v>8</v>
      </c>
      <c r="E32" s="460">
        <v>716</v>
      </c>
    </row>
    <row r="33" spans="1:5" ht="15.75" customHeight="1">
      <c r="A33" s="290">
        <f>AT3A_Schools_PS!A33</f>
        <v>24</v>
      </c>
      <c r="B33" s="454" t="str">
        <f>AT3A_Schools_PS!B33</f>
        <v>24-FAIZABAD</v>
      </c>
      <c r="C33" s="460">
        <v>3</v>
      </c>
      <c r="D33" s="460">
        <v>10</v>
      </c>
      <c r="E33" s="460">
        <v>878</v>
      </c>
    </row>
    <row r="34" spans="1:5" ht="15.75" customHeight="1">
      <c r="A34" s="290">
        <f>AT3A_Schools_PS!A34</f>
        <v>25</v>
      </c>
      <c r="B34" s="454" t="str">
        <f>AT3A_Schools_PS!B34</f>
        <v>25-FARRUKHABAD</v>
      </c>
      <c r="C34" s="460">
        <v>1</v>
      </c>
      <c r="D34" s="460">
        <v>7</v>
      </c>
      <c r="E34" s="460">
        <v>5582</v>
      </c>
    </row>
    <row r="35" spans="1:5" ht="15.75" customHeight="1">
      <c r="A35" s="290">
        <f>AT3A_Schools_PS!A35</f>
        <v>26</v>
      </c>
      <c r="B35" s="454" t="str">
        <f>AT3A_Schools_PS!B35</f>
        <v>26-FATEHPUR</v>
      </c>
      <c r="C35" s="460">
        <v>3</v>
      </c>
      <c r="D35" s="460">
        <v>8</v>
      </c>
      <c r="E35" s="460">
        <v>2530</v>
      </c>
    </row>
    <row r="36" spans="1:5" ht="15.75" customHeight="1">
      <c r="A36" s="290">
        <f>AT3A_Schools_PS!A36</f>
        <v>27</v>
      </c>
      <c r="B36" s="454" t="str">
        <f>AT3A_Schools_PS!B36</f>
        <v>27-FIROZABAD</v>
      </c>
      <c r="C36" s="460">
        <v>4</v>
      </c>
      <c r="D36" s="460">
        <v>11</v>
      </c>
      <c r="E36" s="460">
        <v>1526</v>
      </c>
    </row>
    <row r="37" spans="1:5" ht="15.75" customHeight="1">
      <c r="A37" s="290">
        <f>AT3A_Schools_PS!A37</f>
        <v>28</v>
      </c>
      <c r="B37" s="454" t="str">
        <f>AT3A_Schools_PS!B37</f>
        <v>28-G.B. NAGAR</v>
      </c>
      <c r="C37" s="460">
        <v>1</v>
      </c>
      <c r="D37" s="460">
        <v>8</v>
      </c>
      <c r="E37" s="460">
        <v>614</v>
      </c>
    </row>
    <row r="38" spans="1:5" ht="15.75" customHeight="1">
      <c r="A38" s="290">
        <f>AT3A_Schools_PS!A38</f>
        <v>29</v>
      </c>
      <c r="B38" s="454" t="str">
        <f>AT3A_Schools_PS!B38</f>
        <v>29-GHAZIPUR</v>
      </c>
      <c r="C38" s="460">
        <v>2</v>
      </c>
      <c r="D38" s="460">
        <v>10</v>
      </c>
      <c r="E38" s="460">
        <v>8762</v>
      </c>
    </row>
    <row r="39" spans="1:5" ht="15.75" customHeight="1">
      <c r="A39" s="290">
        <f>AT3A_Schools_PS!A39</f>
        <v>30</v>
      </c>
      <c r="B39" s="454" t="str">
        <f>AT3A_Schools_PS!B39</f>
        <v>30-GHAZIYABAD</v>
      </c>
      <c r="C39" s="460">
        <v>4</v>
      </c>
      <c r="D39" s="460">
        <v>8</v>
      </c>
      <c r="E39" s="460">
        <v>673</v>
      </c>
    </row>
    <row r="40" spans="1:5" ht="15.75" customHeight="1">
      <c r="A40" s="290">
        <f>AT3A_Schools_PS!A40</f>
        <v>31</v>
      </c>
      <c r="B40" s="454" t="str">
        <f>AT3A_Schools_PS!B40</f>
        <v>31-GONDA</v>
      </c>
      <c r="C40" s="460">
        <v>1</v>
      </c>
      <c r="D40" s="460">
        <v>9</v>
      </c>
      <c r="E40" s="460">
        <v>2651</v>
      </c>
    </row>
    <row r="41" spans="1:5" ht="15.75" customHeight="1">
      <c r="A41" s="290">
        <f>AT3A_Schools_PS!A41</f>
        <v>32</v>
      </c>
      <c r="B41" s="454" t="str">
        <f>AT3A_Schools_PS!B41</f>
        <v>32-GORAKHPUR</v>
      </c>
      <c r="C41" s="460">
        <v>2</v>
      </c>
      <c r="D41" s="460">
        <v>11</v>
      </c>
      <c r="E41" s="460">
        <v>3615</v>
      </c>
    </row>
    <row r="42" spans="1:5" ht="15.75" customHeight="1">
      <c r="A42" s="290">
        <f>AT3A_Schools_PS!A42</f>
        <v>33</v>
      </c>
      <c r="B42" s="454" t="str">
        <f>AT3A_Schools_PS!B42</f>
        <v>33-HAMEERPUR</v>
      </c>
      <c r="C42" s="460">
        <v>2</v>
      </c>
      <c r="D42" s="460">
        <v>8</v>
      </c>
      <c r="E42" s="460">
        <v>1205</v>
      </c>
    </row>
    <row r="43" spans="1:5" ht="15.75" customHeight="1">
      <c r="A43" s="290">
        <f>AT3A_Schools_PS!A43</f>
        <v>34</v>
      </c>
      <c r="B43" s="454" t="str">
        <f>AT3A_Schools_PS!B43</f>
        <v>34-HARDOI</v>
      </c>
      <c r="C43" s="460">
        <v>2</v>
      </c>
      <c r="D43" s="460">
        <v>8</v>
      </c>
      <c r="E43" s="460">
        <v>2335</v>
      </c>
    </row>
    <row r="44" spans="1:5" ht="15.75" customHeight="1">
      <c r="A44" s="290">
        <f>AT3A_Schools_PS!A44</f>
        <v>35</v>
      </c>
      <c r="B44" s="454" t="str">
        <f>AT3A_Schools_PS!B44</f>
        <v>35-HATHRAS</v>
      </c>
      <c r="C44" s="460">
        <v>4</v>
      </c>
      <c r="D44" s="460">
        <v>8</v>
      </c>
      <c r="E44" s="460">
        <v>1340</v>
      </c>
    </row>
    <row r="45" spans="1:5" ht="15.75" customHeight="1">
      <c r="A45" s="290">
        <f>AT3A_Schools_PS!A45</f>
        <v>36</v>
      </c>
      <c r="B45" s="454" t="str">
        <f>AT3A_Schools_PS!B45</f>
        <v>36-ITAWAH</v>
      </c>
      <c r="C45" s="460">
        <v>1</v>
      </c>
      <c r="D45" s="460">
        <v>9</v>
      </c>
      <c r="E45" s="460">
        <v>1884</v>
      </c>
    </row>
    <row r="46" spans="1:5" ht="15.75" customHeight="1">
      <c r="A46" s="290">
        <f>AT3A_Schools_PS!A46</f>
        <v>37</v>
      </c>
      <c r="B46" s="454" t="str">
        <f>AT3A_Schools_PS!B46</f>
        <v>37-J.P. NAGAR</v>
      </c>
      <c r="C46" s="460">
        <v>4</v>
      </c>
      <c r="D46" s="460">
        <v>11</v>
      </c>
      <c r="E46" s="460">
        <v>2998</v>
      </c>
    </row>
    <row r="47" spans="1:5" ht="15.75" customHeight="1">
      <c r="A47" s="290">
        <f>AT3A_Schools_PS!A47</f>
        <v>38</v>
      </c>
      <c r="B47" s="454" t="str">
        <f>AT3A_Schools_PS!B47</f>
        <v>38-JALAUN</v>
      </c>
      <c r="C47" s="460">
        <v>2</v>
      </c>
      <c r="D47" s="460">
        <v>8</v>
      </c>
      <c r="E47" s="460">
        <v>5673</v>
      </c>
    </row>
    <row r="48" spans="1:5" ht="15.75" customHeight="1">
      <c r="A48" s="290">
        <f>AT3A_Schools_PS!A48</f>
        <v>39</v>
      </c>
      <c r="B48" s="454" t="str">
        <f>AT3A_Schools_PS!B48</f>
        <v>39-JAUNPUR</v>
      </c>
      <c r="C48" s="460">
        <v>3</v>
      </c>
      <c r="D48" s="460">
        <v>10</v>
      </c>
      <c r="E48" s="460">
        <v>8126</v>
      </c>
    </row>
    <row r="49" spans="1:5" ht="15.75" customHeight="1">
      <c r="A49" s="290">
        <f>AT3A_Schools_PS!A49</f>
        <v>40</v>
      </c>
      <c r="B49" s="454" t="str">
        <f>AT3A_Schools_PS!B49</f>
        <v>40-JHANSI</v>
      </c>
      <c r="C49" s="460">
        <v>1</v>
      </c>
      <c r="D49" s="460">
        <v>11</v>
      </c>
      <c r="E49" s="460">
        <v>3814</v>
      </c>
    </row>
    <row r="50" spans="1:5" ht="15.75" customHeight="1">
      <c r="A50" s="290">
        <f>AT3A_Schools_PS!A50</f>
        <v>41</v>
      </c>
      <c r="B50" s="290" t="str">
        <f>AT3A_Schools_PS!B50</f>
        <v>41-KANNAUJ</v>
      </c>
      <c r="C50" s="457">
        <v>4</v>
      </c>
      <c r="D50" s="457">
        <v>12</v>
      </c>
      <c r="E50" s="457">
        <v>5941</v>
      </c>
    </row>
    <row r="51" spans="1:5" ht="15.75" customHeight="1">
      <c r="A51" s="290">
        <f>AT3A_Schools_PS!A51</f>
        <v>42</v>
      </c>
      <c r="B51" s="290" t="str">
        <f>AT3A_Schools_PS!B51</f>
        <v>42-KANPUR DEHAT</v>
      </c>
      <c r="C51" s="290">
        <v>2</v>
      </c>
      <c r="D51" s="290">
        <v>6</v>
      </c>
      <c r="E51" s="290">
        <v>2207</v>
      </c>
    </row>
    <row r="52" spans="1:5" ht="15.75" customHeight="1">
      <c r="A52" s="290">
        <f>AT3A_Schools_PS!A52</f>
        <v>43</v>
      </c>
      <c r="B52" s="290" t="str">
        <f>AT3A_Schools_PS!B52</f>
        <v>43-KANPUR NAGAR</v>
      </c>
      <c r="C52" s="290">
        <v>1</v>
      </c>
      <c r="D52" s="290">
        <v>10</v>
      </c>
      <c r="E52" s="290">
        <v>2470</v>
      </c>
    </row>
    <row r="53" spans="1:5" ht="15.75" customHeight="1">
      <c r="A53" s="290">
        <f>AT3A_Schools_PS!A53</f>
        <v>44</v>
      </c>
      <c r="B53" s="290" t="str">
        <f>AT3A_Schools_PS!B53</f>
        <v>44-KAAS GANJ</v>
      </c>
      <c r="C53" s="290">
        <v>1</v>
      </c>
      <c r="D53" s="290">
        <v>9</v>
      </c>
      <c r="E53" s="290">
        <v>1258</v>
      </c>
    </row>
    <row r="54" spans="1:5" ht="15.75" customHeight="1">
      <c r="A54" s="290">
        <f>AT3A_Schools_PS!A54</f>
        <v>45</v>
      </c>
      <c r="B54" s="290" t="str">
        <f>AT3A_Schools_PS!B54</f>
        <v>45-KAUSHAMBI</v>
      </c>
      <c r="C54" s="290">
        <v>1</v>
      </c>
      <c r="D54" s="290">
        <v>11</v>
      </c>
      <c r="E54" s="290">
        <v>3755</v>
      </c>
    </row>
    <row r="55" spans="1:5" ht="15.75" customHeight="1">
      <c r="A55" s="290">
        <f>AT3A_Schools_PS!A55</f>
        <v>46</v>
      </c>
      <c r="B55" s="290" t="str">
        <f>AT3A_Schools_PS!B55</f>
        <v>46-KUSHINAGAR</v>
      </c>
      <c r="C55" s="290">
        <v>2</v>
      </c>
      <c r="D55" s="290">
        <v>11</v>
      </c>
      <c r="E55" s="290">
        <v>2749</v>
      </c>
    </row>
    <row r="56" spans="1:5" ht="15.75" customHeight="1">
      <c r="A56" s="290">
        <f>AT3A_Schools_PS!A56</f>
        <v>47</v>
      </c>
      <c r="B56" s="290" t="str">
        <f>AT3A_Schools_PS!B56</f>
        <v>47-LAKHIMPUR KHERI</v>
      </c>
      <c r="C56" s="290">
        <v>4</v>
      </c>
      <c r="D56" s="290">
        <v>10</v>
      </c>
      <c r="E56" s="290">
        <v>5765</v>
      </c>
    </row>
    <row r="57" spans="1:5" ht="15.75" customHeight="1">
      <c r="A57" s="290">
        <f>AT3A_Schools_PS!A57</f>
        <v>48</v>
      </c>
      <c r="B57" s="290" t="str">
        <f>AT3A_Schools_PS!B57</f>
        <v>48-LALITPUR</v>
      </c>
      <c r="C57" s="290">
        <v>0</v>
      </c>
      <c r="D57" s="290">
        <v>9</v>
      </c>
      <c r="E57" s="290">
        <v>1524</v>
      </c>
    </row>
    <row r="58" spans="1:5" ht="15.75" customHeight="1">
      <c r="A58" s="290">
        <f>AT3A_Schools_PS!A58</f>
        <v>49</v>
      </c>
      <c r="B58" s="290" t="str">
        <f>AT3A_Schools_PS!B58</f>
        <v>49-LUCKNOW</v>
      </c>
      <c r="C58" s="290">
        <v>2</v>
      </c>
      <c r="D58" s="290">
        <v>10</v>
      </c>
      <c r="E58" s="290">
        <v>697</v>
      </c>
    </row>
    <row r="59" spans="1:5" ht="15.75" customHeight="1">
      <c r="A59" s="290">
        <f>AT3A_Schools_PS!A59</f>
        <v>50</v>
      </c>
      <c r="B59" s="290" t="str">
        <f>AT3A_Schools_PS!B59</f>
        <v>50-MAHOBA</v>
      </c>
      <c r="C59" s="290">
        <v>1</v>
      </c>
      <c r="D59" s="290">
        <v>10</v>
      </c>
      <c r="E59" s="290">
        <v>2200</v>
      </c>
    </row>
    <row r="60" spans="1:5" ht="15.75" customHeight="1">
      <c r="A60" s="290">
        <f>AT3A_Schools_PS!A60</f>
        <v>51</v>
      </c>
      <c r="B60" s="290" t="str">
        <f>AT3A_Schools_PS!B60</f>
        <v>51-MAHRAJGANJ</v>
      </c>
      <c r="C60" s="290">
        <v>1</v>
      </c>
      <c r="D60" s="290">
        <v>10</v>
      </c>
      <c r="E60" s="290">
        <v>4018</v>
      </c>
    </row>
    <row r="61" spans="1:5" ht="15.75" customHeight="1">
      <c r="A61" s="290">
        <f>AT3A_Schools_PS!A61</f>
        <v>52</v>
      </c>
      <c r="B61" s="290" t="str">
        <f>AT3A_Schools_PS!B61</f>
        <v>52-MAINPURI</v>
      </c>
      <c r="C61" s="290">
        <v>2</v>
      </c>
      <c r="D61" s="290">
        <v>10</v>
      </c>
      <c r="E61" s="290">
        <v>2219</v>
      </c>
    </row>
    <row r="62" spans="1:5" ht="15.75" customHeight="1">
      <c r="A62" s="290">
        <f>AT3A_Schools_PS!A62</f>
        <v>53</v>
      </c>
      <c r="B62" s="290" t="str">
        <f>AT3A_Schools_PS!B62</f>
        <v>53-MATHURA</v>
      </c>
      <c r="C62" s="290">
        <v>4</v>
      </c>
      <c r="D62" s="290">
        <v>8</v>
      </c>
      <c r="E62" s="290">
        <v>2178</v>
      </c>
    </row>
    <row r="63" spans="1:5" ht="15.75" customHeight="1">
      <c r="A63" s="290">
        <f>AT3A_Schools_PS!A63</f>
        <v>54</v>
      </c>
      <c r="B63" s="290" t="str">
        <f>AT3A_Schools_PS!B63</f>
        <v>54-MAU</v>
      </c>
      <c r="C63" s="290">
        <v>1</v>
      </c>
      <c r="D63" s="290">
        <v>10</v>
      </c>
      <c r="E63" s="290">
        <v>1782</v>
      </c>
    </row>
    <row r="64" spans="1:5" ht="15.75" customHeight="1">
      <c r="A64" s="290">
        <f>AT3A_Schools_PS!A64</f>
        <v>55</v>
      </c>
      <c r="B64" s="290" t="str">
        <f>AT3A_Schools_PS!B64</f>
        <v>55-MEERUT</v>
      </c>
      <c r="C64" s="290">
        <v>1</v>
      </c>
      <c r="D64" s="290">
        <v>8</v>
      </c>
      <c r="E64" s="290">
        <v>1326</v>
      </c>
    </row>
    <row r="65" spans="1:5" ht="15.75" customHeight="1">
      <c r="A65" s="290">
        <f>AT3A_Schools_PS!A65</f>
        <v>56</v>
      </c>
      <c r="B65" s="290" t="str">
        <f>AT3A_Schools_PS!B65</f>
        <v>56-MIRZAPUR</v>
      </c>
      <c r="C65" s="290">
        <v>2</v>
      </c>
      <c r="D65" s="290">
        <v>9</v>
      </c>
      <c r="E65" s="290">
        <v>3044</v>
      </c>
    </row>
    <row r="66" spans="1:5" ht="15.75" customHeight="1">
      <c r="A66" s="290">
        <f>AT3A_Schools_PS!A66</f>
        <v>57</v>
      </c>
      <c r="B66" s="290" t="str">
        <f>AT3A_Schools_PS!B66</f>
        <v>57-MORADABAD</v>
      </c>
      <c r="C66" s="290">
        <v>3</v>
      </c>
      <c r="D66" s="290">
        <v>11</v>
      </c>
      <c r="E66" s="290">
        <v>5318</v>
      </c>
    </row>
    <row r="67" spans="1:5" ht="15.75" customHeight="1">
      <c r="A67" s="290">
        <f>AT3A_Schools_PS!A67</f>
        <v>58</v>
      </c>
      <c r="B67" s="290" t="str">
        <f>AT3A_Schools_PS!B67</f>
        <v>58-MUZAFFARNAGAR</v>
      </c>
      <c r="C67" s="290">
        <v>4</v>
      </c>
      <c r="D67" s="290">
        <v>9</v>
      </c>
      <c r="E67" s="290">
        <v>2022</v>
      </c>
    </row>
    <row r="68" spans="1:5" ht="15.75" customHeight="1">
      <c r="A68" s="290">
        <f>AT3A_Schools_PS!A68</f>
        <v>59</v>
      </c>
      <c r="B68" s="290" t="str">
        <f>AT3A_Schools_PS!B68</f>
        <v>59-PILIBHIT</v>
      </c>
      <c r="C68" s="290">
        <v>4</v>
      </c>
      <c r="D68" s="290">
        <v>9</v>
      </c>
      <c r="E68" s="290">
        <v>1990</v>
      </c>
    </row>
    <row r="69" spans="1:5" ht="15.75" customHeight="1">
      <c r="A69" s="290">
        <f>AT3A_Schools_PS!A69</f>
        <v>60</v>
      </c>
      <c r="B69" s="290" t="str">
        <f>AT3A_Schools_PS!B69</f>
        <v>60-PRATAPGARH</v>
      </c>
      <c r="C69" s="290">
        <v>2</v>
      </c>
      <c r="D69" s="290">
        <v>9</v>
      </c>
      <c r="E69" s="290">
        <v>9228</v>
      </c>
    </row>
    <row r="70" spans="1:5" ht="15.75" customHeight="1">
      <c r="A70" s="290">
        <f>AT3A_Schools_PS!A70</f>
        <v>61</v>
      </c>
      <c r="B70" s="290" t="str">
        <f>AT3A_Schools_PS!B70</f>
        <v>61-RAI BAREILY</v>
      </c>
      <c r="C70" s="290">
        <v>0</v>
      </c>
      <c r="D70" s="290">
        <v>12</v>
      </c>
      <c r="E70" s="290">
        <v>1715</v>
      </c>
    </row>
    <row r="71" spans="1:5" ht="15.75" customHeight="1">
      <c r="A71" s="290">
        <f>AT3A_Schools_PS!A71</f>
        <v>62</v>
      </c>
      <c r="B71" s="290" t="str">
        <f>AT3A_Schools_PS!B71</f>
        <v>62-RAMPUR</v>
      </c>
      <c r="C71" s="290">
        <v>2</v>
      </c>
      <c r="D71" s="290">
        <v>11</v>
      </c>
      <c r="E71" s="290">
        <v>5026</v>
      </c>
    </row>
    <row r="72" spans="1:5" ht="15.75" customHeight="1">
      <c r="A72" s="290">
        <f>AT3A_Schools_PS!A72</f>
        <v>63</v>
      </c>
      <c r="B72" s="290" t="str">
        <f>AT3A_Schools_PS!B72</f>
        <v>63-SAHARANPUR</v>
      </c>
      <c r="C72" s="290">
        <v>4</v>
      </c>
      <c r="D72" s="290">
        <v>10</v>
      </c>
      <c r="E72" s="290">
        <v>6432</v>
      </c>
    </row>
    <row r="73" spans="1:5" ht="15.75" customHeight="1">
      <c r="A73" s="290">
        <f>AT3A_Schools_PS!A73</f>
        <v>64</v>
      </c>
      <c r="B73" s="290" t="str">
        <f>AT3A_Schools_PS!B73</f>
        <v>64-SANTKABIR NAGAR</v>
      </c>
      <c r="C73" s="290">
        <v>1</v>
      </c>
      <c r="D73" s="290">
        <v>11</v>
      </c>
      <c r="E73" s="290">
        <v>4121</v>
      </c>
    </row>
    <row r="74" spans="1:5" ht="15.75" customHeight="1">
      <c r="A74" s="290">
        <f>AT3A_Schools_PS!A74</f>
        <v>65</v>
      </c>
      <c r="B74" s="290" t="str">
        <f>AT3A_Schools_PS!B74</f>
        <v>65-SHAHJAHANPUR</v>
      </c>
      <c r="C74" s="290">
        <v>2</v>
      </c>
      <c r="D74" s="290">
        <v>9</v>
      </c>
      <c r="E74" s="290">
        <v>5160</v>
      </c>
    </row>
    <row r="75" spans="1:5" ht="15.75" customHeight="1">
      <c r="A75" s="290">
        <f>AT3A_Schools_PS!A75</f>
        <v>66</v>
      </c>
      <c r="B75" s="290" t="str">
        <f>AT3A_Schools_PS!B75</f>
        <v>66-SHRAWASTI</v>
      </c>
      <c r="C75" s="290">
        <v>2</v>
      </c>
      <c r="D75" s="290">
        <v>10</v>
      </c>
      <c r="E75" s="290">
        <v>2490</v>
      </c>
    </row>
    <row r="76" spans="1:5" ht="15.75" customHeight="1">
      <c r="A76" s="290">
        <f>AT3A_Schools_PS!A76</f>
        <v>67</v>
      </c>
      <c r="B76" s="290" t="str">
        <f>AT3A_Schools_PS!B76</f>
        <v>67-SIDDHARTHNAGAR</v>
      </c>
      <c r="C76" s="290">
        <v>2</v>
      </c>
      <c r="D76" s="290">
        <v>9</v>
      </c>
      <c r="E76" s="290">
        <v>4971</v>
      </c>
    </row>
    <row r="77" spans="1:5" ht="15.75" customHeight="1">
      <c r="A77" s="290">
        <f>AT3A_Schools_PS!A77</f>
        <v>68</v>
      </c>
      <c r="B77" s="290" t="str">
        <f>AT3A_Schools_PS!B77</f>
        <v>68-SITAPUR</v>
      </c>
      <c r="C77" s="290">
        <v>2</v>
      </c>
      <c r="D77" s="290">
        <v>9</v>
      </c>
      <c r="E77" s="290">
        <v>1514</v>
      </c>
    </row>
    <row r="78" spans="1:5" ht="15.75" customHeight="1">
      <c r="A78" s="290">
        <f>AT3A_Schools_PS!A78</f>
        <v>69</v>
      </c>
      <c r="B78" s="290" t="str">
        <f>AT3A_Schools_PS!B78</f>
        <v>69-SONBHADRA</v>
      </c>
      <c r="C78" s="290">
        <v>2</v>
      </c>
      <c r="D78" s="290">
        <v>11</v>
      </c>
      <c r="E78" s="290">
        <v>3894</v>
      </c>
    </row>
    <row r="79" spans="1:5" ht="15.75" customHeight="1">
      <c r="A79" s="290">
        <f>AT3A_Schools_PS!A79</f>
        <v>70</v>
      </c>
      <c r="B79" s="290" t="str">
        <f>AT3A_Schools_PS!B79</f>
        <v>70-SULTANPUR</v>
      </c>
      <c r="C79" s="290">
        <v>1</v>
      </c>
      <c r="D79" s="290">
        <v>11</v>
      </c>
      <c r="E79" s="290">
        <v>7628</v>
      </c>
    </row>
    <row r="80" spans="1:5" ht="15.75" customHeight="1">
      <c r="A80" s="290">
        <f>AT3A_Schools_PS!A80</f>
        <v>71</v>
      </c>
      <c r="B80" s="290" t="str">
        <f>AT3A_Schools_PS!B80</f>
        <v>71-UNNAO</v>
      </c>
      <c r="C80" s="290">
        <v>2</v>
      </c>
      <c r="D80" s="290">
        <v>8</v>
      </c>
      <c r="E80" s="290">
        <v>6330</v>
      </c>
    </row>
    <row r="81" spans="1:5" ht="15.75" customHeight="1">
      <c r="A81" s="290">
        <f>AT3A_Schools_PS!A81</f>
        <v>72</v>
      </c>
      <c r="B81" s="290" t="str">
        <f>AT3A_Schools_PS!B81</f>
        <v>72-VARANASI</v>
      </c>
      <c r="C81" s="290">
        <v>3</v>
      </c>
      <c r="D81" s="290">
        <v>11</v>
      </c>
      <c r="E81" s="290">
        <v>3835</v>
      </c>
    </row>
    <row r="82" spans="1:5" ht="15.75" customHeight="1">
      <c r="A82" s="290">
        <f>AT3A_Schools_PS!A82</f>
        <v>73</v>
      </c>
      <c r="B82" s="290" t="str">
        <f>AT3A_Schools_PS!B82</f>
        <v>73-SAMBHAL</v>
      </c>
      <c r="C82" s="290">
        <v>1</v>
      </c>
      <c r="D82" s="290">
        <v>9</v>
      </c>
      <c r="E82" s="290">
        <v>3822</v>
      </c>
    </row>
    <row r="83" spans="1:5" ht="15.75" customHeight="1">
      <c r="A83" s="290">
        <f>AT3A_Schools_PS!A83</f>
        <v>74</v>
      </c>
      <c r="B83" s="290" t="str">
        <f>AT3A_Schools_PS!B83</f>
        <v>74-HAPUR</v>
      </c>
      <c r="C83" s="290">
        <v>4</v>
      </c>
      <c r="D83" s="290">
        <v>12</v>
      </c>
      <c r="E83" s="290">
        <v>3122</v>
      </c>
    </row>
    <row r="84" spans="1:5" ht="15.75" customHeight="1">
      <c r="A84" s="290">
        <f>AT3A_Schools_PS!A84</f>
        <v>75</v>
      </c>
      <c r="B84" s="290" t="str">
        <f>AT3A_Schools_PS!B84</f>
        <v>75-SHAMLI</v>
      </c>
      <c r="C84" s="290">
        <v>0</v>
      </c>
      <c r="D84" s="290">
        <v>9</v>
      </c>
      <c r="E84" s="290">
        <v>1980</v>
      </c>
    </row>
    <row r="89" spans="1:5" ht="15.75" customHeight="1">
      <c r="A89" s="321" t="str">
        <f>AT_2A_fundflow!A53</f>
        <v>Date:</v>
      </c>
      <c r="D89" s="320" t="str">
        <f>'AT-1'!J46</f>
        <v>(Signature)</v>
      </c>
    </row>
    <row r="90" spans="1:5" ht="15.75" customHeight="1">
      <c r="A90" s="321" t="str">
        <f>AT_2A_fundflow!A54</f>
        <v>Place: LUCKNOW</v>
      </c>
      <c r="D90" s="320" t="str">
        <f>'AT-1'!J47</f>
        <v>Secretary Basic Education Department</v>
      </c>
    </row>
    <row r="91" spans="1:5" ht="15.75" customHeight="1">
      <c r="C91" s="190" t="str">
        <f>'AT-1'!I48</f>
        <v>Seal:</v>
      </c>
      <c r="D91" s="321"/>
    </row>
  </sheetData>
  <mergeCells count="6">
    <mergeCell ref="A2:E2"/>
    <mergeCell ref="A4:E4"/>
    <mergeCell ref="A6:A7"/>
    <mergeCell ref="B6:B7"/>
    <mergeCell ref="C6:E6"/>
    <mergeCell ref="A3:E3"/>
  </mergeCells>
  <conditionalFormatting sqref="D10:D84">
    <cfRule type="cellIs" dxfId="17" priority="1" operator="greaterThan">
      <formula>12</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5.xml><?xml version="1.0" encoding="utf-8"?>
<worksheet xmlns="http://schemas.openxmlformats.org/spreadsheetml/2006/main" xmlns:r="http://schemas.openxmlformats.org/officeDocument/2006/relationships">
  <sheetPr>
    <tabColor rgb="FF00B050"/>
    <outlinePr summaryBelow="0" summaryRight="0"/>
    <pageSetUpPr fitToPage="1"/>
  </sheetPr>
  <dimension ref="A1:Z93"/>
  <sheetViews>
    <sheetView workbookViewId="0">
      <pane xSplit="2" ySplit="11" topLeftCell="C72"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140625" style="317" customWidth="1"/>
    <col min="2" max="2" width="23.5703125" style="317" customWidth="1"/>
    <col min="3" max="3" width="23.7109375" style="317" customWidth="1"/>
    <col min="4" max="4" width="9.42578125" style="317" customWidth="1"/>
    <col min="5" max="5" width="7.85546875" style="317" customWidth="1"/>
    <col min="6" max="6" width="10.5703125" style="317" customWidth="1"/>
    <col min="7" max="7" width="13.28515625" style="317" customWidth="1"/>
    <col min="8" max="8" width="7.42578125" style="317" customWidth="1"/>
    <col min="9" max="9" width="14.42578125" style="317" customWidth="1"/>
    <col min="10" max="10" width="14.42578125" style="317"/>
    <col min="11" max="11" width="7.5703125" style="317" hidden="1" customWidth="1"/>
    <col min="12" max="16384" width="14.42578125" style="317"/>
  </cols>
  <sheetData>
    <row r="1" spans="1:26" ht="12.75">
      <c r="A1" s="277"/>
      <c r="B1" s="277"/>
      <c r="C1" s="277"/>
      <c r="D1" s="277"/>
      <c r="E1" s="277"/>
      <c r="F1" s="277"/>
      <c r="G1" s="277"/>
      <c r="H1" s="277"/>
      <c r="I1" s="277"/>
      <c r="J1" s="278" t="s">
        <v>339</v>
      </c>
    </row>
    <row r="2" spans="1:26" ht="12.75">
      <c r="A2" s="697" t="str">
        <f>'AT-2-S1 BUDGET'!A2</f>
        <v>[Mid Day Meal Scheme, U.P.]</v>
      </c>
      <c r="B2" s="680"/>
      <c r="C2" s="680"/>
      <c r="D2" s="680"/>
      <c r="E2" s="680"/>
      <c r="F2" s="680"/>
      <c r="G2" s="680"/>
      <c r="H2" s="680"/>
      <c r="I2" s="680"/>
      <c r="J2" s="680"/>
    </row>
    <row r="3" spans="1:26" ht="23.25">
      <c r="A3" s="698" t="str">
        <f>'AT-2-S1 BUDGET'!A3</f>
        <v>Annual Work Plan and Budget 2019-20</v>
      </c>
      <c r="B3" s="680"/>
      <c r="C3" s="680"/>
      <c r="D3" s="680"/>
      <c r="E3" s="680"/>
      <c r="F3" s="680"/>
      <c r="G3" s="680"/>
      <c r="H3" s="680"/>
      <c r="I3" s="680"/>
      <c r="J3" s="680"/>
    </row>
    <row r="4" spans="1:26" ht="12.75">
      <c r="A4" s="718" t="s">
        <v>954</v>
      </c>
      <c r="B4" s="680"/>
      <c r="C4" s="680"/>
      <c r="D4" s="680"/>
      <c r="E4" s="680"/>
      <c r="F4" s="680"/>
      <c r="G4" s="680"/>
      <c r="H4" s="680"/>
      <c r="I4" s="680"/>
      <c r="J4" s="680"/>
    </row>
    <row r="5" spans="1:26" ht="12.75">
      <c r="A5" s="298" t="str">
        <f>AT_2A_fundflow!A5</f>
        <v>State: UTTAR PRADESH</v>
      </c>
      <c r="B5" s="277"/>
      <c r="C5" s="277"/>
      <c r="D5" s="277"/>
      <c r="E5" s="277"/>
      <c r="F5" s="277"/>
      <c r="G5" s="277"/>
      <c r="H5" s="277"/>
      <c r="I5" s="277"/>
      <c r="J5" s="348" t="str">
        <f>AT_2A_fundflow!U5</f>
        <v>(For the Period 01.04.18 to 31.03.19)</v>
      </c>
    </row>
    <row r="6" spans="1:26" ht="12.75">
      <c r="A6" s="691" t="s">
        <v>341</v>
      </c>
      <c r="B6" s="691" t="s">
        <v>90</v>
      </c>
      <c r="C6" s="691" t="s">
        <v>342</v>
      </c>
      <c r="D6" s="691" t="s">
        <v>343</v>
      </c>
      <c r="E6" s="691" t="s">
        <v>344</v>
      </c>
      <c r="F6" s="693" t="s">
        <v>345</v>
      </c>
      <c r="G6" s="694"/>
      <c r="H6" s="682"/>
      <c r="I6" s="691" t="s">
        <v>346</v>
      </c>
      <c r="J6" s="691" t="s">
        <v>347</v>
      </c>
      <c r="K6" s="284"/>
      <c r="L6" s="284"/>
      <c r="M6" s="284"/>
      <c r="N6" s="284"/>
      <c r="O6" s="284"/>
      <c r="P6" s="284"/>
      <c r="Q6" s="284"/>
      <c r="R6" s="284"/>
      <c r="S6" s="284"/>
      <c r="T6" s="284"/>
      <c r="U6" s="284"/>
      <c r="V6" s="284"/>
      <c r="W6" s="284"/>
      <c r="X6" s="284"/>
      <c r="Y6" s="284"/>
      <c r="Z6" s="284"/>
    </row>
    <row r="7" spans="1:26" ht="12.75">
      <c r="A7" s="696"/>
      <c r="B7" s="696"/>
      <c r="C7" s="696"/>
      <c r="D7" s="696"/>
      <c r="E7" s="696"/>
      <c r="F7" s="691" t="s">
        <v>348</v>
      </c>
      <c r="G7" s="691" t="s">
        <v>349</v>
      </c>
      <c r="H7" s="691" t="s">
        <v>350</v>
      </c>
      <c r="I7" s="696"/>
      <c r="J7" s="696"/>
      <c r="K7" s="284"/>
      <c r="L7" s="284"/>
      <c r="M7" s="284"/>
      <c r="N7" s="284"/>
      <c r="O7" s="284"/>
      <c r="P7" s="284"/>
      <c r="Q7" s="284"/>
      <c r="R7" s="284"/>
      <c r="S7" s="284"/>
      <c r="T7" s="284"/>
      <c r="U7" s="284"/>
      <c r="V7" s="284"/>
      <c r="W7" s="284"/>
      <c r="X7" s="284"/>
      <c r="Y7" s="284"/>
      <c r="Z7" s="284"/>
    </row>
    <row r="8" spans="1:26" ht="12.75">
      <c r="A8" s="696"/>
      <c r="B8" s="696"/>
      <c r="C8" s="696"/>
      <c r="D8" s="696"/>
      <c r="E8" s="696"/>
      <c r="F8" s="696"/>
      <c r="G8" s="696"/>
      <c r="H8" s="696"/>
      <c r="I8" s="696"/>
      <c r="J8" s="696"/>
      <c r="K8" s="284"/>
      <c r="L8" s="284"/>
      <c r="M8" s="284"/>
      <c r="N8" s="284"/>
      <c r="O8" s="284"/>
      <c r="P8" s="284"/>
      <c r="Q8" s="284"/>
      <c r="R8" s="284"/>
      <c r="S8" s="284"/>
      <c r="T8" s="284"/>
      <c r="U8" s="284"/>
      <c r="V8" s="284"/>
      <c r="W8" s="284"/>
      <c r="X8" s="284"/>
      <c r="Y8" s="284"/>
      <c r="Z8" s="284"/>
    </row>
    <row r="9" spans="1:26" ht="66.75" customHeight="1">
      <c r="A9" s="692"/>
      <c r="B9" s="692"/>
      <c r="C9" s="692"/>
      <c r="D9" s="692"/>
      <c r="E9" s="692"/>
      <c r="F9" s="692"/>
      <c r="G9" s="692"/>
      <c r="H9" s="692"/>
      <c r="I9" s="692"/>
      <c r="J9" s="692"/>
      <c r="K9" s="284"/>
      <c r="L9" s="284"/>
      <c r="M9" s="284"/>
      <c r="N9" s="284"/>
      <c r="O9" s="284"/>
      <c r="P9" s="284"/>
      <c r="Q9" s="284"/>
      <c r="R9" s="284"/>
      <c r="S9" s="284"/>
      <c r="T9" s="284"/>
      <c r="U9" s="284"/>
      <c r="V9" s="284"/>
      <c r="W9" s="284"/>
      <c r="X9" s="284"/>
      <c r="Y9" s="284"/>
      <c r="Z9" s="284"/>
    </row>
    <row r="10" spans="1:26" ht="12.75">
      <c r="A10" s="285">
        <v>1</v>
      </c>
      <c r="B10" s="285">
        <v>2</v>
      </c>
      <c r="C10" s="285">
        <v>3</v>
      </c>
      <c r="D10" s="285">
        <v>4</v>
      </c>
      <c r="E10" s="285">
        <v>5</v>
      </c>
      <c r="F10" s="285">
        <v>6</v>
      </c>
      <c r="G10" s="285">
        <v>7</v>
      </c>
      <c r="H10" s="285">
        <v>8</v>
      </c>
      <c r="I10" s="285">
        <v>9</v>
      </c>
      <c r="J10" s="285">
        <v>10</v>
      </c>
      <c r="K10" s="284"/>
      <c r="L10" s="284"/>
      <c r="M10" s="284"/>
      <c r="N10" s="284"/>
      <c r="O10" s="284"/>
      <c r="P10" s="284"/>
      <c r="Q10" s="284"/>
      <c r="R10" s="284"/>
      <c r="S10" s="284"/>
      <c r="T10" s="284"/>
      <c r="U10" s="284"/>
      <c r="V10" s="284"/>
      <c r="W10" s="284"/>
      <c r="X10" s="284"/>
      <c r="Y10" s="284"/>
      <c r="Z10" s="284"/>
    </row>
    <row r="11" spans="1:26" ht="12.75">
      <c r="A11" s="349"/>
      <c r="B11" s="349" t="s">
        <v>27</v>
      </c>
      <c r="C11" s="349"/>
      <c r="D11" s="349">
        <f>SUM(D12:D86)</f>
        <v>0</v>
      </c>
      <c r="E11" s="384">
        <f>SUM(E12:E86)</f>
        <v>0</v>
      </c>
      <c r="F11" s="349">
        <f>SUM(F12:F86)</f>
        <v>0</v>
      </c>
      <c r="G11" s="349">
        <f>SUM(G12:G86)</f>
        <v>0</v>
      </c>
      <c r="H11" s="349">
        <f>SUM(H12:H86)</f>
        <v>0</v>
      </c>
      <c r="I11" s="349"/>
      <c r="J11" s="384">
        <f>SUM(J12:J86)</f>
        <v>0</v>
      </c>
      <c r="K11" s="321"/>
      <c r="L11" s="321"/>
      <c r="M11" s="321"/>
      <c r="N11" s="321"/>
      <c r="O11" s="321"/>
      <c r="P11" s="321"/>
      <c r="Q11" s="321"/>
      <c r="R11" s="321"/>
      <c r="S11" s="321"/>
      <c r="T11" s="321"/>
      <c r="U11" s="321"/>
      <c r="V11" s="321"/>
      <c r="W11" s="321"/>
      <c r="X11" s="321"/>
      <c r="Y11" s="321"/>
      <c r="Z11" s="321"/>
    </row>
    <row r="12" spans="1:26" ht="12.75">
      <c r="A12" s="353">
        <f>AT3A_Schools_PS!A10</f>
        <v>1</v>
      </c>
      <c r="B12" s="353" t="str">
        <f>AT3A_Schools_PS!B10</f>
        <v>01-AGRA</v>
      </c>
      <c r="C12" s="385" t="s">
        <v>46</v>
      </c>
      <c r="D12" s="353">
        <v>0</v>
      </c>
      <c r="E12" s="376">
        <v>0</v>
      </c>
      <c r="F12" s="353">
        <v>0</v>
      </c>
      <c r="G12" s="353">
        <v>0</v>
      </c>
      <c r="H12" s="353">
        <v>0</v>
      </c>
      <c r="I12" s="385" t="s">
        <v>46</v>
      </c>
      <c r="J12" s="376">
        <v>0</v>
      </c>
      <c r="K12" s="317">
        <f t="shared" ref="K12:K86" si="0">F12+G12+H12</f>
        <v>0</v>
      </c>
    </row>
    <row r="13" spans="1:26" ht="12.75">
      <c r="A13" s="353">
        <f>AT3A_Schools_PS!A11</f>
        <v>2</v>
      </c>
      <c r="B13" s="353" t="str">
        <f>AT3A_Schools_PS!B11</f>
        <v>02-ALIGARH</v>
      </c>
      <c r="C13" s="385" t="s">
        <v>46</v>
      </c>
      <c r="D13" s="353">
        <v>0</v>
      </c>
      <c r="E13" s="376">
        <v>0</v>
      </c>
      <c r="F13" s="353">
        <v>0</v>
      </c>
      <c r="G13" s="353">
        <v>0</v>
      </c>
      <c r="H13" s="353">
        <v>0</v>
      </c>
      <c r="I13" s="385" t="s">
        <v>46</v>
      </c>
      <c r="J13" s="376">
        <v>0</v>
      </c>
      <c r="K13" s="317">
        <f t="shared" si="0"/>
        <v>0</v>
      </c>
    </row>
    <row r="14" spans="1:26" ht="12.75">
      <c r="A14" s="353">
        <f>AT3A_Schools_PS!A12</f>
        <v>3</v>
      </c>
      <c r="B14" s="353" t="str">
        <f>AT3A_Schools_PS!B12</f>
        <v>03-ALLAHABAD</v>
      </c>
      <c r="C14" s="385" t="s">
        <v>46</v>
      </c>
      <c r="D14" s="353">
        <v>0</v>
      </c>
      <c r="E14" s="376">
        <v>0</v>
      </c>
      <c r="F14" s="353">
        <v>0</v>
      </c>
      <c r="G14" s="353">
        <v>0</v>
      </c>
      <c r="H14" s="353">
        <v>0</v>
      </c>
      <c r="I14" s="385" t="s">
        <v>46</v>
      </c>
      <c r="J14" s="376">
        <v>0</v>
      </c>
      <c r="K14" s="317">
        <f t="shared" si="0"/>
        <v>0</v>
      </c>
    </row>
    <row r="15" spans="1:26" ht="12.75">
      <c r="A15" s="353">
        <f>AT3A_Schools_PS!A13</f>
        <v>4</v>
      </c>
      <c r="B15" s="353" t="str">
        <f>AT3A_Schools_PS!B13</f>
        <v>04-AMBEDKAR NAGAR</v>
      </c>
      <c r="C15" s="385" t="s">
        <v>46</v>
      </c>
      <c r="D15" s="353">
        <v>0</v>
      </c>
      <c r="E15" s="376">
        <v>0</v>
      </c>
      <c r="F15" s="353">
        <v>0</v>
      </c>
      <c r="G15" s="353">
        <v>0</v>
      </c>
      <c r="H15" s="353">
        <v>0</v>
      </c>
      <c r="I15" s="385" t="s">
        <v>46</v>
      </c>
      <c r="J15" s="376">
        <v>0</v>
      </c>
      <c r="K15" s="317">
        <f t="shared" si="0"/>
        <v>0</v>
      </c>
    </row>
    <row r="16" spans="1:26" ht="12.75">
      <c r="A16" s="353">
        <f>AT3A_Schools_PS!A14</f>
        <v>5</v>
      </c>
      <c r="B16" s="353" t="str">
        <f>AT3A_Schools_PS!B14</f>
        <v>05-AURAIYA</v>
      </c>
      <c r="C16" s="385" t="s">
        <v>46</v>
      </c>
      <c r="D16" s="353">
        <v>0</v>
      </c>
      <c r="E16" s="376">
        <v>0</v>
      </c>
      <c r="F16" s="353">
        <v>0</v>
      </c>
      <c r="G16" s="353">
        <v>0</v>
      </c>
      <c r="H16" s="353">
        <v>0</v>
      </c>
      <c r="I16" s="385" t="s">
        <v>46</v>
      </c>
      <c r="J16" s="376">
        <v>0</v>
      </c>
      <c r="K16" s="317">
        <f t="shared" si="0"/>
        <v>0</v>
      </c>
    </row>
    <row r="17" spans="1:11" ht="12.75">
      <c r="A17" s="353">
        <f>AT3A_Schools_PS!A15</f>
        <v>6</v>
      </c>
      <c r="B17" s="353" t="str">
        <f>AT3A_Schools_PS!B15</f>
        <v>06-AZAMGARH</v>
      </c>
      <c r="C17" s="385" t="s">
        <v>46</v>
      </c>
      <c r="D17" s="353">
        <v>0</v>
      </c>
      <c r="E17" s="376">
        <v>0</v>
      </c>
      <c r="F17" s="353">
        <v>0</v>
      </c>
      <c r="G17" s="353">
        <v>0</v>
      </c>
      <c r="H17" s="353">
        <v>0</v>
      </c>
      <c r="I17" s="385" t="s">
        <v>46</v>
      </c>
      <c r="J17" s="376">
        <v>0</v>
      </c>
      <c r="K17" s="317">
        <f t="shared" si="0"/>
        <v>0</v>
      </c>
    </row>
    <row r="18" spans="1:11" ht="12.75">
      <c r="A18" s="353">
        <f>AT3A_Schools_PS!A16</f>
        <v>7</v>
      </c>
      <c r="B18" s="353" t="str">
        <f>AT3A_Schools_PS!B16</f>
        <v>07-BADAUN</v>
      </c>
      <c r="C18" s="385" t="s">
        <v>46</v>
      </c>
      <c r="D18" s="353">
        <v>0</v>
      </c>
      <c r="E18" s="376">
        <v>0</v>
      </c>
      <c r="F18" s="353">
        <v>0</v>
      </c>
      <c r="G18" s="353">
        <v>0</v>
      </c>
      <c r="H18" s="353">
        <v>0</v>
      </c>
      <c r="I18" s="385" t="s">
        <v>46</v>
      </c>
      <c r="J18" s="376">
        <v>0</v>
      </c>
      <c r="K18" s="317">
        <f t="shared" si="0"/>
        <v>0</v>
      </c>
    </row>
    <row r="19" spans="1:11" ht="12.75">
      <c r="A19" s="353">
        <f>AT3A_Schools_PS!A17</f>
        <v>8</v>
      </c>
      <c r="B19" s="353" t="str">
        <f>AT3A_Schools_PS!B17</f>
        <v>08-BAGHPAT</v>
      </c>
      <c r="C19" s="385" t="s">
        <v>46</v>
      </c>
      <c r="D19" s="353">
        <v>0</v>
      </c>
      <c r="E19" s="376">
        <v>0</v>
      </c>
      <c r="F19" s="353">
        <v>0</v>
      </c>
      <c r="G19" s="353">
        <v>0</v>
      </c>
      <c r="H19" s="353">
        <v>0</v>
      </c>
      <c r="I19" s="385" t="s">
        <v>46</v>
      </c>
      <c r="J19" s="376">
        <v>0</v>
      </c>
      <c r="K19" s="317">
        <f t="shared" si="0"/>
        <v>0</v>
      </c>
    </row>
    <row r="20" spans="1:11" ht="12.75">
      <c r="A20" s="353">
        <f>AT3A_Schools_PS!A18</f>
        <v>9</v>
      </c>
      <c r="B20" s="353" t="str">
        <f>AT3A_Schools_PS!B18</f>
        <v>09-BAHRAICH</v>
      </c>
      <c r="C20" s="385" t="s">
        <v>46</v>
      </c>
      <c r="D20" s="353">
        <v>0</v>
      </c>
      <c r="E20" s="376">
        <v>0</v>
      </c>
      <c r="F20" s="353">
        <v>0</v>
      </c>
      <c r="G20" s="353">
        <v>0</v>
      </c>
      <c r="H20" s="353">
        <v>0</v>
      </c>
      <c r="I20" s="385" t="s">
        <v>46</v>
      </c>
      <c r="J20" s="376">
        <v>0</v>
      </c>
      <c r="K20" s="317">
        <f t="shared" si="0"/>
        <v>0</v>
      </c>
    </row>
    <row r="21" spans="1:11" ht="12.75">
      <c r="A21" s="353">
        <f>AT3A_Schools_PS!A19</f>
        <v>10</v>
      </c>
      <c r="B21" s="353" t="str">
        <f>AT3A_Schools_PS!B19</f>
        <v>10-BALLIA</v>
      </c>
      <c r="C21" s="385" t="s">
        <v>46</v>
      </c>
      <c r="D21" s="353">
        <v>0</v>
      </c>
      <c r="E21" s="376">
        <v>0</v>
      </c>
      <c r="F21" s="353">
        <v>0</v>
      </c>
      <c r="G21" s="353">
        <v>0</v>
      </c>
      <c r="H21" s="353">
        <v>0</v>
      </c>
      <c r="I21" s="385" t="s">
        <v>46</v>
      </c>
      <c r="J21" s="376">
        <v>0</v>
      </c>
      <c r="K21" s="317">
        <f t="shared" si="0"/>
        <v>0</v>
      </c>
    </row>
    <row r="22" spans="1:11" ht="12.75">
      <c r="A22" s="353">
        <f>AT3A_Schools_PS!A20</f>
        <v>11</v>
      </c>
      <c r="B22" s="353" t="str">
        <f>AT3A_Schools_PS!B20</f>
        <v>11-BALRAMPUR</v>
      </c>
      <c r="C22" s="385" t="s">
        <v>46</v>
      </c>
      <c r="D22" s="353">
        <v>0</v>
      </c>
      <c r="E22" s="376">
        <v>0</v>
      </c>
      <c r="F22" s="353">
        <v>0</v>
      </c>
      <c r="G22" s="353">
        <v>0</v>
      </c>
      <c r="H22" s="353">
        <v>0</v>
      </c>
      <c r="I22" s="385" t="s">
        <v>46</v>
      </c>
      <c r="J22" s="376">
        <v>0</v>
      </c>
      <c r="K22" s="317">
        <f t="shared" si="0"/>
        <v>0</v>
      </c>
    </row>
    <row r="23" spans="1:11" ht="12.75">
      <c r="A23" s="353">
        <f>AT3A_Schools_PS!A21</f>
        <v>12</v>
      </c>
      <c r="B23" s="353" t="str">
        <f>AT3A_Schools_PS!B21</f>
        <v>12-BANDA</v>
      </c>
      <c r="C23" s="385" t="s">
        <v>46</v>
      </c>
      <c r="D23" s="353">
        <v>0</v>
      </c>
      <c r="E23" s="376">
        <v>0</v>
      </c>
      <c r="F23" s="353">
        <v>0</v>
      </c>
      <c r="G23" s="353">
        <v>0</v>
      </c>
      <c r="H23" s="353">
        <v>0</v>
      </c>
      <c r="I23" s="385" t="s">
        <v>46</v>
      </c>
      <c r="J23" s="376">
        <v>0</v>
      </c>
      <c r="K23" s="317">
        <f t="shared" si="0"/>
        <v>0</v>
      </c>
    </row>
    <row r="24" spans="1:11" ht="12.75">
      <c r="A24" s="353">
        <f>AT3A_Schools_PS!A22</f>
        <v>13</v>
      </c>
      <c r="B24" s="353" t="str">
        <f>AT3A_Schools_PS!B22</f>
        <v>13-BARABANKI</v>
      </c>
      <c r="C24" s="385" t="s">
        <v>46</v>
      </c>
      <c r="D24" s="353">
        <v>0</v>
      </c>
      <c r="E24" s="376">
        <v>0</v>
      </c>
      <c r="F24" s="353">
        <v>0</v>
      </c>
      <c r="G24" s="353">
        <v>0</v>
      </c>
      <c r="H24" s="353">
        <v>0</v>
      </c>
      <c r="I24" s="385" t="s">
        <v>46</v>
      </c>
      <c r="J24" s="376">
        <v>0</v>
      </c>
      <c r="K24" s="317">
        <f t="shared" si="0"/>
        <v>0</v>
      </c>
    </row>
    <row r="25" spans="1:11" ht="12.75">
      <c r="A25" s="353">
        <f>AT3A_Schools_PS!A23</f>
        <v>14</v>
      </c>
      <c r="B25" s="353" t="str">
        <f>AT3A_Schools_PS!B23</f>
        <v>14-BAREILY</v>
      </c>
      <c r="C25" s="385" t="s">
        <v>46</v>
      </c>
      <c r="D25" s="353">
        <v>0</v>
      </c>
      <c r="E25" s="376">
        <v>0</v>
      </c>
      <c r="F25" s="353">
        <v>0</v>
      </c>
      <c r="G25" s="353">
        <v>0</v>
      </c>
      <c r="H25" s="353">
        <v>0</v>
      </c>
      <c r="I25" s="385" t="s">
        <v>46</v>
      </c>
      <c r="J25" s="376">
        <v>0</v>
      </c>
      <c r="K25" s="317">
        <f t="shared" si="0"/>
        <v>0</v>
      </c>
    </row>
    <row r="26" spans="1:11" ht="12.75">
      <c r="A26" s="353">
        <f>AT3A_Schools_PS!A24</f>
        <v>15</v>
      </c>
      <c r="B26" s="353" t="str">
        <f>AT3A_Schools_PS!B24</f>
        <v>15-BASTI</v>
      </c>
      <c r="C26" s="385" t="s">
        <v>46</v>
      </c>
      <c r="D26" s="353">
        <v>0</v>
      </c>
      <c r="E26" s="376">
        <v>0</v>
      </c>
      <c r="F26" s="353">
        <v>0</v>
      </c>
      <c r="G26" s="353">
        <v>0</v>
      </c>
      <c r="H26" s="353">
        <v>0</v>
      </c>
      <c r="I26" s="385" t="s">
        <v>46</v>
      </c>
      <c r="J26" s="376">
        <v>0</v>
      </c>
      <c r="K26" s="317">
        <f t="shared" si="0"/>
        <v>0</v>
      </c>
    </row>
    <row r="27" spans="1:11" ht="12.75">
      <c r="A27" s="353">
        <f>AT3A_Schools_PS!A25</f>
        <v>16</v>
      </c>
      <c r="B27" s="353" t="str">
        <f>AT3A_Schools_PS!B25</f>
        <v>16-BHADOHI</v>
      </c>
      <c r="C27" s="385" t="s">
        <v>46</v>
      </c>
      <c r="D27" s="353">
        <v>0</v>
      </c>
      <c r="E27" s="376">
        <v>0</v>
      </c>
      <c r="F27" s="353">
        <v>0</v>
      </c>
      <c r="G27" s="353">
        <v>0</v>
      </c>
      <c r="H27" s="353">
        <v>0</v>
      </c>
      <c r="I27" s="385" t="s">
        <v>46</v>
      </c>
      <c r="J27" s="376">
        <v>0</v>
      </c>
      <c r="K27" s="317">
        <f t="shared" si="0"/>
        <v>0</v>
      </c>
    </row>
    <row r="28" spans="1:11" ht="12.75">
      <c r="A28" s="353">
        <f>AT3A_Schools_PS!A26</f>
        <v>17</v>
      </c>
      <c r="B28" s="353" t="str">
        <f>AT3A_Schools_PS!B26</f>
        <v>17-BIJNOUR</v>
      </c>
      <c r="C28" s="385" t="s">
        <v>46</v>
      </c>
      <c r="D28" s="353">
        <v>0</v>
      </c>
      <c r="E28" s="376">
        <v>0</v>
      </c>
      <c r="F28" s="353">
        <v>0</v>
      </c>
      <c r="G28" s="353">
        <v>0</v>
      </c>
      <c r="H28" s="353">
        <v>0</v>
      </c>
      <c r="I28" s="385" t="s">
        <v>46</v>
      </c>
      <c r="J28" s="376">
        <v>0</v>
      </c>
      <c r="K28" s="317">
        <f t="shared" si="0"/>
        <v>0</v>
      </c>
    </row>
    <row r="29" spans="1:11" ht="12.75">
      <c r="A29" s="353">
        <f>AT3A_Schools_PS!A27</f>
        <v>18</v>
      </c>
      <c r="B29" s="353" t="str">
        <f>AT3A_Schools_PS!B27</f>
        <v>18-BULANDSHAHAR</v>
      </c>
      <c r="C29" s="385" t="s">
        <v>46</v>
      </c>
      <c r="D29" s="353">
        <v>0</v>
      </c>
      <c r="E29" s="376">
        <v>0</v>
      </c>
      <c r="F29" s="353">
        <v>0</v>
      </c>
      <c r="G29" s="353">
        <v>0</v>
      </c>
      <c r="H29" s="353">
        <v>0</v>
      </c>
      <c r="I29" s="385" t="s">
        <v>46</v>
      </c>
      <c r="J29" s="376">
        <v>0</v>
      </c>
      <c r="K29" s="317">
        <f t="shared" si="0"/>
        <v>0</v>
      </c>
    </row>
    <row r="30" spans="1:11" ht="12.75">
      <c r="A30" s="353">
        <f>AT3A_Schools_PS!A28</f>
        <v>19</v>
      </c>
      <c r="B30" s="353" t="str">
        <f>AT3A_Schools_PS!B28</f>
        <v>19-CHANDAULI</v>
      </c>
      <c r="C30" s="385" t="s">
        <v>46</v>
      </c>
      <c r="D30" s="353">
        <v>0</v>
      </c>
      <c r="E30" s="376">
        <v>0</v>
      </c>
      <c r="F30" s="353">
        <v>0</v>
      </c>
      <c r="G30" s="353">
        <v>0</v>
      </c>
      <c r="H30" s="353">
        <v>0</v>
      </c>
      <c r="I30" s="385" t="s">
        <v>46</v>
      </c>
      <c r="J30" s="376">
        <v>0</v>
      </c>
      <c r="K30" s="317">
        <f t="shared" si="0"/>
        <v>0</v>
      </c>
    </row>
    <row r="31" spans="1:11" ht="12.75">
      <c r="A31" s="353">
        <f>AT3A_Schools_PS!A29</f>
        <v>20</v>
      </c>
      <c r="B31" s="353" t="str">
        <f>AT3A_Schools_PS!B29</f>
        <v>20-CHITRAKOOT</v>
      </c>
      <c r="C31" s="385" t="s">
        <v>46</v>
      </c>
      <c r="D31" s="353">
        <v>0</v>
      </c>
      <c r="E31" s="376">
        <v>0</v>
      </c>
      <c r="F31" s="353">
        <v>0</v>
      </c>
      <c r="G31" s="353">
        <v>0</v>
      </c>
      <c r="H31" s="353">
        <v>0</v>
      </c>
      <c r="I31" s="385" t="s">
        <v>46</v>
      </c>
      <c r="J31" s="376">
        <v>0</v>
      </c>
      <c r="K31" s="317">
        <f t="shared" si="0"/>
        <v>0</v>
      </c>
    </row>
    <row r="32" spans="1:11" ht="12.75">
      <c r="A32" s="353">
        <f>AT3A_Schools_PS!A30</f>
        <v>21</v>
      </c>
      <c r="B32" s="353" t="str">
        <f>AT3A_Schools_PS!B30</f>
        <v>21-AMETHI</v>
      </c>
      <c r="C32" s="385" t="s">
        <v>46</v>
      </c>
      <c r="D32" s="353">
        <v>0</v>
      </c>
      <c r="E32" s="376">
        <v>0</v>
      </c>
      <c r="F32" s="353">
        <v>0</v>
      </c>
      <c r="G32" s="353">
        <v>0</v>
      </c>
      <c r="H32" s="353">
        <v>0</v>
      </c>
      <c r="I32" s="385" t="s">
        <v>46</v>
      </c>
      <c r="J32" s="376">
        <v>0</v>
      </c>
      <c r="K32" s="317">
        <f t="shared" si="0"/>
        <v>0</v>
      </c>
    </row>
    <row r="33" spans="1:11" ht="12.75">
      <c r="A33" s="353">
        <f>AT3A_Schools_PS!A31</f>
        <v>22</v>
      </c>
      <c r="B33" s="353" t="str">
        <f>AT3A_Schools_PS!B31</f>
        <v>22-DEORIA</v>
      </c>
      <c r="C33" s="385" t="s">
        <v>46</v>
      </c>
      <c r="D33" s="353">
        <v>0</v>
      </c>
      <c r="E33" s="376">
        <v>0</v>
      </c>
      <c r="F33" s="353">
        <v>0</v>
      </c>
      <c r="G33" s="353">
        <v>0</v>
      </c>
      <c r="H33" s="353">
        <v>0</v>
      </c>
      <c r="I33" s="385" t="s">
        <v>46</v>
      </c>
      <c r="J33" s="376">
        <v>0</v>
      </c>
      <c r="K33" s="317">
        <f t="shared" si="0"/>
        <v>0</v>
      </c>
    </row>
    <row r="34" spans="1:11" ht="12.75">
      <c r="A34" s="353">
        <f>AT3A_Schools_PS!A32</f>
        <v>23</v>
      </c>
      <c r="B34" s="353" t="str">
        <f>AT3A_Schools_PS!B32</f>
        <v>23-ETAH</v>
      </c>
      <c r="C34" s="385" t="s">
        <v>46</v>
      </c>
      <c r="D34" s="353">
        <v>0</v>
      </c>
      <c r="E34" s="376">
        <v>0</v>
      </c>
      <c r="F34" s="353">
        <v>0</v>
      </c>
      <c r="G34" s="353">
        <v>0</v>
      </c>
      <c r="H34" s="353">
        <v>0</v>
      </c>
      <c r="I34" s="385" t="s">
        <v>46</v>
      </c>
      <c r="J34" s="376">
        <v>0</v>
      </c>
      <c r="K34" s="317">
        <f t="shared" si="0"/>
        <v>0</v>
      </c>
    </row>
    <row r="35" spans="1:11" ht="12.75">
      <c r="A35" s="353">
        <f>AT3A_Schools_PS!A33</f>
        <v>24</v>
      </c>
      <c r="B35" s="353" t="str">
        <f>AT3A_Schools_PS!B33</f>
        <v>24-FAIZABAD</v>
      </c>
      <c r="C35" s="385" t="s">
        <v>46</v>
      </c>
      <c r="D35" s="353">
        <v>0</v>
      </c>
      <c r="E35" s="376">
        <v>0</v>
      </c>
      <c r="F35" s="353">
        <v>0</v>
      </c>
      <c r="G35" s="353">
        <v>0</v>
      </c>
      <c r="H35" s="353">
        <v>0</v>
      </c>
      <c r="I35" s="385" t="s">
        <v>46</v>
      </c>
      <c r="J35" s="376">
        <v>0</v>
      </c>
      <c r="K35" s="317">
        <f t="shared" si="0"/>
        <v>0</v>
      </c>
    </row>
    <row r="36" spans="1:11" ht="12.75">
      <c r="A36" s="353">
        <f>AT3A_Schools_PS!A34</f>
        <v>25</v>
      </c>
      <c r="B36" s="353" t="str">
        <f>AT3A_Schools_PS!B34</f>
        <v>25-FARRUKHABAD</v>
      </c>
      <c r="C36" s="385" t="s">
        <v>46</v>
      </c>
      <c r="D36" s="353">
        <v>0</v>
      </c>
      <c r="E36" s="376">
        <v>0</v>
      </c>
      <c r="F36" s="353">
        <v>0</v>
      </c>
      <c r="G36" s="353">
        <v>0</v>
      </c>
      <c r="H36" s="353">
        <v>0</v>
      </c>
      <c r="I36" s="385" t="s">
        <v>46</v>
      </c>
      <c r="J36" s="376">
        <v>0</v>
      </c>
      <c r="K36" s="317">
        <f t="shared" si="0"/>
        <v>0</v>
      </c>
    </row>
    <row r="37" spans="1:11" ht="12.75">
      <c r="A37" s="353">
        <f>AT3A_Schools_PS!A35</f>
        <v>26</v>
      </c>
      <c r="B37" s="353" t="str">
        <f>AT3A_Schools_PS!B35</f>
        <v>26-FATEHPUR</v>
      </c>
      <c r="C37" s="385" t="s">
        <v>46</v>
      </c>
      <c r="D37" s="353">
        <v>0</v>
      </c>
      <c r="E37" s="376">
        <v>0</v>
      </c>
      <c r="F37" s="353">
        <v>0</v>
      </c>
      <c r="G37" s="353">
        <v>0</v>
      </c>
      <c r="H37" s="353">
        <v>0</v>
      </c>
      <c r="I37" s="385" t="s">
        <v>46</v>
      </c>
      <c r="J37" s="376">
        <v>0</v>
      </c>
      <c r="K37" s="317">
        <f t="shared" si="0"/>
        <v>0</v>
      </c>
    </row>
    <row r="38" spans="1:11" ht="12.75">
      <c r="A38" s="353">
        <f>AT3A_Schools_PS!A36</f>
        <v>27</v>
      </c>
      <c r="B38" s="353" t="str">
        <f>AT3A_Schools_PS!B36</f>
        <v>27-FIROZABAD</v>
      </c>
      <c r="C38" s="385" t="s">
        <v>46</v>
      </c>
      <c r="D38" s="353">
        <v>0</v>
      </c>
      <c r="E38" s="376">
        <v>0</v>
      </c>
      <c r="F38" s="353">
        <v>0</v>
      </c>
      <c r="G38" s="353">
        <v>0</v>
      </c>
      <c r="H38" s="353">
        <v>0</v>
      </c>
      <c r="I38" s="385" t="s">
        <v>46</v>
      </c>
      <c r="J38" s="376">
        <v>0</v>
      </c>
      <c r="K38" s="317">
        <f t="shared" si="0"/>
        <v>0</v>
      </c>
    </row>
    <row r="39" spans="1:11" ht="12.75">
      <c r="A39" s="353">
        <f>AT3A_Schools_PS!A37</f>
        <v>28</v>
      </c>
      <c r="B39" s="353" t="str">
        <f>AT3A_Schools_PS!B37</f>
        <v>28-G.B. NAGAR</v>
      </c>
      <c r="C39" s="385" t="s">
        <v>46</v>
      </c>
      <c r="D39" s="353">
        <v>0</v>
      </c>
      <c r="E39" s="376">
        <v>0</v>
      </c>
      <c r="F39" s="353">
        <v>0</v>
      </c>
      <c r="G39" s="353">
        <v>0</v>
      </c>
      <c r="H39" s="353">
        <v>0</v>
      </c>
      <c r="I39" s="385" t="s">
        <v>46</v>
      </c>
      <c r="J39" s="376">
        <v>0</v>
      </c>
      <c r="K39" s="317">
        <f t="shared" si="0"/>
        <v>0</v>
      </c>
    </row>
    <row r="40" spans="1:11" ht="12.75">
      <c r="A40" s="353">
        <f>AT3A_Schools_PS!A38</f>
        <v>29</v>
      </c>
      <c r="B40" s="353" t="str">
        <f>AT3A_Schools_PS!B38</f>
        <v>29-GHAZIPUR</v>
      </c>
      <c r="C40" s="385" t="s">
        <v>46</v>
      </c>
      <c r="D40" s="353">
        <v>0</v>
      </c>
      <c r="E40" s="376">
        <v>0</v>
      </c>
      <c r="F40" s="353">
        <v>0</v>
      </c>
      <c r="G40" s="353">
        <v>0</v>
      </c>
      <c r="H40" s="353">
        <v>0</v>
      </c>
      <c r="I40" s="385" t="s">
        <v>46</v>
      </c>
      <c r="J40" s="376">
        <v>0</v>
      </c>
      <c r="K40" s="317">
        <f t="shared" si="0"/>
        <v>0</v>
      </c>
    </row>
    <row r="41" spans="1:11" ht="12.75">
      <c r="A41" s="353">
        <f>AT3A_Schools_PS!A39</f>
        <v>30</v>
      </c>
      <c r="B41" s="353" t="str">
        <f>AT3A_Schools_PS!B39</f>
        <v>30-GHAZIYABAD</v>
      </c>
      <c r="C41" s="385" t="s">
        <v>46</v>
      </c>
      <c r="D41" s="353">
        <v>0</v>
      </c>
      <c r="E41" s="376">
        <v>0</v>
      </c>
      <c r="F41" s="353">
        <v>0</v>
      </c>
      <c r="G41" s="353">
        <v>0</v>
      </c>
      <c r="H41" s="353">
        <v>0</v>
      </c>
      <c r="I41" s="385" t="s">
        <v>46</v>
      </c>
      <c r="J41" s="376">
        <v>0</v>
      </c>
      <c r="K41" s="317">
        <f t="shared" si="0"/>
        <v>0</v>
      </c>
    </row>
    <row r="42" spans="1:11" ht="12.75">
      <c r="A42" s="353">
        <f>AT3A_Schools_PS!A40</f>
        <v>31</v>
      </c>
      <c r="B42" s="353" t="str">
        <f>AT3A_Schools_PS!B40</f>
        <v>31-GONDA</v>
      </c>
      <c r="C42" s="385" t="s">
        <v>46</v>
      </c>
      <c r="D42" s="353">
        <v>0</v>
      </c>
      <c r="E42" s="376">
        <v>0</v>
      </c>
      <c r="F42" s="353">
        <v>0</v>
      </c>
      <c r="G42" s="353">
        <v>0</v>
      </c>
      <c r="H42" s="353">
        <v>0</v>
      </c>
      <c r="I42" s="385" t="s">
        <v>46</v>
      </c>
      <c r="J42" s="376">
        <v>0</v>
      </c>
      <c r="K42" s="317">
        <f t="shared" si="0"/>
        <v>0</v>
      </c>
    </row>
    <row r="43" spans="1:11" ht="12.75">
      <c r="A43" s="353">
        <f>AT3A_Schools_PS!A41</f>
        <v>32</v>
      </c>
      <c r="B43" s="353" t="str">
        <f>AT3A_Schools_PS!B41</f>
        <v>32-GORAKHPUR</v>
      </c>
      <c r="C43" s="385" t="s">
        <v>46</v>
      </c>
      <c r="D43" s="353">
        <v>0</v>
      </c>
      <c r="E43" s="376">
        <v>0</v>
      </c>
      <c r="F43" s="353">
        <v>0</v>
      </c>
      <c r="G43" s="353">
        <v>0</v>
      </c>
      <c r="H43" s="353">
        <v>0</v>
      </c>
      <c r="I43" s="385" t="s">
        <v>46</v>
      </c>
      <c r="J43" s="376">
        <v>0</v>
      </c>
      <c r="K43" s="317">
        <f t="shared" si="0"/>
        <v>0</v>
      </c>
    </row>
    <row r="44" spans="1:11" ht="12.75">
      <c r="A44" s="353">
        <f>AT3A_Schools_PS!A42</f>
        <v>33</v>
      </c>
      <c r="B44" s="353" t="str">
        <f>AT3A_Schools_PS!B42</f>
        <v>33-HAMEERPUR</v>
      </c>
      <c r="C44" s="385" t="s">
        <v>46</v>
      </c>
      <c r="D44" s="353">
        <v>0</v>
      </c>
      <c r="E44" s="376">
        <v>0</v>
      </c>
      <c r="F44" s="353">
        <v>0</v>
      </c>
      <c r="G44" s="353">
        <v>0</v>
      </c>
      <c r="H44" s="353">
        <v>0</v>
      </c>
      <c r="I44" s="385" t="s">
        <v>46</v>
      </c>
      <c r="J44" s="376">
        <v>0</v>
      </c>
      <c r="K44" s="317">
        <f t="shared" si="0"/>
        <v>0</v>
      </c>
    </row>
    <row r="45" spans="1:11" ht="12.75">
      <c r="A45" s="353">
        <f>AT3A_Schools_PS!A43</f>
        <v>34</v>
      </c>
      <c r="B45" s="353" t="str">
        <f>AT3A_Schools_PS!B43</f>
        <v>34-HARDOI</v>
      </c>
      <c r="C45" s="385" t="s">
        <v>46</v>
      </c>
      <c r="D45" s="353">
        <v>0</v>
      </c>
      <c r="E45" s="376">
        <v>0</v>
      </c>
      <c r="F45" s="353">
        <v>0</v>
      </c>
      <c r="G45" s="353">
        <v>0</v>
      </c>
      <c r="H45" s="353">
        <v>0</v>
      </c>
      <c r="I45" s="385" t="s">
        <v>46</v>
      </c>
      <c r="J45" s="376">
        <v>0</v>
      </c>
      <c r="K45" s="317">
        <f t="shared" si="0"/>
        <v>0</v>
      </c>
    </row>
    <row r="46" spans="1:11" ht="12.75">
      <c r="A46" s="353">
        <f>AT3A_Schools_PS!A44</f>
        <v>35</v>
      </c>
      <c r="B46" s="353" t="str">
        <f>AT3A_Schools_PS!B44</f>
        <v>35-HATHRAS</v>
      </c>
      <c r="C46" s="385" t="s">
        <v>46</v>
      </c>
      <c r="D46" s="353">
        <v>0</v>
      </c>
      <c r="E46" s="376">
        <v>0</v>
      </c>
      <c r="F46" s="353">
        <v>0</v>
      </c>
      <c r="G46" s="353">
        <v>0</v>
      </c>
      <c r="H46" s="353">
        <v>0</v>
      </c>
      <c r="I46" s="385" t="s">
        <v>46</v>
      </c>
      <c r="J46" s="376">
        <v>0</v>
      </c>
      <c r="K46" s="317">
        <f t="shared" si="0"/>
        <v>0</v>
      </c>
    </row>
    <row r="47" spans="1:11" ht="12.75">
      <c r="A47" s="353">
        <f>AT3A_Schools_PS!A45</f>
        <v>36</v>
      </c>
      <c r="B47" s="353" t="str">
        <f>AT3A_Schools_PS!B45</f>
        <v>36-ITAWAH</v>
      </c>
      <c r="C47" s="385" t="s">
        <v>46</v>
      </c>
      <c r="D47" s="353">
        <v>0</v>
      </c>
      <c r="E47" s="376">
        <v>0</v>
      </c>
      <c r="F47" s="353">
        <v>0</v>
      </c>
      <c r="G47" s="353">
        <v>0</v>
      </c>
      <c r="H47" s="353">
        <v>0</v>
      </c>
      <c r="I47" s="385" t="s">
        <v>46</v>
      </c>
      <c r="J47" s="376">
        <v>0</v>
      </c>
      <c r="K47" s="317">
        <f t="shared" si="0"/>
        <v>0</v>
      </c>
    </row>
    <row r="48" spans="1:11" ht="12.75">
      <c r="A48" s="353">
        <f>AT3A_Schools_PS!A46</f>
        <v>37</v>
      </c>
      <c r="B48" s="353" t="str">
        <f>AT3A_Schools_PS!B46</f>
        <v>37-J.P. NAGAR</v>
      </c>
      <c r="C48" s="385" t="s">
        <v>46</v>
      </c>
      <c r="D48" s="353">
        <v>0</v>
      </c>
      <c r="E48" s="376">
        <v>0</v>
      </c>
      <c r="F48" s="353">
        <v>0</v>
      </c>
      <c r="G48" s="353">
        <v>0</v>
      </c>
      <c r="H48" s="353">
        <v>0</v>
      </c>
      <c r="I48" s="385" t="s">
        <v>46</v>
      </c>
      <c r="J48" s="376">
        <v>0</v>
      </c>
      <c r="K48" s="317">
        <f t="shared" si="0"/>
        <v>0</v>
      </c>
    </row>
    <row r="49" spans="1:11" ht="12.75">
      <c r="A49" s="353">
        <f>AT3A_Schools_PS!A47</f>
        <v>38</v>
      </c>
      <c r="B49" s="353" t="str">
        <f>AT3A_Schools_PS!B47</f>
        <v>38-JALAUN</v>
      </c>
      <c r="C49" s="385" t="s">
        <v>46</v>
      </c>
      <c r="D49" s="353">
        <v>0</v>
      </c>
      <c r="E49" s="376">
        <v>0</v>
      </c>
      <c r="F49" s="353">
        <v>0</v>
      </c>
      <c r="G49" s="353">
        <v>0</v>
      </c>
      <c r="H49" s="353">
        <v>0</v>
      </c>
      <c r="I49" s="385" t="s">
        <v>46</v>
      </c>
      <c r="J49" s="376">
        <v>0</v>
      </c>
      <c r="K49" s="317">
        <f t="shared" si="0"/>
        <v>0</v>
      </c>
    </row>
    <row r="50" spans="1:11" ht="12.75">
      <c r="A50" s="353">
        <f>AT3A_Schools_PS!A48</f>
        <v>39</v>
      </c>
      <c r="B50" s="353" t="str">
        <f>AT3A_Schools_PS!B48</f>
        <v>39-JAUNPUR</v>
      </c>
      <c r="C50" s="385" t="s">
        <v>46</v>
      </c>
      <c r="D50" s="353">
        <v>0</v>
      </c>
      <c r="E50" s="376">
        <v>0</v>
      </c>
      <c r="F50" s="353">
        <v>0</v>
      </c>
      <c r="G50" s="353">
        <v>0</v>
      </c>
      <c r="H50" s="353">
        <v>0</v>
      </c>
      <c r="I50" s="385" t="s">
        <v>46</v>
      </c>
      <c r="J50" s="376">
        <v>0</v>
      </c>
      <c r="K50" s="317">
        <f t="shared" si="0"/>
        <v>0</v>
      </c>
    </row>
    <row r="51" spans="1:11" ht="12.75">
      <c r="A51" s="353">
        <f>AT3A_Schools_PS!A49</f>
        <v>40</v>
      </c>
      <c r="B51" s="353" t="str">
        <f>AT3A_Schools_PS!B49</f>
        <v>40-JHANSI</v>
      </c>
      <c r="C51" s="385" t="s">
        <v>46</v>
      </c>
      <c r="D51" s="353">
        <v>0</v>
      </c>
      <c r="E51" s="376">
        <v>0</v>
      </c>
      <c r="F51" s="353">
        <v>0</v>
      </c>
      <c r="G51" s="353">
        <v>0</v>
      </c>
      <c r="H51" s="353">
        <v>0</v>
      </c>
      <c r="I51" s="385" t="s">
        <v>46</v>
      </c>
      <c r="J51" s="376">
        <v>0</v>
      </c>
      <c r="K51" s="317">
        <f t="shared" si="0"/>
        <v>0</v>
      </c>
    </row>
    <row r="52" spans="1:11" ht="12.75">
      <c r="A52" s="353">
        <f>AT3A_Schools_PS!A50</f>
        <v>41</v>
      </c>
      <c r="B52" s="353" t="str">
        <f>AT3A_Schools_PS!B50</f>
        <v>41-KANNAUJ</v>
      </c>
      <c r="C52" s="385" t="s">
        <v>46</v>
      </c>
      <c r="D52" s="353">
        <v>0</v>
      </c>
      <c r="E52" s="376">
        <v>0</v>
      </c>
      <c r="F52" s="353">
        <v>0</v>
      </c>
      <c r="G52" s="353">
        <v>0</v>
      </c>
      <c r="H52" s="353">
        <v>0</v>
      </c>
      <c r="I52" s="385" t="s">
        <v>46</v>
      </c>
      <c r="J52" s="376">
        <v>0</v>
      </c>
      <c r="K52" s="317">
        <f t="shared" si="0"/>
        <v>0</v>
      </c>
    </row>
    <row r="53" spans="1:11" ht="12.75">
      <c r="A53" s="353">
        <f>AT3A_Schools_PS!A51</f>
        <v>42</v>
      </c>
      <c r="B53" s="353" t="str">
        <f>AT3A_Schools_PS!B51</f>
        <v>42-KANPUR DEHAT</v>
      </c>
      <c r="C53" s="385" t="s">
        <v>46</v>
      </c>
      <c r="D53" s="353">
        <v>0</v>
      </c>
      <c r="E53" s="376">
        <v>0</v>
      </c>
      <c r="F53" s="353">
        <v>0</v>
      </c>
      <c r="G53" s="353">
        <v>0</v>
      </c>
      <c r="H53" s="353">
        <v>0</v>
      </c>
      <c r="I53" s="385" t="s">
        <v>46</v>
      </c>
      <c r="J53" s="376">
        <v>0</v>
      </c>
      <c r="K53" s="317">
        <f t="shared" si="0"/>
        <v>0</v>
      </c>
    </row>
    <row r="54" spans="1:11" ht="12.75">
      <c r="A54" s="353">
        <f>AT3A_Schools_PS!A52</f>
        <v>43</v>
      </c>
      <c r="B54" s="353" t="str">
        <f>AT3A_Schools_PS!B52</f>
        <v>43-KANPUR NAGAR</v>
      </c>
      <c r="C54" s="385" t="s">
        <v>46</v>
      </c>
      <c r="D54" s="353">
        <v>0</v>
      </c>
      <c r="E54" s="376">
        <v>0</v>
      </c>
      <c r="F54" s="353">
        <v>0</v>
      </c>
      <c r="G54" s="353">
        <v>0</v>
      </c>
      <c r="H54" s="353">
        <v>0</v>
      </c>
      <c r="I54" s="385" t="s">
        <v>46</v>
      </c>
      <c r="J54" s="376">
        <v>0</v>
      </c>
      <c r="K54" s="317">
        <f t="shared" si="0"/>
        <v>0</v>
      </c>
    </row>
    <row r="55" spans="1:11" ht="12.75">
      <c r="A55" s="353">
        <f>AT3A_Schools_PS!A53</f>
        <v>44</v>
      </c>
      <c r="B55" s="353" t="str">
        <f>AT3A_Schools_PS!B53</f>
        <v>44-KAAS GANJ</v>
      </c>
      <c r="C55" s="385" t="s">
        <v>46</v>
      </c>
      <c r="D55" s="353">
        <v>0</v>
      </c>
      <c r="E55" s="376">
        <v>0</v>
      </c>
      <c r="F55" s="353">
        <v>0</v>
      </c>
      <c r="G55" s="353">
        <v>0</v>
      </c>
      <c r="H55" s="353">
        <v>0</v>
      </c>
      <c r="I55" s="385" t="s">
        <v>46</v>
      </c>
      <c r="J55" s="376">
        <v>0</v>
      </c>
      <c r="K55" s="317">
        <f t="shared" si="0"/>
        <v>0</v>
      </c>
    </row>
    <row r="56" spans="1:11" ht="12.75">
      <c r="A56" s="353">
        <f>AT3A_Schools_PS!A54</f>
        <v>45</v>
      </c>
      <c r="B56" s="353" t="str">
        <f>AT3A_Schools_PS!B54</f>
        <v>45-KAUSHAMBI</v>
      </c>
      <c r="C56" s="385" t="s">
        <v>46</v>
      </c>
      <c r="D56" s="353">
        <v>0</v>
      </c>
      <c r="E56" s="376">
        <v>0</v>
      </c>
      <c r="F56" s="353">
        <v>0</v>
      </c>
      <c r="G56" s="353">
        <v>0</v>
      </c>
      <c r="H56" s="353">
        <v>0</v>
      </c>
      <c r="I56" s="385" t="s">
        <v>46</v>
      </c>
      <c r="J56" s="376">
        <v>0</v>
      </c>
      <c r="K56" s="317">
        <f t="shared" si="0"/>
        <v>0</v>
      </c>
    </row>
    <row r="57" spans="1:11" ht="12.75">
      <c r="A57" s="353">
        <f>AT3A_Schools_PS!A55</f>
        <v>46</v>
      </c>
      <c r="B57" s="353" t="str">
        <f>AT3A_Schools_PS!B55</f>
        <v>46-KUSHINAGAR</v>
      </c>
      <c r="C57" s="385" t="s">
        <v>46</v>
      </c>
      <c r="D57" s="353">
        <v>0</v>
      </c>
      <c r="E57" s="376">
        <v>0</v>
      </c>
      <c r="F57" s="353">
        <v>0</v>
      </c>
      <c r="G57" s="353">
        <v>0</v>
      </c>
      <c r="H57" s="353">
        <v>0</v>
      </c>
      <c r="I57" s="385" t="s">
        <v>46</v>
      </c>
      <c r="J57" s="376">
        <v>0</v>
      </c>
      <c r="K57" s="317">
        <f t="shared" si="0"/>
        <v>0</v>
      </c>
    </row>
    <row r="58" spans="1:11" ht="12.75">
      <c r="A58" s="353">
        <f>AT3A_Schools_PS!A56</f>
        <v>47</v>
      </c>
      <c r="B58" s="353" t="str">
        <f>AT3A_Schools_PS!B56</f>
        <v>47-LAKHIMPUR KHERI</v>
      </c>
      <c r="C58" s="385" t="s">
        <v>46</v>
      </c>
      <c r="D58" s="353">
        <v>0</v>
      </c>
      <c r="E58" s="376">
        <v>0</v>
      </c>
      <c r="F58" s="353">
        <v>0</v>
      </c>
      <c r="G58" s="353">
        <v>0</v>
      </c>
      <c r="H58" s="353">
        <v>0</v>
      </c>
      <c r="I58" s="385" t="s">
        <v>46</v>
      </c>
      <c r="J58" s="376">
        <v>0</v>
      </c>
      <c r="K58" s="317">
        <f t="shared" si="0"/>
        <v>0</v>
      </c>
    </row>
    <row r="59" spans="1:11" ht="12.75">
      <c r="A59" s="353">
        <f>AT3A_Schools_PS!A57</f>
        <v>48</v>
      </c>
      <c r="B59" s="353" t="str">
        <f>AT3A_Schools_PS!B57</f>
        <v>48-LALITPUR</v>
      </c>
      <c r="C59" s="385" t="s">
        <v>46</v>
      </c>
      <c r="D59" s="353">
        <v>0</v>
      </c>
      <c r="E59" s="376">
        <v>0</v>
      </c>
      <c r="F59" s="353">
        <v>0</v>
      </c>
      <c r="G59" s="353">
        <v>0</v>
      </c>
      <c r="H59" s="353">
        <v>0</v>
      </c>
      <c r="I59" s="385" t="s">
        <v>46</v>
      </c>
      <c r="J59" s="376">
        <v>0</v>
      </c>
      <c r="K59" s="317">
        <f t="shared" si="0"/>
        <v>0</v>
      </c>
    </row>
    <row r="60" spans="1:11" ht="12.75">
      <c r="A60" s="353">
        <f>AT3A_Schools_PS!A58</f>
        <v>49</v>
      </c>
      <c r="B60" s="353" t="str">
        <f>AT3A_Schools_PS!B58</f>
        <v>49-LUCKNOW</v>
      </c>
      <c r="C60" s="385" t="s">
        <v>46</v>
      </c>
      <c r="D60" s="353">
        <v>0</v>
      </c>
      <c r="E60" s="376">
        <v>0</v>
      </c>
      <c r="F60" s="353">
        <v>0</v>
      </c>
      <c r="G60" s="353">
        <v>0</v>
      </c>
      <c r="H60" s="353">
        <v>0</v>
      </c>
      <c r="I60" s="385" t="s">
        <v>46</v>
      </c>
      <c r="J60" s="376">
        <v>0</v>
      </c>
      <c r="K60" s="317">
        <f t="shared" si="0"/>
        <v>0</v>
      </c>
    </row>
    <row r="61" spans="1:11" ht="12.75">
      <c r="A61" s="353">
        <f>AT3A_Schools_PS!A59</f>
        <v>50</v>
      </c>
      <c r="B61" s="353" t="str">
        <f>AT3A_Schools_PS!B59</f>
        <v>50-MAHOBA</v>
      </c>
      <c r="C61" s="385" t="s">
        <v>46</v>
      </c>
      <c r="D61" s="353">
        <v>0</v>
      </c>
      <c r="E61" s="376">
        <v>0</v>
      </c>
      <c r="F61" s="353">
        <v>0</v>
      </c>
      <c r="G61" s="353">
        <v>0</v>
      </c>
      <c r="H61" s="353">
        <v>0</v>
      </c>
      <c r="I61" s="385" t="s">
        <v>46</v>
      </c>
      <c r="J61" s="376">
        <v>0</v>
      </c>
      <c r="K61" s="317">
        <f t="shared" si="0"/>
        <v>0</v>
      </c>
    </row>
    <row r="62" spans="1:11" ht="12.75">
      <c r="A62" s="353">
        <f>AT3A_Schools_PS!A60</f>
        <v>51</v>
      </c>
      <c r="B62" s="353" t="str">
        <f>AT3A_Schools_PS!B60</f>
        <v>51-MAHRAJGANJ</v>
      </c>
      <c r="C62" s="385" t="s">
        <v>46</v>
      </c>
      <c r="D62" s="353">
        <v>0</v>
      </c>
      <c r="E62" s="376">
        <v>0</v>
      </c>
      <c r="F62" s="353">
        <v>0</v>
      </c>
      <c r="G62" s="353">
        <v>0</v>
      </c>
      <c r="H62" s="353">
        <v>0</v>
      </c>
      <c r="I62" s="385" t="s">
        <v>46</v>
      </c>
      <c r="J62" s="376">
        <v>0</v>
      </c>
      <c r="K62" s="317">
        <f t="shared" si="0"/>
        <v>0</v>
      </c>
    </row>
    <row r="63" spans="1:11" ht="12.75">
      <c r="A63" s="353">
        <f>AT3A_Schools_PS!A61</f>
        <v>52</v>
      </c>
      <c r="B63" s="353" t="str">
        <f>AT3A_Schools_PS!B61</f>
        <v>52-MAINPURI</v>
      </c>
      <c r="C63" s="385" t="s">
        <v>46</v>
      </c>
      <c r="D63" s="353">
        <v>0</v>
      </c>
      <c r="E63" s="376">
        <v>0</v>
      </c>
      <c r="F63" s="353">
        <v>0</v>
      </c>
      <c r="G63" s="353">
        <v>0</v>
      </c>
      <c r="H63" s="353">
        <v>0</v>
      </c>
      <c r="I63" s="385" t="s">
        <v>46</v>
      </c>
      <c r="J63" s="376">
        <v>0</v>
      </c>
      <c r="K63" s="317">
        <f t="shared" si="0"/>
        <v>0</v>
      </c>
    </row>
    <row r="64" spans="1:11" ht="12.75">
      <c r="A64" s="353">
        <f>AT3A_Schools_PS!A62</f>
        <v>53</v>
      </c>
      <c r="B64" s="353" t="str">
        <f>AT3A_Schools_PS!B62</f>
        <v>53-MATHURA</v>
      </c>
      <c r="C64" s="385" t="s">
        <v>46</v>
      </c>
      <c r="D64" s="353">
        <v>0</v>
      </c>
      <c r="E64" s="376">
        <v>0</v>
      </c>
      <c r="F64" s="353">
        <v>0</v>
      </c>
      <c r="G64" s="353">
        <v>0</v>
      </c>
      <c r="H64" s="353">
        <v>0</v>
      </c>
      <c r="I64" s="385" t="s">
        <v>46</v>
      </c>
      <c r="J64" s="376">
        <v>0</v>
      </c>
      <c r="K64" s="317">
        <f t="shared" si="0"/>
        <v>0</v>
      </c>
    </row>
    <row r="65" spans="1:11" ht="12.75">
      <c r="A65" s="353">
        <f>AT3A_Schools_PS!A63</f>
        <v>54</v>
      </c>
      <c r="B65" s="353" t="str">
        <f>AT3A_Schools_PS!B63</f>
        <v>54-MAU</v>
      </c>
      <c r="C65" s="385" t="s">
        <v>46</v>
      </c>
      <c r="D65" s="353">
        <v>0</v>
      </c>
      <c r="E65" s="376">
        <v>0</v>
      </c>
      <c r="F65" s="353">
        <v>0</v>
      </c>
      <c r="G65" s="353">
        <v>0</v>
      </c>
      <c r="H65" s="353">
        <v>0</v>
      </c>
      <c r="I65" s="385" t="s">
        <v>46</v>
      </c>
      <c r="J65" s="376">
        <v>0</v>
      </c>
      <c r="K65" s="317">
        <f t="shared" si="0"/>
        <v>0</v>
      </c>
    </row>
    <row r="66" spans="1:11" ht="12.75">
      <c r="A66" s="353">
        <f>AT3A_Schools_PS!A64</f>
        <v>55</v>
      </c>
      <c r="B66" s="353" t="str">
        <f>AT3A_Schools_PS!B64</f>
        <v>55-MEERUT</v>
      </c>
      <c r="C66" s="385" t="s">
        <v>46</v>
      </c>
      <c r="D66" s="353">
        <v>0</v>
      </c>
      <c r="E66" s="376">
        <v>0</v>
      </c>
      <c r="F66" s="353">
        <v>0</v>
      </c>
      <c r="G66" s="353">
        <v>0</v>
      </c>
      <c r="H66" s="353">
        <v>0</v>
      </c>
      <c r="I66" s="385" t="s">
        <v>46</v>
      </c>
      <c r="J66" s="376">
        <v>0</v>
      </c>
      <c r="K66" s="317">
        <f t="shared" si="0"/>
        <v>0</v>
      </c>
    </row>
    <row r="67" spans="1:11" ht="12.75">
      <c r="A67" s="353">
        <f>AT3A_Schools_PS!A65</f>
        <v>56</v>
      </c>
      <c r="B67" s="353" t="str">
        <f>AT3A_Schools_PS!B65</f>
        <v>56-MIRZAPUR</v>
      </c>
      <c r="C67" s="385" t="s">
        <v>46</v>
      </c>
      <c r="D67" s="353">
        <v>0</v>
      </c>
      <c r="E67" s="376">
        <v>0</v>
      </c>
      <c r="F67" s="353">
        <v>0</v>
      </c>
      <c r="G67" s="353">
        <v>0</v>
      </c>
      <c r="H67" s="353">
        <v>0</v>
      </c>
      <c r="I67" s="385" t="s">
        <v>46</v>
      </c>
      <c r="J67" s="376">
        <v>0</v>
      </c>
      <c r="K67" s="317">
        <f t="shared" si="0"/>
        <v>0</v>
      </c>
    </row>
    <row r="68" spans="1:11" ht="12.75">
      <c r="A68" s="353">
        <f>AT3A_Schools_PS!A66</f>
        <v>57</v>
      </c>
      <c r="B68" s="353" t="str">
        <f>AT3A_Schools_PS!B66</f>
        <v>57-MORADABAD</v>
      </c>
      <c r="C68" s="385" t="s">
        <v>46</v>
      </c>
      <c r="D68" s="353">
        <v>0</v>
      </c>
      <c r="E68" s="376">
        <v>0</v>
      </c>
      <c r="F68" s="353">
        <v>0</v>
      </c>
      <c r="G68" s="353">
        <v>0</v>
      </c>
      <c r="H68" s="353">
        <v>0</v>
      </c>
      <c r="I68" s="385" t="s">
        <v>46</v>
      </c>
      <c r="J68" s="376">
        <v>0</v>
      </c>
      <c r="K68" s="317">
        <f t="shared" si="0"/>
        <v>0</v>
      </c>
    </row>
    <row r="69" spans="1:11" ht="12.75">
      <c r="A69" s="353">
        <f>AT3A_Schools_PS!A67</f>
        <v>58</v>
      </c>
      <c r="B69" s="353" t="str">
        <f>AT3A_Schools_PS!B67</f>
        <v>58-MUZAFFARNAGAR</v>
      </c>
      <c r="C69" s="385" t="s">
        <v>46</v>
      </c>
      <c r="D69" s="353">
        <v>0</v>
      </c>
      <c r="E69" s="376">
        <v>0</v>
      </c>
      <c r="F69" s="353">
        <v>0</v>
      </c>
      <c r="G69" s="353">
        <v>0</v>
      </c>
      <c r="H69" s="353">
        <v>0</v>
      </c>
      <c r="I69" s="385" t="s">
        <v>46</v>
      </c>
      <c r="J69" s="376">
        <v>0</v>
      </c>
      <c r="K69" s="317">
        <f t="shared" si="0"/>
        <v>0</v>
      </c>
    </row>
    <row r="70" spans="1:11" ht="12.75">
      <c r="A70" s="353">
        <f>AT3A_Schools_PS!A68</f>
        <v>59</v>
      </c>
      <c r="B70" s="353" t="str">
        <f>AT3A_Schools_PS!B68</f>
        <v>59-PILIBHIT</v>
      </c>
      <c r="C70" s="385" t="s">
        <v>46</v>
      </c>
      <c r="D70" s="353">
        <v>0</v>
      </c>
      <c r="E70" s="376">
        <v>0</v>
      </c>
      <c r="F70" s="353">
        <v>0</v>
      </c>
      <c r="G70" s="353">
        <v>0</v>
      </c>
      <c r="H70" s="353">
        <v>0</v>
      </c>
      <c r="I70" s="385" t="s">
        <v>46</v>
      </c>
      <c r="J70" s="376">
        <v>0</v>
      </c>
      <c r="K70" s="317">
        <f t="shared" si="0"/>
        <v>0</v>
      </c>
    </row>
    <row r="71" spans="1:11" ht="12.75">
      <c r="A71" s="353">
        <f>AT3A_Schools_PS!A69</f>
        <v>60</v>
      </c>
      <c r="B71" s="353" t="str">
        <f>AT3A_Schools_PS!B69</f>
        <v>60-PRATAPGARH</v>
      </c>
      <c r="C71" s="385" t="s">
        <v>46</v>
      </c>
      <c r="D71" s="353">
        <v>0</v>
      </c>
      <c r="E71" s="376">
        <v>0</v>
      </c>
      <c r="F71" s="353">
        <v>0</v>
      </c>
      <c r="G71" s="353">
        <v>0</v>
      </c>
      <c r="H71" s="353">
        <v>0</v>
      </c>
      <c r="I71" s="385" t="s">
        <v>46</v>
      </c>
      <c r="J71" s="376">
        <v>0</v>
      </c>
      <c r="K71" s="317">
        <f t="shared" si="0"/>
        <v>0</v>
      </c>
    </row>
    <row r="72" spans="1:11" ht="12.75">
      <c r="A72" s="353">
        <f>AT3A_Schools_PS!A70</f>
        <v>61</v>
      </c>
      <c r="B72" s="353" t="str">
        <f>AT3A_Schools_PS!B70</f>
        <v>61-RAI BAREILY</v>
      </c>
      <c r="C72" s="385" t="s">
        <v>46</v>
      </c>
      <c r="D72" s="353">
        <v>0</v>
      </c>
      <c r="E72" s="376">
        <v>0</v>
      </c>
      <c r="F72" s="353">
        <v>0</v>
      </c>
      <c r="G72" s="353">
        <v>0</v>
      </c>
      <c r="H72" s="353">
        <v>0</v>
      </c>
      <c r="I72" s="385" t="s">
        <v>46</v>
      </c>
      <c r="J72" s="376">
        <v>0</v>
      </c>
      <c r="K72" s="317">
        <f t="shared" si="0"/>
        <v>0</v>
      </c>
    </row>
    <row r="73" spans="1:11" ht="12.75">
      <c r="A73" s="353">
        <f>AT3A_Schools_PS!A71</f>
        <v>62</v>
      </c>
      <c r="B73" s="353" t="str">
        <f>AT3A_Schools_PS!B71</f>
        <v>62-RAMPUR</v>
      </c>
      <c r="C73" s="385" t="s">
        <v>46</v>
      </c>
      <c r="D73" s="353">
        <v>0</v>
      </c>
      <c r="E73" s="376">
        <v>0</v>
      </c>
      <c r="F73" s="353">
        <v>0</v>
      </c>
      <c r="G73" s="353">
        <v>0</v>
      </c>
      <c r="H73" s="353">
        <v>0</v>
      </c>
      <c r="I73" s="385" t="s">
        <v>46</v>
      </c>
      <c r="J73" s="376">
        <v>0</v>
      </c>
      <c r="K73" s="317">
        <f t="shared" si="0"/>
        <v>0</v>
      </c>
    </row>
    <row r="74" spans="1:11" ht="12.75">
      <c r="A74" s="353">
        <f>AT3A_Schools_PS!A72</f>
        <v>63</v>
      </c>
      <c r="B74" s="353" t="str">
        <f>AT3A_Schools_PS!B72</f>
        <v>63-SAHARANPUR</v>
      </c>
      <c r="C74" s="385" t="s">
        <v>46</v>
      </c>
      <c r="D74" s="353">
        <v>0</v>
      </c>
      <c r="E74" s="376">
        <v>0</v>
      </c>
      <c r="F74" s="353">
        <v>0</v>
      </c>
      <c r="G74" s="353">
        <v>0</v>
      </c>
      <c r="H74" s="353">
        <v>0</v>
      </c>
      <c r="I74" s="385" t="s">
        <v>46</v>
      </c>
      <c r="J74" s="376">
        <v>0</v>
      </c>
      <c r="K74" s="317">
        <f t="shared" si="0"/>
        <v>0</v>
      </c>
    </row>
    <row r="75" spans="1:11" ht="12.75">
      <c r="A75" s="353">
        <f>AT3A_Schools_PS!A73</f>
        <v>64</v>
      </c>
      <c r="B75" s="353" t="str">
        <f>AT3A_Schools_PS!B73</f>
        <v>64-SANTKABIR NAGAR</v>
      </c>
      <c r="C75" s="385" t="s">
        <v>46</v>
      </c>
      <c r="D75" s="353">
        <v>0</v>
      </c>
      <c r="E75" s="376">
        <v>0</v>
      </c>
      <c r="F75" s="353">
        <v>0</v>
      </c>
      <c r="G75" s="353">
        <v>0</v>
      </c>
      <c r="H75" s="353">
        <v>0</v>
      </c>
      <c r="I75" s="385" t="s">
        <v>46</v>
      </c>
      <c r="J75" s="376">
        <v>0</v>
      </c>
      <c r="K75" s="317">
        <f t="shared" si="0"/>
        <v>0</v>
      </c>
    </row>
    <row r="76" spans="1:11" ht="12.75">
      <c r="A76" s="353">
        <f>AT3A_Schools_PS!A74</f>
        <v>65</v>
      </c>
      <c r="B76" s="353" t="str">
        <f>AT3A_Schools_PS!B74</f>
        <v>65-SHAHJAHANPUR</v>
      </c>
      <c r="C76" s="385" t="s">
        <v>46</v>
      </c>
      <c r="D76" s="353">
        <v>0</v>
      </c>
      <c r="E76" s="376">
        <v>0</v>
      </c>
      <c r="F76" s="353">
        <v>0</v>
      </c>
      <c r="G76" s="353">
        <v>0</v>
      </c>
      <c r="H76" s="353">
        <v>0</v>
      </c>
      <c r="I76" s="385" t="s">
        <v>46</v>
      </c>
      <c r="J76" s="376">
        <v>0</v>
      </c>
      <c r="K76" s="317">
        <f t="shared" si="0"/>
        <v>0</v>
      </c>
    </row>
    <row r="77" spans="1:11" ht="12.75">
      <c r="A77" s="353">
        <f>AT3A_Schools_PS!A75</f>
        <v>66</v>
      </c>
      <c r="B77" s="353" t="str">
        <f>AT3A_Schools_PS!B75</f>
        <v>66-SHRAWASTI</v>
      </c>
      <c r="C77" s="385" t="s">
        <v>46</v>
      </c>
      <c r="D77" s="353">
        <v>0</v>
      </c>
      <c r="E77" s="376">
        <v>0</v>
      </c>
      <c r="F77" s="353">
        <v>0</v>
      </c>
      <c r="G77" s="353">
        <v>0</v>
      </c>
      <c r="H77" s="353">
        <v>0</v>
      </c>
      <c r="I77" s="385" t="s">
        <v>46</v>
      </c>
      <c r="J77" s="376">
        <v>0</v>
      </c>
      <c r="K77" s="317">
        <f t="shared" si="0"/>
        <v>0</v>
      </c>
    </row>
    <row r="78" spans="1:11" ht="12.75">
      <c r="A78" s="353">
        <f>AT3A_Schools_PS!A76</f>
        <v>67</v>
      </c>
      <c r="B78" s="353" t="str">
        <f>AT3A_Schools_PS!B76</f>
        <v>67-SIDDHARTHNAGAR</v>
      </c>
      <c r="C78" s="385" t="s">
        <v>46</v>
      </c>
      <c r="D78" s="353">
        <v>0</v>
      </c>
      <c r="E78" s="376">
        <v>0</v>
      </c>
      <c r="F78" s="353">
        <v>0</v>
      </c>
      <c r="G78" s="353">
        <v>0</v>
      </c>
      <c r="H78" s="353">
        <v>0</v>
      </c>
      <c r="I78" s="385" t="s">
        <v>46</v>
      </c>
      <c r="J78" s="376">
        <v>0</v>
      </c>
      <c r="K78" s="317">
        <f t="shared" si="0"/>
        <v>0</v>
      </c>
    </row>
    <row r="79" spans="1:11" ht="12.75">
      <c r="A79" s="353">
        <f>AT3A_Schools_PS!A77</f>
        <v>68</v>
      </c>
      <c r="B79" s="353" t="str">
        <f>AT3A_Schools_PS!B77</f>
        <v>68-SITAPUR</v>
      </c>
      <c r="C79" s="385" t="s">
        <v>46</v>
      </c>
      <c r="D79" s="353">
        <v>0</v>
      </c>
      <c r="E79" s="376">
        <v>0</v>
      </c>
      <c r="F79" s="353">
        <v>0</v>
      </c>
      <c r="G79" s="353">
        <v>0</v>
      </c>
      <c r="H79" s="353">
        <v>0</v>
      </c>
      <c r="I79" s="385" t="s">
        <v>46</v>
      </c>
      <c r="J79" s="376">
        <v>0</v>
      </c>
      <c r="K79" s="317">
        <f t="shared" si="0"/>
        <v>0</v>
      </c>
    </row>
    <row r="80" spans="1:11" ht="12.75">
      <c r="A80" s="353">
        <f>AT3A_Schools_PS!A78</f>
        <v>69</v>
      </c>
      <c r="B80" s="353" t="str">
        <f>AT3A_Schools_PS!B78</f>
        <v>69-SONBHADRA</v>
      </c>
      <c r="C80" s="385" t="s">
        <v>46</v>
      </c>
      <c r="D80" s="353">
        <v>0</v>
      </c>
      <c r="E80" s="376">
        <v>0</v>
      </c>
      <c r="F80" s="353">
        <v>0</v>
      </c>
      <c r="G80" s="353">
        <v>0</v>
      </c>
      <c r="H80" s="353">
        <v>0</v>
      </c>
      <c r="I80" s="385" t="s">
        <v>46</v>
      </c>
      <c r="J80" s="376">
        <v>0</v>
      </c>
      <c r="K80" s="317">
        <f t="shared" si="0"/>
        <v>0</v>
      </c>
    </row>
    <row r="81" spans="1:11" ht="12.75">
      <c r="A81" s="353">
        <f>AT3A_Schools_PS!A79</f>
        <v>70</v>
      </c>
      <c r="B81" s="353" t="str">
        <f>AT3A_Schools_PS!B79</f>
        <v>70-SULTANPUR</v>
      </c>
      <c r="C81" s="385" t="s">
        <v>46</v>
      </c>
      <c r="D81" s="353">
        <v>0</v>
      </c>
      <c r="E81" s="376">
        <v>0</v>
      </c>
      <c r="F81" s="353">
        <v>0</v>
      </c>
      <c r="G81" s="353">
        <v>0</v>
      </c>
      <c r="H81" s="353">
        <v>0</v>
      </c>
      <c r="I81" s="385" t="s">
        <v>46</v>
      </c>
      <c r="J81" s="376">
        <v>0</v>
      </c>
      <c r="K81" s="317">
        <f t="shared" si="0"/>
        <v>0</v>
      </c>
    </row>
    <row r="82" spans="1:11" ht="12.75">
      <c r="A82" s="353">
        <f>AT3A_Schools_PS!A80</f>
        <v>71</v>
      </c>
      <c r="B82" s="353" t="str">
        <f>AT3A_Schools_PS!B80</f>
        <v>71-UNNAO</v>
      </c>
      <c r="C82" s="385" t="s">
        <v>46</v>
      </c>
      <c r="D82" s="353">
        <v>0</v>
      </c>
      <c r="E82" s="376">
        <v>0</v>
      </c>
      <c r="F82" s="353">
        <v>0</v>
      </c>
      <c r="G82" s="353">
        <v>0</v>
      </c>
      <c r="H82" s="353">
        <v>0</v>
      </c>
      <c r="I82" s="385" t="s">
        <v>46</v>
      </c>
      <c r="J82" s="376">
        <v>0</v>
      </c>
      <c r="K82" s="317">
        <f t="shared" si="0"/>
        <v>0</v>
      </c>
    </row>
    <row r="83" spans="1:11" ht="12.75">
      <c r="A83" s="353">
        <f>AT3A_Schools_PS!A81</f>
        <v>72</v>
      </c>
      <c r="B83" s="353" t="str">
        <f>AT3A_Schools_PS!B81</f>
        <v>72-VARANASI</v>
      </c>
      <c r="C83" s="385" t="s">
        <v>46</v>
      </c>
      <c r="D83" s="353">
        <v>0</v>
      </c>
      <c r="E83" s="376">
        <v>0</v>
      </c>
      <c r="F83" s="353">
        <v>0</v>
      </c>
      <c r="G83" s="353">
        <v>0</v>
      </c>
      <c r="H83" s="353">
        <v>0</v>
      </c>
      <c r="I83" s="385" t="s">
        <v>46</v>
      </c>
      <c r="J83" s="376">
        <v>0</v>
      </c>
      <c r="K83" s="317">
        <f t="shared" si="0"/>
        <v>0</v>
      </c>
    </row>
    <row r="84" spans="1:11" ht="12.75">
      <c r="A84" s="353">
        <f>AT3A_Schools_PS!A82</f>
        <v>73</v>
      </c>
      <c r="B84" s="353" t="str">
        <f>AT3A_Schools_PS!B82</f>
        <v>73-SAMBHAL</v>
      </c>
      <c r="C84" s="385" t="s">
        <v>46</v>
      </c>
      <c r="D84" s="353">
        <v>0</v>
      </c>
      <c r="E84" s="376">
        <v>0</v>
      </c>
      <c r="F84" s="353">
        <v>0</v>
      </c>
      <c r="G84" s="353">
        <v>0</v>
      </c>
      <c r="H84" s="353">
        <v>0</v>
      </c>
      <c r="I84" s="385" t="s">
        <v>46</v>
      </c>
      <c r="J84" s="376">
        <v>0</v>
      </c>
      <c r="K84" s="317">
        <f t="shared" si="0"/>
        <v>0</v>
      </c>
    </row>
    <row r="85" spans="1:11" ht="12.75">
      <c r="A85" s="353">
        <f>AT3A_Schools_PS!A83</f>
        <v>74</v>
      </c>
      <c r="B85" s="353" t="str">
        <f>AT3A_Schools_PS!B83</f>
        <v>74-HAPUR</v>
      </c>
      <c r="C85" s="385" t="s">
        <v>46</v>
      </c>
      <c r="D85" s="353">
        <v>0</v>
      </c>
      <c r="E85" s="376">
        <v>0</v>
      </c>
      <c r="F85" s="353">
        <v>0</v>
      </c>
      <c r="G85" s="353">
        <v>0</v>
      </c>
      <c r="H85" s="353">
        <v>0</v>
      </c>
      <c r="I85" s="385" t="s">
        <v>46</v>
      </c>
      <c r="J85" s="376">
        <v>0</v>
      </c>
      <c r="K85" s="317">
        <f t="shared" si="0"/>
        <v>0</v>
      </c>
    </row>
    <row r="86" spans="1:11" ht="12.75">
      <c r="A86" s="353">
        <f>AT3A_Schools_PS!A84</f>
        <v>75</v>
      </c>
      <c r="B86" s="353" t="str">
        <f>AT3A_Schools_PS!B84</f>
        <v>75-SHAMLI</v>
      </c>
      <c r="C86" s="385" t="s">
        <v>46</v>
      </c>
      <c r="D86" s="353">
        <v>0</v>
      </c>
      <c r="E86" s="376">
        <v>0</v>
      </c>
      <c r="F86" s="353">
        <v>0</v>
      </c>
      <c r="G86" s="353">
        <v>0</v>
      </c>
      <c r="H86" s="353">
        <v>0</v>
      </c>
      <c r="I86" s="385" t="s">
        <v>46</v>
      </c>
      <c r="J86" s="376">
        <v>0</v>
      </c>
      <c r="K86" s="317">
        <f t="shared" si="0"/>
        <v>0</v>
      </c>
    </row>
    <row r="91" spans="1:11" ht="12.75">
      <c r="A91" s="321" t="str">
        <f>AT_2A_fundflow!A53</f>
        <v>Date:</v>
      </c>
      <c r="H91" s="320" t="str">
        <f>'AT-1'!J46</f>
        <v>(Signature)</v>
      </c>
    </row>
    <row r="92" spans="1:11" ht="12.75">
      <c r="A92" s="321" t="str">
        <f>AT_2A_fundflow!A54</f>
        <v>Place: LUCKNOW</v>
      </c>
      <c r="H92" s="320" t="str">
        <f>'AT-1'!J47</f>
        <v>Secretary Basic Education Department</v>
      </c>
    </row>
    <row r="93" spans="1:11" ht="12.75">
      <c r="G93" s="320" t="str">
        <f>'AT-1'!I48</f>
        <v>Seal:</v>
      </c>
    </row>
  </sheetData>
  <mergeCells count="14">
    <mergeCell ref="D6:D9"/>
    <mergeCell ref="C6:C9"/>
    <mergeCell ref="A4:J4"/>
    <mergeCell ref="A3:J3"/>
    <mergeCell ref="A2:J2"/>
    <mergeCell ref="A6:A9"/>
    <mergeCell ref="B6:B9"/>
    <mergeCell ref="I6:I9"/>
    <mergeCell ref="J6:J9"/>
    <mergeCell ref="E6:E9"/>
    <mergeCell ref="F6:H6"/>
    <mergeCell ref="F7:F9"/>
    <mergeCell ref="G7:G9"/>
    <mergeCell ref="H7:H9"/>
  </mergeCells>
  <conditionalFormatting sqref="D12:D86">
    <cfRule type="cellIs" dxfId="16" priority="1" operator="notEqual">
      <formula>K12</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6.xml><?xml version="1.0" encoding="utf-8"?>
<worksheet xmlns="http://schemas.openxmlformats.org/spreadsheetml/2006/main" xmlns:r="http://schemas.openxmlformats.org/officeDocument/2006/relationships">
  <sheetPr>
    <tabColor rgb="FF00B050"/>
    <outlinePr summaryBelow="0" summaryRight="0"/>
  </sheetPr>
  <dimension ref="A1:Z93"/>
  <sheetViews>
    <sheetView view="pageBreakPreview" zoomScaleSheetLayoutView="100" workbookViewId="0">
      <pane xSplit="2" ySplit="9" topLeftCell="C55" activePane="bottomRight" state="frozen"/>
      <selection activeCell="D42" sqref="D42:F43"/>
      <selection pane="topRight" activeCell="D42" sqref="D42:F43"/>
      <selection pane="bottomLeft" activeCell="D42" sqref="D42:F43"/>
      <selection pane="bottomRight" activeCell="G9" sqref="G9"/>
    </sheetView>
  </sheetViews>
  <sheetFormatPr defaultColWidth="14.42578125" defaultRowHeight="15.75" customHeight="1"/>
  <cols>
    <col min="1" max="1" width="6.5703125" style="317" customWidth="1"/>
    <col min="2" max="2" width="21.7109375" style="317" bestFit="1" customWidth="1"/>
    <col min="3" max="3" width="18.85546875" style="317" bestFit="1" customWidth="1"/>
    <col min="4" max="8" width="9.5703125" style="317" customWidth="1"/>
    <col min="9" max="9" width="14.42578125" style="317"/>
    <col min="10" max="10" width="11.42578125" style="317" customWidth="1"/>
    <col min="11" max="11" width="12.42578125" style="317" customWidth="1"/>
    <col min="12" max="16384" width="14.42578125" style="317"/>
  </cols>
  <sheetData>
    <row r="1" spans="1:26" ht="15.75" customHeight="1">
      <c r="A1" s="277"/>
      <c r="B1" s="277"/>
      <c r="C1" s="277"/>
      <c r="D1" s="277"/>
      <c r="E1" s="277"/>
      <c r="F1" s="277"/>
      <c r="G1" s="277"/>
      <c r="H1" s="277"/>
      <c r="I1" s="277"/>
      <c r="J1" s="277"/>
      <c r="K1" s="328" t="s">
        <v>355</v>
      </c>
    </row>
    <row r="2" spans="1:26" ht="15.75" customHeight="1">
      <c r="A2" s="701" t="str">
        <f>'AT-2-S1 BUDGET'!A2</f>
        <v>[Mid Day Meal Scheme, U.P.]</v>
      </c>
      <c r="B2" s="680"/>
      <c r="C2" s="680"/>
      <c r="D2" s="680"/>
      <c r="E2" s="680"/>
      <c r="F2" s="680"/>
      <c r="G2" s="680"/>
      <c r="H2" s="680"/>
      <c r="I2" s="680"/>
      <c r="J2" s="680"/>
      <c r="K2" s="680"/>
    </row>
    <row r="3" spans="1:26" ht="15.75" customHeight="1">
      <c r="A3" s="704" t="str">
        <f>'AT-2-S1 BUDGET'!A3</f>
        <v>Annual Work Plan and Budget 2019-20</v>
      </c>
      <c r="B3" s="680"/>
      <c r="C3" s="680"/>
      <c r="D3" s="680"/>
      <c r="E3" s="680"/>
      <c r="F3" s="680"/>
      <c r="G3" s="680"/>
      <c r="H3" s="680"/>
      <c r="I3" s="680"/>
      <c r="J3" s="680"/>
      <c r="K3" s="680"/>
    </row>
    <row r="4" spans="1:26" ht="15.75" customHeight="1">
      <c r="A4" s="705" t="s">
        <v>356</v>
      </c>
      <c r="B4" s="680"/>
      <c r="C4" s="680"/>
      <c r="D4" s="680"/>
      <c r="E4" s="680"/>
      <c r="F4" s="680"/>
      <c r="G4" s="680"/>
      <c r="H4" s="680"/>
      <c r="I4" s="680"/>
      <c r="J4" s="680"/>
      <c r="K4" s="680"/>
    </row>
    <row r="5" spans="1:26" ht="15.75" customHeight="1">
      <c r="A5" s="298" t="str">
        <f>AT_2A_fundflow!A5</f>
        <v>State: UTTAR PRADESH</v>
      </c>
      <c r="B5" s="277"/>
      <c r="C5" s="277"/>
      <c r="D5" s="277"/>
      <c r="E5" s="277"/>
      <c r="F5" s="277"/>
      <c r="G5" s="277"/>
      <c r="H5" s="277"/>
      <c r="I5" s="277"/>
      <c r="J5" s="277"/>
      <c r="K5" s="299" t="str">
        <f>AT_2A_fundflow!U5</f>
        <v>(For the Period 01.04.18 to 31.03.19)</v>
      </c>
    </row>
    <row r="6" spans="1:26" ht="15.75" customHeight="1">
      <c r="A6" s="691" t="s">
        <v>83</v>
      </c>
      <c r="B6" s="691" t="s">
        <v>90</v>
      </c>
      <c r="C6" s="691" t="s">
        <v>357</v>
      </c>
      <c r="D6" s="693" t="s">
        <v>358</v>
      </c>
      <c r="E6" s="694"/>
      <c r="F6" s="682"/>
      <c r="G6" s="693" t="s">
        <v>359</v>
      </c>
      <c r="H6" s="694"/>
      <c r="I6" s="694"/>
      <c r="J6" s="682"/>
      <c r="K6" s="691" t="s">
        <v>360</v>
      </c>
      <c r="L6" s="284"/>
      <c r="M6" s="284"/>
      <c r="N6" s="284"/>
      <c r="O6" s="284"/>
      <c r="P6" s="284"/>
      <c r="Q6" s="284"/>
      <c r="R6" s="284"/>
      <c r="S6" s="284"/>
      <c r="T6" s="284"/>
      <c r="U6" s="284"/>
      <c r="V6" s="284"/>
      <c r="W6" s="284"/>
      <c r="X6" s="284"/>
      <c r="Y6" s="284"/>
      <c r="Z6" s="284"/>
    </row>
    <row r="7" spans="1:26" ht="60.75" customHeight="1">
      <c r="A7" s="692"/>
      <c r="B7" s="692"/>
      <c r="C7" s="692"/>
      <c r="D7" s="285" t="s">
        <v>338</v>
      </c>
      <c r="E7" s="285" t="s">
        <v>361</v>
      </c>
      <c r="F7" s="285" t="s">
        <v>362</v>
      </c>
      <c r="G7" s="285" t="s">
        <v>363</v>
      </c>
      <c r="H7" s="285" t="s">
        <v>364</v>
      </c>
      <c r="I7" s="285" t="s">
        <v>365</v>
      </c>
      <c r="J7" s="285" t="s">
        <v>366</v>
      </c>
      <c r="K7" s="692"/>
      <c r="L7" s="284"/>
      <c r="M7" s="284"/>
      <c r="N7" s="284"/>
      <c r="O7" s="284"/>
      <c r="P7" s="284"/>
      <c r="Q7" s="284"/>
      <c r="R7" s="284"/>
      <c r="S7" s="284"/>
      <c r="T7" s="284"/>
      <c r="U7" s="284"/>
      <c r="V7" s="284"/>
      <c r="W7" s="284"/>
      <c r="X7" s="284"/>
      <c r="Y7" s="284"/>
      <c r="Z7" s="284"/>
    </row>
    <row r="8" spans="1:26" ht="15.75" customHeight="1">
      <c r="A8" s="285">
        <v>1</v>
      </c>
      <c r="B8" s="285">
        <v>2</v>
      </c>
      <c r="C8" s="285">
        <v>3</v>
      </c>
      <c r="D8" s="285">
        <v>4</v>
      </c>
      <c r="E8" s="285">
        <v>5</v>
      </c>
      <c r="F8" s="285">
        <v>6</v>
      </c>
      <c r="G8" s="285">
        <v>7</v>
      </c>
      <c r="H8" s="285">
        <v>8</v>
      </c>
      <c r="I8" s="285">
        <v>9</v>
      </c>
      <c r="J8" s="285">
        <v>10</v>
      </c>
      <c r="K8" s="285">
        <v>11</v>
      </c>
      <c r="L8" s="284"/>
      <c r="M8" s="284"/>
      <c r="N8" s="284"/>
      <c r="O8" s="284"/>
      <c r="P8" s="284"/>
      <c r="Q8" s="284"/>
      <c r="R8" s="284"/>
      <c r="S8" s="284"/>
      <c r="T8" s="284"/>
      <c r="U8" s="284"/>
      <c r="V8" s="284"/>
      <c r="W8" s="284"/>
      <c r="X8" s="284"/>
      <c r="Y8" s="284"/>
      <c r="Z8" s="284"/>
    </row>
    <row r="9" spans="1:26" ht="15.75" customHeight="1">
      <c r="A9" s="349"/>
      <c r="B9" s="349" t="s">
        <v>27</v>
      </c>
      <c r="C9" s="374">
        <f t="shared" ref="C9:K9" si="0">SUM(C10:C84)</f>
        <v>2045</v>
      </c>
      <c r="D9" s="374">
        <f t="shared" si="0"/>
        <v>39</v>
      </c>
      <c r="E9" s="374">
        <f t="shared" si="0"/>
        <v>1104</v>
      </c>
      <c r="F9" s="374">
        <f t="shared" si="0"/>
        <v>8658</v>
      </c>
      <c r="G9" s="374">
        <f t="shared" si="0"/>
        <v>12608</v>
      </c>
      <c r="H9" s="374">
        <f t="shared" si="0"/>
        <v>1913</v>
      </c>
      <c r="I9" s="374">
        <f t="shared" si="0"/>
        <v>34</v>
      </c>
      <c r="J9" s="374">
        <f t="shared" si="0"/>
        <v>100000</v>
      </c>
      <c r="K9" s="350">
        <f t="shared" si="0"/>
        <v>5219668</v>
      </c>
      <c r="L9" s="321"/>
      <c r="M9" s="321"/>
      <c r="N9" s="321"/>
      <c r="O9" s="321"/>
      <c r="P9" s="321"/>
      <c r="Q9" s="321"/>
      <c r="R9" s="321"/>
      <c r="S9" s="321"/>
      <c r="T9" s="321"/>
      <c r="U9" s="321"/>
      <c r="V9" s="321"/>
      <c r="W9" s="321"/>
      <c r="X9" s="321"/>
      <c r="Y9" s="321"/>
      <c r="Z9" s="321"/>
    </row>
    <row r="10" spans="1:26" ht="15.75" customHeight="1">
      <c r="A10" s="353">
        <f>AT3A_Schools_PS!A10</f>
        <v>1</v>
      </c>
      <c r="B10" s="353" t="str">
        <f>AT3A_Schools_PS!B10</f>
        <v>01-AGRA</v>
      </c>
      <c r="C10" s="353">
        <v>16</v>
      </c>
      <c r="D10" s="353">
        <v>0</v>
      </c>
      <c r="E10" s="353">
        <v>16</v>
      </c>
      <c r="F10" s="353">
        <v>0</v>
      </c>
      <c r="G10" s="353">
        <v>16</v>
      </c>
      <c r="H10" s="353">
        <v>0</v>
      </c>
      <c r="I10" s="353">
        <v>0</v>
      </c>
      <c r="J10" s="353">
        <v>0</v>
      </c>
      <c r="K10" s="353">
        <v>80000</v>
      </c>
    </row>
    <row r="11" spans="1:26" ht="15.75" customHeight="1">
      <c r="A11" s="353">
        <f>AT3A_Schools_PS!A11</f>
        <v>2</v>
      </c>
      <c r="B11" s="353" t="str">
        <f>AT3A_Schools_PS!B11</f>
        <v>02-ALIGARH</v>
      </c>
      <c r="C11" s="353">
        <v>13</v>
      </c>
      <c r="D11" s="353">
        <v>0</v>
      </c>
      <c r="E11" s="353">
        <v>13</v>
      </c>
      <c r="F11" s="353">
        <v>0</v>
      </c>
      <c r="G11" s="353">
        <v>13</v>
      </c>
      <c r="H11" s="353">
        <v>0</v>
      </c>
      <c r="I11" s="353">
        <v>0</v>
      </c>
      <c r="J11" s="353">
        <v>0</v>
      </c>
      <c r="K11" s="353">
        <v>65000</v>
      </c>
    </row>
    <row r="12" spans="1:26" ht="15.75" customHeight="1">
      <c r="A12" s="353">
        <f>AT3A_Schools_PS!A12</f>
        <v>3</v>
      </c>
      <c r="B12" s="353" t="str">
        <f>AT3A_Schools_PS!B12</f>
        <v>03-ALLAHABAD</v>
      </c>
      <c r="C12" s="353">
        <v>220</v>
      </c>
      <c r="D12" s="353">
        <v>0</v>
      </c>
      <c r="E12" s="353">
        <v>0</v>
      </c>
      <c r="F12" s="353">
        <v>0</v>
      </c>
      <c r="G12" s="353">
        <v>220</v>
      </c>
      <c r="H12" s="353">
        <v>0</v>
      </c>
      <c r="I12" s="353">
        <v>0</v>
      </c>
      <c r="J12" s="353">
        <v>0</v>
      </c>
      <c r="K12" s="353">
        <v>220000</v>
      </c>
    </row>
    <row r="13" spans="1:26" ht="15.75" customHeight="1">
      <c r="A13" s="353">
        <f>AT3A_Schools_PS!A13</f>
        <v>4</v>
      </c>
      <c r="B13" s="353" t="str">
        <f>AT3A_Schools_PS!B13</f>
        <v>04-AMBEDKAR NAGAR</v>
      </c>
      <c r="C13" s="353">
        <v>22</v>
      </c>
      <c r="D13" s="353">
        <v>2</v>
      </c>
      <c r="E13" s="353">
        <v>10</v>
      </c>
      <c r="F13" s="353">
        <v>10</v>
      </c>
      <c r="G13" s="353">
        <v>12</v>
      </c>
      <c r="H13" s="353">
        <v>2</v>
      </c>
      <c r="I13" s="353">
        <v>10</v>
      </c>
      <c r="J13" s="353">
        <v>0</v>
      </c>
      <c r="K13" s="353">
        <v>42000</v>
      </c>
    </row>
    <row r="14" spans="1:26" ht="15.75" customHeight="1">
      <c r="A14" s="353">
        <f>AT3A_Schools_PS!A14</f>
        <v>5</v>
      </c>
      <c r="B14" s="353" t="str">
        <f>AT3A_Schools_PS!B14</f>
        <v>05-AURAIYA</v>
      </c>
      <c r="C14" s="353">
        <v>77</v>
      </c>
      <c r="D14" s="353">
        <v>0</v>
      </c>
      <c r="E14" s="353">
        <v>77</v>
      </c>
      <c r="F14" s="353">
        <v>0</v>
      </c>
      <c r="G14" s="353">
        <v>77</v>
      </c>
      <c r="H14" s="353">
        <v>0</v>
      </c>
      <c r="I14" s="353">
        <v>0</v>
      </c>
      <c r="J14" s="353">
        <v>0</v>
      </c>
      <c r="K14" s="353">
        <v>77000</v>
      </c>
    </row>
    <row r="15" spans="1:26" ht="15.75" customHeight="1">
      <c r="A15" s="353">
        <f>AT3A_Schools_PS!A15</f>
        <v>6</v>
      </c>
      <c r="B15" s="353" t="str">
        <f>AT3A_Schools_PS!B15</f>
        <v>06-AZAMGARH</v>
      </c>
      <c r="C15" s="353">
        <v>23</v>
      </c>
      <c r="D15" s="353">
        <v>0</v>
      </c>
      <c r="E15" s="353">
        <v>23</v>
      </c>
      <c r="F15" s="353">
        <v>0</v>
      </c>
      <c r="G15" s="353">
        <v>0</v>
      </c>
      <c r="H15" s="353">
        <v>0</v>
      </c>
      <c r="I15" s="353">
        <v>0</v>
      </c>
      <c r="J15" s="353">
        <v>0</v>
      </c>
      <c r="K15" s="353">
        <v>115000</v>
      </c>
    </row>
    <row r="16" spans="1:26" ht="15.75" customHeight="1">
      <c r="A16" s="353">
        <f>AT3A_Schools_PS!A16</f>
        <v>7</v>
      </c>
      <c r="B16" s="353" t="str">
        <f>AT3A_Schools_PS!B16</f>
        <v>07-BADAUN</v>
      </c>
      <c r="C16" s="353">
        <v>20</v>
      </c>
      <c r="D16" s="353">
        <v>0</v>
      </c>
      <c r="E16" s="353">
        <v>20</v>
      </c>
      <c r="F16" s="353">
        <v>0</v>
      </c>
      <c r="G16" s="353">
        <v>20</v>
      </c>
      <c r="H16" s="353">
        <v>0</v>
      </c>
      <c r="I16" s="353">
        <v>0</v>
      </c>
      <c r="J16" s="353">
        <v>0</v>
      </c>
      <c r="K16" s="353">
        <v>100000</v>
      </c>
    </row>
    <row r="17" spans="1:11" ht="15.75" customHeight="1">
      <c r="A17" s="353">
        <f>AT3A_Schools_PS!A17</f>
        <v>8</v>
      </c>
      <c r="B17" s="353" t="str">
        <f>AT3A_Schools_PS!B17</f>
        <v>08-BAGHPAT</v>
      </c>
      <c r="C17" s="353">
        <v>7</v>
      </c>
      <c r="D17" s="353">
        <v>0</v>
      </c>
      <c r="E17" s="353">
        <v>7</v>
      </c>
      <c r="F17" s="353">
        <v>0</v>
      </c>
      <c r="G17" s="353">
        <v>7</v>
      </c>
      <c r="H17" s="353">
        <v>0</v>
      </c>
      <c r="I17" s="353">
        <v>0</v>
      </c>
      <c r="J17" s="353">
        <v>0</v>
      </c>
      <c r="K17" s="353">
        <v>35000</v>
      </c>
    </row>
    <row r="18" spans="1:11" ht="15.75" customHeight="1">
      <c r="A18" s="353">
        <f>AT3A_Schools_PS!A18</f>
        <v>9</v>
      </c>
      <c r="B18" s="353" t="str">
        <f>AT3A_Schools_PS!B18</f>
        <v>09-BAHRAICH</v>
      </c>
      <c r="C18" s="353">
        <v>38</v>
      </c>
      <c r="D18" s="353">
        <v>4</v>
      </c>
      <c r="E18" s="353">
        <v>34</v>
      </c>
      <c r="F18" s="353">
        <v>0</v>
      </c>
      <c r="G18" s="353">
        <v>3520</v>
      </c>
      <c r="H18" s="353">
        <v>0</v>
      </c>
      <c r="I18" s="353">
        <v>0</v>
      </c>
      <c r="J18" s="353">
        <v>0</v>
      </c>
      <c r="K18" s="353">
        <v>304000</v>
      </c>
    </row>
    <row r="19" spans="1:11" ht="15.75" customHeight="1">
      <c r="A19" s="353">
        <f>AT3A_Schools_PS!A19</f>
        <v>10</v>
      </c>
      <c r="B19" s="353" t="str">
        <f>AT3A_Schools_PS!B19</f>
        <v>10-BALLIA</v>
      </c>
      <c r="C19" s="353">
        <v>18</v>
      </c>
      <c r="D19" s="353">
        <v>0</v>
      </c>
      <c r="E19" s="353">
        <v>18</v>
      </c>
      <c r="F19" s="353">
        <v>0</v>
      </c>
      <c r="G19" s="353">
        <v>18</v>
      </c>
      <c r="H19" s="353">
        <v>0</v>
      </c>
      <c r="I19" s="353">
        <v>0</v>
      </c>
      <c r="J19" s="353">
        <v>0</v>
      </c>
      <c r="K19" s="353">
        <v>90000</v>
      </c>
    </row>
    <row r="20" spans="1:11" ht="15.75" customHeight="1">
      <c r="A20" s="353">
        <f>AT3A_Schools_PS!A20</f>
        <v>11</v>
      </c>
      <c r="B20" s="353" t="str">
        <f>AT3A_Schools_PS!B20</f>
        <v>11-BALRAMPUR</v>
      </c>
      <c r="C20" s="353">
        <v>10</v>
      </c>
      <c r="D20" s="353">
        <v>0</v>
      </c>
      <c r="E20" s="353">
        <v>0</v>
      </c>
      <c r="F20" s="353">
        <v>0</v>
      </c>
      <c r="G20" s="353">
        <v>10</v>
      </c>
      <c r="H20" s="353">
        <v>0</v>
      </c>
      <c r="I20" s="353">
        <v>0</v>
      </c>
      <c r="J20" s="353">
        <v>0</v>
      </c>
      <c r="K20" s="353">
        <v>15000</v>
      </c>
    </row>
    <row r="21" spans="1:11" ht="15.75" customHeight="1">
      <c r="A21" s="353">
        <f>AT3A_Schools_PS!A21</f>
        <v>12</v>
      </c>
      <c r="B21" s="353" t="str">
        <f>AT3A_Schools_PS!B21</f>
        <v>12-BANDA</v>
      </c>
      <c r="C21" s="353">
        <v>9</v>
      </c>
      <c r="D21" s="353">
        <v>0</v>
      </c>
      <c r="E21" s="353">
        <v>9</v>
      </c>
      <c r="F21" s="353">
        <v>0</v>
      </c>
      <c r="G21" s="353">
        <v>9</v>
      </c>
      <c r="H21" s="353">
        <v>0</v>
      </c>
      <c r="I21" s="353">
        <v>0</v>
      </c>
      <c r="J21" s="353">
        <v>0</v>
      </c>
      <c r="K21" s="353">
        <v>45000</v>
      </c>
    </row>
    <row r="22" spans="1:11" ht="15.75" customHeight="1">
      <c r="A22" s="353">
        <f>AT3A_Schools_PS!A22</f>
        <v>13</v>
      </c>
      <c r="B22" s="353" t="str">
        <f>AT3A_Schools_PS!B22</f>
        <v>13-BARABANKI</v>
      </c>
      <c r="C22" s="353">
        <v>16</v>
      </c>
      <c r="D22" s="353">
        <v>0</v>
      </c>
      <c r="E22" s="353">
        <v>16</v>
      </c>
      <c r="F22" s="353">
        <v>0</v>
      </c>
      <c r="G22" s="353">
        <v>16</v>
      </c>
      <c r="H22" s="353">
        <v>0</v>
      </c>
      <c r="I22" s="353">
        <v>0</v>
      </c>
      <c r="J22" s="353">
        <v>0</v>
      </c>
      <c r="K22" s="353">
        <v>80000</v>
      </c>
    </row>
    <row r="23" spans="1:11" ht="15.75" customHeight="1">
      <c r="A23" s="353">
        <f>AT3A_Schools_PS!A23</f>
        <v>14</v>
      </c>
      <c r="B23" s="353" t="str">
        <f>AT3A_Schools_PS!B23</f>
        <v>14-BAREILY</v>
      </c>
      <c r="C23" s="353">
        <v>16</v>
      </c>
      <c r="D23" s="353">
        <v>0</v>
      </c>
      <c r="E23" s="353">
        <v>16</v>
      </c>
      <c r="F23" s="353">
        <v>0</v>
      </c>
      <c r="G23" s="353">
        <v>16</v>
      </c>
      <c r="H23" s="353">
        <v>0</v>
      </c>
      <c r="I23" s="353">
        <v>0</v>
      </c>
      <c r="J23" s="353">
        <v>0</v>
      </c>
      <c r="K23" s="353">
        <v>80000</v>
      </c>
    </row>
    <row r="24" spans="1:11" ht="15.75" customHeight="1">
      <c r="A24" s="353">
        <f>AT3A_Schools_PS!A24</f>
        <v>15</v>
      </c>
      <c r="B24" s="353" t="str">
        <f>AT3A_Schools_PS!B24</f>
        <v>15-BASTI</v>
      </c>
      <c r="C24" s="353">
        <v>2</v>
      </c>
      <c r="D24" s="353">
        <v>2</v>
      </c>
      <c r="E24" s="353">
        <v>0</v>
      </c>
      <c r="F24" s="353">
        <v>0</v>
      </c>
      <c r="G24" s="353">
        <v>0</v>
      </c>
      <c r="H24" s="353">
        <v>2</v>
      </c>
      <c r="I24" s="353">
        <v>0</v>
      </c>
      <c r="J24" s="353">
        <v>0</v>
      </c>
      <c r="K24" s="353">
        <v>25000</v>
      </c>
    </row>
    <row r="25" spans="1:11" ht="15.75" customHeight="1">
      <c r="A25" s="353">
        <f>AT3A_Schools_PS!A25</f>
        <v>16</v>
      </c>
      <c r="B25" s="353" t="str">
        <f>AT3A_Schools_PS!B25</f>
        <v>16-BHADOHI</v>
      </c>
      <c r="C25" s="353">
        <v>7</v>
      </c>
      <c r="D25" s="353">
        <v>1</v>
      </c>
      <c r="E25" s="353">
        <v>7</v>
      </c>
      <c r="F25" s="353">
        <v>7</v>
      </c>
      <c r="G25" s="353">
        <v>7</v>
      </c>
      <c r="H25" s="353">
        <v>0</v>
      </c>
      <c r="I25" s="353">
        <v>0</v>
      </c>
      <c r="J25" s="353">
        <v>0</v>
      </c>
      <c r="K25" s="353">
        <v>35000</v>
      </c>
    </row>
    <row r="26" spans="1:11" ht="15.75" customHeight="1">
      <c r="A26" s="353">
        <f>AT3A_Schools_PS!A26</f>
        <v>17</v>
      </c>
      <c r="B26" s="353" t="str">
        <f>AT3A_Schools_PS!B26</f>
        <v>17-BIJNOUR</v>
      </c>
      <c r="C26" s="353">
        <v>12</v>
      </c>
      <c r="D26" s="353">
        <v>0</v>
      </c>
      <c r="E26" s="353">
        <v>12</v>
      </c>
      <c r="F26" s="353">
        <v>0</v>
      </c>
      <c r="G26" s="353">
        <v>12</v>
      </c>
      <c r="H26" s="353">
        <v>0</v>
      </c>
      <c r="I26" s="353">
        <v>0</v>
      </c>
      <c r="J26" s="353">
        <v>0</v>
      </c>
      <c r="K26" s="353">
        <v>60000</v>
      </c>
    </row>
    <row r="27" spans="1:11" ht="15.75" customHeight="1">
      <c r="A27" s="353">
        <f>AT3A_Schools_PS!A27</f>
        <v>18</v>
      </c>
      <c r="B27" s="353" t="str">
        <f>AT3A_Schools_PS!B27</f>
        <v>18-BULANDSHAHAR</v>
      </c>
      <c r="C27" s="353">
        <v>22</v>
      </c>
      <c r="D27" s="353">
        <v>0</v>
      </c>
      <c r="E27" s="353">
        <v>22</v>
      </c>
      <c r="F27" s="353">
        <v>0</v>
      </c>
      <c r="G27" s="353">
        <v>22</v>
      </c>
      <c r="H27" s="353">
        <v>0</v>
      </c>
      <c r="I27" s="353">
        <v>0</v>
      </c>
      <c r="J27" s="353">
        <v>0</v>
      </c>
      <c r="K27" s="353">
        <v>110000</v>
      </c>
    </row>
    <row r="28" spans="1:11" ht="15.75" customHeight="1">
      <c r="A28" s="353">
        <f>AT3A_Schools_PS!A28</f>
        <v>19</v>
      </c>
      <c r="B28" s="353" t="str">
        <f>AT3A_Schools_PS!B28</f>
        <v>19-CHANDAULI</v>
      </c>
      <c r="C28" s="353">
        <v>10</v>
      </c>
      <c r="D28" s="353">
        <v>0</v>
      </c>
      <c r="E28" s="353">
        <v>10</v>
      </c>
      <c r="F28" s="353">
        <v>553</v>
      </c>
      <c r="G28" s="353">
        <v>102</v>
      </c>
      <c r="H28" s="353">
        <v>0</v>
      </c>
      <c r="I28" s="353">
        <v>0</v>
      </c>
      <c r="J28" s="353">
        <v>0</v>
      </c>
      <c r="K28" s="353">
        <v>50000</v>
      </c>
    </row>
    <row r="29" spans="1:11" ht="15.75" customHeight="1">
      <c r="A29" s="353">
        <f>AT3A_Schools_PS!A29</f>
        <v>20</v>
      </c>
      <c r="B29" s="353" t="str">
        <f>AT3A_Schools_PS!B29</f>
        <v>20-CHITRAKOOT</v>
      </c>
      <c r="C29" s="353">
        <v>6</v>
      </c>
      <c r="D29" s="353">
        <v>0</v>
      </c>
      <c r="E29" s="353">
        <v>6</v>
      </c>
      <c r="F29" s="353">
        <v>0</v>
      </c>
      <c r="G29" s="353">
        <v>6</v>
      </c>
      <c r="H29" s="353">
        <v>0</v>
      </c>
      <c r="I29" s="353">
        <v>0</v>
      </c>
      <c r="J29" s="353">
        <v>0</v>
      </c>
      <c r="K29" s="353">
        <v>30000</v>
      </c>
    </row>
    <row r="30" spans="1:11" ht="15.75" customHeight="1">
      <c r="A30" s="353">
        <f>AT3A_Schools_PS!A30</f>
        <v>21</v>
      </c>
      <c r="B30" s="353" t="str">
        <f>AT3A_Schools_PS!B30</f>
        <v>21-AMETHI</v>
      </c>
      <c r="C30" s="353">
        <v>14</v>
      </c>
      <c r="D30" s="353">
        <v>1</v>
      </c>
      <c r="E30" s="353">
        <v>13</v>
      </c>
      <c r="F30" s="353">
        <v>0</v>
      </c>
      <c r="G30" s="353">
        <v>13</v>
      </c>
      <c r="H30" s="353">
        <v>0</v>
      </c>
      <c r="I30" s="353">
        <v>0</v>
      </c>
      <c r="J30" s="353">
        <v>0</v>
      </c>
      <c r="K30" s="353">
        <v>5000</v>
      </c>
    </row>
    <row r="31" spans="1:11" ht="15.75" customHeight="1">
      <c r="A31" s="353">
        <f>AT3A_Schools_PS!A31</f>
        <v>22</v>
      </c>
      <c r="B31" s="353" t="str">
        <f>AT3A_Schools_PS!B31</f>
        <v>22-DEORIA</v>
      </c>
      <c r="C31" s="353">
        <v>0</v>
      </c>
      <c r="D31" s="353">
        <v>0</v>
      </c>
      <c r="E31" s="353">
        <v>0</v>
      </c>
      <c r="F31" s="353">
        <v>0</v>
      </c>
      <c r="G31" s="353">
        <v>0</v>
      </c>
      <c r="H31" s="353">
        <v>0</v>
      </c>
      <c r="I31" s="353">
        <v>0</v>
      </c>
      <c r="J31" s="353">
        <v>0</v>
      </c>
      <c r="K31" s="353">
        <v>0</v>
      </c>
    </row>
    <row r="32" spans="1:11" ht="15.75" customHeight="1">
      <c r="A32" s="353">
        <f>AT3A_Schools_PS!A32</f>
        <v>23</v>
      </c>
      <c r="B32" s="353" t="str">
        <f>AT3A_Schools_PS!B32</f>
        <v>23-ETAH</v>
      </c>
      <c r="C32" s="353">
        <v>11</v>
      </c>
      <c r="D32" s="353">
        <v>0</v>
      </c>
      <c r="E32" s="353">
        <v>11</v>
      </c>
      <c r="F32" s="353">
        <v>0</v>
      </c>
      <c r="G32" s="353">
        <v>11</v>
      </c>
      <c r="H32" s="353">
        <v>0</v>
      </c>
      <c r="I32" s="353">
        <v>0</v>
      </c>
      <c r="J32" s="353">
        <v>0</v>
      </c>
      <c r="K32" s="353">
        <v>55000</v>
      </c>
    </row>
    <row r="33" spans="1:11" ht="15.75" customHeight="1">
      <c r="A33" s="353">
        <f>AT3A_Schools_PS!A33</f>
        <v>24</v>
      </c>
      <c r="B33" s="353" t="str">
        <f>AT3A_Schools_PS!B33</f>
        <v>24-FAIZABAD</v>
      </c>
      <c r="C33" s="353">
        <v>17</v>
      </c>
      <c r="D33" s="353">
        <v>3</v>
      </c>
      <c r="E33" s="353">
        <v>13</v>
      </c>
      <c r="F33" s="353">
        <v>12</v>
      </c>
      <c r="G33" s="353">
        <v>13</v>
      </c>
      <c r="H33" s="353">
        <v>12</v>
      </c>
      <c r="I33" s="353">
        <v>12</v>
      </c>
      <c r="J33" s="353">
        <v>0</v>
      </c>
      <c r="K33" s="353">
        <v>62050</v>
      </c>
    </row>
    <row r="34" spans="1:11" ht="15.75" customHeight="1">
      <c r="A34" s="353">
        <f>AT3A_Schools_PS!A34</f>
        <v>25</v>
      </c>
      <c r="B34" s="353" t="str">
        <f>AT3A_Schools_PS!B34</f>
        <v>25-FARRUKHABAD</v>
      </c>
      <c r="C34" s="353">
        <v>13</v>
      </c>
      <c r="D34" s="353">
        <v>0</v>
      </c>
      <c r="E34" s="353">
        <v>13</v>
      </c>
      <c r="F34" s="353">
        <v>0</v>
      </c>
      <c r="G34" s="353">
        <v>13</v>
      </c>
      <c r="H34" s="353">
        <v>0</v>
      </c>
      <c r="I34" s="353">
        <v>0</v>
      </c>
      <c r="J34" s="353">
        <v>0</v>
      </c>
      <c r="K34" s="353">
        <v>65000</v>
      </c>
    </row>
    <row r="35" spans="1:11" ht="15.75" customHeight="1">
      <c r="A35" s="353">
        <f>AT3A_Schools_PS!A35</f>
        <v>26</v>
      </c>
      <c r="B35" s="353" t="str">
        <f>AT3A_Schools_PS!B35</f>
        <v>26-FATEHPUR</v>
      </c>
      <c r="C35" s="353">
        <v>15</v>
      </c>
      <c r="D35" s="353">
        <v>0</v>
      </c>
      <c r="E35" s="353">
        <v>15</v>
      </c>
      <c r="F35" s="353">
        <v>0</v>
      </c>
      <c r="G35" s="353">
        <v>0</v>
      </c>
      <c r="H35" s="353">
        <v>0</v>
      </c>
      <c r="I35" s="353">
        <v>0</v>
      </c>
      <c r="J35" s="353">
        <v>0</v>
      </c>
      <c r="K35" s="353">
        <v>75000</v>
      </c>
    </row>
    <row r="36" spans="1:11" ht="15.75" customHeight="1">
      <c r="A36" s="353">
        <f>AT3A_Schools_PS!A36</f>
        <v>27</v>
      </c>
      <c r="B36" s="353" t="str">
        <f>AT3A_Schools_PS!B36</f>
        <v>27-FIROZABAD</v>
      </c>
      <c r="C36" s="353">
        <v>11</v>
      </c>
      <c r="D36" s="353">
        <v>0</v>
      </c>
      <c r="E36" s="353">
        <v>11</v>
      </c>
      <c r="F36" s="353">
        <v>0</v>
      </c>
      <c r="G36" s="353">
        <v>11</v>
      </c>
      <c r="H36" s="353">
        <v>0</v>
      </c>
      <c r="I36" s="353">
        <v>0</v>
      </c>
      <c r="J36" s="353">
        <v>0</v>
      </c>
      <c r="K36" s="353">
        <v>55000</v>
      </c>
    </row>
    <row r="37" spans="1:11" ht="15.75" customHeight="1">
      <c r="A37" s="353">
        <f>AT3A_Schools_PS!A37</f>
        <v>28</v>
      </c>
      <c r="B37" s="353" t="str">
        <f>AT3A_Schools_PS!B37</f>
        <v>28-G.B. NAGAR</v>
      </c>
      <c r="C37" s="353">
        <v>4</v>
      </c>
      <c r="D37" s="353">
        <v>4</v>
      </c>
      <c r="E37" s="353">
        <v>0</v>
      </c>
      <c r="F37" s="353">
        <v>0</v>
      </c>
      <c r="G37" s="353">
        <v>0</v>
      </c>
      <c r="H37" s="353">
        <v>0</v>
      </c>
      <c r="I37" s="353">
        <v>0</v>
      </c>
      <c r="J37" s="353">
        <v>0</v>
      </c>
      <c r="K37" s="353">
        <v>20000</v>
      </c>
    </row>
    <row r="38" spans="1:11" ht="15.75" customHeight="1">
      <c r="A38" s="353">
        <f>AT3A_Schools_PS!A38</f>
        <v>29</v>
      </c>
      <c r="B38" s="353" t="str">
        <f>AT3A_Schools_PS!B38</f>
        <v>29-GHAZIPUR</v>
      </c>
      <c r="C38" s="353">
        <v>18</v>
      </c>
      <c r="D38" s="353">
        <v>1</v>
      </c>
      <c r="E38" s="353">
        <v>17</v>
      </c>
      <c r="F38" s="353">
        <v>0</v>
      </c>
      <c r="G38" s="353">
        <v>17</v>
      </c>
      <c r="H38" s="353">
        <v>0</v>
      </c>
      <c r="I38" s="353">
        <v>0</v>
      </c>
      <c r="J38" s="353">
        <v>0</v>
      </c>
      <c r="K38" s="353">
        <v>90000</v>
      </c>
    </row>
    <row r="39" spans="1:11" ht="15.75" customHeight="1">
      <c r="A39" s="353">
        <f>AT3A_Schools_PS!A39</f>
        <v>30</v>
      </c>
      <c r="B39" s="353" t="str">
        <f>AT3A_Schools_PS!B39</f>
        <v>30-GHAZIYABAD</v>
      </c>
      <c r="C39" s="353">
        <v>673</v>
      </c>
      <c r="D39" s="353">
        <v>0</v>
      </c>
      <c r="E39" s="353">
        <v>0</v>
      </c>
      <c r="F39" s="353">
        <v>673</v>
      </c>
      <c r="G39" s="353">
        <v>673</v>
      </c>
      <c r="H39" s="353">
        <v>0</v>
      </c>
      <c r="I39" s="353">
        <v>0</v>
      </c>
      <c r="J39" s="353">
        <v>0</v>
      </c>
      <c r="K39" s="353">
        <v>0</v>
      </c>
    </row>
    <row r="40" spans="1:11" ht="15.75" customHeight="1">
      <c r="A40" s="353">
        <f>AT3A_Schools_PS!A40</f>
        <v>31</v>
      </c>
      <c r="B40" s="353" t="str">
        <f>AT3A_Schools_PS!B40</f>
        <v>31-GONDA</v>
      </c>
      <c r="C40" s="353">
        <v>17</v>
      </c>
      <c r="D40" s="353">
        <v>1</v>
      </c>
      <c r="E40" s="353">
        <v>17</v>
      </c>
      <c r="F40" s="353">
        <v>0</v>
      </c>
      <c r="G40" s="353">
        <v>3211</v>
      </c>
      <c r="H40" s="353">
        <v>0</v>
      </c>
      <c r="I40" s="353">
        <v>0</v>
      </c>
      <c r="J40" s="353">
        <v>0</v>
      </c>
      <c r="K40" s="353">
        <v>85000</v>
      </c>
    </row>
    <row r="41" spans="1:11" ht="15.75" customHeight="1">
      <c r="A41" s="353">
        <f>AT3A_Schools_PS!A41</f>
        <v>32</v>
      </c>
      <c r="B41" s="353" t="str">
        <f>AT3A_Schools_PS!B41</f>
        <v>32-GORAKHPUR</v>
      </c>
      <c r="C41" s="353">
        <v>0</v>
      </c>
      <c r="D41" s="353">
        <v>0</v>
      </c>
      <c r="E41" s="353">
        <v>0</v>
      </c>
      <c r="F41" s="353">
        <v>0</v>
      </c>
      <c r="G41" s="353">
        <v>0</v>
      </c>
      <c r="H41" s="353">
        <v>0</v>
      </c>
      <c r="I41" s="353">
        <v>0</v>
      </c>
      <c r="J41" s="353">
        <v>0</v>
      </c>
      <c r="K41" s="353">
        <v>0</v>
      </c>
    </row>
    <row r="42" spans="1:11" ht="15.75" customHeight="1">
      <c r="A42" s="353">
        <f>AT3A_Schools_PS!A42</f>
        <v>33</v>
      </c>
      <c r="B42" s="353" t="str">
        <f>AT3A_Schools_PS!B42</f>
        <v>33-HAMEERPUR</v>
      </c>
      <c r="C42" s="353">
        <v>10</v>
      </c>
      <c r="D42" s="353">
        <v>0</v>
      </c>
      <c r="E42" s="353">
        <v>10</v>
      </c>
      <c r="F42" s="353">
        <v>0</v>
      </c>
      <c r="G42" s="353">
        <v>10</v>
      </c>
      <c r="H42" s="353">
        <v>0</v>
      </c>
      <c r="I42" s="353">
        <v>0</v>
      </c>
      <c r="J42" s="353">
        <v>0</v>
      </c>
      <c r="K42" s="353">
        <v>50000</v>
      </c>
    </row>
    <row r="43" spans="1:11" ht="15.75" customHeight="1">
      <c r="A43" s="353">
        <f>AT3A_Schools_PS!A43</f>
        <v>34</v>
      </c>
      <c r="B43" s="353" t="str">
        <f>AT3A_Schools_PS!B43</f>
        <v>34-HARDOI</v>
      </c>
      <c r="C43" s="353">
        <v>25</v>
      </c>
      <c r="D43" s="353">
        <v>0</v>
      </c>
      <c r="E43" s="353">
        <v>25</v>
      </c>
      <c r="F43" s="353">
        <v>0</v>
      </c>
      <c r="G43" s="353">
        <v>0</v>
      </c>
      <c r="H43" s="353">
        <v>0</v>
      </c>
      <c r="I43" s="353">
        <v>0</v>
      </c>
      <c r="J43" s="353">
        <v>0</v>
      </c>
      <c r="K43" s="353">
        <v>125000</v>
      </c>
    </row>
    <row r="44" spans="1:11" ht="15.75" customHeight="1">
      <c r="A44" s="353">
        <f>AT3A_Schools_PS!A44</f>
        <v>35</v>
      </c>
      <c r="B44" s="353" t="str">
        <f>AT3A_Schools_PS!B44</f>
        <v>35-HATHRAS</v>
      </c>
      <c r="C44" s="353">
        <v>9</v>
      </c>
      <c r="D44" s="353">
        <v>0</v>
      </c>
      <c r="E44" s="353">
        <v>9</v>
      </c>
      <c r="F44" s="353">
        <v>0</v>
      </c>
      <c r="G44" s="353">
        <v>9</v>
      </c>
      <c r="H44" s="353">
        <v>0</v>
      </c>
      <c r="I44" s="353">
        <v>0</v>
      </c>
      <c r="J44" s="353">
        <v>0</v>
      </c>
      <c r="K44" s="353">
        <v>54000</v>
      </c>
    </row>
    <row r="45" spans="1:11" ht="15.75" customHeight="1">
      <c r="A45" s="353">
        <f>AT3A_Schools_PS!A45</f>
        <v>36</v>
      </c>
      <c r="B45" s="353" t="str">
        <f>AT3A_Schools_PS!B45</f>
        <v>36-ITAWAH</v>
      </c>
      <c r="C45" s="353">
        <v>9</v>
      </c>
      <c r="D45" s="353">
        <v>0</v>
      </c>
      <c r="E45" s="353">
        <v>9</v>
      </c>
      <c r="F45" s="353">
        <v>1884</v>
      </c>
      <c r="G45" s="353">
        <v>76</v>
      </c>
      <c r="H45" s="353">
        <v>1884</v>
      </c>
      <c r="I45" s="353">
        <v>0</v>
      </c>
      <c r="J45" s="353">
        <v>0</v>
      </c>
      <c r="K45" s="353">
        <v>76000</v>
      </c>
    </row>
    <row r="46" spans="1:11" ht="15.75" customHeight="1">
      <c r="A46" s="353">
        <f>AT3A_Schools_PS!A46</f>
        <v>37</v>
      </c>
      <c r="B46" s="353" t="str">
        <f>AT3A_Schools_PS!B46</f>
        <v>37-J.P. NAGAR</v>
      </c>
      <c r="C46" s="353">
        <v>8</v>
      </c>
      <c r="D46" s="353">
        <v>1</v>
      </c>
      <c r="E46" s="353">
        <v>8</v>
      </c>
      <c r="F46" s="353">
        <v>1620</v>
      </c>
      <c r="G46" s="353">
        <v>16</v>
      </c>
      <c r="H46" s="353">
        <v>0</v>
      </c>
      <c r="I46" s="353">
        <v>0</v>
      </c>
      <c r="J46" s="353">
        <v>0</v>
      </c>
      <c r="K46" s="353">
        <v>160000</v>
      </c>
    </row>
    <row r="47" spans="1:11" ht="15.75" customHeight="1">
      <c r="A47" s="353">
        <f>AT3A_Schools_PS!A47</f>
        <v>38</v>
      </c>
      <c r="B47" s="353" t="str">
        <f>AT3A_Schools_PS!B47</f>
        <v>38-JALAUN</v>
      </c>
      <c r="C47" s="353">
        <v>13</v>
      </c>
      <c r="D47" s="353">
        <v>0</v>
      </c>
      <c r="E47" s="353">
        <v>13</v>
      </c>
      <c r="F47" s="353">
        <v>0</v>
      </c>
      <c r="G47" s="353">
        <v>13</v>
      </c>
      <c r="H47" s="353">
        <v>0</v>
      </c>
      <c r="I47" s="353">
        <v>0</v>
      </c>
      <c r="J47" s="353">
        <v>0</v>
      </c>
      <c r="K47" s="353">
        <v>65000</v>
      </c>
    </row>
    <row r="48" spans="1:11" ht="15.75" customHeight="1">
      <c r="A48" s="353">
        <f>AT3A_Schools_PS!A48</f>
        <v>39</v>
      </c>
      <c r="B48" s="353" t="str">
        <f>AT3A_Schools_PS!B48</f>
        <v>39-JAUNPUR</v>
      </c>
      <c r="C48" s="353">
        <v>23</v>
      </c>
      <c r="D48" s="353">
        <v>1</v>
      </c>
      <c r="E48" s="353">
        <v>22</v>
      </c>
      <c r="F48" s="353">
        <v>0</v>
      </c>
      <c r="G48" s="353">
        <v>0</v>
      </c>
      <c r="H48" s="353">
        <v>0</v>
      </c>
      <c r="I48" s="353">
        <v>0</v>
      </c>
      <c r="J48" s="353">
        <v>0</v>
      </c>
      <c r="K48" s="353">
        <v>220000</v>
      </c>
    </row>
    <row r="49" spans="1:11" ht="15.75" customHeight="1">
      <c r="A49" s="353">
        <f>AT3A_Schools_PS!A49</f>
        <v>40</v>
      </c>
      <c r="B49" s="353" t="str">
        <f>AT3A_Schools_PS!B49</f>
        <v>40-JHANSI</v>
      </c>
      <c r="C49" s="353">
        <v>10</v>
      </c>
      <c r="D49" s="353">
        <v>0</v>
      </c>
      <c r="E49" s="353">
        <v>10</v>
      </c>
      <c r="F49" s="353">
        <v>0</v>
      </c>
      <c r="G49" s="353">
        <v>0</v>
      </c>
      <c r="H49" s="353">
        <v>0</v>
      </c>
      <c r="I49" s="353">
        <v>0</v>
      </c>
      <c r="J49" s="353">
        <v>0</v>
      </c>
      <c r="K49" s="353">
        <v>50000</v>
      </c>
    </row>
    <row r="50" spans="1:11" ht="15.75" customHeight="1">
      <c r="A50" s="353">
        <f>AT3A_Schools_PS!A50</f>
        <v>41</v>
      </c>
      <c r="B50" s="353" t="str">
        <f>AT3A_Schools_PS!B50</f>
        <v>41-KANNAUJ</v>
      </c>
      <c r="C50" s="353">
        <v>18</v>
      </c>
      <c r="D50" s="353">
        <v>0</v>
      </c>
      <c r="E50" s="353">
        <v>18</v>
      </c>
      <c r="F50" s="353">
        <v>0</v>
      </c>
      <c r="G50" s="353">
        <v>18</v>
      </c>
      <c r="H50" s="353">
        <v>0</v>
      </c>
      <c r="I50" s="353">
        <v>0</v>
      </c>
      <c r="J50" s="353">
        <v>0</v>
      </c>
      <c r="K50" s="353">
        <v>45000</v>
      </c>
    </row>
    <row r="51" spans="1:11" ht="15.75" customHeight="1">
      <c r="A51" s="353">
        <f>AT3A_Schools_PS!A51</f>
        <v>42</v>
      </c>
      <c r="B51" s="353" t="str">
        <f>AT3A_Schools_PS!B51</f>
        <v>42-KANPUR DEHAT</v>
      </c>
      <c r="C51" s="353">
        <v>10</v>
      </c>
      <c r="D51" s="353">
        <v>0</v>
      </c>
      <c r="E51" s="353">
        <v>10</v>
      </c>
      <c r="F51" s="353">
        <v>0</v>
      </c>
      <c r="G51" s="353">
        <v>10</v>
      </c>
      <c r="H51" s="353">
        <v>0</v>
      </c>
      <c r="I51" s="353">
        <v>0</v>
      </c>
      <c r="J51" s="353">
        <v>0</v>
      </c>
      <c r="K51" s="353">
        <v>50000</v>
      </c>
    </row>
    <row r="52" spans="1:11" ht="15.75" customHeight="1">
      <c r="A52" s="353">
        <f>AT3A_Schools_PS!A52</f>
        <v>43</v>
      </c>
      <c r="B52" s="353" t="str">
        <f>AT3A_Schools_PS!B52</f>
        <v>43-KANPUR NAGAR</v>
      </c>
      <c r="C52" s="353">
        <v>11</v>
      </c>
      <c r="D52" s="353">
        <v>0</v>
      </c>
      <c r="E52" s="353">
        <v>11</v>
      </c>
      <c r="F52" s="353">
        <v>0</v>
      </c>
      <c r="G52" s="353">
        <v>11</v>
      </c>
      <c r="H52" s="353">
        <v>0</v>
      </c>
      <c r="I52" s="353">
        <v>0</v>
      </c>
      <c r="J52" s="353">
        <v>0</v>
      </c>
      <c r="K52" s="353">
        <v>110000</v>
      </c>
    </row>
    <row r="53" spans="1:11" ht="15.75" customHeight="1">
      <c r="A53" s="353">
        <f>AT3A_Schools_PS!A53</f>
        <v>44</v>
      </c>
      <c r="B53" s="353" t="str">
        <f>AT3A_Schools_PS!B53</f>
        <v>44-KAAS GANJ</v>
      </c>
      <c r="C53" s="353">
        <v>10</v>
      </c>
      <c r="D53" s="353">
        <v>0</v>
      </c>
      <c r="E53" s="353">
        <v>10</v>
      </c>
      <c r="F53" s="353">
        <v>0</v>
      </c>
      <c r="G53" s="353">
        <v>10</v>
      </c>
      <c r="H53" s="353">
        <v>0</v>
      </c>
      <c r="I53" s="353">
        <v>0</v>
      </c>
      <c r="J53" s="353">
        <v>0</v>
      </c>
      <c r="K53" s="353">
        <v>60000</v>
      </c>
    </row>
    <row r="54" spans="1:11" ht="15.75" customHeight="1">
      <c r="A54" s="353">
        <f>AT3A_Schools_PS!A54</f>
        <v>45</v>
      </c>
      <c r="B54" s="353" t="str">
        <f>AT3A_Schools_PS!B54</f>
        <v>45-KAUSHAMBI</v>
      </c>
      <c r="C54" s="353">
        <v>85</v>
      </c>
      <c r="D54" s="353">
        <v>0</v>
      </c>
      <c r="E54" s="353">
        <v>85</v>
      </c>
      <c r="F54" s="353">
        <v>0</v>
      </c>
      <c r="G54" s="353">
        <v>85</v>
      </c>
      <c r="H54" s="353">
        <v>0</v>
      </c>
      <c r="I54" s="353">
        <v>0</v>
      </c>
      <c r="J54" s="353">
        <v>0</v>
      </c>
      <c r="K54" s="353">
        <v>85000</v>
      </c>
    </row>
    <row r="55" spans="1:11" ht="15.75" customHeight="1">
      <c r="A55" s="353">
        <f>AT3A_Schools_PS!A55</f>
        <v>46</v>
      </c>
      <c r="B55" s="353" t="str">
        <f>AT3A_Schools_PS!B55</f>
        <v>46-KUSHINAGAR</v>
      </c>
      <c r="C55" s="353">
        <v>8</v>
      </c>
      <c r="D55" s="353">
        <v>0</v>
      </c>
      <c r="E55" s="353">
        <v>8</v>
      </c>
      <c r="F55" s="353">
        <v>0</v>
      </c>
      <c r="G55" s="353">
        <v>8</v>
      </c>
      <c r="H55" s="353">
        <v>0</v>
      </c>
      <c r="I55" s="353">
        <v>8</v>
      </c>
      <c r="J55" s="353">
        <v>0</v>
      </c>
      <c r="K55" s="353">
        <v>93938</v>
      </c>
    </row>
    <row r="56" spans="1:11" ht="15.75" customHeight="1">
      <c r="A56" s="353">
        <f>AT3A_Schools_PS!A56</f>
        <v>47</v>
      </c>
      <c r="B56" s="353" t="str">
        <f>AT3A_Schools_PS!B56</f>
        <v>47-LAKHIMPUR KHERI</v>
      </c>
      <c r="C56" s="353">
        <v>16</v>
      </c>
      <c r="D56" s="353">
        <v>0</v>
      </c>
      <c r="E56" s="353">
        <v>16</v>
      </c>
      <c r="F56" s="353">
        <v>0</v>
      </c>
      <c r="G56" s="353">
        <v>16</v>
      </c>
      <c r="H56" s="353">
        <v>0</v>
      </c>
      <c r="I56" s="353">
        <v>0</v>
      </c>
      <c r="J56" s="353">
        <v>0</v>
      </c>
      <c r="K56" s="353">
        <v>8000</v>
      </c>
    </row>
    <row r="57" spans="1:11" ht="15.75" customHeight="1">
      <c r="A57" s="353">
        <f>AT3A_Schools_PS!A57</f>
        <v>48</v>
      </c>
      <c r="B57" s="353" t="str">
        <f>AT3A_Schools_PS!B57</f>
        <v>48-LALITPUR</v>
      </c>
      <c r="C57" s="353">
        <v>7</v>
      </c>
      <c r="D57" s="353">
        <v>0</v>
      </c>
      <c r="E57" s="353">
        <v>7</v>
      </c>
      <c r="F57" s="353">
        <v>0</v>
      </c>
      <c r="G57" s="353">
        <v>0</v>
      </c>
      <c r="H57" s="353">
        <v>0</v>
      </c>
      <c r="I57" s="353">
        <v>0</v>
      </c>
      <c r="J57" s="353">
        <v>0</v>
      </c>
      <c r="K57" s="353">
        <v>35000</v>
      </c>
    </row>
    <row r="58" spans="1:11" ht="15.75" customHeight="1">
      <c r="A58" s="353">
        <f>AT3A_Schools_PS!A58</f>
        <v>49</v>
      </c>
      <c r="B58" s="353" t="str">
        <f>AT3A_Schools_PS!B58</f>
        <v>49-LUCKNOW</v>
      </c>
      <c r="C58" s="353">
        <v>12</v>
      </c>
      <c r="D58" s="353">
        <v>0</v>
      </c>
      <c r="E58" s="353">
        <v>12</v>
      </c>
      <c r="F58" s="353">
        <v>0</v>
      </c>
      <c r="G58" s="353">
        <v>12</v>
      </c>
      <c r="H58" s="353">
        <v>0</v>
      </c>
      <c r="I58" s="353">
        <v>0</v>
      </c>
      <c r="J58" s="353">
        <v>0</v>
      </c>
      <c r="K58" s="353">
        <v>60000</v>
      </c>
    </row>
    <row r="59" spans="1:11" ht="15.75" customHeight="1">
      <c r="A59" s="353">
        <f>AT3A_Schools_PS!A59</f>
        <v>50</v>
      </c>
      <c r="B59" s="353" t="str">
        <f>AT3A_Schools_PS!B59</f>
        <v>50-MAHOBA</v>
      </c>
      <c r="C59" s="353">
        <v>5</v>
      </c>
      <c r="D59" s="353">
        <v>0</v>
      </c>
      <c r="E59" s="353">
        <v>5</v>
      </c>
      <c r="F59" s="353">
        <v>0</v>
      </c>
      <c r="G59" s="353">
        <v>5</v>
      </c>
      <c r="H59" s="353">
        <v>0</v>
      </c>
      <c r="I59" s="353">
        <v>0</v>
      </c>
      <c r="J59" s="353">
        <v>0</v>
      </c>
      <c r="K59" s="353">
        <v>25000</v>
      </c>
    </row>
    <row r="60" spans="1:11" ht="15.75" customHeight="1">
      <c r="A60" s="353">
        <f>AT3A_Schools_PS!A60</f>
        <v>51</v>
      </c>
      <c r="B60" s="353" t="str">
        <f>AT3A_Schools_PS!B60</f>
        <v>51-MAHRAJGANJ</v>
      </c>
      <c r="C60" s="353">
        <v>12</v>
      </c>
      <c r="D60" s="353">
        <v>1</v>
      </c>
      <c r="E60" s="353">
        <v>12</v>
      </c>
      <c r="F60" s="353">
        <v>0</v>
      </c>
      <c r="G60" s="353">
        <v>12</v>
      </c>
      <c r="H60" s="353">
        <v>0</v>
      </c>
      <c r="I60" s="353">
        <v>0</v>
      </c>
      <c r="J60" s="353">
        <v>0</v>
      </c>
      <c r="K60" s="353">
        <v>70000</v>
      </c>
    </row>
    <row r="61" spans="1:11" ht="15.75" customHeight="1">
      <c r="A61" s="353">
        <f>AT3A_Schools_PS!A61</f>
        <v>52</v>
      </c>
      <c r="B61" s="353" t="str">
        <f>AT3A_Schools_PS!B61</f>
        <v>52-MAINPURI</v>
      </c>
      <c r="C61" s="353">
        <v>2</v>
      </c>
      <c r="D61" s="353">
        <v>1</v>
      </c>
      <c r="E61" s="353">
        <v>1</v>
      </c>
      <c r="F61" s="353">
        <v>1</v>
      </c>
      <c r="G61" s="353">
        <v>2</v>
      </c>
      <c r="H61" s="353">
        <v>2</v>
      </c>
      <c r="I61" s="353">
        <v>4</v>
      </c>
      <c r="J61" s="353">
        <v>0</v>
      </c>
      <c r="K61" s="353">
        <v>50000</v>
      </c>
    </row>
    <row r="62" spans="1:11" ht="15.75" customHeight="1">
      <c r="A62" s="353">
        <f>AT3A_Schools_PS!A62</f>
        <v>53</v>
      </c>
      <c r="B62" s="353" t="str">
        <f>AT3A_Schools_PS!B62</f>
        <v>53-MATHURA</v>
      </c>
      <c r="C62" s="353">
        <v>1</v>
      </c>
      <c r="D62" s="353">
        <v>1</v>
      </c>
      <c r="E62" s="353">
        <v>1</v>
      </c>
      <c r="F62" s="353">
        <v>4</v>
      </c>
      <c r="G62" s="353">
        <v>2</v>
      </c>
      <c r="H62" s="353">
        <v>0</v>
      </c>
      <c r="I62" s="353">
        <v>0</v>
      </c>
      <c r="J62" s="353">
        <v>0</v>
      </c>
      <c r="K62" s="353">
        <v>2000</v>
      </c>
    </row>
    <row r="63" spans="1:11" ht="15.75" customHeight="1">
      <c r="A63" s="353">
        <f>AT3A_Schools_PS!A63</f>
        <v>54</v>
      </c>
      <c r="B63" s="353" t="str">
        <f>AT3A_Schools_PS!B63</f>
        <v>54-MAU</v>
      </c>
      <c r="C63" s="353">
        <v>11</v>
      </c>
      <c r="D63" s="353">
        <v>1</v>
      </c>
      <c r="E63" s="353">
        <v>10</v>
      </c>
      <c r="F63" s="353">
        <v>0</v>
      </c>
      <c r="G63" s="353">
        <v>0</v>
      </c>
      <c r="H63" s="353">
        <v>1</v>
      </c>
      <c r="I63" s="353">
        <v>0</v>
      </c>
      <c r="J63" s="353">
        <v>0</v>
      </c>
      <c r="K63" s="353">
        <v>55000</v>
      </c>
    </row>
    <row r="64" spans="1:11" ht="15.75" customHeight="1">
      <c r="A64" s="353">
        <f>AT3A_Schools_PS!A64</f>
        <v>55</v>
      </c>
      <c r="B64" s="353" t="str">
        <f>AT3A_Schools_PS!B64</f>
        <v>55-MEERUT</v>
      </c>
      <c r="C64" s="353">
        <v>14</v>
      </c>
      <c r="D64" s="353">
        <v>0</v>
      </c>
      <c r="E64" s="353">
        <v>14</v>
      </c>
      <c r="F64" s="353">
        <v>0</v>
      </c>
      <c r="G64" s="353">
        <v>14</v>
      </c>
      <c r="H64" s="353">
        <v>0</v>
      </c>
      <c r="I64" s="353">
        <v>0</v>
      </c>
      <c r="J64" s="353">
        <v>0</v>
      </c>
      <c r="K64" s="353">
        <v>7000</v>
      </c>
    </row>
    <row r="65" spans="1:11" ht="15.75" customHeight="1">
      <c r="A65" s="353">
        <f>AT3A_Schools_PS!A65</f>
        <v>56</v>
      </c>
      <c r="B65" s="353" t="str">
        <f>AT3A_Schools_PS!B65</f>
        <v>56-MIRZAPUR</v>
      </c>
      <c r="C65" s="353">
        <v>14</v>
      </c>
      <c r="D65" s="353">
        <v>1</v>
      </c>
      <c r="E65" s="353">
        <v>13</v>
      </c>
      <c r="F65" s="353">
        <v>0</v>
      </c>
      <c r="G65" s="353">
        <v>13</v>
      </c>
      <c r="H65" s="353">
        <v>0</v>
      </c>
      <c r="I65" s="353">
        <v>0</v>
      </c>
      <c r="J65" s="353">
        <v>0</v>
      </c>
      <c r="K65" s="353">
        <v>130000</v>
      </c>
    </row>
    <row r="66" spans="1:11" ht="15.75" customHeight="1">
      <c r="A66" s="353">
        <f>AT3A_Schools_PS!A66</f>
        <v>57</v>
      </c>
      <c r="B66" s="353" t="str">
        <f>AT3A_Schools_PS!B66</f>
        <v>57-MORADABAD</v>
      </c>
      <c r="C66" s="353">
        <v>9</v>
      </c>
      <c r="D66" s="353">
        <v>1</v>
      </c>
      <c r="E66" s="353">
        <v>9</v>
      </c>
      <c r="F66" s="353">
        <v>1831</v>
      </c>
      <c r="G66" s="353">
        <v>1831</v>
      </c>
      <c r="H66" s="353">
        <v>0</v>
      </c>
      <c r="I66" s="353">
        <v>0</v>
      </c>
      <c r="J66" s="353">
        <v>100000</v>
      </c>
      <c r="K66" s="353">
        <v>180000</v>
      </c>
    </row>
    <row r="67" spans="1:11" ht="15.75" customHeight="1">
      <c r="A67" s="353">
        <f>AT3A_Schools_PS!A67</f>
        <v>58</v>
      </c>
      <c r="B67" s="353" t="str">
        <f>AT3A_Schools_PS!B67</f>
        <v>58-MUZAFFARNAGAR</v>
      </c>
      <c r="C67" s="353">
        <v>11</v>
      </c>
      <c r="D67" s="353">
        <v>1</v>
      </c>
      <c r="E67" s="353">
        <v>11</v>
      </c>
      <c r="F67" s="353">
        <v>0</v>
      </c>
      <c r="G67" s="353">
        <v>11</v>
      </c>
      <c r="H67" s="353">
        <v>0</v>
      </c>
      <c r="I67" s="353">
        <v>0</v>
      </c>
      <c r="J67" s="353">
        <v>0</v>
      </c>
      <c r="K67" s="353">
        <v>55000</v>
      </c>
    </row>
    <row r="68" spans="1:11" ht="15.75" customHeight="1">
      <c r="A68" s="353">
        <f>AT3A_Schools_PS!A68</f>
        <v>59</v>
      </c>
      <c r="B68" s="353" t="str">
        <f>AT3A_Schools_PS!B68</f>
        <v>59-PILIBHIT</v>
      </c>
      <c r="C68" s="353">
        <v>8</v>
      </c>
      <c r="D68" s="353">
        <v>0</v>
      </c>
      <c r="E68" s="353">
        <v>8</v>
      </c>
      <c r="F68" s="353">
        <v>0</v>
      </c>
      <c r="G68" s="353">
        <v>8</v>
      </c>
      <c r="H68" s="353">
        <v>0</v>
      </c>
      <c r="I68" s="353">
        <v>0</v>
      </c>
      <c r="J68" s="353">
        <v>0</v>
      </c>
      <c r="K68" s="353">
        <v>40000</v>
      </c>
    </row>
    <row r="69" spans="1:11" ht="15.75" customHeight="1">
      <c r="A69" s="353">
        <f>AT3A_Schools_PS!A69</f>
        <v>60</v>
      </c>
      <c r="B69" s="353" t="str">
        <f>AT3A_Schools_PS!B69</f>
        <v>60-PRATAPGARH</v>
      </c>
      <c r="C69" s="353">
        <v>172</v>
      </c>
      <c r="D69" s="353">
        <v>0</v>
      </c>
      <c r="E69" s="353">
        <v>172</v>
      </c>
      <c r="F69" s="353">
        <v>0</v>
      </c>
      <c r="G69" s="353">
        <v>172</v>
      </c>
      <c r="H69" s="353">
        <v>0</v>
      </c>
      <c r="I69" s="353">
        <v>0</v>
      </c>
      <c r="J69" s="353">
        <v>0</v>
      </c>
      <c r="K69" s="353">
        <v>172000</v>
      </c>
    </row>
    <row r="70" spans="1:11" ht="15.75" customHeight="1">
      <c r="A70" s="353">
        <f>AT3A_Schools_PS!A70</f>
        <v>61</v>
      </c>
      <c r="B70" s="353" t="str">
        <f>AT3A_Schools_PS!B70</f>
        <v>61-RAI BAREILY</v>
      </c>
      <c r="C70" s="353">
        <v>0</v>
      </c>
      <c r="D70" s="353">
        <v>0</v>
      </c>
      <c r="E70" s="353">
        <v>0</v>
      </c>
      <c r="F70" s="353">
        <v>0</v>
      </c>
      <c r="G70" s="353">
        <v>0</v>
      </c>
      <c r="H70" s="353">
        <v>0</v>
      </c>
      <c r="I70" s="353">
        <v>0</v>
      </c>
      <c r="J70" s="353">
        <v>0</v>
      </c>
      <c r="K70" s="353">
        <v>19000</v>
      </c>
    </row>
    <row r="71" spans="1:11" ht="15.75" customHeight="1">
      <c r="A71" s="353">
        <f>AT3A_Schools_PS!A71</f>
        <v>62</v>
      </c>
      <c r="B71" s="353" t="str">
        <f>AT3A_Schools_PS!B71</f>
        <v>62-RAMPUR</v>
      </c>
      <c r="C71" s="353">
        <v>7</v>
      </c>
      <c r="D71" s="353">
        <v>1</v>
      </c>
      <c r="E71" s="353">
        <v>7</v>
      </c>
      <c r="F71" s="353">
        <v>2063</v>
      </c>
      <c r="G71" s="353">
        <v>2063</v>
      </c>
      <c r="H71" s="353">
        <v>0</v>
      </c>
      <c r="I71" s="353">
        <v>0</v>
      </c>
      <c r="J71" s="353">
        <v>0</v>
      </c>
      <c r="K71" s="353">
        <v>140000</v>
      </c>
    </row>
    <row r="72" spans="1:11" ht="15.75" customHeight="1">
      <c r="A72" s="353">
        <f>AT3A_Schools_PS!A72</f>
        <v>63</v>
      </c>
      <c r="B72" s="353" t="str">
        <f>AT3A_Schools_PS!B72</f>
        <v>63-SAHARANPUR</v>
      </c>
      <c r="C72" s="353">
        <v>14</v>
      </c>
      <c r="D72" s="353">
        <v>0</v>
      </c>
      <c r="E72" s="353">
        <v>14</v>
      </c>
      <c r="F72" s="353">
        <v>0</v>
      </c>
      <c r="G72" s="353">
        <v>14</v>
      </c>
      <c r="H72" s="353">
        <v>0</v>
      </c>
      <c r="I72" s="353">
        <v>0</v>
      </c>
      <c r="J72" s="353">
        <v>0</v>
      </c>
      <c r="K72" s="353">
        <v>70000</v>
      </c>
    </row>
    <row r="73" spans="1:11" ht="15.75" customHeight="1">
      <c r="A73" s="353">
        <f>AT3A_Schools_PS!A73</f>
        <v>64</v>
      </c>
      <c r="B73" s="353" t="str">
        <f>AT3A_Schools_PS!B73</f>
        <v>64-SANTKABIR NAGAR</v>
      </c>
      <c r="C73" s="353">
        <v>0</v>
      </c>
      <c r="D73" s="353">
        <v>1</v>
      </c>
      <c r="E73" s="353">
        <v>0</v>
      </c>
      <c r="F73" s="353">
        <v>0</v>
      </c>
      <c r="G73" s="353">
        <v>0</v>
      </c>
      <c r="H73" s="353">
        <v>0</v>
      </c>
      <c r="I73" s="353">
        <v>0</v>
      </c>
      <c r="J73" s="353">
        <v>0</v>
      </c>
      <c r="K73" s="353">
        <v>70000</v>
      </c>
    </row>
    <row r="74" spans="1:11" ht="15.75" customHeight="1">
      <c r="A74" s="353">
        <f>AT3A_Schools_PS!A74</f>
        <v>65</v>
      </c>
      <c r="B74" s="353" t="str">
        <f>AT3A_Schools_PS!B74</f>
        <v>65-SHAHJAHANPUR</v>
      </c>
      <c r="C74" s="353">
        <v>18</v>
      </c>
      <c r="D74" s="353">
        <v>1</v>
      </c>
      <c r="E74" s="353">
        <v>17</v>
      </c>
      <c r="F74" s="353">
        <v>0</v>
      </c>
      <c r="G74" s="353">
        <v>0</v>
      </c>
      <c r="H74" s="353">
        <v>0</v>
      </c>
      <c r="I74" s="353">
        <v>0</v>
      </c>
      <c r="J74" s="353" t="s">
        <v>1014</v>
      </c>
      <c r="K74" s="353">
        <v>51400</v>
      </c>
    </row>
    <row r="75" spans="1:11" ht="15.75" customHeight="1">
      <c r="A75" s="353">
        <f>AT3A_Schools_PS!A75</f>
        <v>66</v>
      </c>
      <c r="B75" s="353" t="str">
        <f>AT3A_Schools_PS!B75</f>
        <v>66-SHRAWASTI</v>
      </c>
      <c r="C75" s="353">
        <v>5</v>
      </c>
      <c r="D75" s="353">
        <v>1</v>
      </c>
      <c r="E75" s="353">
        <v>5</v>
      </c>
      <c r="F75" s="353">
        <v>0</v>
      </c>
      <c r="G75" s="353">
        <v>5</v>
      </c>
      <c r="H75" s="353">
        <v>0</v>
      </c>
      <c r="I75" s="353">
        <v>0</v>
      </c>
      <c r="J75" s="353">
        <v>0</v>
      </c>
      <c r="K75" s="353">
        <v>25000</v>
      </c>
    </row>
    <row r="76" spans="1:11" ht="15.75" customHeight="1">
      <c r="A76" s="353">
        <f>AT3A_Schools_PS!A76</f>
        <v>67</v>
      </c>
      <c r="B76" s="353" t="str">
        <f>AT3A_Schools_PS!B76</f>
        <v>67-SIDDHARTHNAGAR</v>
      </c>
      <c r="C76" s="353">
        <v>0</v>
      </c>
      <c r="D76" s="353">
        <v>1</v>
      </c>
      <c r="E76" s="353">
        <v>0</v>
      </c>
      <c r="F76" s="353">
        <v>0</v>
      </c>
      <c r="G76" s="353">
        <v>0</v>
      </c>
      <c r="H76" s="353">
        <v>0</v>
      </c>
      <c r="I76" s="353">
        <v>0</v>
      </c>
      <c r="J76" s="353"/>
      <c r="K76" s="353">
        <v>1280</v>
      </c>
    </row>
    <row r="77" spans="1:11" ht="15.75" customHeight="1">
      <c r="A77" s="353">
        <f>AT3A_Schools_PS!A77</f>
        <v>68</v>
      </c>
      <c r="B77" s="353" t="str">
        <f>AT3A_Schools_PS!B77</f>
        <v>68-SITAPUR</v>
      </c>
      <c r="C77" s="353">
        <v>22</v>
      </c>
      <c r="D77" s="353">
        <v>0</v>
      </c>
      <c r="E77" s="353">
        <v>22</v>
      </c>
      <c r="F77" s="353">
        <v>0</v>
      </c>
      <c r="G77" s="353">
        <v>22</v>
      </c>
      <c r="H77" s="353">
        <v>0</v>
      </c>
      <c r="I77" s="353">
        <v>0</v>
      </c>
      <c r="J77" s="353">
        <v>0</v>
      </c>
      <c r="K77" s="353">
        <v>23000</v>
      </c>
    </row>
    <row r="78" spans="1:11" ht="15.75" customHeight="1">
      <c r="A78" s="353">
        <f>AT3A_Schools_PS!A78</f>
        <v>69</v>
      </c>
      <c r="B78" s="353" t="str">
        <f>AT3A_Schools_PS!B78</f>
        <v>69-SONBHADRA</v>
      </c>
      <c r="C78" s="353">
        <v>10</v>
      </c>
      <c r="D78" s="353">
        <v>2</v>
      </c>
      <c r="E78" s="353">
        <v>8</v>
      </c>
      <c r="F78" s="353">
        <v>0</v>
      </c>
      <c r="G78" s="353">
        <v>8</v>
      </c>
      <c r="H78" s="353">
        <v>10</v>
      </c>
      <c r="I78" s="353">
        <v>0</v>
      </c>
      <c r="J78" s="353">
        <v>0</v>
      </c>
      <c r="K78" s="353">
        <v>77000</v>
      </c>
    </row>
    <row r="79" spans="1:11" ht="15.75" customHeight="1">
      <c r="A79" s="353">
        <f>AT3A_Schools_PS!A79</f>
        <v>70</v>
      </c>
      <c r="B79" s="353" t="str">
        <f>AT3A_Schools_PS!B79</f>
        <v>70-SULTANPUR</v>
      </c>
      <c r="C79" s="353">
        <v>16</v>
      </c>
      <c r="D79" s="353">
        <v>1</v>
      </c>
      <c r="E79" s="353">
        <v>15</v>
      </c>
      <c r="F79" s="353">
        <v>0</v>
      </c>
      <c r="G79" s="353">
        <v>15</v>
      </c>
      <c r="H79" s="353">
        <v>0</v>
      </c>
      <c r="I79" s="353">
        <v>0</v>
      </c>
      <c r="J79" s="353">
        <v>0</v>
      </c>
      <c r="K79" s="353">
        <v>75000</v>
      </c>
    </row>
    <row r="80" spans="1:11" ht="15.75" customHeight="1">
      <c r="A80" s="353">
        <f>AT3A_Schools_PS!A80</f>
        <v>71</v>
      </c>
      <c r="B80" s="353" t="str">
        <f>AT3A_Schools_PS!B80</f>
        <v>71-UNNAO</v>
      </c>
      <c r="C80" s="353">
        <v>17</v>
      </c>
      <c r="D80" s="353">
        <v>0</v>
      </c>
      <c r="E80" s="353">
        <v>17</v>
      </c>
      <c r="F80" s="353">
        <v>0</v>
      </c>
      <c r="G80" s="353">
        <v>17</v>
      </c>
      <c r="H80" s="353">
        <v>0</v>
      </c>
      <c r="I80" s="353">
        <v>0</v>
      </c>
      <c r="J80" s="353">
        <v>0</v>
      </c>
      <c r="K80" s="353">
        <v>85000</v>
      </c>
    </row>
    <row r="81" spans="1:11" ht="15.75" customHeight="1">
      <c r="A81" s="353">
        <f>AT3A_Schools_PS!A81</f>
        <v>72</v>
      </c>
      <c r="B81" s="353" t="str">
        <f>AT3A_Schools_PS!B81</f>
        <v>72-VARANASI</v>
      </c>
      <c r="C81" s="353">
        <v>11</v>
      </c>
      <c r="D81" s="353">
        <v>1</v>
      </c>
      <c r="E81" s="353">
        <v>10</v>
      </c>
      <c r="F81" s="353">
        <v>0</v>
      </c>
      <c r="G81" s="353">
        <v>10</v>
      </c>
      <c r="H81" s="353">
        <v>0</v>
      </c>
      <c r="I81" s="353">
        <v>0</v>
      </c>
      <c r="J81" s="353">
        <v>0</v>
      </c>
      <c r="K81" s="353">
        <v>100000</v>
      </c>
    </row>
    <row r="82" spans="1:11" ht="15.75" customHeight="1">
      <c r="A82" s="353">
        <f>AT3A_Schools_PS!A82</f>
        <v>73</v>
      </c>
      <c r="B82" s="353" t="str">
        <f>AT3A_Schools_PS!B82</f>
        <v>73-SAMBHAL</v>
      </c>
      <c r="C82" s="353">
        <v>11</v>
      </c>
      <c r="D82" s="353">
        <v>1</v>
      </c>
      <c r="E82" s="353">
        <v>10</v>
      </c>
      <c r="F82" s="353">
        <v>0</v>
      </c>
      <c r="G82" s="353">
        <v>11</v>
      </c>
      <c r="H82" s="353">
        <v>0</v>
      </c>
      <c r="I82" s="353">
        <v>0</v>
      </c>
      <c r="J82" s="353">
        <v>0</v>
      </c>
      <c r="K82" s="353">
        <v>110000</v>
      </c>
    </row>
    <row r="83" spans="1:11" ht="15.75" customHeight="1">
      <c r="A83" s="353">
        <f>AT3A_Schools_PS!A83</f>
        <v>74</v>
      </c>
      <c r="B83" s="353" t="str">
        <f>AT3A_Schools_PS!B83</f>
        <v>74-HAPUR</v>
      </c>
      <c r="C83" s="353">
        <v>6</v>
      </c>
      <c r="D83" s="353">
        <v>0</v>
      </c>
      <c r="E83" s="353">
        <v>6</v>
      </c>
      <c r="F83" s="353">
        <v>0</v>
      </c>
      <c r="G83" s="353">
        <v>6</v>
      </c>
      <c r="H83" s="353">
        <v>0</v>
      </c>
      <c r="I83" s="353">
        <v>0</v>
      </c>
      <c r="J83" s="353">
        <v>0</v>
      </c>
      <c r="K83" s="353">
        <v>30000</v>
      </c>
    </row>
    <row r="84" spans="1:11" ht="15.75" customHeight="1">
      <c r="A84" s="353">
        <f>AT3A_Schools_PS!A84</f>
        <v>75</v>
      </c>
      <c r="B84" s="353" t="str">
        <f>AT3A_Schools_PS!B84</f>
        <v>75-SHAMLI</v>
      </c>
      <c r="C84" s="353">
        <v>8</v>
      </c>
      <c r="D84" s="353">
        <v>1</v>
      </c>
      <c r="E84" s="353">
        <v>8</v>
      </c>
      <c r="F84" s="353">
        <v>0</v>
      </c>
      <c r="G84" s="353">
        <v>8</v>
      </c>
      <c r="H84" s="353">
        <v>0</v>
      </c>
      <c r="I84" s="353">
        <v>0</v>
      </c>
      <c r="J84" s="353">
        <v>0</v>
      </c>
      <c r="K84" s="353">
        <v>40000</v>
      </c>
    </row>
    <row r="85" spans="1:11" ht="15.75" customHeight="1">
      <c r="A85" s="386" t="s">
        <v>1238</v>
      </c>
    </row>
    <row r="91" spans="1:11" ht="15.75" customHeight="1">
      <c r="A91" s="321" t="str">
        <f>AT_2A_fundflow!A53</f>
        <v>Date:</v>
      </c>
      <c r="I91" s="320" t="str">
        <f>'AT-1'!J46</f>
        <v>(Signature)</v>
      </c>
    </row>
    <row r="92" spans="1:11" ht="15.75" customHeight="1">
      <c r="A92" s="321" t="str">
        <f>AT_2A_fundflow!A54</f>
        <v>Place: LUCKNOW</v>
      </c>
      <c r="I92" s="320" t="str">
        <f>'AT-1'!J47</f>
        <v>Secretary Basic Education Department</v>
      </c>
    </row>
    <row r="93" spans="1:11" ht="15.75" customHeight="1">
      <c r="H93" s="320" t="str">
        <f>'AT-1'!I48</f>
        <v>Seal:</v>
      </c>
    </row>
  </sheetData>
  <mergeCells count="9">
    <mergeCell ref="G6:J6"/>
    <mergeCell ref="D6:F6"/>
    <mergeCell ref="A3:K3"/>
    <mergeCell ref="A2:K2"/>
    <mergeCell ref="B6:B7"/>
    <mergeCell ref="A6:A7"/>
    <mergeCell ref="C6:C7"/>
    <mergeCell ref="K6:K7"/>
    <mergeCell ref="A4:K4"/>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27.xml><?xml version="1.0" encoding="utf-8"?>
<worksheet xmlns="http://schemas.openxmlformats.org/spreadsheetml/2006/main" xmlns:r="http://schemas.openxmlformats.org/officeDocument/2006/relationships">
  <sheetPr>
    <tabColor rgb="FF00B050"/>
    <outlinePr summaryBelow="0" summaryRight="0"/>
    <pageSetUpPr fitToPage="1"/>
  </sheetPr>
  <dimension ref="A1:Z33"/>
  <sheetViews>
    <sheetView view="pageBreakPreview" zoomScaleSheetLayoutView="100" workbookViewId="0">
      <selection activeCell="H18" sqref="H18:I24"/>
    </sheetView>
  </sheetViews>
  <sheetFormatPr defaultColWidth="14.42578125" defaultRowHeight="15.75" customHeight="1"/>
  <cols>
    <col min="1" max="1" width="6.5703125" customWidth="1"/>
    <col min="2" max="2" width="24.7109375" customWidth="1"/>
    <col min="3" max="7" width="9.140625" customWidth="1"/>
    <col min="8" max="10" width="13.140625" customWidth="1"/>
  </cols>
  <sheetData>
    <row r="1" spans="1:26" ht="12.75">
      <c r="A1" s="34"/>
      <c r="B1" s="34"/>
      <c r="C1" s="34"/>
      <c r="D1" s="34"/>
      <c r="E1" s="34"/>
      <c r="F1" s="34"/>
      <c r="G1" s="34"/>
      <c r="H1" s="666"/>
      <c r="I1" s="666"/>
      <c r="J1" s="34"/>
      <c r="K1" s="38" t="s">
        <v>367</v>
      </c>
    </row>
    <row r="2" spans="1:26" ht="12.75">
      <c r="A2" s="739" t="str">
        <f>'AT-2-S1 BUDGET'!A2</f>
        <v>[Mid Day Meal Scheme, U.P.]</v>
      </c>
      <c r="B2" s="666"/>
      <c r="C2" s="666"/>
      <c r="D2" s="666"/>
      <c r="E2" s="666"/>
      <c r="F2" s="666"/>
      <c r="G2" s="666"/>
      <c r="H2" s="666"/>
      <c r="I2" s="666"/>
      <c r="J2" s="666"/>
      <c r="K2" s="666"/>
    </row>
    <row r="3" spans="1:26" ht="23.25">
      <c r="A3" s="737" t="str">
        <f>'AT-2-S1 BUDGET'!A3</f>
        <v>Annual Work Plan and Budget 2019-20</v>
      </c>
      <c r="B3" s="666"/>
      <c r="C3" s="666"/>
      <c r="D3" s="666"/>
      <c r="E3" s="666"/>
      <c r="F3" s="666"/>
      <c r="G3" s="666"/>
      <c r="H3" s="666"/>
      <c r="I3" s="666"/>
      <c r="J3" s="666"/>
      <c r="K3" s="666"/>
    </row>
    <row r="4" spans="1:26" ht="12.75">
      <c r="A4" s="754" t="s">
        <v>368</v>
      </c>
      <c r="B4" s="666"/>
      <c r="C4" s="666"/>
      <c r="D4" s="666"/>
      <c r="E4" s="666"/>
      <c r="F4" s="666"/>
      <c r="G4" s="666"/>
      <c r="H4" s="666"/>
      <c r="I4" s="666"/>
      <c r="J4" s="666"/>
      <c r="K4" s="666"/>
    </row>
    <row r="5" spans="1:26" ht="12.75">
      <c r="A5" s="39" t="str">
        <f>AT_2A_fundflow!A5</f>
        <v>State: UTTAR PRADESH</v>
      </c>
      <c r="B5" s="40"/>
      <c r="C5" s="34"/>
      <c r="D5" s="34"/>
      <c r="E5" s="34"/>
      <c r="F5" s="34"/>
      <c r="G5" s="34"/>
      <c r="H5" s="34"/>
      <c r="I5" s="34"/>
      <c r="J5" s="51"/>
      <c r="K5" s="53" t="str">
        <f>AT_2A_fundflow!U5</f>
        <v>(For the Period 01.04.18 to 31.03.19)</v>
      </c>
    </row>
    <row r="6" spans="1:26" ht="36.75" customHeight="1">
      <c r="A6" s="753" t="s">
        <v>369</v>
      </c>
      <c r="B6" s="753" t="s">
        <v>370</v>
      </c>
      <c r="C6" s="755" t="s">
        <v>371</v>
      </c>
      <c r="D6" s="654"/>
      <c r="E6" s="654"/>
      <c r="F6" s="654"/>
      <c r="G6" s="655"/>
      <c r="H6" s="755" t="s">
        <v>955</v>
      </c>
      <c r="I6" s="654"/>
      <c r="J6" s="655"/>
      <c r="K6" s="753" t="s">
        <v>372</v>
      </c>
      <c r="L6" s="43"/>
      <c r="M6" s="43"/>
      <c r="N6" s="43"/>
      <c r="O6" s="43"/>
      <c r="P6" s="43"/>
      <c r="Q6" s="43"/>
      <c r="R6" s="43"/>
      <c r="S6" s="43"/>
      <c r="T6" s="43"/>
      <c r="U6" s="43"/>
      <c r="V6" s="43"/>
      <c r="W6" s="43"/>
      <c r="X6" s="43"/>
      <c r="Y6" s="43"/>
      <c r="Z6" s="43"/>
    </row>
    <row r="7" spans="1:26" ht="15.75" customHeight="1">
      <c r="A7" s="657"/>
      <c r="B7" s="657"/>
      <c r="C7" s="44" t="s">
        <v>373</v>
      </c>
      <c r="D7" s="44" t="s">
        <v>374</v>
      </c>
      <c r="E7" s="44" t="s">
        <v>375</v>
      </c>
      <c r="F7" s="44" t="s">
        <v>376</v>
      </c>
      <c r="G7" s="44" t="s">
        <v>9</v>
      </c>
      <c r="H7" s="44" t="s">
        <v>375</v>
      </c>
      <c r="I7" s="44" t="s">
        <v>376</v>
      </c>
      <c r="J7" s="44" t="s">
        <v>9</v>
      </c>
      <c r="K7" s="657"/>
      <c r="L7" s="43"/>
      <c r="M7" s="43"/>
      <c r="N7" s="43"/>
      <c r="O7" s="43"/>
      <c r="P7" s="43"/>
      <c r="Q7" s="43"/>
      <c r="R7" s="43"/>
      <c r="S7" s="43"/>
      <c r="T7" s="43"/>
      <c r="U7" s="43"/>
      <c r="V7" s="43"/>
      <c r="W7" s="43"/>
      <c r="X7" s="43"/>
      <c r="Y7" s="43"/>
      <c r="Z7" s="43"/>
    </row>
    <row r="8" spans="1:26" s="373" customFormat="1" ht="12.75">
      <c r="A8" s="56">
        <v>1</v>
      </c>
      <c r="B8" s="56">
        <v>2</v>
      </c>
      <c r="C8" s="56">
        <v>3</v>
      </c>
      <c r="D8" s="56">
        <v>4</v>
      </c>
      <c r="E8" s="56">
        <v>5</v>
      </c>
      <c r="F8" s="56">
        <v>6</v>
      </c>
      <c r="G8" s="56">
        <v>7</v>
      </c>
      <c r="H8" s="56">
        <v>8</v>
      </c>
      <c r="I8" s="56">
        <v>9</v>
      </c>
      <c r="J8" s="56">
        <v>10</v>
      </c>
      <c r="K8" s="56">
        <v>11</v>
      </c>
      <c r="L8" s="43"/>
      <c r="M8" s="43"/>
      <c r="N8" s="43"/>
      <c r="O8" s="43"/>
      <c r="P8" s="43"/>
      <c r="Q8" s="43"/>
      <c r="R8" s="43"/>
      <c r="S8" s="43"/>
      <c r="T8" s="43"/>
      <c r="U8" s="43"/>
      <c r="V8" s="43"/>
      <c r="W8" s="43"/>
      <c r="X8" s="43"/>
      <c r="Y8" s="43"/>
      <c r="Z8" s="43"/>
    </row>
    <row r="9" spans="1:26" s="373" customFormat="1" ht="12.75">
      <c r="A9" s="63" t="s">
        <v>322</v>
      </c>
      <c r="B9" s="756" t="s">
        <v>377</v>
      </c>
      <c r="C9" s="757"/>
      <c r="D9" s="757"/>
      <c r="E9" s="757"/>
      <c r="F9" s="757"/>
      <c r="G9" s="757"/>
      <c r="H9" s="757"/>
      <c r="I9" s="757"/>
      <c r="J9" s="757"/>
      <c r="K9" s="758"/>
      <c r="L9" s="65"/>
      <c r="M9" s="65"/>
      <c r="N9" s="65"/>
      <c r="O9" s="65"/>
      <c r="P9" s="65"/>
      <c r="Q9" s="65"/>
      <c r="R9" s="65"/>
      <c r="S9" s="65"/>
      <c r="T9" s="65"/>
      <c r="U9" s="65"/>
      <c r="V9" s="65"/>
      <c r="W9" s="65"/>
      <c r="X9" s="65"/>
      <c r="Y9" s="65"/>
      <c r="Z9" s="65"/>
    </row>
    <row r="10" spans="1:26" s="373" customFormat="1" ht="12.75">
      <c r="A10" s="64"/>
      <c r="B10" s="60">
        <v>1</v>
      </c>
      <c r="C10" s="64"/>
      <c r="D10" s="64"/>
      <c r="E10" s="64"/>
      <c r="F10" s="64"/>
      <c r="G10" s="63">
        <f t="shared" ref="G10:G15" si="0">C10+D10+E10+F10</f>
        <v>0</v>
      </c>
      <c r="H10" s="64"/>
      <c r="I10" s="64"/>
      <c r="J10" s="63">
        <f t="shared" ref="J10:J15" si="1">H10+I10</f>
        <v>0</v>
      </c>
      <c r="K10" s="64"/>
    </row>
    <row r="11" spans="1:26" s="373" customFormat="1" ht="12.75">
      <c r="A11" s="64"/>
      <c r="B11" s="60">
        <v>2</v>
      </c>
      <c r="C11" s="64"/>
      <c r="D11" s="64"/>
      <c r="E11" s="64"/>
      <c r="F11" s="64"/>
      <c r="G11" s="63">
        <f t="shared" si="0"/>
        <v>0</v>
      </c>
      <c r="H11" s="64"/>
      <c r="I11" s="64"/>
      <c r="J11" s="63">
        <f t="shared" si="1"/>
        <v>0</v>
      </c>
      <c r="K11" s="64"/>
    </row>
    <row r="12" spans="1:26" s="373" customFormat="1" ht="12.75">
      <c r="A12" s="64"/>
      <c r="B12" s="60">
        <v>3</v>
      </c>
      <c r="C12" s="64"/>
      <c r="D12" s="64"/>
      <c r="E12" s="64"/>
      <c r="F12" s="64"/>
      <c r="G12" s="63">
        <f t="shared" si="0"/>
        <v>0</v>
      </c>
      <c r="H12" s="64"/>
      <c r="I12" s="64"/>
      <c r="J12" s="63">
        <f t="shared" si="1"/>
        <v>0</v>
      </c>
      <c r="K12" s="64"/>
    </row>
    <row r="13" spans="1:26" s="373" customFormat="1" ht="12.75">
      <c r="A13" s="64"/>
      <c r="B13" s="60">
        <v>4</v>
      </c>
      <c r="C13" s="64"/>
      <c r="D13" s="64"/>
      <c r="E13" s="64"/>
      <c r="F13" s="64"/>
      <c r="G13" s="63">
        <f t="shared" si="0"/>
        <v>0</v>
      </c>
      <c r="H13" s="64"/>
      <c r="I13" s="64"/>
      <c r="J13" s="63">
        <f t="shared" si="1"/>
        <v>0</v>
      </c>
      <c r="K13" s="64"/>
    </row>
    <row r="14" spans="1:26" s="373" customFormat="1" ht="12.75">
      <c r="A14" s="64"/>
      <c r="B14" s="60">
        <v>5</v>
      </c>
      <c r="C14" s="64"/>
      <c r="D14" s="64"/>
      <c r="E14" s="64"/>
      <c r="F14" s="64"/>
      <c r="G14" s="63">
        <f t="shared" si="0"/>
        <v>0</v>
      </c>
      <c r="H14" s="64"/>
      <c r="I14" s="64"/>
      <c r="J14" s="63">
        <f t="shared" si="1"/>
        <v>0</v>
      </c>
      <c r="K14" s="64"/>
    </row>
    <row r="15" spans="1:26" s="373" customFormat="1" ht="12.75">
      <c r="A15" s="64"/>
      <c r="B15" s="60">
        <v>6</v>
      </c>
      <c r="C15" s="64"/>
      <c r="D15" s="64"/>
      <c r="E15" s="64"/>
      <c r="F15" s="64"/>
      <c r="G15" s="63">
        <f t="shared" si="0"/>
        <v>0</v>
      </c>
      <c r="H15" s="64"/>
      <c r="I15" s="64"/>
      <c r="J15" s="63">
        <f t="shared" si="1"/>
        <v>0</v>
      </c>
      <c r="K15" s="64"/>
    </row>
    <row r="16" spans="1:26" s="373" customFormat="1" ht="12.75">
      <c r="A16" s="63" t="s">
        <v>328</v>
      </c>
      <c r="B16" s="756" t="s">
        <v>378</v>
      </c>
      <c r="C16" s="757"/>
      <c r="D16" s="757"/>
      <c r="E16" s="757"/>
      <c r="F16" s="757"/>
      <c r="G16" s="757"/>
      <c r="H16" s="757"/>
      <c r="I16" s="757"/>
      <c r="J16" s="757"/>
      <c r="K16" s="758"/>
      <c r="L16" s="65"/>
      <c r="M16" s="65"/>
      <c r="N16" s="65"/>
      <c r="O16" s="65"/>
      <c r="P16" s="65"/>
      <c r="Q16" s="65"/>
      <c r="R16" s="65"/>
      <c r="S16" s="65"/>
      <c r="T16" s="65"/>
      <c r="U16" s="65"/>
      <c r="V16" s="65"/>
      <c r="W16" s="65"/>
      <c r="X16" s="65"/>
      <c r="Y16" s="65"/>
      <c r="Z16" s="65"/>
    </row>
    <row r="17" spans="1:11" s="373" customFormat="1" ht="12.75">
      <c r="A17" s="64"/>
      <c r="B17" s="64" t="s">
        <v>379</v>
      </c>
      <c r="C17" s="64">
        <v>1</v>
      </c>
      <c r="D17" s="64"/>
      <c r="E17" s="64"/>
      <c r="F17" s="64"/>
      <c r="G17" s="63">
        <f t="shared" ref="G17:G24" si="2">C17+D17+E17+F17</f>
        <v>1</v>
      </c>
      <c r="H17" s="64"/>
      <c r="I17" s="64"/>
      <c r="J17" s="63">
        <f t="shared" ref="J17:J24" si="3">H17+I17</f>
        <v>0</v>
      </c>
      <c r="K17" s="64"/>
    </row>
    <row r="18" spans="1:11" s="373" customFormat="1" ht="12.75">
      <c r="A18" s="64"/>
      <c r="B18" s="64" t="s">
        <v>380</v>
      </c>
      <c r="C18" s="64">
        <v>8</v>
      </c>
      <c r="D18" s="64"/>
      <c r="E18" s="64"/>
      <c r="F18" s="64"/>
      <c r="G18" s="63">
        <f t="shared" si="2"/>
        <v>8</v>
      </c>
      <c r="H18" s="64"/>
      <c r="I18" s="64"/>
      <c r="J18" s="63">
        <f t="shared" si="3"/>
        <v>0</v>
      </c>
      <c r="K18" s="64"/>
    </row>
    <row r="19" spans="1:11" s="373" customFormat="1" ht="12.75">
      <c r="A19" s="64"/>
      <c r="B19" s="64" t="s">
        <v>381</v>
      </c>
      <c r="C19" s="64"/>
      <c r="D19" s="64">
        <v>18</v>
      </c>
      <c r="E19" s="64"/>
      <c r="F19" s="64"/>
      <c r="G19" s="63">
        <f t="shared" si="2"/>
        <v>18</v>
      </c>
      <c r="H19" s="64"/>
      <c r="I19" s="64"/>
      <c r="J19" s="63">
        <f t="shared" si="3"/>
        <v>0</v>
      </c>
      <c r="K19" s="64"/>
    </row>
    <row r="20" spans="1:11" s="373" customFormat="1" ht="12.75">
      <c r="A20" s="64"/>
      <c r="B20" s="64" t="s">
        <v>382</v>
      </c>
      <c r="C20" s="64"/>
      <c r="D20" s="64"/>
      <c r="E20" s="64">
        <v>67</v>
      </c>
      <c r="F20" s="64"/>
      <c r="G20" s="63">
        <f t="shared" si="2"/>
        <v>67</v>
      </c>
      <c r="H20" s="64">
        <v>41</v>
      </c>
      <c r="I20" s="64">
        <v>669</v>
      </c>
      <c r="J20" s="63">
        <f t="shared" si="3"/>
        <v>710</v>
      </c>
      <c r="K20" s="64"/>
    </row>
    <row r="21" spans="1:11" s="373" customFormat="1" ht="12.75">
      <c r="A21" s="64"/>
      <c r="B21" s="64" t="s">
        <v>383</v>
      </c>
      <c r="C21" s="64"/>
      <c r="D21" s="64"/>
      <c r="E21" s="64">
        <v>70</v>
      </c>
      <c r="F21" s="64"/>
      <c r="G21" s="63">
        <f t="shared" si="2"/>
        <v>70</v>
      </c>
      <c r="H21" s="64">
        <v>67</v>
      </c>
      <c r="I21" s="64"/>
      <c r="J21" s="63">
        <f t="shared" si="3"/>
        <v>67</v>
      </c>
      <c r="K21" s="64"/>
    </row>
    <row r="22" spans="1:11" s="373" customFormat="1" ht="12.75">
      <c r="A22" s="64"/>
      <c r="B22" s="64" t="s">
        <v>384</v>
      </c>
      <c r="C22" s="64"/>
      <c r="D22" s="64">
        <v>12</v>
      </c>
      <c r="E22" s="64"/>
      <c r="F22" s="64"/>
      <c r="G22" s="63">
        <f t="shared" si="2"/>
        <v>12</v>
      </c>
      <c r="H22" s="64"/>
      <c r="I22" s="64"/>
      <c r="J22" s="63">
        <f t="shared" si="3"/>
        <v>0</v>
      </c>
      <c r="K22" s="64"/>
    </row>
    <row r="23" spans="1:11" s="373" customFormat="1" ht="12.75">
      <c r="A23" s="64"/>
      <c r="B23" s="64" t="s">
        <v>385</v>
      </c>
      <c r="C23" s="64"/>
      <c r="D23" s="64"/>
      <c r="E23" s="64"/>
      <c r="F23" s="64"/>
      <c r="G23" s="63">
        <f t="shared" si="2"/>
        <v>0</v>
      </c>
      <c r="H23" s="64"/>
      <c r="I23" s="64">
        <v>669</v>
      </c>
      <c r="J23" s="63">
        <f t="shared" si="3"/>
        <v>669</v>
      </c>
      <c r="K23" s="64"/>
    </row>
    <row r="24" spans="1:11" s="373" customFormat="1" ht="12.75">
      <c r="A24" s="64"/>
      <c r="B24" s="64" t="s">
        <v>8</v>
      </c>
      <c r="C24" s="64"/>
      <c r="D24" s="64"/>
      <c r="E24" s="64"/>
      <c r="F24" s="64"/>
      <c r="G24" s="63">
        <f t="shared" si="2"/>
        <v>0</v>
      </c>
      <c r="H24" s="64"/>
      <c r="I24" s="64">
        <v>614</v>
      </c>
      <c r="J24" s="63">
        <f t="shared" si="3"/>
        <v>614</v>
      </c>
      <c r="K24" s="64"/>
    </row>
    <row r="25" spans="1:11" s="373" customFormat="1" ht="12.75">
      <c r="A25" s="64"/>
      <c r="B25" s="63" t="s">
        <v>386</v>
      </c>
      <c r="C25" s="67">
        <f t="shared" ref="C25:J25" si="4">C10+C11+C12+C13+C14+C15+C17+C18+C19+C20+C21+C22+C23+C24</f>
        <v>9</v>
      </c>
      <c r="D25" s="67">
        <f t="shared" si="4"/>
        <v>30</v>
      </c>
      <c r="E25" s="67">
        <f t="shared" si="4"/>
        <v>137</v>
      </c>
      <c r="F25" s="67">
        <f t="shared" si="4"/>
        <v>0</v>
      </c>
      <c r="G25" s="67">
        <f t="shared" si="4"/>
        <v>176</v>
      </c>
      <c r="H25" s="67">
        <f t="shared" si="4"/>
        <v>108</v>
      </c>
      <c r="I25" s="67">
        <f t="shared" si="4"/>
        <v>1952</v>
      </c>
      <c r="J25" s="67">
        <f t="shared" si="4"/>
        <v>2060</v>
      </c>
      <c r="K25" s="67"/>
    </row>
    <row r="31" spans="1:11" ht="15.75" customHeight="1">
      <c r="A31" s="381" t="str">
        <f>AT_2A_fundflow!A53</f>
        <v>Date:</v>
      </c>
      <c r="I31" s="382"/>
      <c r="J31" s="382" t="str">
        <f>'AT-1'!J46</f>
        <v>(Signature)</v>
      </c>
    </row>
    <row r="32" spans="1:11" ht="15.75" customHeight="1">
      <c r="A32" s="381" t="str">
        <f>AT_2A_fundflow!A54</f>
        <v>Place: LUCKNOW</v>
      </c>
      <c r="I32" s="382"/>
      <c r="J32" s="382" t="str">
        <f>'AT-1'!J47</f>
        <v>Secretary Basic Education Department</v>
      </c>
    </row>
    <row r="33" spans="9:10" ht="15.75" customHeight="1">
      <c r="I33" s="382" t="str">
        <f>'AT-1'!I48</f>
        <v>Seal:</v>
      </c>
      <c r="J33" s="382"/>
    </row>
  </sheetData>
  <mergeCells count="11">
    <mergeCell ref="B9:K9"/>
    <mergeCell ref="B16:K16"/>
    <mergeCell ref="K6:K7"/>
    <mergeCell ref="H6:J6"/>
    <mergeCell ref="A2:K2"/>
    <mergeCell ref="H1:I1"/>
    <mergeCell ref="A6:A7"/>
    <mergeCell ref="B6:B7"/>
    <mergeCell ref="A3:K3"/>
    <mergeCell ref="A4:K4"/>
    <mergeCell ref="C6:G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28.xml><?xml version="1.0" encoding="utf-8"?>
<worksheet xmlns="http://schemas.openxmlformats.org/spreadsheetml/2006/main" xmlns:r="http://schemas.openxmlformats.org/officeDocument/2006/relationships">
  <sheetPr>
    <tabColor rgb="FF00B050"/>
    <outlinePr summaryBelow="0" summaryRight="0"/>
    <pageSetUpPr fitToPage="1"/>
  </sheetPr>
  <dimension ref="A1:Z89"/>
  <sheetViews>
    <sheetView view="pageBreakPreview" zoomScaleSheetLayoutView="100" workbookViewId="0">
      <pane xSplit="2" ySplit="8" topLeftCell="C75" activePane="bottomRight" state="frozen"/>
      <selection activeCell="D42" sqref="D42:F43"/>
      <selection pane="topRight" activeCell="D42" sqref="D42:F43"/>
      <selection pane="bottomLeft" activeCell="D42" sqref="D42:F43"/>
      <selection pane="bottomRight" activeCell="J86" sqref="J86"/>
    </sheetView>
  </sheetViews>
  <sheetFormatPr defaultColWidth="14.42578125" defaultRowHeight="15.75" customHeight="1"/>
  <cols>
    <col min="1" max="1" width="6.7109375" style="317" customWidth="1"/>
    <col min="2" max="2" width="21.7109375" style="317" bestFit="1" customWidth="1"/>
    <col min="3" max="4" width="20.140625" style="317" customWidth="1"/>
    <col min="5" max="7" width="20.140625" style="480" customWidth="1"/>
    <col min="8" max="8" width="20.140625" style="317" customWidth="1"/>
    <col min="9" max="16384" width="14.42578125" style="317"/>
  </cols>
  <sheetData>
    <row r="1" spans="1:26" ht="12.75">
      <c r="H1" s="328" t="s">
        <v>387</v>
      </c>
    </row>
    <row r="2" spans="1:26" ht="12.75">
      <c r="A2" s="701" t="str">
        <f>'AT-2-S1 BUDGET'!A2</f>
        <v>[Mid Day Meal Scheme, U.P.]</v>
      </c>
      <c r="B2" s="680"/>
      <c r="C2" s="680"/>
      <c r="D2" s="680"/>
      <c r="E2" s="680"/>
      <c r="F2" s="680"/>
      <c r="G2" s="680"/>
      <c r="H2" s="680"/>
    </row>
    <row r="3" spans="1:26" ht="23.25">
      <c r="A3" s="704" t="str">
        <f>'AT-2-S1 BUDGET'!A3</f>
        <v>Annual Work Plan and Budget 2019-20</v>
      </c>
      <c r="B3" s="680"/>
      <c r="C3" s="680"/>
      <c r="D3" s="680"/>
      <c r="E3" s="680"/>
      <c r="F3" s="680"/>
      <c r="G3" s="680"/>
      <c r="H3" s="680"/>
    </row>
    <row r="4" spans="1:26" ht="12.75">
      <c r="A4" s="705" t="s">
        <v>388</v>
      </c>
      <c r="B4" s="680"/>
      <c r="C4" s="680"/>
      <c r="D4" s="680"/>
      <c r="E4" s="680"/>
      <c r="F4" s="680"/>
      <c r="G4" s="680"/>
      <c r="H4" s="680"/>
    </row>
    <row r="5" spans="1:26" ht="12.75">
      <c r="A5" s="298" t="str">
        <f>AT_2A_fundflow!A5</f>
        <v>State: UTTAR PRADESH</v>
      </c>
      <c r="B5" s="277"/>
      <c r="C5" s="277"/>
      <c r="D5" s="331"/>
      <c r="E5" s="331"/>
      <c r="F5" s="331"/>
      <c r="G5" s="331"/>
      <c r="H5" s="283" t="str">
        <f>AT_2A_fundflow!U5</f>
        <v>(For the Period 01.04.18 to 31.03.19)</v>
      </c>
    </row>
    <row r="6" spans="1:26" ht="63.75">
      <c r="A6" s="285" t="s">
        <v>83</v>
      </c>
      <c r="B6" s="285" t="s">
        <v>227</v>
      </c>
      <c r="C6" s="285" t="s">
        <v>389</v>
      </c>
      <c r="D6" s="285" t="s">
        <v>390</v>
      </c>
      <c r="E6" s="285" t="s">
        <v>391</v>
      </c>
      <c r="F6" s="285" t="s">
        <v>392</v>
      </c>
      <c r="G6" s="285" t="s">
        <v>1016</v>
      </c>
      <c r="H6" s="300" t="s">
        <v>1017</v>
      </c>
    </row>
    <row r="7" spans="1:26" ht="15.75" customHeight="1">
      <c r="A7" s="285">
        <v>1</v>
      </c>
      <c r="B7" s="285">
        <v>2</v>
      </c>
      <c r="C7" s="285">
        <v>3</v>
      </c>
      <c r="D7" s="285">
        <v>6</v>
      </c>
      <c r="E7" s="285"/>
      <c r="F7" s="285"/>
      <c r="G7" s="285"/>
      <c r="H7" s="285">
        <v>7</v>
      </c>
    </row>
    <row r="8" spans="1:26" ht="12.75">
      <c r="A8" s="323"/>
      <c r="B8" s="322" t="s">
        <v>27</v>
      </c>
      <c r="C8" s="323">
        <f>SUM(C9:C83)</f>
        <v>168283</v>
      </c>
      <c r="D8" s="323">
        <f>SUM(D9:D83)</f>
        <v>113473</v>
      </c>
      <c r="E8" s="323">
        <f t="shared" ref="E8:G8" si="0">SUM(E9:E83)</f>
        <v>2363</v>
      </c>
      <c r="F8" s="323">
        <f t="shared" si="0"/>
        <v>1253</v>
      </c>
      <c r="G8" s="323">
        <f t="shared" si="0"/>
        <v>113473</v>
      </c>
      <c r="H8" s="323"/>
      <c r="I8" s="321"/>
      <c r="J8" s="321"/>
      <c r="K8" s="321"/>
      <c r="L8" s="321"/>
      <c r="M8" s="321"/>
      <c r="N8" s="321"/>
      <c r="O8" s="321"/>
      <c r="P8" s="321"/>
      <c r="Q8" s="321"/>
      <c r="R8" s="321"/>
      <c r="S8" s="321"/>
      <c r="T8" s="321"/>
      <c r="U8" s="321"/>
      <c r="V8" s="321"/>
      <c r="W8" s="321"/>
      <c r="X8" s="321"/>
      <c r="Y8" s="321"/>
      <c r="Z8" s="321"/>
    </row>
    <row r="9" spans="1:26" ht="12.75">
      <c r="A9" s="325">
        <f>AT3A_Schools_PS!A10</f>
        <v>1</v>
      </c>
      <c r="B9" s="325" t="str">
        <f>AT3A_Schools_PS!B10</f>
        <v>01-AGRA</v>
      </c>
      <c r="C9" s="292">
        <f>'AT-3'!G9</f>
        <v>3069</v>
      </c>
      <c r="D9" s="324">
        <f>AT3A_Schools_PS!C10+AT3A_Schools_PS!D10+AT3B_Schools_UPS!C10+AT3B_Schools_UPS!D10</f>
        <v>2087</v>
      </c>
      <c r="E9" s="324">
        <v>0</v>
      </c>
      <c r="F9" s="324">
        <v>0</v>
      </c>
      <c r="G9" s="324">
        <f>D9</f>
        <v>2087</v>
      </c>
      <c r="H9" s="325"/>
    </row>
    <row r="10" spans="1:26" ht="12.75">
      <c r="A10" s="325">
        <f>AT3A_Schools_PS!A11</f>
        <v>2</v>
      </c>
      <c r="B10" s="325" t="str">
        <f>AT3A_Schools_PS!B11</f>
        <v>02-ALIGARH</v>
      </c>
      <c r="C10" s="292">
        <f>'AT-3'!G10</f>
        <v>2644</v>
      </c>
      <c r="D10" s="324">
        <f>AT3A_Schools_PS!C11+AT3A_Schools_PS!D11+AT3B_Schools_UPS!C11+AT3B_Schools_UPS!D11</f>
        <v>1767</v>
      </c>
      <c r="E10" s="324">
        <v>33</v>
      </c>
      <c r="F10" s="324">
        <v>29</v>
      </c>
      <c r="G10" s="324">
        <f t="shared" ref="G10:G73" si="1">D10</f>
        <v>1767</v>
      </c>
      <c r="H10" s="325"/>
    </row>
    <row r="11" spans="1:26" ht="12.75">
      <c r="A11" s="325">
        <f>AT3A_Schools_PS!A12</f>
        <v>3</v>
      </c>
      <c r="B11" s="325" t="str">
        <f>AT3A_Schools_PS!B12</f>
        <v>03-ALLAHABAD</v>
      </c>
      <c r="C11" s="292">
        <f>'AT-3'!G11</f>
        <v>3887</v>
      </c>
      <c r="D11" s="324">
        <f>AT3A_Schools_PS!C12+AT3A_Schools_PS!D12+AT3B_Schools_UPS!C12+AT3B_Schools_UPS!D12</f>
        <v>2480</v>
      </c>
      <c r="E11" s="324">
        <v>114</v>
      </c>
      <c r="F11" s="324">
        <v>0</v>
      </c>
      <c r="G11" s="324">
        <f t="shared" si="1"/>
        <v>2480</v>
      </c>
      <c r="H11" s="325"/>
    </row>
    <row r="12" spans="1:26" ht="12.75">
      <c r="A12" s="325">
        <f>AT3A_Schools_PS!A13</f>
        <v>4</v>
      </c>
      <c r="B12" s="325" t="str">
        <f>AT3A_Schools_PS!B13</f>
        <v>04-AMBEDKAR NAGAR</v>
      </c>
      <c r="C12" s="292">
        <f>'AT-3'!G12</f>
        <v>2049</v>
      </c>
      <c r="D12" s="324">
        <f>AT3A_Schools_PS!C13+AT3A_Schools_PS!D13+AT3B_Schools_UPS!C13+AT3B_Schools_UPS!D13</f>
        <v>1354</v>
      </c>
      <c r="E12" s="324">
        <v>16</v>
      </c>
      <c r="F12" s="324">
        <v>44</v>
      </c>
      <c r="G12" s="324">
        <f t="shared" si="1"/>
        <v>1354</v>
      </c>
      <c r="H12" s="325"/>
    </row>
    <row r="13" spans="1:26" ht="12.75">
      <c r="A13" s="325">
        <f>AT3A_Schools_PS!A14</f>
        <v>5</v>
      </c>
      <c r="B13" s="325" t="str">
        <f>AT3A_Schools_PS!B14</f>
        <v>05-AURAIYA</v>
      </c>
      <c r="C13" s="292">
        <f>'AT-3'!G13</f>
        <v>1638</v>
      </c>
      <c r="D13" s="324">
        <f>AT3A_Schools_PS!C14+AT3A_Schools_PS!D14+AT3B_Schools_UPS!C14+AT3B_Schools_UPS!D14</f>
        <v>1067</v>
      </c>
      <c r="E13" s="324">
        <v>0</v>
      </c>
      <c r="F13" s="324">
        <v>0</v>
      </c>
      <c r="G13" s="324">
        <f t="shared" si="1"/>
        <v>1067</v>
      </c>
      <c r="H13" s="325"/>
    </row>
    <row r="14" spans="1:26" ht="12.75">
      <c r="A14" s="325">
        <f>AT3A_Schools_PS!A15</f>
        <v>6</v>
      </c>
      <c r="B14" s="325" t="str">
        <f>AT3A_Schools_PS!B15</f>
        <v>06-AZAMGARH</v>
      </c>
      <c r="C14" s="292">
        <f>'AT-3'!G14</f>
        <v>3564</v>
      </c>
      <c r="D14" s="324">
        <f>AT3A_Schools_PS!C15+AT3A_Schools_PS!D15+AT3B_Schools_UPS!C15+AT3B_Schools_UPS!D15</f>
        <v>2270</v>
      </c>
      <c r="E14" s="324">
        <v>0</v>
      </c>
      <c r="F14" s="324">
        <v>0</v>
      </c>
      <c r="G14" s="324">
        <f t="shared" si="1"/>
        <v>2270</v>
      </c>
      <c r="H14" s="325"/>
    </row>
    <row r="15" spans="1:26" ht="12.75">
      <c r="A15" s="325">
        <f>AT3A_Schools_PS!A16</f>
        <v>7</v>
      </c>
      <c r="B15" s="325" t="str">
        <f>AT3A_Schools_PS!B16</f>
        <v>07-BADAUN</v>
      </c>
      <c r="C15" s="292">
        <f>'AT-3'!G15</f>
        <v>2540</v>
      </c>
      <c r="D15" s="324">
        <f>AT3A_Schools_PS!C16+AT3A_Schools_PS!D16+AT3B_Schools_UPS!C16+AT3B_Schools_UPS!D16</f>
        <v>1802</v>
      </c>
      <c r="E15" s="324">
        <v>0</v>
      </c>
      <c r="F15" s="324">
        <v>0</v>
      </c>
      <c r="G15" s="324">
        <f t="shared" si="1"/>
        <v>1802</v>
      </c>
      <c r="H15" s="325"/>
    </row>
    <row r="16" spans="1:26" ht="12.75">
      <c r="A16" s="325">
        <f>AT3A_Schools_PS!A17</f>
        <v>8</v>
      </c>
      <c r="B16" s="325" t="str">
        <f>AT3A_Schools_PS!B17</f>
        <v>08-BAGHPAT</v>
      </c>
      <c r="C16" s="292">
        <f>'AT-3'!G16</f>
        <v>778</v>
      </c>
      <c r="D16" s="324">
        <f>AT3A_Schools_PS!C17+AT3A_Schools_PS!D17+AT3B_Schools_UPS!C17+AT3B_Schools_UPS!D17</f>
        <v>493</v>
      </c>
      <c r="E16" s="324">
        <v>0</v>
      </c>
      <c r="F16" s="324">
        <v>0</v>
      </c>
      <c r="G16" s="324">
        <f t="shared" si="1"/>
        <v>493</v>
      </c>
      <c r="H16" s="325"/>
    </row>
    <row r="17" spans="1:8" ht="12.75">
      <c r="A17" s="325">
        <f>AT3A_Schools_PS!A18</f>
        <v>9</v>
      </c>
      <c r="B17" s="325" t="str">
        <f>AT3A_Schools_PS!B18</f>
        <v>09-BAHRAICH</v>
      </c>
      <c r="C17" s="292">
        <f>'AT-3'!G17</f>
        <v>3520</v>
      </c>
      <c r="D17" s="324">
        <f>AT3A_Schools_PS!C18+AT3A_Schools_PS!D18+AT3B_Schools_UPS!C18+AT3B_Schools_UPS!D18</f>
        <v>2471</v>
      </c>
      <c r="E17" s="324">
        <v>0</v>
      </c>
      <c r="F17" s="324">
        <v>0</v>
      </c>
      <c r="G17" s="324">
        <f t="shared" si="1"/>
        <v>2471</v>
      </c>
      <c r="H17" s="325"/>
    </row>
    <row r="18" spans="1:8" ht="12.75">
      <c r="A18" s="325">
        <f>AT3A_Schools_PS!A19</f>
        <v>10</v>
      </c>
      <c r="B18" s="325" t="str">
        <f>AT3A_Schools_PS!B19</f>
        <v>10-BALLIA</v>
      </c>
      <c r="C18" s="292">
        <f>'AT-3'!G18</f>
        <v>2842</v>
      </c>
      <c r="D18" s="324">
        <f>AT3A_Schools_PS!C19+AT3A_Schools_PS!D19+AT3B_Schools_UPS!C19+AT3B_Schools_UPS!D19</f>
        <v>2054</v>
      </c>
      <c r="E18" s="324">
        <v>0</v>
      </c>
      <c r="F18" s="324">
        <v>0</v>
      </c>
      <c r="G18" s="324">
        <f t="shared" si="1"/>
        <v>2054</v>
      </c>
      <c r="H18" s="325"/>
    </row>
    <row r="19" spans="1:8" ht="12.75">
      <c r="A19" s="325">
        <f>AT3A_Schools_PS!A20</f>
        <v>11</v>
      </c>
      <c r="B19" s="325" t="str">
        <f>AT3A_Schools_PS!B20</f>
        <v>11-BALRAMPUR</v>
      </c>
      <c r="C19" s="292">
        <f>'AT-3'!G19</f>
        <v>2294</v>
      </c>
      <c r="D19" s="324">
        <f>AT3A_Schools_PS!C20+AT3A_Schools_PS!D20+AT3B_Schools_UPS!C20+AT3B_Schools_UPS!D20</f>
        <v>1575</v>
      </c>
      <c r="E19" s="324">
        <v>82</v>
      </c>
      <c r="F19" s="324">
        <v>0</v>
      </c>
      <c r="G19" s="324">
        <f t="shared" si="1"/>
        <v>1575</v>
      </c>
      <c r="H19" s="325"/>
    </row>
    <row r="20" spans="1:8" ht="12.75">
      <c r="A20" s="325">
        <f>AT3A_Schools_PS!A21</f>
        <v>12</v>
      </c>
      <c r="B20" s="325" t="str">
        <f>AT3A_Schools_PS!B21</f>
        <v>12-BANDA</v>
      </c>
      <c r="C20" s="292">
        <f>'AT-3'!G20</f>
        <v>2100</v>
      </c>
      <c r="D20" s="324">
        <f>AT3A_Schools_PS!C21+AT3A_Schools_PS!D21+AT3B_Schools_UPS!C21+AT3B_Schools_UPS!D21</f>
        <v>1397</v>
      </c>
      <c r="E20" s="324">
        <v>10</v>
      </c>
      <c r="F20" s="324">
        <v>0</v>
      </c>
      <c r="G20" s="324">
        <f t="shared" si="1"/>
        <v>1397</v>
      </c>
      <c r="H20" s="325"/>
    </row>
    <row r="21" spans="1:8" ht="12.75">
      <c r="A21" s="325">
        <f>AT3A_Schools_PS!A22</f>
        <v>13</v>
      </c>
      <c r="B21" s="325" t="str">
        <f>AT3A_Schools_PS!B22</f>
        <v>13-BARABANKI</v>
      </c>
      <c r="C21" s="292">
        <f>'AT-3'!G21</f>
        <v>3132</v>
      </c>
      <c r="D21" s="324">
        <f>AT3A_Schools_PS!C22+AT3A_Schools_PS!D22+AT3B_Schools_UPS!C22+AT3B_Schools_UPS!D22</f>
        <v>2170</v>
      </c>
      <c r="E21" s="324">
        <v>0</v>
      </c>
      <c r="F21" s="324">
        <v>0</v>
      </c>
      <c r="G21" s="324">
        <f t="shared" si="1"/>
        <v>2170</v>
      </c>
      <c r="H21" s="325"/>
    </row>
    <row r="22" spans="1:8" ht="12.75">
      <c r="A22" s="325">
        <f>AT3A_Schools_PS!A23</f>
        <v>14</v>
      </c>
      <c r="B22" s="325" t="str">
        <f>AT3A_Schools_PS!B23</f>
        <v>14-BAREILY</v>
      </c>
      <c r="C22" s="292">
        <f>'AT-3'!G22</f>
        <v>3020</v>
      </c>
      <c r="D22" s="324">
        <f>AT3A_Schools_PS!C23+AT3A_Schools_PS!D23+AT3B_Schools_UPS!C23+AT3B_Schools_UPS!D23</f>
        <v>2104</v>
      </c>
      <c r="E22" s="324">
        <v>4</v>
      </c>
      <c r="F22" s="324">
        <v>19</v>
      </c>
      <c r="G22" s="324">
        <f t="shared" si="1"/>
        <v>2104</v>
      </c>
      <c r="H22" s="325"/>
    </row>
    <row r="23" spans="1:8" ht="12.75">
      <c r="A23" s="325">
        <f>AT3A_Schools_PS!A24</f>
        <v>15</v>
      </c>
      <c r="B23" s="325" t="str">
        <f>AT3A_Schools_PS!B24</f>
        <v>15-BASTI</v>
      </c>
      <c r="C23" s="292">
        <f>'AT-3'!G23</f>
        <v>2542</v>
      </c>
      <c r="D23" s="324">
        <f>AT3A_Schools_PS!C24+AT3A_Schools_PS!D24+AT3B_Schools_UPS!C24+AT3B_Schools_UPS!D24</f>
        <v>1746</v>
      </c>
      <c r="E23" s="324">
        <v>3</v>
      </c>
      <c r="F23" s="324">
        <v>0</v>
      </c>
      <c r="G23" s="324">
        <f t="shared" si="1"/>
        <v>1746</v>
      </c>
      <c r="H23" s="325"/>
    </row>
    <row r="24" spans="1:8" ht="12.75">
      <c r="A24" s="325">
        <f>AT3A_Schools_PS!A25</f>
        <v>16</v>
      </c>
      <c r="B24" s="325" t="str">
        <f>AT3A_Schools_PS!B25</f>
        <v>16-BHADOHI</v>
      </c>
      <c r="C24" s="292">
        <f>'AT-3'!G24</f>
        <v>1153</v>
      </c>
      <c r="D24" s="324">
        <f>AT3A_Schools_PS!C25+AT3A_Schools_PS!D25+AT3B_Schools_UPS!C25+AT3B_Schools_UPS!D25</f>
        <v>752</v>
      </c>
      <c r="E24" s="324">
        <v>0</v>
      </c>
      <c r="F24" s="324">
        <v>0</v>
      </c>
      <c r="G24" s="324">
        <f t="shared" si="1"/>
        <v>752</v>
      </c>
      <c r="H24" s="325"/>
    </row>
    <row r="25" spans="1:8" ht="12.75">
      <c r="A25" s="325">
        <f>AT3A_Schools_PS!A26</f>
        <v>17</v>
      </c>
      <c r="B25" s="325" t="str">
        <f>AT3A_Schools_PS!B26</f>
        <v>17-BIJNOUR</v>
      </c>
      <c r="C25" s="292">
        <f>'AT-3'!G25</f>
        <v>2707</v>
      </c>
      <c r="D25" s="324">
        <f>AT3A_Schools_PS!C26+AT3A_Schools_PS!D26+AT3B_Schools_UPS!C26+AT3B_Schools_UPS!D26</f>
        <v>1812</v>
      </c>
      <c r="E25" s="324">
        <v>11</v>
      </c>
      <c r="F25" s="324">
        <v>0</v>
      </c>
      <c r="G25" s="324">
        <f t="shared" si="1"/>
        <v>1812</v>
      </c>
      <c r="H25" s="325"/>
    </row>
    <row r="26" spans="1:8" ht="12.75">
      <c r="A26" s="325">
        <f>AT3A_Schools_PS!A27</f>
        <v>18</v>
      </c>
      <c r="B26" s="325" t="str">
        <f>AT3A_Schools_PS!B27</f>
        <v>18-BULANDSHAHAR</v>
      </c>
      <c r="C26" s="292">
        <f>'AT-3'!G26</f>
        <v>2614</v>
      </c>
      <c r="D26" s="324">
        <f>AT3A_Schools_PS!C27+AT3A_Schools_PS!D27+AT3B_Schools_UPS!C27+AT3B_Schools_UPS!D27</f>
        <v>1635</v>
      </c>
      <c r="E26" s="324">
        <v>0</v>
      </c>
      <c r="F26" s="324">
        <v>0</v>
      </c>
      <c r="G26" s="324">
        <f t="shared" si="1"/>
        <v>1635</v>
      </c>
      <c r="H26" s="325"/>
    </row>
    <row r="27" spans="1:8" ht="12.75">
      <c r="A27" s="325">
        <f>AT3A_Schools_PS!A28</f>
        <v>19</v>
      </c>
      <c r="B27" s="325" t="str">
        <f>AT3A_Schools_PS!B28</f>
        <v>19-CHANDAULI</v>
      </c>
      <c r="C27" s="292">
        <f>'AT-3'!G27</f>
        <v>1551</v>
      </c>
      <c r="D27" s="324">
        <f>AT3A_Schools_PS!C28+AT3A_Schools_PS!D28+AT3B_Schools_UPS!C28+AT3B_Schools_UPS!D28</f>
        <v>993</v>
      </c>
      <c r="E27" s="324">
        <v>10</v>
      </c>
      <c r="F27" s="324">
        <v>4</v>
      </c>
      <c r="G27" s="324">
        <f t="shared" si="1"/>
        <v>993</v>
      </c>
      <c r="H27" s="325"/>
    </row>
    <row r="28" spans="1:8" ht="12.75">
      <c r="A28" s="325">
        <f>AT3A_Schools_PS!A29</f>
        <v>20</v>
      </c>
      <c r="B28" s="325" t="str">
        <f>AT3A_Schools_PS!B29</f>
        <v>20-CHITRAKOOT</v>
      </c>
      <c r="C28" s="292">
        <f>'AT-3'!G28</f>
        <v>1468</v>
      </c>
      <c r="D28" s="324">
        <f>AT3A_Schools_PS!C29+AT3A_Schools_PS!D29+AT3B_Schools_UPS!C29+AT3B_Schools_UPS!D29</f>
        <v>989</v>
      </c>
      <c r="E28" s="324">
        <v>0</v>
      </c>
      <c r="F28" s="324">
        <v>0</v>
      </c>
      <c r="G28" s="324">
        <f t="shared" si="1"/>
        <v>989</v>
      </c>
      <c r="H28" s="325"/>
    </row>
    <row r="29" spans="1:8" ht="12.75">
      <c r="A29" s="325">
        <f>AT3A_Schools_PS!A30</f>
        <v>21</v>
      </c>
      <c r="B29" s="325" t="str">
        <f>AT3A_Schools_PS!B30</f>
        <v>21-AMETHI</v>
      </c>
      <c r="C29" s="292">
        <f>'AT-3'!G29</f>
        <v>1848</v>
      </c>
      <c r="D29" s="324">
        <f>AT3A_Schools_PS!C30+AT3A_Schools_PS!D30+AT3B_Schools_UPS!C30+AT3B_Schools_UPS!D30</f>
        <v>1337</v>
      </c>
      <c r="E29" s="324">
        <v>1</v>
      </c>
      <c r="F29" s="324">
        <v>0</v>
      </c>
      <c r="G29" s="324">
        <f t="shared" si="1"/>
        <v>1337</v>
      </c>
      <c r="H29" s="325"/>
    </row>
    <row r="30" spans="1:8" ht="12.75">
      <c r="A30" s="325">
        <f>AT3A_Schools_PS!A31</f>
        <v>22</v>
      </c>
      <c r="B30" s="325" t="str">
        <f>AT3A_Schools_PS!B31</f>
        <v>22-DEORIA</v>
      </c>
      <c r="C30" s="292">
        <f>'AT-3'!G30</f>
        <v>2869</v>
      </c>
      <c r="D30" s="324">
        <f>AT3A_Schools_PS!C31+AT3A_Schools_PS!D31+AT3B_Schools_UPS!C31+AT3B_Schools_UPS!D31</f>
        <v>1877</v>
      </c>
      <c r="E30" s="324">
        <v>0</v>
      </c>
      <c r="F30" s="324">
        <v>0</v>
      </c>
      <c r="G30" s="324">
        <f t="shared" si="1"/>
        <v>1877</v>
      </c>
      <c r="H30" s="325"/>
    </row>
    <row r="31" spans="1:8" ht="12.75">
      <c r="A31" s="325">
        <f>AT3A_Schools_PS!A32</f>
        <v>23</v>
      </c>
      <c r="B31" s="325" t="str">
        <f>AT3A_Schools_PS!B32</f>
        <v>23-ETAH</v>
      </c>
      <c r="C31" s="292">
        <f>'AT-3'!G31</f>
        <v>2030</v>
      </c>
      <c r="D31" s="324">
        <f>AT3A_Schools_PS!C32+AT3A_Schools_PS!D32+AT3B_Schools_UPS!C32+AT3B_Schools_UPS!D32</f>
        <v>1368</v>
      </c>
      <c r="E31" s="324">
        <v>2</v>
      </c>
      <c r="F31" s="324">
        <v>0</v>
      </c>
      <c r="G31" s="324">
        <f t="shared" si="1"/>
        <v>1368</v>
      </c>
      <c r="H31" s="325"/>
    </row>
    <row r="32" spans="1:8" ht="12.75">
      <c r="A32" s="325">
        <f>AT3A_Schools_PS!A33</f>
        <v>24</v>
      </c>
      <c r="B32" s="325" t="str">
        <f>AT3A_Schools_PS!B33</f>
        <v>24-FAIZABAD</v>
      </c>
      <c r="C32" s="292">
        <f>'AT-3'!G32</f>
        <v>2257</v>
      </c>
      <c r="D32" s="324">
        <f>AT3A_Schools_PS!C33+AT3A_Schools_PS!D33+AT3B_Schools_UPS!C33+AT3B_Schools_UPS!D33</f>
        <v>1540</v>
      </c>
      <c r="E32" s="324">
        <v>0</v>
      </c>
      <c r="F32" s="324">
        <v>0</v>
      </c>
      <c r="G32" s="324">
        <f t="shared" si="1"/>
        <v>1540</v>
      </c>
      <c r="H32" s="325"/>
    </row>
    <row r="33" spans="1:8" ht="12.75">
      <c r="A33" s="325">
        <f>AT3A_Schools_PS!A34</f>
        <v>25</v>
      </c>
      <c r="B33" s="325" t="str">
        <f>AT3A_Schools_PS!B34</f>
        <v>25-FARRUKHABAD</v>
      </c>
      <c r="C33" s="292">
        <f>'AT-3'!G33</f>
        <v>1974</v>
      </c>
      <c r="D33" s="324">
        <f>AT3A_Schools_PS!C34+AT3A_Schools_PS!D34+AT3B_Schools_UPS!C34+AT3B_Schools_UPS!D34</f>
        <v>1294</v>
      </c>
      <c r="E33" s="324">
        <v>0</v>
      </c>
      <c r="F33" s="324">
        <v>0</v>
      </c>
      <c r="G33" s="324">
        <f t="shared" si="1"/>
        <v>1294</v>
      </c>
      <c r="H33" s="325"/>
    </row>
    <row r="34" spans="1:8" ht="12.75">
      <c r="A34" s="325">
        <f>AT3A_Schools_PS!A35</f>
        <v>26</v>
      </c>
      <c r="B34" s="325" t="str">
        <f>AT3A_Schools_PS!B35</f>
        <v>26-FATEHPUR</v>
      </c>
      <c r="C34" s="292">
        <f>'AT-3'!G34</f>
        <v>2818</v>
      </c>
      <c r="D34" s="324">
        <f>AT3A_Schools_PS!C35+AT3A_Schools_PS!D35+AT3B_Schools_UPS!C35+AT3B_Schools_UPS!D35</f>
        <v>1907</v>
      </c>
      <c r="E34" s="324">
        <v>81</v>
      </c>
      <c r="F34" s="324">
        <v>79</v>
      </c>
      <c r="G34" s="324">
        <f t="shared" si="1"/>
        <v>1907</v>
      </c>
      <c r="H34" s="325"/>
    </row>
    <row r="35" spans="1:8" ht="12.75">
      <c r="A35" s="325">
        <f>AT3A_Schools_PS!A36</f>
        <v>27</v>
      </c>
      <c r="B35" s="325" t="str">
        <f>AT3A_Schools_PS!B36</f>
        <v>27-FIROZABAD</v>
      </c>
      <c r="C35" s="292">
        <f>'AT-3'!G35</f>
        <v>2293</v>
      </c>
      <c r="D35" s="324">
        <f>AT3A_Schools_PS!C36+AT3A_Schools_PS!D36+AT3B_Schools_UPS!C36+AT3B_Schools_UPS!D36</f>
        <v>1529</v>
      </c>
      <c r="E35" s="324">
        <v>65</v>
      </c>
      <c r="F35" s="324">
        <v>0</v>
      </c>
      <c r="G35" s="324">
        <f t="shared" si="1"/>
        <v>1529</v>
      </c>
      <c r="H35" s="325"/>
    </row>
    <row r="36" spans="1:8" ht="12.75">
      <c r="A36" s="325">
        <f>AT3A_Schools_PS!A37</f>
        <v>28</v>
      </c>
      <c r="B36" s="325" t="str">
        <f>AT3A_Schools_PS!B37</f>
        <v>28-G.B. NAGAR</v>
      </c>
      <c r="C36" s="292">
        <f>'AT-3'!G36</f>
        <v>743</v>
      </c>
      <c r="D36" s="324">
        <f>AT3A_Schools_PS!C37+AT3A_Schools_PS!D37+AT3B_Schools_UPS!C37+AT3B_Schools_UPS!D37</f>
        <v>472</v>
      </c>
      <c r="E36" s="324">
        <v>0</v>
      </c>
      <c r="F36" s="324">
        <v>0</v>
      </c>
      <c r="G36" s="324">
        <f t="shared" si="1"/>
        <v>472</v>
      </c>
      <c r="H36" s="325"/>
    </row>
    <row r="37" spans="1:8" ht="12.75">
      <c r="A37" s="325">
        <f>AT3A_Schools_PS!A38</f>
        <v>29</v>
      </c>
      <c r="B37" s="325" t="str">
        <f>AT3A_Schools_PS!B38</f>
        <v>29-GHAZIPUR</v>
      </c>
      <c r="C37" s="292">
        <f>'AT-3'!G37</f>
        <v>3012</v>
      </c>
      <c r="D37" s="324">
        <f>AT3A_Schools_PS!C38+AT3A_Schools_PS!D38+AT3B_Schools_UPS!C38+AT3B_Schools_UPS!D38</f>
        <v>1954</v>
      </c>
      <c r="E37" s="324">
        <v>0</v>
      </c>
      <c r="F37" s="324">
        <v>0</v>
      </c>
      <c r="G37" s="324">
        <f t="shared" si="1"/>
        <v>1954</v>
      </c>
      <c r="H37" s="325"/>
    </row>
    <row r="38" spans="1:8" ht="12.75">
      <c r="A38" s="325">
        <f>AT3A_Schools_PS!A39</f>
        <v>30</v>
      </c>
      <c r="B38" s="325" t="str">
        <f>AT3A_Schools_PS!B39</f>
        <v>30-GHAZIYABAD</v>
      </c>
      <c r="C38" s="292">
        <f>'AT-3'!G38</f>
        <v>673</v>
      </c>
      <c r="D38" s="324">
        <f>AT3A_Schools_PS!C39+AT3A_Schools_PS!D39+AT3B_Schools_UPS!C39+AT3B_Schools_UPS!D39</f>
        <v>399</v>
      </c>
      <c r="E38" s="324">
        <v>1</v>
      </c>
      <c r="F38" s="324">
        <v>4</v>
      </c>
      <c r="G38" s="324">
        <f t="shared" si="1"/>
        <v>399</v>
      </c>
      <c r="H38" s="325"/>
    </row>
    <row r="39" spans="1:8" ht="12.75">
      <c r="A39" s="325">
        <f>AT3A_Schools_PS!A40</f>
        <v>31</v>
      </c>
      <c r="B39" s="325" t="str">
        <f>AT3A_Schools_PS!B40</f>
        <v>31-GONDA</v>
      </c>
      <c r="C39" s="292">
        <f>'AT-3'!G39</f>
        <v>3211</v>
      </c>
      <c r="D39" s="324">
        <f>AT3A_Schools_PS!C40+AT3A_Schools_PS!D40+AT3B_Schools_UPS!C40+AT3B_Schools_UPS!D40</f>
        <v>2241</v>
      </c>
      <c r="E39" s="324">
        <v>103</v>
      </c>
      <c r="F39" s="324">
        <v>22</v>
      </c>
      <c r="G39" s="324">
        <f t="shared" si="1"/>
        <v>2241</v>
      </c>
      <c r="H39" s="325"/>
    </row>
    <row r="40" spans="1:8" ht="12.75">
      <c r="A40" s="325">
        <f>AT3A_Schools_PS!A41</f>
        <v>32</v>
      </c>
      <c r="B40" s="325" t="str">
        <f>AT3A_Schools_PS!B41</f>
        <v>32-GORAKHPUR</v>
      </c>
      <c r="C40" s="292">
        <f>'AT-3'!G40</f>
        <v>3221</v>
      </c>
      <c r="D40" s="324">
        <f>AT3A_Schools_PS!C41+AT3A_Schools_PS!D41+AT3B_Schools_UPS!C41+AT3B_Schools_UPS!D41</f>
        <v>2157</v>
      </c>
      <c r="E40" s="324">
        <v>378</v>
      </c>
      <c r="F40" s="324">
        <v>622</v>
      </c>
      <c r="G40" s="324">
        <f t="shared" si="1"/>
        <v>2157</v>
      </c>
      <c r="H40" s="325"/>
    </row>
    <row r="41" spans="1:8" ht="12.75">
      <c r="A41" s="325">
        <f>AT3A_Schools_PS!A42</f>
        <v>33</v>
      </c>
      <c r="B41" s="325" t="str">
        <f>AT3A_Schools_PS!B42</f>
        <v>33-HAMEERPUR</v>
      </c>
      <c r="C41" s="292">
        <f>'AT-3'!G41</f>
        <v>1232</v>
      </c>
      <c r="D41" s="324">
        <f>AT3A_Schools_PS!C42+AT3A_Schools_PS!D42+AT3B_Schools_UPS!C42+AT3B_Schools_UPS!D42</f>
        <v>799</v>
      </c>
      <c r="E41" s="324">
        <v>13</v>
      </c>
      <c r="F41" s="324">
        <v>0</v>
      </c>
      <c r="G41" s="324">
        <f t="shared" si="1"/>
        <v>799</v>
      </c>
      <c r="H41" s="325"/>
    </row>
    <row r="42" spans="1:8" ht="12.75">
      <c r="A42" s="325">
        <f>AT3A_Schools_PS!A43</f>
        <v>34</v>
      </c>
      <c r="B42" s="325" t="str">
        <f>AT3A_Schools_PS!B43</f>
        <v>34-HARDOI</v>
      </c>
      <c r="C42" s="292">
        <f>'AT-3'!G42</f>
        <v>3993</v>
      </c>
      <c r="D42" s="324">
        <f>AT3A_Schools_PS!C43+AT3A_Schools_PS!D43+AT3B_Schools_UPS!C43+AT3B_Schools_UPS!D43</f>
        <v>2836</v>
      </c>
      <c r="E42" s="324">
        <v>21</v>
      </c>
      <c r="F42" s="324">
        <v>0</v>
      </c>
      <c r="G42" s="324">
        <f t="shared" si="1"/>
        <v>2836</v>
      </c>
      <c r="H42" s="325"/>
    </row>
    <row r="43" spans="1:8" ht="12.75">
      <c r="A43" s="325">
        <f>AT3A_Schools_PS!A44</f>
        <v>35</v>
      </c>
      <c r="B43" s="325" t="str">
        <f>AT3A_Schools_PS!B44</f>
        <v>35-HATHRAS</v>
      </c>
      <c r="C43" s="292">
        <f>'AT-3'!G43</f>
        <v>1586</v>
      </c>
      <c r="D43" s="324">
        <f>AT3A_Schools_PS!C44+AT3A_Schools_PS!D44+AT3B_Schools_UPS!C44+AT3B_Schools_UPS!D44</f>
        <v>1057</v>
      </c>
      <c r="E43" s="324">
        <v>0</v>
      </c>
      <c r="F43" s="324">
        <v>0</v>
      </c>
      <c r="G43" s="324">
        <f t="shared" si="1"/>
        <v>1057</v>
      </c>
      <c r="H43" s="325"/>
    </row>
    <row r="44" spans="1:8" ht="12.75">
      <c r="A44" s="325">
        <f>AT3A_Schools_PS!A45</f>
        <v>36</v>
      </c>
      <c r="B44" s="325" t="str">
        <f>AT3A_Schools_PS!B45</f>
        <v>36-ITAWAH</v>
      </c>
      <c r="C44" s="292">
        <f>'AT-3'!G44</f>
        <v>1884</v>
      </c>
      <c r="D44" s="324">
        <f>AT3A_Schools_PS!C45+AT3A_Schools_PS!D45+AT3B_Schools_UPS!C45+AT3B_Schools_UPS!D45</f>
        <v>1239</v>
      </c>
      <c r="E44" s="324">
        <v>0</v>
      </c>
      <c r="F44" s="324">
        <v>0</v>
      </c>
      <c r="G44" s="324">
        <f t="shared" si="1"/>
        <v>1239</v>
      </c>
      <c r="H44" s="325"/>
    </row>
    <row r="45" spans="1:8" ht="12.75">
      <c r="A45" s="325">
        <f>AT3A_Schools_PS!A46</f>
        <v>37</v>
      </c>
      <c r="B45" s="325" t="str">
        <f>AT3A_Schools_PS!B46</f>
        <v>37-J.P. NAGAR</v>
      </c>
      <c r="C45" s="292">
        <f>'AT-3'!G45</f>
        <v>1620</v>
      </c>
      <c r="D45" s="324">
        <f>AT3A_Schools_PS!C46+AT3A_Schools_PS!D46+AT3B_Schools_UPS!C46+AT3B_Schools_UPS!D46</f>
        <v>1080</v>
      </c>
      <c r="E45" s="324">
        <v>9</v>
      </c>
      <c r="F45" s="324">
        <v>6</v>
      </c>
      <c r="G45" s="324">
        <f t="shared" si="1"/>
        <v>1080</v>
      </c>
      <c r="H45" s="325"/>
    </row>
    <row r="46" spans="1:8" ht="12.75">
      <c r="A46" s="325">
        <f>AT3A_Schools_PS!A47</f>
        <v>38</v>
      </c>
      <c r="B46" s="325" t="str">
        <f>AT3A_Schools_PS!B47</f>
        <v>38-JALAUN</v>
      </c>
      <c r="C46" s="292">
        <f>'AT-3'!G46</f>
        <v>1918</v>
      </c>
      <c r="D46" s="324">
        <f>AT3A_Schools_PS!C47+AT3A_Schools_PS!D47+AT3B_Schools_UPS!C47+AT3B_Schools_UPS!D47</f>
        <v>1253</v>
      </c>
      <c r="E46" s="324">
        <v>0</v>
      </c>
      <c r="F46" s="324">
        <v>0</v>
      </c>
      <c r="G46" s="324">
        <f t="shared" si="1"/>
        <v>1253</v>
      </c>
      <c r="H46" s="325"/>
    </row>
    <row r="47" spans="1:8" ht="12.75">
      <c r="A47" s="325">
        <f>AT3A_Schools_PS!A48</f>
        <v>39</v>
      </c>
      <c r="B47" s="325" t="str">
        <f>AT3A_Schools_PS!B48</f>
        <v>39-JAUNPUR</v>
      </c>
      <c r="C47" s="292">
        <f>'AT-3'!G47</f>
        <v>3553</v>
      </c>
      <c r="D47" s="324">
        <f>AT3A_Schools_PS!C48+AT3A_Schools_PS!D48+AT3B_Schools_UPS!C48+AT3B_Schools_UPS!D48</f>
        <v>2422</v>
      </c>
      <c r="E47" s="324">
        <v>10</v>
      </c>
      <c r="F47" s="324">
        <v>2</v>
      </c>
      <c r="G47" s="324">
        <f t="shared" si="1"/>
        <v>2422</v>
      </c>
      <c r="H47" s="325"/>
    </row>
    <row r="48" spans="1:8" ht="12.75">
      <c r="A48" s="325">
        <f>AT3A_Schools_PS!A49</f>
        <v>40</v>
      </c>
      <c r="B48" s="325" t="str">
        <f>AT3A_Schools_PS!B49</f>
        <v>40-JHANSI</v>
      </c>
      <c r="C48" s="292">
        <f>'AT-3'!G48</f>
        <v>1850</v>
      </c>
      <c r="D48" s="324">
        <f>AT3A_Schools_PS!C49+AT3A_Schools_PS!D49+AT3B_Schools_UPS!C49+AT3B_Schools_UPS!D49</f>
        <v>1205</v>
      </c>
      <c r="E48" s="324">
        <v>0</v>
      </c>
      <c r="F48" s="324">
        <v>0</v>
      </c>
      <c r="G48" s="324">
        <f t="shared" si="1"/>
        <v>1205</v>
      </c>
      <c r="H48" s="325"/>
    </row>
    <row r="49" spans="1:8" ht="12.75">
      <c r="A49" s="325">
        <f>AT3A_Schools_PS!A50</f>
        <v>41</v>
      </c>
      <c r="B49" s="325" t="str">
        <f>AT3A_Schools_PS!B50</f>
        <v>41-KANNAUJ</v>
      </c>
      <c r="C49" s="292">
        <f>'AT-3'!G49</f>
        <v>1765</v>
      </c>
      <c r="D49" s="324">
        <f>AT3A_Schools_PS!C50+AT3A_Schools_PS!D50+AT3B_Schools_UPS!C50+AT3B_Schools_UPS!D50</f>
        <v>1200</v>
      </c>
      <c r="E49" s="324">
        <v>0</v>
      </c>
      <c r="F49" s="324">
        <v>0</v>
      </c>
      <c r="G49" s="324">
        <f t="shared" si="1"/>
        <v>1200</v>
      </c>
      <c r="H49" s="325"/>
    </row>
    <row r="50" spans="1:8" ht="12.75">
      <c r="A50" s="325">
        <f>AT3A_Schools_PS!A51</f>
        <v>42</v>
      </c>
      <c r="B50" s="325" t="str">
        <f>AT3A_Schools_PS!B51</f>
        <v>42-KANPUR DEHAT</v>
      </c>
      <c r="C50" s="292">
        <f>'AT-3'!G50</f>
        <v>2380</v>
      </c>
      <c r="D50" s="324">
        <f>AT3A_Schools_PS!C51+AT3A_Schools_PS!D51+AT3B_Schools_UPS!C51+AT3B_Schools_UPS!D51</f>
        <v>1604</v>
      </c>
      <c r="E50" s="324">
        <v>0</v>
      </c>
      <c r="F50" s="324">
        <v>0</v>
      </c>
      <c r="G50" s="324">
        <f t="shared" si="1"/>
        <v>1604</v>
      </c>
      <c r="H50" s="325"/>
    </row>
    <row r="51" spans="1:8" ht="12.75">
      <c r="A51" s="325">
        <f>AT3A_Schools_PS!A52</f>
        <v>43</v>
      </c>
      <c r="B51" s="325" t="str">
        <f>AT3A_Schools_PS!B52</f>
        <v>43-KANPUR NAGAR</v>
      </c>
      <c r="C51" s="292">
        <f>'AT-3'!G51</f>
        <v>2470</v>
      </c>
      <c r="D51" s="324">
        <f>AT3A_Schools_PS!C52+AT3A_Schools_PS!D52+AT3B_Schools_UPS!C52+AT3B_Schools_UPS!D52</f>
        <v>1606</v>
      </c>
      <c r="E51" s="324">
        <v>41</v>
      </c>
      <c r="F51" s="324">
        <v>21</v>
      </c>
      <c r="G51" s="324">
        <f t="shared" si="1"/>
        <v>1606</v>
      </c>
      <c r="H51" s="325"/>
    </row>
    <row r="52" spans="1:8" ht="12.75">
      <c r="A52" s="325">
        <f>AT3A_Schools_PS!A53</f>
        <v>44</v>
      </c>
      <c r="B52" s="325" t="str">
        <f>AT3A_Schools_PS!B53</f>
        <v>44-KAAS GANJ</v>
      </c>
      <c r="C52" s="292">
        <f>'AT-3'!G52</f>
        <v>1495</v>
      </c>
      <c r="D52" s="324">
        <f>AT3A_Schools_PS!C53+AT3A_Schools_PS!D53+AT3B_Schools_UPS!C53+AT3B_Schools_UPS!D53</f>
        <v>999</v>
      </c>
      <c r="E52" s="324">
        <v>17</v>
      </c>
      <c r="F52" s="324">
        <v>15</v>
      </c>
      <c r="G52" s="324">
        <f t="shared" si="1"/>
        <v>999</v>
      </c>
      <c r="H52" s="325"/>
    </row>
    <row r="53" spans="1:8" ht="12.75">
      <c r="A53" s="325">
        <f>AT3A_Schools_PS!A54</f>
        <v>45</v>
      </c>
      <c r="B53" s="325" t="str">
        <f>AT3A_Schools_PS!B54</f>
        <v>45-KAUSHAMBI</v>
      </c>
      <c r="C53" s="292">
        <f>'AT-3'!G53</f>
        <v>1477</v>
      </c>
      <c r="D53" s="324">
        <f>AT3A_Schools_PS!C54+AT3A_Schools_PS!D54+AT3B_Schools_UPS!C54+AT3B_Schools_UPS!D54</f>
        <v>940</v>
      </c>
      <c r="E53" s="324">
        <v>0</v>
      </c>
      <c r="F53" s="324">
        <v>0</v>
      </c>
      <c r="G53" s="324">
        <f t="shared" si="1"/>
        <v>940</v>
      </c>
      <c r="H53" s="325"/>
    </row>
    <row r="54" spans="1:8" ht="12.75">
      <c r="A54" s="325">
        <f>AT3A_Schools_PS!A55</f>
        <v>46</v>
      </c>
      <c r="B54" s="325" t="str">
        <f>AT3A_Schools_PS!B55</f>
        <v>46-KUSHINAGAR</v>
      </c>
      <c r="C54" s="292">
        <f>'AT-3'!G54</f>
        <v>3197</v>
      </c>
      <c r="D54" s="324">
        <f>AT3A_Schools_PS!C55+AT3A_Schools_PS!D55+AT3B_Schools_UPS!C55+AT3B_Schools_UPS!D55</f>
        <v>2180</v>
      </c>
      <c r="E54" s="324">
        <v>89</v>
      </c>
      <c r="F54" s="324">
        <v>67</v>
      </c>
      <c r="G54" s="324">
        <f t="shared" si="1"/>
        <v>2180</v>
      </c>
      <c r="H54" s="325"/>
    </row>
    <row r="55" spans="1:8" ht="12.75">
      <c r="A55" s="325">
        <f>AT3A_Schools_PS!A56</f>
        <v>47</v>
      </c>
      <c r="B55" s="325" t="str">
        <f>AT3A_Schools_PS!B56</f>
        <v>47-LAKHIMPUR KHERI</v>
      </c>
      <c r="C55" s="292">
        <f>'AT-3'!G55</f>
        <v>3930</v>
      </c>
      <c r="D55" s="324">
        <f>AT3A_Schools_PS!C56+AT3A_Schools_PS!D56+AT3B_Schools_UPS!C56+AT3B_Schools_UPS!D56</f>
        <v>2723</v>
      </c>
      <c r="E55" s="324">
        <v>15</v>
      </c>
      <c r="F55" s="324">
        <v>31</v>
      </c>
      <c r="G55" s="324">
        <f t="shared" si="1"/>
        <v>2723</v>
      </c>
      <c r="H55" s="325"/>
    </row>
    <row r="56" spans="1:8" ht="12.75">
      <c r="A56" s="325">
        <f>AT3A_Schools_PS!A57</f>
        <v>48</v>
      </c>
      <c r="B56" s="325" t="str">
        <f>AT3A_Schools_PS!B57</f>
        <v>48-LALITPUR</v>
      </c>
      <c r="C56" s="292">
        <f>'AT-3'!G56</f>
        <v>1562</v>
      </c>
      <c r="D56" s="324">
        <f>AT3A_Schools_PS!C57+AT3A_Schools_PS!D57+AT3B_Schools_UPS!C57+AT3B_Schools_UPS!D57</f>
        <v>1052</v>
      </c>
      <c r="E56" s="324">
        <v>18</v>
      </c>
      <c r="F56" s="324">
        <v>0</v>
      </c>
      <c r="G56" s="324">
        <f t="shared" si="1"/>
        <v>1052</v>
      </c>
      <c r="H56" s="325"/>
    </row>
    <row r="57" spans="1:8" ht="12.75">
      <c r="A57" s="325">
        <f>AT3A_Schools_PS!A58</f>
        <v>49</v>
      </c>
      <c r="B57" s="325" t="str">
        <f>AT3A_Schools_PS!B58</f>
        <v>49-LUCKNOW</v>
      </c>
      <c r="C57" s="292">
        <f>'AT-3'!G57</f>
        <v>2089</v>
      </c>
      <c r="D57" s="324">
        <f>AT3A_Schools_PS!C58+AT3A_Schools_PS!D58+AT3B_Schools_UPS!C58+AT3B_Schools_UPS!D58</f>
        <v>1369</v>
      </c>
      <c r="E57" s="324">
        <v>151</v>
      </c>
      <c r="F57" s="324">
        <v>43</v>
      </c>
      <c r="G57" s="324">
        <f t="shared" si="1"/>
        <v>1369</v>
      </c>
      <c r="H57" s="325"/>
    </row>
    <row r="58" spans="1:8" ht="12.75">
      <c r="A58" s="325">
        <f>AT3A_Schools_PS!A59</f>
        <v>50</v>
      </c>
      <c r="B58" s="325" t="str">
        <f>AT3A_Schools_PS!B59</f>
        <v>50-MAHOBA</v>
      </c>
      <c r="C58" s="292">
        <f>'AT-3'!G58</f>
        <v>1054</v>
      </c>
      <c r="D58" s="324">
        <f>AT3A_Schools_PS!C59+AT3A_Schools_PS!D59+AT3B_Schools_UPS!C59+AT3B_Schools_UPS!D59</f>
        <v>675</v>
      </c>
      <c r="E58" s="324">
        <v>20</v>
      </c>
      <c r="F58" s="324">
        <v>0</v>
      </c>
      <c r="G58" s="324">
        <f t="shared" si="1"/>
        <v>675</v>
      </c>
      <c r="H58" s="325"/>
    </row>
    <row r="59" spans="1:8" ht="12.75">
      <c r="A59" s="325">
        <f>AT3A_Schools_PS!A60</f>
        <v>51</v>
      </c>
      <c r="B59" s="325" t="str">
        <f>AT3A_Schools_PS!B60</f>
        <v>51-MAHRAJGANJ</v>
      </c>
      <c r="C59" s="292">
        <f>'AT-3'!G59</f>
        <v>2240</v>
      </c>
      <c r="D59" s="324">
        <f>AT3A_Schools_PS!C60+AT3A_Schools_PS!D60+AT3B_Schools_UPS!C60+AT3B_Schools_UPS!D60</f>
        <v>1482</v>
      </c>
      <c r="E59" s="324">
        <v>0</v>
      </c>
      <c r="F59" s="324">
        <v>0</v>
      </c>
      <c r="G59" s="324">
        <f t="shared" si="1"/>
        <v>1482</v>
      </c>
      <c r="H59" s="325"/>
    </row>
    <row r="60" spans="1:8" ht="12.75">
      <c r="A60" s="325">
        <f>AT3A_Schools_PS!A61</f>
        <v>52</v>
      </c>
      <c r="B60" s="325" t="str">
        <f>AT3A_Schools_PS!B61</f>
        <v>52-MAINPURI</v>
      </c>
      <c r="C60" s="292">
        <f>'AT-3'!G60</f>
        <v>2238</v>
      </c>
      <c r="D60" s="324">
        <f>AT3A_Schools_PS!C61+AT3A_Schools_PS!D61+AT3B_Schools_UPS!C61+AT3B_Schools_UPS!D61</f>
        <v>1635</v>
      </c>
      <c r="E60" s="324">
        <v>17</v>
      </c>
      <c r="F60" s="324">
        <v>3</v>
      </c>
      <c r="G60" s="324">
        <f t="shared" si="1"/>
        <v>1635</v>
      </c>
      <c r="H60" s="325"/>
    </row>
    <row r="61" spans="1:8" ht="12.75">
      <c r="A61" s="325">
        <f>AT3A_Schools_PS!A62</f>
        <v>53</v>
      </c>
      <c r="B61" s="325" t="str">
        <f>AT3A_Schools_PS!B62</f>
        <v>53-MATHURA</v>
      </c>
      <c r="C61" s="292">
        <f>'AT-3'!G61</f>
        <v>2077</v>
      </c>
      <c r="D61" s="324">
        <f>AT3A_Schools_PS!C62+AT3A_Schools_PS!D62+AT3B_Schools_UPS!C62+AT3B_Schools_UPS!D62</f>
        <v>1361</v>
      </c>
      <c r="E61" s="324">
        <v>0</v>
      </c>
      <c r="F61" s="324">
        <v>0</v>
      </c>
      <c r="G61" s="324">
        <f t="shared" si="1"/>
        <v>1361</v>
      </c>
      <c r="H61" s="325"/>
    </row>
    <row r="62" spans="1:8" ht="12.75">
      <c r="A62" s="325">
        <f>AT3A_Schools_PS!A63</f>
        <v>54</v>
      </c>
      <c r="B62" s="325" t="str">
        <f>AT3A_Schools_PS!B63</f>
        <v>54-MAU</v>
      </c>
      <c r="C62" s="292">
        <f>'AT-3'!G62</f>
        <v>1756</v>
      </c>
      <c r="D62" s="324">
        <f>AT3A_Schools_PS!C63+AT3A_Schools_PS!D63+AT3B_Schools_UPS!C63+AT3B_Schools_UPS!D63</f>
        <v>1061</v>
      </c>
      <c r="E62" s="324">
        <v>0</v>
      </c>
      <c r="F62" s="324">
        <v>0</v>
      </c>
      <c r="G62" s="324">
        <f t="shared" si="1"/>
        <v>1061</v>
      </c>
      <c r="H62" s="325"/>
    </row>
    <row r="63" spans="1:8" ht="12.75">
      <c r="A63" s="325">
        <f>AT3A_Schools_PS!A64</f>
        <v>55</v>
      </c>
      <c r="B63" s="325" t="str">
        <f>AT3A_Schools_PS!B64</f>
        <v>55-MEERUT</v>
      </c>
      <c r="C63" s="292">
        <f>'AT-3'!G63</f>
        <v>1539</v>
      </c>
      <c r="D63" s="324">
        <f>AT3A_Schools_PS!C64+AT3A_Schools_PS!D64+AT3B_Schools_UPS!C64+AT3B_Schools_UPS!D64</f>
        <v>915</v>
      </c>
      <c r="E63" s="324">
        <v>0</v>
      </c>
      <c r="F63" s="324">
        <v>0</v>
      </c>
      <c r="G63" s="324">
        <f t="shared" si="1"/>
        <v>915</v>
      </c>
      <c r="H63" s="325"/>
    </row>
    <row r="64" spans="1:8" ht="12.75">
      <c r="A64" s="325">
        <f>AT3A_Schools_PS!A65</f>
        <v>56</v>
      </c>
      <c r="B64" s="325" t="str">
        <f>AT3A_Schools_PS!B65</f>
        <v>56-MIRZAPUR</v>
      </c>
      <c r="C64" s="292">
        <f>'AT-3'!G64</f>
        <v>2323</v>
      </c>
      <c r="D64" s="324">
        <f>AT3A_Schools_PS!C65+AT3A_Schools_PS!D65+AT3B_Schools_UPS!C65+AT3B_Schools_UPS!D65</f>
        <v>1622</v>
      </c>
      <c r="E64" s="324">
        <v>84</v>
      </c>
      <c r="F64" s="324">
        <v>77</v>
      </c>
      <c r="G64" s="324">
        <f t="shared" si="1"/>
        <v>1622</v>
      </c>
      <c r="H64" s="325"/>
    </row>
    <row r="65" spans="1:8" ht="12.75">
      <c r="A65" s="325">
        <f>AT3A_Schools_PS!A66</f>
        <v>57</v>
      </c>
      <c r="B65" s="325" t="str">
        <f>AT3A_Schools_PS!B66</f>
        <v>57-MORADABAD</v>
      </c>
      <c r="C65" s="292">
        <f>'AT-3'!G65</f>
        <v>1831</v>
      </c>
      <c r="D65" s="324">
        <f>AT3A_Schools_PS!C66+AT3A_Schools_PS!D66+AT3B_Schools_UPS!C66+AT3B_Schools_UPS!D66</f>
        <v>1202</v>
      </c>
      <c r="E65" s="324">
        <v>17</v>
      </c>
      <c r="F65" s="324"/>
      <c r="G65" s="324">
        <f t="shared" si="1"/>
        <v>1202</v>
      </c>
      <c r="H65" s="325"/>
    </row>
    <row r="66" spans="1:8" ht="12.75">
      <c r="A66" s="325">
        <f>AT3A_Schools_PS!A67</f>
        <v>58</v>
      </c>
      <c r="B66" s="325" t="str">
        <f>AT3A_Schools_PS!B67</f>
        <v>58-MUZAFFARNAGAR</v>
      </c>
      <c r="C66" s="292">
        <f>'AT-3'!G66</f>
        <v>1384</v>
      </c>
      <c r="D66" s="324">
        <f>AT3A_Schools_PS!C67+AT3A_Schools_PS!D67+AT3B_Schools_UPS!C67+AT3B_Schools_UPS!D67</f>
        <v>882</v>
      </c>
      <c r="E66" s="324">
        <v>49</v>
      </c>
      <c r="F66" s="324">
        <v>0</v>
      </c>
      <c r="G66" s="324">
        <f t="shared" si="1"/>
        <v>882</v>
      </c>
      <c r="H66" s="325"/>
    </row>
    <row r="67" spans="1:8" ht="12.75">
      <c r="A67" s="325">
        <f>AT3A_Schools_PS!A68</f>
        <v>59</v>
      </c>
      <c r="B67" s="325" t="str">
        <f>AT3A_Schools_PS!B68</f>
        <v>59-PILIBHIT</v>
      </c>
      <c r="C67" s="292">
        <f>'AT-3'!G67</f>
        <v>1843</v>
      </c>
      <c r="D67" s="324">
        <f>AT3A_Schools_PS!C68+AT3A_Schools_PS!D68+AT3B_Schools_UPS!C68+AT3B_Schools_UPS!D68</f>
        <v>1232</v>
      </c>
      <c r="E67" s="324">
        <v>97</v>
      </c>
      <c r="F67" s="324">
        <v>0</v>
      </c>
      <c r="G67" s="324">
        <f t="shared" si="1"/>
        <v>1232</v>
      </c>
      <c r="H67" s="325"/>
    </row>
    <row r="68" spans="1:8" ht="12.75">
      <c r="A68" s="325">
        <f>AT3A_Schools_PS!A69</f>
        <v>60</v>
      </c>
      <c r="B68" s="325" t="str">
        <f>AT3A_Schools_PS!B69</f>
        <v>60-PRATAPGARH</v>
      </c>
      <c r="C68" s="292">
        <f>'AT-3'!G68</f>
        <v>2949</v>
      </c>
      <c r="D68" s="324">
        <f>AT3A_Schools_PS!C69+AT3A_Schools_PS!D69+AT3B_Schools_UPS!C69+AT3B_Schools_UPS!D69</f>
        <v>2040</v>
      </c>
      <c r="E68" s="324">
        <v>0</v>
      </c>
      <c r="F68" s="324">
        <v>0</v>
      </c>
      <c r="G68" s="324">
        <f t="shared" si="1"/>
        <v>2040</v>
      </c>
      <c r="H68" s="325"/>
    </row>
    <row r="69" spans="1:8" ht="12.75">
      <c r="A69" s="325">
        <f>AT3A_Schools_PS!A70</f>
        <v>61</v>
      </c>
      <c r="B69" s="325" t="str">
        <f>AT3A_Schools_PS!B70</f>
        <v>61-RAI BAREILY</v>
      </c>
      <c r="C69" s="292">
        <f>'AT-3'!G69</f>
        <v>2705</v>
      </c>
      <c r="D69" s="324">
        <f>AT3A_Schools_PS!C70+AT3A_Schools_PS!D70+AT3B_Schools_UPS!C70+AT3B_Schools_UPS!D70</f>
        <v>1982</v>
      </c>
      <c r="E69" s="324">
        <v>0</v>
      </c>
      <c r="F69" s="324">
        <v>0</v>
      </c>
      <c r="G69" s="324">
        <f t="shared" si="1"/>
        <v>1982</v>
      </c>
      <c r="H69" s="325"/>
    </row>
    <row r="70" spans="1:8" ht="12.75">
      <c r="A70" s="325">
        <f>AT3A_Schools_PS!A71</f>
        <v>62</v>
      </c>
      <c r="B70" s="325" t="str">
        <f>AT3A_Schools_PS!B71</f>
        <v>62-RAMPUR</v>
      </c>
      <c r="C70" s="292">
        <f>'AT-3'!G70</f>
        <v>2063</v>
      </c>
      <c r="D70" s="324">
        <f>AT3A_Schools_PS!C71+AT3A_Schools_PS!D71+AT3B_Schools_UPS!C71+AT3B_Schools_UPS!D71</f>
        <v>1297</v>
      </c>
      <c r="E70" s="324">
        <v>13</v>
      </c>
      <c r="F70" s="324">
        <v>0</v>
      </c>
      <c r="G70" s="324">
        <f t="shared" si="1"/>
        <v>1297</v>
      </c>
      <c r="H70" s="325"/>
    </row>
    <row r="71" spans="1:8" ht="12.75">
      <c r="A71" s="325">
        <f>AT3A_Schools_PS!A72</f>
        <v>63</v>
      </c>
      <c r="B71" s="325" t="str">
        <f>AT3A_Schools_PS!B72</f>
        <v>63-SAHARANPUR</v>
      </c>
      <c r="C71" s="292">
        <f>'AT-3'!G71</f>
        <v>2064</v>
      </c>
      <c r="D71" s="324">
        <f>AT3A_Schools_PS!C72+AT3A_Schools_PS!D72+AT3B_Schools_UPS!C72+AT3B_Schools_UPS!D72</f>
        <v>1357</v>
      </c>
      <c r="E71" s="324">
        <v>30</v>
      </c>
      <c r="F71" s="324">
        <v>0</v>
      </c>
      <c r="G71" s="324">
        <f t="shared" si="1"/>
        <v>1357</v>
      </c>
      <c r="H71" s="325"/>
    </row>
    <row r="72" spans="1:8" ht="12.75">
      <c r="A72" s="325">
        <f>AT3A_Schools_PS!A73</f>
        <v>64</v>
      </c>
      <c r="B72" s="325" t="str">
        <f>AT3A_Schools_PS!B73</f>
        <v>64-SANTKABIR NAGAR</v>
      </c>
      <c r="C72" s="292">
        <f>'AT-3'!G72</f>
        <v>1603</v>
      </c>
      <c r="D72" s="324">
        <f>AT3A_Schools_PS!C73+AT3A_Schools_PS!D73+AT3B_Schools_UPS!C73+AT3B_Schools_UPS!D73</f>
        <v>1075</v>
      </c>
      <c r="E72" s="324">
        <v>4</v>
      </c>
      <c r="F72" s="324">
        <v>0</v>
      </c>
      <c r="G72" s="324">
        <f t="shared" si="1"/>
        <v>1075</v>
      </c>
      <c r="H72" s="325"/>
    </row>
    <row r="73" spans="1:8" ht="12.75">
      <c r="A73" s="325">
        <f>AT3A_Schools_PS!A74</f>
        <v>65</v>
      </c>
      <c r="B73" s="325" t="str">
        <f>AT3A_Schools_PS!B74</f>
        <v>65-SHAHJAHANPUR</v>
      </c>
      <c r="C73" s="292">
        <f>'AT-3'!G73</f>
        <v>3274</v>
      </c>
      <c r="D73" s="324">
        <f>AT3A_Schools_PS!C74+AT3A_Schools_PS!D74+AT3B_Schools_UPS!C74+AT3B_Schools_UPS!D74</f>
        <v>2294</v>
      </c>
      <c r="E73" s="324">
        <v>11</v>
      </c>
      <c r="F73" s="324">
        <v>0</v>
      </c>
      <c r="G73" s="324">
        <f t="shared" si="1"/>
        <v>2294</v>
      </c>
      <c r="H73" s="325"/>
    </row>
    <row r="74" spans="1:8" ht="12.75">
      <c r="A74" s="325">
        <f>AT3A_Schools_PS!A75</f>
        <v>66</v>
      </c>
      <c r="B74" s="325" t="str">
        <f>AT3A_Schools_PS!B75</f>
        <v>66-SHRAWASTI</v>
      </c>
      <c r="C74" s="292">
        <f>'AT-3'!G74</f>
        <v>1295</v>
      </c>
      <c r="D74" s="324">
        <f>AT3A_Schools_PS!C75+AT3A_Schools_PS!D75+AT3B_Schools_UPS!C75+AT3B_Schools_UPS!D75</f>
        <v>889</v>
      </c>
      <c r="E74" s="324">
        <v>255</v>
      </c>
      <c r="F74" s="324">
        <v>0</v>
      </c>
      <c r="G74" s="324">
        <f t="shared" ref="G74:G83" si="2">D74</f>
        <v>889</v>
      </c>
      <c r="H74" s="325"/>
    </row>
    <row r="75" spans="1:8" ht="12.75">
      <c r="A75" s="325">
        <f>AT3A_Schools_PS!A76</f>
        <v>67</v>
      </c>
      <c r="B75" s="325" t="str">
        <f>AT3A_Schools_PS!B76</f>
        <v>67-SIDDHARTHNAGAR</v>
      </c>
      <c r="C75" s="292">
        <f>'AT-3'!G75</f>
        <v>2752</v>
      </c>
      <c r="D75" s="324">
        <f>AT3A_Schools_PS!C76+AT3A_Schools_PS!D76+AT3B_Schools_UPS!C76+AT3B_Schools_UPS!D76</f>
        <v>1924</v>
      </c>
      <c r="E75" s="324">
        <v>0</v>
      </c>
      <c r="F75" s="324">
        <v>0</v>
      </c>
      <c r="G75" s="324">
        <f t="shared" si="2"/>
        <v>1924</v>
      </c>
      <c r="H75" s="325"/>
    </row>
    <row r="76" spans="1:8" ht="12.75">
      <c r="A76" s="325">
        <f>AT3A_Schools_PS!A77</f>
        <v>68</v>
      </c>
      <c r="B76" s="325" t="str">
        <f>AT3A_Schools_PS!B77</f>
        <v>68-SITAPUR</v>
      </c>
      <c r="C76" s="292">
        <f>'AT-3'!G76</f>
        <v>4338</v>
      </c>
      <c r="D76" s="324">
        <f>AT3A_Schools_PS!C77+AT3A_Schools_PS!D77+AT3B_Schools_UPS!C77+AT3B_Schools_UPS!D77</f>
        <v>3015</v>
      </c>
      <c r="E76" s="324">
        <v>44</v>
      </c>
      <c r="F76" s="324">
        <v>79</v>
      </c>
      <c r="G76" s="324">
        <f t="shared" si="2"/>
        <v>3015</v>
      </c>
      <c r="H76" s="325"/>
    </row>
    <row r="77" spans="1:8" ht="12.75">
      <c r="A77" s="325">
        <f>AT3A_Schools_PS!A78</f>
        <v>69</v>
      </c>
      <c r="B77" s="325" t="str">
        <f>AT3A_Schools_PS!B78</f>
        <v>69-SONBHADRA</v>
      </c>
      <c r="C77" s="292">
        <f>'AT-3'!G77</f>
        <v>2490</v>
      </c>
      <c r="D77" s="324">
        <f>AT3A_Schools_PS!C78+AT3A_Schools_PS!D78+AT3B_Schools_UPS!C78+AT3B_Schools_UPS!D78</f>
        <v>1809</v>
      </c>
      <c r="E77" s="324">
        <v>0</v>
      </c>
      <c r="F77" s="324">
        <v>0</v>
      </c>
      <c r="G77" s="324">
        <f t="shared" si="2"/>
        <v>1809</v>
      </c>
      <c r="H77" s="325"/>
    </row>
    <row r="78" spans="1:8" ht="12.75">
      <c r="A78" s="325">
        <f>AT3A_Schools_PS!A79</f>
        <v>70</v>
      </c>
      <c r="B78" s="325" t="str">
        <f>AT3A_Schools_PS!B79</f>
        <v>70-SULTANPUR</v>
      </c>
      <c r="C78" s="292">
        <f>'AT-3'!G78</f>
        <v>2471</v>
      </c>
      <c r="D78" s="324">
        <f>AT3A_Schools_PS!C79+AT3A_Schools_PS!D79+AT3B_Schools_UPS!C79+AT3B_Schools_UPS!D79</f>
        <v>1731</v>
      </c>
      <c r="E78" s="324">
        <v>112</v>
      </c>
      <c r="F78" s="324">
        <v>36</v>
      </c>
      <c r="G78" s="324">
        <f t="shared" si="2"/>
        <v>1731</v>
      </c>
      <c r="H78" s="325"/>
    </row>
    <row r="79" spans="1:8" ht="12.75">
      <c r="A79" s="325">
        <f>AT3A_Schools_PS!A80</f>
        <v>71</v>
      </c>
      <c r="B79" s="325" t="str">
        <f>AT3A_Schools_PS!B80</f>
        <v>71-UNNAO</v>
      </c>
      <c r="C79" s="292">
        <f>'AT-3'!G79</f>
        <v>3240</v>
      </c>
      <c r="D79" s="324">
        <f>AT3A_Schools_PS!C80+AT3A_Schools_PS!D80+AT3B_Schools_UPS!C80+AT3B_Schools_UPS!D80</f>
        <v>2306</v>
      </c>
      <c r="E79" s="324">
        <v>86</v>
      </c>
      <c r="F79" s="324">
        <v>0</v>
      </c>
      <c r="G79" s="324">
        <f t="shared" si="2"/>
        <v>2306</v>
      </c>
      <c r="H79" s="325"/>
    </row>
    <row r="80" spans="1:8" ht="12.75">
      <c r="A80" s="325">
        <f>AT3A_Schools_PS!A81</f>
        <v>72</v>
      </c>
      <c r="B80" s="325" t="str">
        <f>AT3A_Schools_PS!B81</f>
        <v>72-VARANASI</v>
      </c>
      <c r="C80" s="292">
        <f>'AT-3'!G80</f>
        <v>1610</v>
      </c>
      <c r="D80" s="324">
        <f>AT3A_Schools_PS!C81+AT3A_Schools_PS!D81+AT3B_Schools_UPS!C81+AT3B_Schools_UPS!D81</f>
        <v>1016</v>
      </c>
      <c r="E80" s="324">
        <v>0</v>
      </c>
      <c r="F80" s="324">
        <v>0</v>
      </c>
      <c r="G80" s="324">
        <f t="shared" si="2"/>
        <v>1016</v>
      </c>
      <c r="H80" s="325"/>
    </row>
    <row r="81" spans="1:8" ht="12.75">
      <c r="A81" s="325">
        <f>AT3A_Schools_PS!A82</f>
        <v>73</v>
      </c>
      <c r="B81" s="325" t="str">
        <f>AT3A_Schools_PS!B82</f>
        <v>73-SAMBHAL</v>
      </c>
      <c r="C81" s="292">
        <f>'AT-3'!G81</f>
        <v>1582</v>
      </c>
      <c r="D81" s="324">
        <f>AT3A_Schools_PS!C82+AT3A_Schools_PS!D82+AT3B_Schools_UPS!C82+AT3B_Schools_UPS!D82</f>
        <v>1047</v>
      </c>
      <c r="E81" s="324">
        <v>82</v>
      </c>
      <c r="F81" s="324">
        <v>33</v>
      </c>
      <c r="G81" s="324">
        <f t="shared" si="2"/>
        <v>1047</v>
      </c>
      <c r="H81" s="325"/>
    </row>
    <row r="82" spans="1:8" ht="12.75">
      <c r="A82" s="325">
        <f>AT3A_Schools_PS!A83</f>
        <v>74</v>
      </c>
      <c r="B82" s="325" t="str">
        <f>AT3A_Schools_PS!B83</f>
        <v>74-HAPUR</v>
      </c>
      <c r="C82" s="292">
        <f>'AT-3'!G82</f>
        <v>700</v>
      </c>
      <c r="D82" s="324">
        <f>AT3A_Schools_PS!C83+AT3A_Schools_PS!D83+AT3B_Schools_UPS!C83+AT3B_Schools_UPS!D83</f>
        <v>429</v>
      </c>
      <c r="E82" s="324">
        <v>3</v>
      </c>
      <c r="F82" s="324">
        <v>0</v>
      </c>
      <c r="G82" s="324">
        <f t="shared" si="2"/>
        <v>429</v>
      </c>
      <c r="H82" s="325"/>
    </row>
    <row r="83" spans="1:8" ht="12.75">
      <c r="A83" s="325">
        <f>AT3A_Schools_PS!A84</f>
        <v>75</v>
      </c>
      <c r="B83" s="325" t="str">
        <f>AT3A_Schools_PS!B84</f>
        <v>75-SHAMLI</v>
      </c>
      <c r="C83" s="292">
        <f>'AT-3'!G83</f>
        <v>800</v>
      </c>
      <c r="D83" s="324">
        <f>AT3A_Schools_PS!C84+AT3A_Schools_PS!D84+AT3B_Schools_UPS!C84+AT3B_Schools_UPS!D84</f>
        <v>538</v>
      </c>
      <c r="E83" s="324">
        <v>141</v>
      </c>
      <c r="F83" s="324">
        <v>17</v>
      </c>
      <c r="G83" s="324">
        <f t="shared" si="2"/>
        <v>538</v>
      </c>
      <c r="H83" s="325"/>
    </row>
    <row r="84" spans="1:8" ht="12.75">
      <c r="A84" s="593" t="s">
        <v>853</v>
      </c>
      <c r="B84" s="759" t="s">
        <v>1239</v>
      </c>
      <c r="C84" s="760"/>
      <c r="D84" s="760"/>
      <c r="E84" s="760"/>
      <c r="F84" s="760"/>
      <c r="G84" s="760"/>
      <c r="H84" s="760"/>
    </row>
    <row r="88" spans="1:8" ht="15.75" customHeight="1">
      <c r="A88" s="321" t="str">
        <f>AT_2A_fundflow!A53</f>
        <v>Date:</v>
      </c>
      <c r="D88" s="320" t="str">
        <f>'AT-1'!J46</f>
        <v>(Signature)</v>
      </c>
      <c r="E88" s="482"/>
      <c r="F88" s="482"/>
      <c r="G88" s="482"/>
    </row>
    <row r="89" spans="1:8" ht="15.75" customHeight="1">
      <c r="A89" s="321" t="str">
        <f>AT_2A_fundflow!A54</f>
        <v>Place: LUCKNOW</v>
      </c>
      <c r="D89" s="320" t="str">
        <f>'AT-1'!J47</f>
        <v>Secretary Basic Education Department</v>
      </c>
      <c r="E89" s="482"/>
      <c r="F89" s="482"/>
      <c r="G89" s="482"/>
    </row>
  </sheetData>
  <mergeCells count="4">
    <mergeCell ref="A2:H2"/>
    <mergeCell ref="A3:H3"/>
    <mergeCell ref="A4:H4"/>
    <mergeCell ref="B84:H84"/>
  </mergeCells>
  <printOptions horizontalCentered="1"/>
  <pageMargins left="0.59055118110236227" right="0.59055118110236227" top="0.78740157480314965" bottom="0.59055118110236227" header="0.78740157480314965" footer="0.39370078740157483"/>
  <pageSetup paperSize="9" scale="91" fitToHeight="0" pageOrder="overThenDown" orientation="landscape" cellComments="atEnd" r:id="rId1"/>
  <headerFooter>
    <oddFooter>&amp;R&amp;P of &amp;N</oddFooter>
  </headerFooter>
</worksheet>
</file>

<file path=xl/worksheets/sheet29.xml><?xml version="1.0" encoding="utf-8"?>
<worksheet xmlns="http://schemas.openxmlformats.org/spreadsheetml/2006/main" xmlns:r="http://schemas.openxmlformats.org/officeDocument/2006/relationships">
  <sheetPr>
    <tabColor rgb="FF00B050"/>
    <outlinePr summaryBelow="0" summaryRight="0"/>
    <pageSetUpPr fitToPage="1"/>
  </sheetPr>
  <dimension ref="A1:P90"/>
  <sheetViews>
    <sheetView view="pageBreakPreview" zoomScaleSheetLayoutView="100" workbookViewId="0">
      <pane xSplit="2" ySplit="8" topLeftCell="C72" activePane="bottomRight" state="frozen"/>
      <selection activeCell="D42" sqref="D42:F43"/>
      <selection pane="topRight" activeCell="D42" sqref="D42:F43"/>
      <selection pane="bottomLeft" activeCell="D42" sqref="D42:F43"/>
      <selection pane="bottomRight" activeCell="E33" sqref="E33"/>
    </sheetView>
  </sheetViews>
  <sheetFormatPr defaultColWidth="14.42578125" defaultRowHeight="15.75" customHeight="1"/>
  <cols>
    <col min="1" max="1" width="6.7109375" style="480" customWidth="1"/>
    <col min="2" max="2" width="21.7109375" style="480" bestFit="1" customWidth="1"/>
    <col min="3" max="3" width="13.5703125" style="480" customWidth="1"/>
    <col min="4" max="4" width="14.28515625" style="480" customWidth="1"/>
    <col min="5" max="5" width="10.5703125" style="480" customWidth="1"/>
    <col min="6" max="6" width="11.28515625" style="480" customWidth="1"/>
    <col min="7" max="7" width="36" style="480" bestFit="1" customWidth="1"/>
    <col min="8" max="8" width="33.5703125" style="480" bestFit="1" customWidth="1"/>
    <col min="9" max="16384" width="14.42578125" style="480"/>
  </cols>
  <sheetData>
    <row r="1" spans="1:16" ht="12.75">
      <c r="H1" s="487" t="s">
        <v>393</v>
      </c>
    </row>
    <row r="2" spans="1:16" ht="12.75">
      <c r="A2" s="701" t="str">
        <f>'AT-2-S1 BUDGET'!A2</f>
        <v>[Mid Day Meal Scheme, U.P.]</v>
      </c>
      <c r="B2" s="680"/>
      <c r="C2" s="680"/>
      <c r="D2" s="680"/>
      <c r="E2" s="680"/>
      <c r="F2" s="680"/>
      <c r="G2" s="680"/>
      <c r="H2" s="680"/>
    </row>
    <row r="3" spans="1:16" ht="23.25">
      <c r="A3" s="704" t="str">
        <f>'AT-2-S1 BUDGET'!A3</f>
        <v>Annual Work Plan and Budget 2019-20</v>
      </c>
      <c r="B3" s="680"/>
      <c r="C3" s="680"/>
      <c r="D3" s="680"/>
      <c r="E3" s="680"/>
      <c r="F3" s="680"/>
      <c r="G3" s="680"/>
      <c r="H3" s="680"/>
    </row>
    <row r="4" spans="1:16" ht="12.75">
      <c r="A4" s="715" t="s">
        <v>1018</v>
      </c>
      <c r="B4" s="680"/>
      <c r="C4" s="680"/>
      <c r="D4" s="680"/>
      <c r="E4" s="680"/>
      <c r="F4" s="680"/>
      <c r="G4" s="680"/>
      <c r="H4" s="680"/>
    </row>
    <row r="5" spans="1:16" ht="12.75">
      <c r="A5" s="298" t="str">
        <f>AT_2A_fundflow!A5</f>
        <v>State: UTTAR PRADESH</v>
      </c>
      <c r="B5" s="485"/>
      <c r="C5" s="485"/>
      <c r="D5" s="331"/>
      <c r="E5" s="331"/>
      <c r="F5" s="331"/>
      <c r="G5" s="331"/>
      <c r="H5" s="283" t="str">
        <f>AT_2A_fundflow!U5</f>
        <v>(For the Period 01.04.18 to 31.03.19)</v>
      </c>
    </row>
    <row r="6" spans="1:16" ht="51" customHeight="1">
      <c r="A6" s="285" t="s">
        <v>83</v>
      </c>
      <c r="B6" s="285" t="s">
        <v>227</v>
      </c>
      <c r="C6" s="285" t="s">
        <v>1019</v>
      </c>
      <c r="D6" s="285" t="s">
        <v>1020</v>
      </c>
      <c r="E6" s="285" t="s">
        <v>1021</v>
      </c>
      <c r="F6" s="285" t="s">
        <v>1022</v>
      </c>
      <c r="G6" s="285" t="s">
        <v>1023</v>
      </c>
      <c r="H6" s="300" t="s">
        <v>1024</v>
      </c>
    </row>
    <row r="7" spans="1:16" ht="15.75" customHeight="1">
      <c r="A7" s="285">
        <v>1</v>
      </c>
      <c r="B7" s="285">
        <v>2</v>
      </c>
      <c r="C7" s="285">
        <v>3</v>
      </c>
      <c r="D7" s="285">
        <v>4</v>
      </c>
      <c r="E7" s="285">
        <v>5</v>
      </c>
      <c r="F7" s="285">
        <v>6</v>
      </c>
      <c r="G7" s="285">
        <v>7</v>
      </c>
      <c r="H7" s="285">
        <v>8</v>
      </c>
    </row>
    <row r="8" spans="1:16" ht="12.75">
      <c r="A8" s="323"/>
      <c r="B8" s="322" t="s">
        <v>27</v>
      </c>
      <c r="C8" s="323">
        <f>SUM(C9:C83)</f>
        <v>395247</v>
      </c>
      <c r="D8" s="323">
        <f>SUM(D9:D83)</f>
        <v>395247</v>
      </c>
      <c r="E8" s="323">
        <f t="shared" ref="E8:G8" si="0">SUM(E9:E83)</f>
        <v>75</v>
      </c>
      <c r="F8" s="323">
        <f t="shared" si="0"/>
        <v>961</v>
      </c>
      <c r="G8" s="323">
        <f t="shared" si="0"/>
        <v>0</v>
      </c>
      <c r="H8" s="323"/>
      <c r="I8" s="321"/>
      <c r="J8" s="321"/>
      <c r="K8" s="321"/>
      <c r="L8" s="321"/>
      <c r="M8" s="321"/>
      <c r="N8" s="321"/>
      <c r="O8" s="321"/>
      <c r="P8" s="321"/>
    </row>
    <row r="9" spans="1:16" ht="12.75">
      <c r="A9" s="325">
        <f>AT3A_Schools_PS!A10</f>
        <v>1</v>
      </c>
      <c r="B9" s="325" t="str">
        <f>AT3A_Schools_PS!B10</f>
        <v>01-AGRA</v>
      </c>
      <c r="C9" s="324">
        <f>'AT-8_Hon_CCH_Pry'!D10+'AT-8A_Hon_CCH_UPry'!D10</f>
        <v>6176</v>
      </c>
      <c r="D9" s="324">
        <f>C9</f>
        <v>6176</v>
      </c>
      <c r="E9" s="324">
        <v>1</v>
      </c>
      <c r="F9" s="324">
        <v>16</v>
      </c>
      <c r="G9" s="324" t="s">
        <v>1025</v>
      </c>
      <c r="H9" s="325" t="s">
        <v>1026</v>
      </c>
    </row>
    <row r="10" spans="1:16" ht="12.75">
      <c r="A10" s="325">
        <f>AT3A_Schools_PS!A11</f>
        <v>2</v>
      </c>
      <c r="B10" s="325" t="str">
        <f>AT3A_Schools_PS!B11</f>
        <v>02-ALIGARH</v>
      </c>
      <c r="C10" s="324">
        <f>'AT-8_Hon_CCH_Pry'!D11+'AT-8A_Hon_CCH_UPry'!D11</f>
        <v>5565</v>
      </c>
      <c r="D10" s="324">
        <f t="shared" ref="D10:D73" si="1">C10</f>
        <v>5565</v>
      </c>
      <c r="E10" s="324">
        <v>1</v>
      </c>
      <c r="F10" s="324">
        <v>13</v>
      </c>
      <c r="G10" s="324" t="s">
        <v>1027</v>
      </c>
      <c r="H10" s="325" t="s">
        <v>1028</v>
      </c>
    </row>
    <row r="11" spans="1:16" ht="12.75">
      <c r="A11" s="325">
        <f>AT3A_Schools_PS!A12</f>
        <v>3</v>
      </c>
      <c r="B11" s="325" t="str">
        <f>AT3A_Schools_PS!B12</f>
        <v>03-ALLAHABAD</v>
      </c>
      <c r="C11" s="324">
        <f>'AT-8_Hon_CCH_Pry'!D12+'AT-8A_Hon_CCH_UPry'!D12</f>
        <v>11617</v>
      </c>
      <c r="D11" s="324">
        <f t="shared" si="1"/>
        <v>11617</v>
      </c>
      <c r="E11" s="324">
        <v>1</v>
      </c>
      <c r="F11" s="324">
        <v>22</v>
      </c>
      <c r="G11" s="324" t="s">
        <v>1012</v>
      </c>
      <c r="H11" s="325" t="s">
        <v>1028</v>
      </c>
    </row>
    <row r="12" spans="1:16" ht="12.75">
      <c r="A12" s="325">
        <f>AT3A_Schools_PS!A13</f>
        <v>4</v>
      </c>
      <c r="B12" s="325" t="str">
        <f>AT3A_Schools_PS!B13</f>
        <v>04-AMBEDKAR NAGAR</v>
      </c>
      <c r="C12" s="324">
        <f>'AT-8_Hon_CCH_Pry'!D13+'AT-8A_Hon_CCH_UPry'!D13</f>
        <v>5060</v>
      </c>
      <c r="D12" s="324">
        <f t="shared" si="1"/>
        <v>5060</v>
      </c>
      <c r="E12" s="324">
        <v>1</v>
      </c>
      <c r="F12" s="324">
        <v>1</v>
      </c>
      <c r="G12" s="324" t="s">
        <v>1029</v>
      </c>
      <c r="H12" s="325" t="s">
        <v>1030</v>
      </c>
    </row>
    <row r="13" spans="1:16" ht="12.75">
      <c r="A13" s="325">
        <f>AT3A_Schools_PS!A14</f>
        <v>5</v>
      </c>
      <c r="B13" s="325" t="str">
        <f>AT3A_Schools_PS!B14</f>
        <v>05-AURAIYA</v>
      </c>
      <c r="C13" s="324">
        <f>'AT-8_Hon_CCH_Pry'!D14+'AT-8A_Hon_CCH_UPry'!D14</f>
        <v>3587</v>
      </c>
      <c r="D13" s="324">
        <f t="shared" si="1"/>
        <v>3587</v>
      </c>
      <c r="E13" s="324">
        <v>1</v>
      </c>
      <c r="F13" s="324">
        <v>8</v>
      </c>
      <c r="G13" s="324" t="s">
        <v>1011</v>
      </c>
      <c r="H13" s="325" t="s">
        <v>1030</v>
      </c>
    </row>
    <row r="14" spans="1:16" ht="12.75">
      <c r="A14" s="325">
        <f>AT3A_Schools_PS!A15</f>
        <v>6</v>
      </c>
      <c r="B14" s="325" t="str">
        <f>AT3A_Schools_PS!B15</f>
        <v>06-AZAMGARH</v>
      </c>
      <c r="C14" s="324">
        <f>'AT-8_Hon_CCH_Pry'!D15+'AT-8A_Hon_CCH_UPry'!D15</f>
        <v>9373</v>
      </c>
      <c r="D14" s="324">
        <f t="shared" si="1"/>
        <v>9373</v>
      </c>
      <c r="E14" s="324">
        <v>1</v>
      </c>
      <c r="F14" s="324">
        <v>8</v>
      </c>
      <c r="G14" s="324" t="s">
        <v>1012</v>
      </c>
      <c r="H14" s="325" t="s">
        <v>1028</v>
      </c>
    </row>
    <row r="15" spans="1:16" ht="12.75">
      <c r="A15" s="325">
        <f>AT3A_Schools_PS!A16</f>
        <v>7</v>
      </c>
      <c r="B15" s="325" t="str">
        <f>AT3A_Schools_PS!B16</f>
        <v>07-BADAUN</v>
      </c>
      <c r="C15" s="324">
        <f>'AT-8_Hon_CCH_Pry'!D16+'AT-8A_Hon_CCH_UPry'!D16</f>
        <v>6215</v>
      </c>
      <c r="D15" s="324">
        <f t="shared" si="1"/>
        <v>6215</v>
      </c>
      <c r="E15" s="324">
        <v>1</v>
      </c>
      <c r="F15" s="324">
        <v>40</v>
      </c>
      <c r="G15" s="324" t="s">
        <v>1012</v>
      </c>
      <c r="H15" s="325" t="s">
        <v>1028</v>
      </c>
    </row>
    <row r="16" spans="1:16" ht="12.75">
      <c r="A16" s="325">
        <f>AT3A_Schools_PS!A17</f>
        <v>8</v>
      </c>
      <c r="B16" s="325" t="str">
        <f>AT3A_Schools_PS!B17</f>
        <v>08-BAGHPAT</v>
      </c>
      <c r="C16" s="324">
        <f>'AT-8_Hon_CCH_Pry'!D17+'AT-8A_Hon_CCH_UPry'!D17</f>
        <v>1707</v>
      </c>
      <c r="D16" s="324">
        <f t="shared" si="1"/>
        <v>1707</v>
      </c>
      <c r="E16" s="324">
        <v>1</v>
      </c>
      <c r="F16" s="324">
        <v>13</v>
      </c>
      <c r="G16" s="324" t="s">
        <v>1012</v>
      </c>
      <c r="H16" s="325" t="s">
        <v>1031</v>
      </c>
    </row>
    <row r="17" spans="1:8" ht="12.75">
      <c r="A17" s="325">
        <f>AT3A_Schools_PS!A18</f>
        <v>9</v>
      </c>
      <c r="B17" s="325" t="str">
        <f>AT3A_Schools_PS!B18</f>
        <v>09-BAHRAICH</v>
      </c>
      <c r="C17" s="324">
        <f>'AT-8_Hon_CCH_Pry'!D18+'AT-8A_Hon_CCH_UPry'!D18</f>
        <v>9850</v>
      </c>
      <c r="D17" s="324">
        <f t="shared" si="1"/>
        <v>9850</v>
      </c>
      <c r="E17" s="324">
        <v>1</v>
      </c>
      <c r="F17" s="324">
        <v>4</v>
      </c>
      <c r="G17" s="324" t="s">
        <v>1011</v>
      </c>
      <c r="H17" s="325" t="s">
        <v>1032</v>
      </c>
    </row>
    <row r="18" spans="1:8" ht="12.75">
      <c r="A18" s="325">
        <f>AT3A_Schools_PS!A19</f>
        <v>10</v>
      </c>
      <c r="B18" s="325" t="str">
        <f>AT3A_Schools_PS!B19</f>
        <v>10-BALLIA</v>
      </c>
      <c r="C18" s="324">
        <f>'AT-8_Hon_CCH_Pry'!D19+'AT-8A_Hon_CCH_UPry'!D19</f>
        <v>7306</v>
      </c>
      <c r="D18" s="324">
        <f t="shared" si="1"/>
        <v>7306</v>
      </c>
      <c r="E18" s="324">
        <v>1</v>
      </c>
      <c r="F18" s="324">
        <v>9</v>
      </c>
      <c r="G18" s="324" t="s">
        <v>1012</v>
      </c>
      <c r="H18" s="325" t="s">
        <v>1028</v>
      </c>
    </row>
    <row r="19" spans="1:8" ht="12.75">
      <c r="A19" s="325">
        <f>AT3A_Schools_PS!A20</f>
        <v>11</v>
      </c>
      <c r="B19" s="325" t="str">
        <f>AT3A_Schools_PS!B20</f>
        <v>11-BALRAMPUR</v>
      </c>
      <c r="C19" s="324">
        <f>'AT-8_Hon_CCH_Pry'!D20+'AT-8A_Hon_CCH_UPry'!D20</f>
        <v>4930</v>
      </c>
      <c r="D19" s="324">
        <f t="shared" si="1"/>
        <v>4930</v>
      </c>
      <c r="E19" s="324">
        <v>1</v>
      </c>
      <c r="F19" s="324">
        <v>20</v>
      </c>
      <c r="G19" s="324" t="s">
        <v>1011</v>
      </c>
      <c r="H19" s="325" t="s">
        <v>1033</v>
      </c>
    </row>
    <row r="20" spans="1:8" ht="12.75">
      <c r="A20" s="325">
        <f>AT3A_Schools_PS!A21</f>
        <v>12</v>
      </c>
      <c r="B20" s="325" t="str">
        <f>AT3A_Schools_PS!B21</f>
        <v>12-BANDA</v>
      </c>
      <c r="C20" s="324">
        <f>'AT-8_Hon_CCH_Pry'!D21+'AT-8A_Hon_CCH_UPry'!D21</f>
        <v>5286</v>
      </c>
      <c r="D20" s="324">
        <f t="shared" si="1"/>
        <v>5286</v>
      </c>
      <c r="E20" s="324">
        <v>1</v>
      </c>
      <c r="F20" s="324">
        <v>9</v>
      </c>
      <c r="G20" s="324" t="s">
        <v>1012</v>
      </c>
      <c r="H20" s="325" t="s">
        <v>1034</v>
      </c>
    </row>
    <row r="21" spans="1:8" ht="12.75">
      <c r="A21" s="325">
        <f>AT3A_Schools_PS!A22</f>
        <v>13</v>
      </c>
      <c r="B21" s="325" t="str">
        <f>AT3A_Schools_PS!B22</f>
        <v>13-BARABANKI</v>
      </c>
      <c r="C21" s="324">
        <f>'AT-8_Hon_CCH_Pry'!D22+'AT-8A_Hon_CCH_UPry'!D22</f>
        <v>7879</v>
      </c>
      <c r="D21" s="324">
        <f t="shared" si="1"/>
        <v>7879</v>
      </c>
      <c r="E21" s="324">
        <v>1</v>
      </c>
      <c r="F21" s="324">
        <v>16</v>
      </c>
      <c r="G21" s="324" t="s">
        <v>1011</v>
      </c>
      <c r="H21" s="325" t="s">
        <v>1030</v>
      </c>
    </row>
    <row r="22" spans="1:8" ht="12.75">
      <c r="A22" s="325">
        <f>AT3A_Schools_PS!A23</f>
        <v>14</v>
      </c>
      <c r="B22" s="325" t="str">
        <f>AT3A_Schools_PS!B23</f>
        <v>14-BAREILY</v>
      </c>
      <c r="C22" s="324">
        <f>'AT-8_Hon_CCH_Pry'!D23+'AT-8A_Hon_CCH_UPry'!D23</f>
        <v>6729</v>
      </c>
      <c r="D22" s="324">
        <f t="shared" si="1"/>
        <v>6729</v>
      </c>
      <c r="E22" s="324">
        <v>1</v>
      </c>
      <c r="F22" s="324">
        <v>12</v>
      </c>
      <c r="G22" s="324" t="s">
        <v>1011</v>
      </c>
      <c r="H22" s="325" t="s">
        <v>1030</v>
      </c>
    </row>
    <row r="23" spans="1:8" ht="12.75">
      <c r="A23" s="325">
        <f>AT3A_Schools_PS!A24</f>
        <v>15</v>
      </c>
      <c r="B23" s="325" t="str">
        <f>AT3A_Schools_PS!B24</f>
        <v>15-BASTI</v>
      </c>
      <c r="C23" s="324">
        <f>'AT-8_Hon_CCH_Pry'!D24+'AT-8A_Hon_CCH_UPry'!D24</f>
        <v>5830</v>
      </c>
      <c r="D23" s="324">
        <f t="shared" si="1"/>
        <v>5830</v>
      </c>
      <c r="E23" s="324">
        <v>1</v>
      </c>
      <c r="F23" s="324">
        <v>8</v>
      </c>
      <c r="G23" s="324" t="s">
        <v>1015</v>
      </c>
      <c r="H23" s="325" t="s">
        <v>1035</v>
      </c>
    </row>
    <row r="24" spans="1:8" ht="12.75">
      <c r="A24" s="325">
        <f>AT3A_Schools_PS!A25</f>
        <v>16</v>
      </c>
      <c r="B24" s="325" t="str">
        <f>AT3A_Schools_PS!B25</f>
        <v>16-BHADOHI</v>
      </c>
      <c r="C24" s="324">
        <f>'AT-8_Hon_CCH_Pry'!D25+'AT-8A_Hon_CCH_UPry'!D25</f>
        <v>3093</v>
      </c>
      <c r="D24" s="324">
        <f t="shared" si="1"/>
        <v>3093</v>
      </c>
      <c r="E24" s="324">
        <v>1</v>
      </c>
      <c r="F24" s="324">
        <v>10</v>
      </c>
      <c r="G24" s="324" t="s">
        <v>1011</v>
      </c>
      <c r="H24" s="325" t="s">
        <v>1034</v>
      </c>
    </row>
    <row r="25" spans="1:8" ht="12.75">
      <c r="A25" s="325">
        <f>AT3A_Schools_PS!A26</f>
        <v>17</v>
      </c>
      <c r="B25" s="325" t="str">
        <f>AT3A_Schools_PS!B26</f>
        <v>17-BIJNOUR</v>
      </c>
      <c r="C25" s="324">
        <f>'AT-8_Hon_CCH_Pry'!D26+'AT-8A_Hon_CCH_UPry'!D26</f>
        <v>5958</v>
      </c>
      <c r="D25" s="324">
        <f t="shared" si="1"/>
        <v>5958</v>
      </c>
      <c r="E25" s="324">
        <v>1</v>
      </c>
      <c r="F25" s="324">
        <v>36</v>
      </c>
      <c r="G25" s="324" t="s">
        <v>1012</v>
      </c>
      <c r="H25" s="325" t="s">
        <v>1034</v>
      </c>
    </row>
    <row r="26" spans="1:8" ht="12.75">
      <c r="A26" s="325">
        <f>AT3A_Schools_PS!A27</f>
        <v>18</v>
      </c>
      <c r="B26" s="325" t="str">
        <f>AT3A_Schools_PS!B27</f>
        <v>18-BULANDSHAHAR</v>
      </c>
      <c r="C26" s="324">
        <f>'AT-8_Hon_CCH_Pry'!D27+'AT-8A_Hon_CCH_UPry'!D27</f>
        <v>5583</v>
      </c>
      <c r="D26" s="324">
        <f t="shared" si="1"/>
        <v>5583</v>
      </c>
      <c r="E26" s="324">
        <v>1</v>
      </c>
      <c r="F26" s="324">
        <v>10</v>
      </c>
      <c r="G26" s="324" t="s">
        <v>1011</v>
      </c>
      <c r="H26" s="325" t="s">
        <v>1075</v>
      </c>
    </row>
    <row r="27" spans="1:8" ht="12.75">
      <c r="A27" s="325">
        <f>AT3A_Schools_PS!A28</f>
        <v>19</v>
      </c>
      <c r="B27" s="325" t="str">
        <f>AT3A_Schools_PS!B28</f>
        <v>19-CHANDAULI</v>
      </c>
      <c r="C27" s="324">
        <f>'AT-8_Hon_CCH_Pry'!D28+'AT-8A_Hon_CCH_UPry'!D28</f>
        <v>4530</v>
      </c>
      <c r="D27" s="324">
        <f t="shared" si="1"/>
        <v>4530</v>
      </c>
      <c r="E27" s="324">
        <v>1</v>
      </c>
      <c r="F27" s="324">
        <v>10</v>
      </c>
      <c r="G27" s="324" t="s">
        <v>1011</v>
      </c>
      <c r="H27" s="325" t="s">
        <v>1036</v>
      </c>
    </row>
    <row r="28" spans="1:8" ht="12.75">
      <c r="A28" s="325">
        <f>AT3A_Schools_PS!A29</f>
        <v>20</v>
      </c>
      <c r="B28" s="325" t="str">
        <f>AT3A_Schools_PS!B29</f>
        <v>20-CHITRAKOOT</v>
      </c>
      <c r="C28" s="324">
        <f>'AT-8_Hon_CCH_Pry'!D29+'AT-8A_Hon_CCH_UPry'!D29</f>
        <v>3558</v>
      </c>
      <c r="D28" s="324">
        <f t="shared" si="1"/>
        <v>3558</v>
      </c>
      <c r="E28" s="324">
        <v>1</v>
      </c>
      <c r="F28" s="324">
        <v>6</v>
      </c>
      <c r="G28" s="324" t="s">
        <v>1011</v>
      </c>
      <c r="H28" s="325" t="s">
        <v>1036</v>
      </c>
    </row>
    <row r="29" spans="1:8" ht="12.75">
      <c r="A29" s="325">
        <f>AT3A_Schools_PS!A30</f>
        <v>21</v>
      </c>
      <c r="B29" s="325" t="str">
        <f>AT3A_Schools_PS!B30</f>
        <v>21-AMETHI</v>
      </c>
      <c r="C29" s="324">
        <f>'AT-8_Hon_CCH_Pry'!D30+'AT-8A_Hon_CCH_UPry'!D30</f>
        <v>4409</v>
      </c>
      <c r="D29" s="324">
        <f t="shared" si="1"/>
        <v>4409</v>
      </c>
      <c r="E29" s="324">
        <v>1</v>
      </c>
      <c r="F29" s="324">
        <v>10</v>
      </c>
      <c r="G29" s="324" t="s">
        <v>1012</v>
      </c>
      <c r="H29" s="325" t="s">
        <v>1036</v>
      </c>
    </row>
    <row r="30" spans="1:8" ht="12.75">
      <c r="A30" s="325">
        <f>AT3A_Schools_PS!A31</f>
        <v>22</v>
      </c>
      <c r="B30" s="325" t="str">
        <f>AT3A_Schools_PS!B31</f>
        <v>22-DEORIA</v>
      </c>
      <c r="C30" s="324">
        <f>'AT-8_Hon_CCH_Pry'!D31+'AT-8A_Hon_CCH_UPry'!D31</f>
        <v>7033</v>
      </c>
      <c r="D30" s="324">
        <f t="shared" si="1"/>
        <v>7033</v>
      </c>
      <c r="E30" s="324">
        <v>1</v>
      </c>
      <c r="F30" s="324">
        <v>34</v>
      </c>
      <c r="G30" s="324" t="s">
        <v>1037</v>
      </c>
      <c r="H30" s="325" t="s">
        <v>1038</v>
      </c>
    </row>
    <row r="31" spans="1:8" ht="12.75">
      <c r="A31" s="325">
        <f>AT3A_Schools_PS!A32</f>
        <v>23</v>
      </c>
      <c r="B31" s="325" t="str">
        <f>AT3A_Schools_PS!B32</f>
        <v>23-ETAH</v>
      </c>
      <c r="C31" s="324">
        <f>'AT-8_Hon_CCH_Pry'!D32+'AT-8A_Hon_CCH_UPry'!D32</f>
        <v>4398</v>
      </c>
      <c r="D31" s="324">
        <f t="shared" si="1"/>
        <v>4398</v>
      </c>
      <c r="E31" s="324">
        <v>1</v>
      </c>
      <c r="F31" s="324">
        <v>0</v>
      </c>
      <c r="G31" s="324" t="s">
        <v>1011</v>
      </c>
      <c r="H31" s="325" t="s">
        <v>1040</v>
      </c>
    </row>
    <row r="32" spans="1:8" ht="12.75">
      <c r="A32" s="325">
        <f>AT3A_Schools_PS!A33</f>
        <v>24</v>
      </c>
      <c r="B32" s="325" t="str">
        <f>AT3A_Schools_PS!B33</f>
        <v>24-FAIZABAD</v>
      </c>
      <c r="C32" s="324">
        <f>'AT-8_Hon_CCH_Pry'!D33+'AT-8A_Hon_CCH_UPry'!D33</f>
        <v>5710</v>
      </c>
      <c r="D32" s="324">
        <f t="shared" si="1"/>
        <v>5710</v>
      </c>
      <c r="E32" s="324">
        <v>1</v>
      </c>
      <c r="F32" s="324">
        <v>12</v>
      </c>
      <c r="G32" s="324" t="s">
        <v>1011</v>
      </c>
      <c r="H32" s="325" t="s">
        <v>1030</v>
      </c>
    </row>
    <row r="33" spans="1:8" ht="12.75">
      <c r="A33" s="325">
        <f>AT3A_Schools_PS!A34</f>
        <v>25</v>
      </c>
      <c r="B33" s="325" t="str">
        <f>AT3A_Schools_PS!B34</f>
        <v>25-FARRUKHABAD</v>
      </c>
      <c r="C33" s="324">
        <f>'AT-8_Hon_CCH_Pry'!D34+'AT-8A_Hon_CCH_UPry'!D34</f>
        <v>4520</v>
      </c>
      <c r="D33" s="324">
        <f t="shared" si="1"/>
        <v>4520</v>
      </c>
      <c r="E33" s="324">
        <v>1</v>
      </c>
      <c r="F33" s="324">
        <v>13</v>
      </c>
      <c r="G33" s="324" t="s">
        <v>1039</v>
      </c>
      <c r="H33" s="325" t="s">
        <v>1031</v>
      </c>
    </row>
    <row r="34" spans="1:8" ht="12.75">
      <c r="A34" s="325">
        <f>AT3A_Schools_PS!A35</f>
        <v>26</v>
      </c>
      <c r="B34" s="325" t="str">
        <f>AT3A_Schools_PS!B35</f>
        <v>26-FATEHPUR</v>
      </c>
      <c r="C34" s="324">
        <f>'AT-8_Hon_CCH_Pry'!D35+'AT-8A_Hon_CCH_UPry'!D35</f>
        <v>6594</v>
      </c>
      <c r="D34" s="324">
        <f t="shared" si="1"/>
        <v>6594</v>
      </c>
      <c r="E34" s="324">
        <v>1</v>
      </c>
      <c r="F34" s="324">
        <v>15</v>
      </c>
      <c r="G34" s="324" t="s">
        <v>1037</v>
      </c>
      <c r="H34" s="325" t="s">
        <v>1040</v>
      </c>
    </row>
    <row r="35" spans="1:8" ht="12.75">
      <c r="A35" s="325">
        <f>AT3A_Schools_PS!A36</f>
        <v>27</v>
      </c>
      <c r="B35" s="325" t="str">
        <f>AT3A_Schools_PS!B36</f>
        <v>27-FIROZABAD</v>
      </c>
      <c r="C35" s="324">
        <f>'AT-8_Hon_CCH_Pry'!D36+'AT-8A_Hon_CCH_UPry'!D36</f>
        <v>4309</v>
      </c>
      <c r="D35" s="324">
        <f t="shared" si="1"/>
        <v>4309</v>
      </c>
      <c r="E35" s="324">
        <v>1</v>
      </c>
      <c r="F35" s="324">
        <v>11</v>
      </c>
      <c r="G35" s="324" t="s">
        <v>1011</v>
      </c>
      <c r="H35" s="325" t="s">
        <v>1041</v>
      </c>
    </row>
    <row r="36" spans="1:8" ht="12.75">
      <c r="A36" s="325">
        <f>AT3A_Schools_PS!A37</f>
        <v>28</v>
      </c>
      <c r="B36" s="325" t="str">
        <f>AT3A_Schools_PS!B37</f>
        <v>28-G.B. NAGAR</v>
      </c>
      <c r="C36" s="324">
        <f>'AT-8_Hon_CCH_Pry'!D37+'AT-8A_Hon_CCH_UPry'!D37</f>
        <v>167</v>
      </c>
      <c r="D36" s="324">
        <f t="shared" si="1"/>
        <v>167</v>
      </c>
      <c r="E36" s="324">
        <v>1</v>
      </c>
      <c r="F36" s="324">
        <v>4</v>
      </c>
      <c r="G36" s="324" t="s">
        <v>1042</v>
      </c>
      <c r="H36" s="325" t="s">
        <v>1043</v>
      </c>
    </row>
    <row r="37" spans="1:8" ht="12.75">
      <c r="A37" s="325">
        <f>AT3A_Schools_PS!A38</f>
        <v>29</v>
      </c>
      <c r="B37" s="325" t="str">
        <f>AT3A_Schools_PS!B38</f>
        <v>29-GHAZIPUR</v>
      </c>
      <c r="C37" s="324">
        <f>'AT-8_Hon_CCH_Pry'!D38+'AT-8A_Hon_CCH_UPry'!D38</f>
        <v>7509</v>
      </c>
      <c r="D37" s="324">
        <f t="shared" si="1"/>
        <v>7509</v>
      </c>
      <c r="E37" s="324">
        <v>1</v>
      </c>
      <c r="F37" s="324">
        <v>6</v>
      </c>
      <c r="G37" s="324" t="s">
        <v>1011</v>
      </c>
      <c r="H37" s="325" t="s">
        <v>1034</v>
      </c>
    </row>
    <row r="38" spans="1:8" ht="12.75">
      <c r="A38" s="325">
        <f>AT3A_Schools_PS!A39</f>
        <v>30</v>
      </c>
      <c r="B38" s="325" t="str">
        <f>AT3A_Schools_PS!B39</f>
        <v>30-GHAZIYABAD</v>
      </c>
      <c r="C38" s="324">
        <f>'AT-8_Hon_CCH_Pry'!D39+'AT-8A_Hon_CCH_UPry'!D39</f>
        <v>1723</v>
      </c>
      <c r="D38" s="324">
        <f t="shared" si="1"/>
        <v>1723</v>
      </c>
      <c r="E38" s="324">
        <v>1</v>
      </c>
      <c r="F38" s="324">
        <v>5</v>
      </c>
      <c r="G38" s="324" t="s">
        <v>1013</v>
      </c>
      <c r="H38" s="325" t="s">
        <v>1044</v>
      </c>
    </row>
    <row r="39" spans="1:8" ht="12.75">
      <c r="A39" s="325">
        <f>AT3A_Schools_PS!A40</f>
        <v>31</v>
      </c>
      <c r="B39" s="325" t="str">
        <f>AT3A_Schools_PS!B40</f>
        <v>31-GONDA</v>
      </c>
      <c r="C39" s="324">
        <f>'AT-8_Hon_CCH_Pry'!D40+'AT-8A_Hon_CCH_UPry'!D40</f>
        <v>8271</v>
      </c>
      <c r="D39" s="324">
        <f t="shared" si="1"/>
        <v>8271</v>
      </c>
      <c r="E39" s="324">
        <v>1</v>
      </c>
      <c r="F39" s="324">
        <v>20</v>
      </c>
      <c r="G39" s="324" t="s">
        <v>1045</v>
      </c>
      <c r="H39" s="325" t="s">
        <v>1046</v>
      </c>
    </row>
    <row r="40" spans="1:8" ht="12.75">
      <c r="A40" s="325">
        <f>AT3A_Schools_PS!A41</f>
        <v>32</v>
      </c>
      <c r="B40" s="325" t="str">
        <f>AT3A_Schools_PS!B41</f>
        <v>32-GORAKHPUR</v>
      </c>
      <c r="C40" s="324">
        <f>'AT-8_Hon_CCH_Pry'!D41+'AT-8A_Hon_CCH_UPry'!D41</f>
        <v>8169</v>
      </c>
      <c r="D40" s="324">
        <f t="shared" si="1"/>
        <v>8169</v>
      </c>
      <c r="E40" s="324">
        <v>1</v>
      </c>
      <c r="F40" s="324">
        <v>20</v>
      </c>
      <c r="G40" s="324" t="s">
        <v>1011</v>
      </c>
      <c r="H40" s="325" t="s">
        <v>1040</v>
      </c>
    </row>
    <row r="41" spans="1:8" ht="12.75">
      <c r="A41" s="325">
        <f>AT3A_Schools_PS!A42</f>
        <v>33</v>
      </c>
      <c r="B41" s="325" t="str">
        <f>AT3A_Schools_PS!B42</f>
        <v>33-HAMEERPUR</v>
      </c>
      <c r="C41" s="324">
        <f>'AT-8_Hon_CCH_Pry'!D42+'AT-8A_Hon_CCH_UPry'!D42</f>
        <v>2849</v>
      </c>
      <c r="D41" s="324">
        <f t="shared" si="1"/>
        <v>2849</v>
      </c>
      <c r="E41" s="324">
        <v>1</v>
      </c>
      <c r="F41" s="324">
        <v>20</v>
      </c>
      <c r="G41" s="324" t="s">
        <v>1011</v>
      </c>
      <c r="H41" s="325" t="s">
        <v>1040</v>
      </c>
    </row>
    <row r="42" spans="1:8" ht="12.75">
      <c r="A42" s="325">
        <f>AT3A_Schools_PS!A43</f>
        <v>34</v>
      </c>
      <c r="B42" s="325" t="str">
        <f>AT3A_Schools_PS!B43</f>
        <v>34-HARDOI</v>
      </c>
      <c r="C42" s="324">
        <f>'AT-8_Hon_CCH_Pry'!D43+'AT-8A_Hon_CCH_UPry'!D43</f>
        <v>10449</v>
      </c>
      <c r="D42" s="324">
        <f t="shared" si="1"/>
        <v>10449</v>
      </c>
      <c r="E42" s="324">
        <v>1</v>
      </c>
      <c r="F42" s="324">
        <v>12</v>
      </c>
      <c r="G42" s="324" t="s">
        <v>1047</v>
      </c>
      <c r="H42" s="325" t="s">
        <v>1048</v>
      </c>
    </row>
    <row r="43" spans="1:8" ht="12.75">
      <c r="A43" s="325">
        <f>AT3A_Schools_PS!A44</f>
        <v>35</v>
      </c>
      <c r="B43" s="325" t="str">
        <f>AT3A_Schools_PS!B44</f>
        <v>35-HATHRAS</v>
      </c>
      <c r="C43" s="324">
        <f>'AT-8_Hon_CCH_Pry'!D44+'AT-8A_Hon_CCH_UPry'!D44</f>
        <v>2835</v>
      </c>
      <c r="D43" s="324">
        <f t="shared" si="1"/>
        <v>2835</v>
      </c>
      <c r="E43" s="324">
        <v>1</v>
      </c>
      <c r="F43" s="324">
        <v>5</v>
      </c>
      <c r="G43" s="324" t="s">
        <v>1011</v>
      </c>
      <c r="H43" s="325" t="s">
        <v>1034</v>
      </c>
    </row>
    <row r="44" spans="1:8" ht="12.75">
      <c r="A44" s="325">
        <f>AT3A_Schools_PS!A45</f>
        <v>36</v>
      </c>
      <c r="B44" s="325" t="str">
        <f>AT3A_Schools_PS!B45</f>
        <v>36-ITAWAH</v>
      </c>
      <c r="C44" s="324">
        <f>'AT-8_Hon_CCH_Pry'!D45+'AT-8A_Hon_CCH_UPry'!D45</f>
        <v>3820</v>
      </c>
      <c r="D44" s="324">
        <f t="shared" si="1"/>
        <v>3820</v>
      </c>
      <c r="E44" s="324">
        <v>1</v>
      </c>
      <c r="F44" s="324">
        <v>1</v>
      </c>
      <c r="G44" s="324" t="s">
        <v>1047</v>
      </c>
      <c r="H44" s="325" t="s">
        <v>1048</v>
      </c>
    </row>
    <row r="45" spans="1:8" ht="12.75">
      <c r="A45" s="325">
        <f>AT3A_Schools_PS!A46</f>
        <v>37</v>
      </c>
      <c r="B45" s="325" t="str">
        <f>AT3A_Schools_PS!B46</f>
        <v>37-J.P. NAGAR</v>
      </c>
      <c r="C45" s="324">
        <f>'AT-8_Hon_CCH_Pry'!D46+'AT-8A_Hon_CCH_UPry'!D46</f>
        <v>3011</v>
      </c>
      <c r="D45" s="324">
        <f t="shared" si="1"/>
        <v>3011</v>
      </c>
      <c r="E45" s="324">
        <v>1</v>
      </c>
      <c r="F45" s="324">
        <v>16</v>
      </c>
      <c r="G45" s="324" t="s">
        <v>1011</v>
      </c>
      <c r="H45" s="325" t="s">
        <v>1034</v>
      </c>
    </row>
    <row r="46" spans="1:8" ht="12.75">
      <c r="A46" s="325">
        <f>AT3A_Schools_PS!A47</f>
        <v>38</v>
      </c>
      <c r="B46" s="325" t="str">
        <f>AT3A_Schools_PS!B47</f>
        <v>38-JALAUN</v>
      </c>
      <c r="C46" s="324">
        <f>'AT-8_Hon_CCH_Pry'!D47+'AT-8A_Hon_CCH_UPry'!D47</f>
        <v>3928</v>
      </c>
      <c r="D46" s="324">
        <f t="shared" si="1"/>
        <v>3928</v>
      </c>
      <c r="E46" s="324">
        <v>1</v>
      </c>
      <c r="F46" s="324">
        <v>1</v>
      </c>
      <c r="G46" s="324" t="s">
        <v>1047</v>
      </c>
      <c r="H46" s="325" t="s">
        <v>1049</v>
      </c>
    </row>
    <row r="47" spans="1:8" ht="12.75">
      <c r="A47" s="325">
        <f>AT3A_Schools_PS!A48</f>
        <v>39</v>
      </c>
      <c r="B47" s="325" t="str">
        <f>AT3A_Schools_PS!B48</f>
        <v>39-JAUNPUR</v>
      </c>
      <c r="C47" s="324">
        <f>'AT-8_Hon_CCH_Pry'!D48+'AT-8A_Hon_CCH_UPry'!D48</f>
        <v>9347</v>
      </c>
      <c r="D47" s="324">
        <f t="shared" si="1"/>
        <v>9347</v>
      </c>
      <c r="E47" s="324">
        <v>1</v>
      </c>
      <c r="F47" s="324">
        <v>11</v>
      </c>
      <c r="G47" s="324" t="s">
        <v>1050</v>
      </c>
      <c r="H47" s="325" t="s">
        <v>1051</v>
      </c>
    </row>
    <row r="48" spans="1:8" ht="12.75">
      <c r="A48" s="325">
        <f>AT3A_Schools_PS!A49</f>
        <v>40</v>
      </c>
      <c r="B48" s="325" t="str">
        <f>AT3A_Schools_PS!B49</f>
        <v>40-JHANSI</v>
      </c>
      <c r="C48" s="324">
        <f>'AT-8_Hon_CCH_Pry'!D49+'AT-8A_Hon_CCH_UPry'!D49</f>
        <v>4109</v>
      </c>
      <c r="D48" s="324">
        <f t="shared" si="1"/>
        <v>4109</v>
      </c>
      <c r="E48" s="324">
        <v>1</v>
      </c>
      <c r="F48" s="324">
        <v>10</v>
      </c>
      <c r="G48" s="324" t="s">
        <v>1052</v>
      </c>
      <c r="H48" s="325" t="s">
        <v>1026</v>
      </c>
    </row>
    <row r="49" spans="1:8" ht="12.75">
      <c r="A49" s="325">
        <f>AT3A_Schools_PS!A50</f>
        <v>41</v>
      </c>
      <c r="B49" s="325" t="str">
        <f>AT3A_Schools_PS!B50</f>
        <v>41-KANNAUJ</v>
      </c>
      <c r="C49" s="324">
        <f>'AT-8_Hon_CCH_Pry'!D50+'AT-8A_Hon_CCH_UPry'!D50</f>
        <v>4009</v>
      </c>
      <c r="D49" s="324">
        <f t="shared" si="1"/>
        <v>4009</v>
      </c>
      <c r="E49" s="324">
        <v>1</v>
      </c>
      <c r="F49" s="324">
        <v>9</v>
      </c>
      <c r="G49" s="324" t="s">
        <v>1015</v>
      </c>
      <c r="H49" s="325" t="s">
        <v>1053</v>
      </c>
    </row>
    <row r="50" spans="1:8" ht="12.75">
      <c r="A50" s="325">
        <f>AT3A_Schools_PS!A51</f>
        <v>42</v>
      </c>
      <c r="B50" s="325" t="str">
        <f>AT3A_Schools_PS!B51</f>
        <v>42-KANPUR DEHAT</v>
      </c>
      <c r="C50" s="324">
        <f>'AT-8_Hon_CCH_Pry'!D51+'AT-8A_Hon_CCH_UPry'!D51</f>
        <v>4998</v>
      </c>
      <c r="D50" s="324">
        <f t="shared" si="1"/>
        <v>4998</v>
      </c>
      <c r="E50" s="324">
        <v>1</v>
      </c>
      <c r="F50" s="324">
        <v>30</v>
      </c>
      <c r="G50" s="324" t="s">
        <v>1052</v>
      </c>
      <c r="H50" s="325" t="s">
        <v>1054</v>
      </c>
    </row>
    <row r="51" spans="1:8" ht="12.75">
      <c r="A51" s="325">
        <f>AT3A_Schools_PS!A52</f>
        <v>43</v>
      </c>
      <c r="B51" s="325" t="str">
        <f>AT3A_Schools_PS!B52</f>
        <v>43-KANPUR NAGAR</v>
      </c>
      <c r="C51" s="324">
        <f>'AT-8_Hon_CCH_Pry'!D52+'AT-8A_Hon_CCH_UPry'!D52</f>
        <v>4155</v>
      </c>
      <c r="D51" s="324">
        <f t="shared" si="1"/>
        <v>4155</v>
      </c>
      <c r="E51" s="324">
        <v>1</v>
      </c>
      <c r="F51" s="324">
        <v>22</v>
      </c>
      <c r="G51" s="324" t="s">
        <v>1052</v>
      </c>
      <c r="H51" s="325" t="s">
        <v>1034</v>
      </c>
    </row>
    <row r="52" spans="1:8" ht="12.75">
      <c r="A52" s="325">
        <f>AT3A_Schools_PS!A53</f>
        <v>44</v>
      </c>
      <c r="B52" s="325" t="str">
        <f>AT3A_Schools_PS!B53</f>
        <v>44-KAAS GANJ</v>
      </c>
      <c r="C52" s="324">
        <f>'AT-8_Hon_CCH_Pry'!D53+'AT-8A_Hon_CCH_UPry'!D53</f>
        <v>3348</v>
      </c>
      <c r="D52" s="324">
        <f t="shared" si="1"/>
        <v>3348</v>
      </c>
      <c r="E52" s="324">
        <v>1</v>
      </c>
      <c r="F52" s="324">
        <v>5</v>
      </c>
      <c r="G52" s="324" t="s">
        <v>1055</v>
      </c>
      <c r="H52" s="325" t="s">
        <v>1030</v>
      </c>
    </row>
    <row r="53" spans="1:8" ht="12.75">
      <c r="A53" s="325">
        <f>AT3A_Schools_PS!A54</f>
        <v>45</v>
      </c>
      <c r="B53" s="325" t="str">
        <f>AT3A_Schools_PS!B54</f>
        <v>45-KAUSHAMBI</v>
      </c>
      <c r="C53" s="324">
        <f>'AT-8_Hon_CCH_Pry'!D54+'AT-8A_Hon_CCH_UPry'!D54</f>
        <v>3490</v>
      </c>
      <c r="D53" s="324">
        <f t="shared" si="1"/>
        <v>3490</v>
      </c>
      <c r="E53" s="324">
        <v>1</v>
      </c>
      <c r="F53" s="324">
        <v>8</v>
      </c>
      <c r="G53" s="324" t="s">
        <v>1012</v>
      </c>
      <c r="H53" s="325" t="s">
        <v>1056</v>
      </c>
    </row>
    <row r="54" spans="1:8" ht="12.75">
      <c r="A54" s="325">
        <f>AT3A_Schools_PS!A55</f>
        <v>46</v>
      </c>
      <c r="B54" s="325" t="str">
        <f>AT3A_Schools_PS!B55</f>
        <v>46-KUSHINAGAR</v>
      </c>
      <c r="C54" s="324">
        <f>'AT-8_Hon_CCH_Pry'!D55+'AT-8A_Hon_CCH_UPry'!D55</f>
        <v>8174</v>
      </c>
      <c r="D54" s="324">
        <f t="shared" si="1"/>
        <v>8174</v>
      </c>
      <c r="E54" s="324">
        <v>1</v>
      </c>
      <c r="F54" s="324">
        <v>20</v>
      </c>
      <c r="G54" s="324" t="s">
        <v>1011</v>
      </c>
      <c r="H54" s="325" t="s">
        <v>1028</v>
      </c>
    </row>
    <row r="55" spans="1:8" ht="12.75">
      <c r="A55" s="325">
        <f>AT3A_Schools_PS!A56</f>
        <v>47</v>
      </c>
      <c r="B55" s="325" t="str">
        <f>AT3A_Schools_PS!B56</f>
        <v>47-LAKHIMPUR KHERI</v>
      </c>
      <c r="C55" s="324">
        <f>'AT-8_Hon_CCH_Pry'!D56+'AT-8A_Hon_CCH_UPry'!D56</f>
        <v>10537</v>
      </c>
      <c r="D55" s="324">
        <f t="shared" si="1"/>
        <v>10537</v>
      </c>
      <c r="E55" s="324">
        <v>1</v>
      </c>
      <c r="F55" s="324">
        <v>15</v>
      </c>
      <c r="G55" s="324" t="s">
        <v>1011</v>
      </c>
      <c r="H55" s="325" t="s">
        <v>1028</v>
      </c>
    </row>
    <row r="56" spans="1:8" ht="12.75">
      <c r="A56" s="325">
        <f>AT3A_Schools_PS!A57</f>
        <v>48</v>
      </c>
      <c r="B56" s="325" t="str">
        <f>AT3A_Schools_PS!B57</f>
        <v>48-LALITPUR</v>
      </c>
      <c r="C56" s="324">
        <f>'AT-8_Hon_CCH_Pry'!D57+'AT-8A_Hon_CCH_UPry'!D57</f>
        <v>4106</v>
      </c>
      <c r="D56" s="324">
        <f t="shared" si="1"/>
        <v>4106</v>
      </c>
      <c r="E56" s="324">
        <v>1</v>
      </c>
      <c r="F56" s="324">
        <v>7</v>
      </c>
      <c r="G56" s="324" t="s">
        <v>1011</v>
      </c>
      <c r="H56" s="325" t="s">
        <v>1031</v>
      </c>
    </row>
    <row r="57" spans="1:8" ht="12.75">
      <c r="A57" s="325">
        <f>AT3A_Schools_PS!A58</f>
        <v>49</v>
      </c>
      <c r="B57" s="325" t="str">
        <f>AT3A_Schools_PS!B58</f>
        <v>49-LUCKNOW</v>
      </c>
      <c r="C57" s="324">
        <f>'AT-8_Hon_CCH_Pry'!D58+'AT-8A_Hon_CCH_UPry'!D58</f>
        <v>3880</v>
      </c>
      <c r="D57" s="324">
        <f t="shared" si="1"/>
        <v>3880</v>
      </c>
      <c r="E57" s="324">
        <v>1</v>
      </c>
      <c r="F57" s="324">
        <v>12</v>
      </c>
      <c r="G57" s="324" t="s">
        <v>1057</v>
      </c>
      <c r="H57" s="325" t="s">
        <v>1058</v>
      </c>
    </row>
    <row r="58" spans="1:8" ht="12.75">
      <c r="A58" s="325">
        <f>AT3A_Schools_PS!A59</f>
        <v>50</v>
      </c>
      <c r="B58" s="325" t="str">
        <f>AT3A_Schools_PS!B59</f>
        <v>50-MAHOBA</v>
      </c>
      <c r="C58" s="324">
        <f>'AT-8_Hon_CCH_Pry'!D59+'AT-8A_Hon_CCH_UPry'!D59</f>
        <v>2614</v>
      </c>
      <c r="D58" s="324">
        <f t="shared" si="1"/>
        <v>2614</v>
      </c>
      <c r="E58" s="324">
        <v>1</v>
      </c>
      <c r="F58" s="324">
        <v>15</v>
      </c>
      <c r="G58" s="324" t="s">
        <v>1059</v>
      </c>
      <c r="H58" s="325" t="s">
        <v>1060</v>
      </c>
    </row>
    <row r="59" spans="1:8" ht="12.75">
      <c r="A59" s="325">
        <f>AT3A_Schools_PS!A60</f>
        <v>51</v>
      </c>
      <c r="B59" s="325" t="str">
        <f>AT3A_Schools_PS!B60</f>
        <v>51-MAHRAJGANJ</v>
      </c>
      <c r="C59" s="324">
        <f>'AT-8_Hon_CCH_Pry'!D60+'AT-8A_Hon_CCH_UPry'!D60</f>
        <v>5868</v>
      </c>
      <c r="D59" s="324">
        <f t="shared" si="1"/>
        <v>5868</v>
      </c>
      <c r="E59" s="324">
        <v>1</v>
      </c>
      <c r="F59" s="324">
        <v>24</v>
      </c>
      <c r="G59" s="324" t="s">
        <v>1061</v>
      </c>
      <c r="H59" s="325" t="s">
        <v>1028</v>
      </c>
    </row>
    <row r="60" spans="1:8" ht="12.75">
      <c r="A60" s="325">
        <f>AT3A_Schools_PS!A61</f>
        <v>52</v>
      </c>
      <c r="B60" s="325" t="str">
        <f>AT3A_Schools_PS!B61</f>
        <v>52-MAINPURI</v>
      </c>
      <c r="C60" s="324">
        <f>'AT-8_Hon_CCH_Pry'!D61+'AT-8A_Hon_CCH_UPry'!D61</f>
        <v>4255</v>
      </c>
      <c r="D60" s="324">
        <f t="shared" si="1"/>
        <v>4255</v>
      </c>
      <c r="E60" s="324">
        <v>1</v>
      </c>
      <c r="F60" s="324">
        <v>20</v>
      </c>
      <c r="G60" s="324" t="s">
        <v>1062</v>
      </c>
      <c r="H60" s="325" t="s">
        <v>1063</v>
      </c>
    </row>
    <row r="61" spans="1:8" ht="12.75">
      <c r="A61" s="325">
        <f>AT3A_Schools_PS!A62</f>
        <v>53</v>
      </c>
      <c r="B61" s="325" t="str">
        <f>AT3A_Schools_PS!B62</f>
        <v>53-MATHURA</v>
      </c>
      <c r="C61" s="324">
        <f>'AT-8_Hon_CCH_Pry'!D62+'AT-8A_Hon_CCH_UPry'!D62</f>
        <v>162</v>
      </c>
      <c r="D61" s="324">
        <f t="shared" si="1"/>
        <v>162</v>
      </c>
      <c r="E61" s="324">
        <v>1</v>
      </c>
      <c r="F61" s="324">
        <v>2</v>
      </c>
      <c r="G61" s="324" t="s">
        <v>1064</v>
      </c>
      <c r="H61" s="325" t="s">
        <v>1065</v>
      </c>
    </row>
    <row r="62" spans="1:8" ht="12.75">
      <c r="A62" s="325">
        <f>AT3A_Schools_PS!A63</f>
        <v>54</v>
      </c>
      <c r="B62" s="325" t="str">
        <f>AT3A_Schools_PS!B63</f>
        <v>54-MAU</v>
      </c>
      <c r="C62" s="324">
        <f>'AT-8_Hon_CCH_Pry'!D63+'AT-8A_Hon_CCH_UPry'!D63</f>
        <v>4305</v>
      </c>
      <c r="D62" s="324">
        <f t="shared" si="1"/>
        <v>4305</v>
      </c>
      <c r="E62" s="324">
        <v>1</v>
      </c>
      <c r="F62" s="324">
        <v>4</v>
      </c>
      <c r="G62" s="324" t="s">
        <v>1061</v>
      </c>
      <c r="H62" s="325" t="s">
        <v>1028</v>
      </c>
    </row>
    <row r="63" spans="1:8" ht="12.75">
      <c r="A63" s="325">
        <f>AT3A_Schools_PS!A64</f>
        <v>55</v>
      </c>
      <c r="B63" s="325" t="str">
        <f>AT3A_Schools_PS!B64</f>
        <v>55-MEERUT</v>
      </c>
      <c r="C63" s="324">
        <f>'AT-8_Hon_CCH_Pry'!D64+'AT-8A_Hon_CCH_UPry'!D64</f>
        <v>2547</v>
      </c>
      <c r="D63" s="324">
        <f t="shared" si="1"/>
        <v>2547</v>
      </c>
      <c r="E63" s="324">
        <v>1</v>
      </c>
      <c r="F63" s="324">
        <v>24</v>
      </c>
      <c r="G63" s="324" t="s">
        <v>1011</v>
      </c>
      <c r="H63" s="325" t="s">
        <v>1031</v>
      </c>
    </row>
    <row r="64" spans="1:8" ht="12.75">
      <c r="A64" s="325">
        <f>AT3A_Schools_PS!A65</f>
        <v>56</v>
      </c>
      <c r="B64" s="325" t="str">
        <f>AT3A_Schools_PS!B65</f>
        <v>56-MIRZAPUR</v>
      </c>
      <c r="C64" s="324">
        <f>'AT-8_Hon_CCH_Pry'!D65+'AT-8A_Hon_CCH_UPry'!D65</f>
        <v>6197</v>
      </c>
      <c r="D64" s="324">
        <f t="shared" si="1"/>
        <v>6197</v>
      </c>
      <c r="E64" s="324">
        <v>1</v>
      </c>
      <c r="F64" s="324">
        <v>3</v>
      </c>
      <c r="G64" s="324" t="s">
        <v>1011</v>
      </c>
      <c r="H64" s="325" t="s">
        <v>1049</v>
      </c>
    </row>
    <row r="65" spans="1:8" ht="12.75">
      <c r="A65" s="325">
        <f>AT3A_Schools_PS!A66</f>
        <v>57</v>
      </c>
      <c r="B65" s="325" t="str">
        <f>AT3A_Schools_PS!B66</f>
        <v>57-MORADABAD</v>
      </c>
      <c r="C65" s="324">
        <f>'AT-8_Hon_CCH_Pry'!D66+'AT-8A_Hon_CCH_UPry'!D66</f>
        <v>3932</v>
      </c>
      <c r="D65" s="324">
        <f t="shared" si="1"/>
        <v>3932</v>
      </c>
      <c r="E65" s="324">
        <v>1</v>
      </c>
      <c r="F65" s="324">
        <v>18</v>
      </c>
      <c r="G65" s="324" t="s">
        <v>1011</v>
      </c>
      <c r="H65" s="325" t="s">
        <v>1034</v>
      </c>
    </row>
    <row r="66" spans="1:8" ht="12.75">
      <c r="A66" s="325">
        <f>AT3A_Schools_PS!A67</f>
        <v>58</v>
      </c>
      <c r="B66" s="325" t="str">
        <f>AT3A_Schools_PS!B67</f>
        <v>58-MUZAFFARNAGAR</v>
      </c>
      <c r="C66" s="324">
        <f>'AT-8_Hon_CCH_Pry'!D67+'AT-8A_Hon_CCH_UPry'!D67</f>
        <v>3089</v>
      </c>
      <c r="D66" s="324">
        <f t="shared" si="1"/>
        <v>3089</v>
      </c>
      <c r="E66" s="324">
        <v>1</v>
      </c>
      <c r="F66" s="324">
        <v>8</v>
      </c>
      <c r="G66" s="324" t="s">
        <v>1011</v>
      </c>
      <c r="H66" s="325" t="s">
        <v>1031</v>
      </c>
    </row>
    <row r="67" spans="1:8" ht="12.75">
      <c r="A67" s="325">
        <f>AT3A_Schools_PS!A68</f>
        <v>59</v>
      </c>
      <c r="B67" s="325" t="str">
        <f>AT3A_Schools_PS!B68</f>
        <v>59-PILIBHIT</v>
      </c>
      <c r="C67" s="324">
        <f>'AT-8_Hon_CCH_Pry'!D68+'AT-8A_Hon_CCH_UPry'!D68</f>
        <v>4617</v>
      </c>
      <c r="D67" s="324">
        <f t="shared" si="1"/>
        <v>4617</v>
      </c>
      <c r="E67" s="324">
        <v>1</v>
      </c>
      <c r="F67" s="324">
        <v>27</v>
      </c>
      <c r="G67" s="324" t="s">
        <v>1012</v>
      </c>
      <c r="H67" s="325" t="s">
        <v>1030</v>
      </c>
    </row>
    <row r="68" spans="1:8" ht="12.75">
      <c r="A68" s="325">
        <f>AT3A_Schools_PS!A69</f>
        <v>60</v>
      </c>
      <c r="B68" s="325" t="str">
        <f>AT3A_Schools_PS!B69</f>
        <v>60-PRATAPGARH</v>
      </c>
      <c r="C68" s="324">
        <f>'AT-8_Hon_CCH_Pry'!D69+'AT-8A_Hon_CCH_UPry'!D69</f>
        <v>7032</v>
      </c>
      <c r="D68" s="324">
        <f t="shared" si="1"/>
        <v>7032</v>
      </c>
      <c r="E68" s="324">
        <v>1</v>
      </c>
      <c r="F68" s="324">
        <v>36</v>
      </c>
      <c r="G68" s="324" t="s">
        <v>1066</v>
      </c>
      <c r="H68" s="325" t="s">
        <v>1067</v>
      </c>
    </row>
    <row r="69" spans="1:8" ht="12.75">
      <c r="A69" s="325">
        <f>AT3A_Schools_PS!A70</f>
        <v>61</v>
      </c>
      <c r="B69" s="325" t="str">
        <f>AT3A_Schools_PS!B70</f>
        <v>61-RAI BAREILY</v>
      </c>
      <c r="C69" s="324">
        <f>'AT-8_Hon_CCH_Pry'!D70+'AT-8A_Hon_CCH_UPry'!D70</f>
        <v>6549</v>
      </c>
      <c r="D69" s="324">
        <f t="shared" si="1"/>
        <v>6549</v>
      </c>
      <c r="E69" s="324">
        <v>1</v>
      </c>
      <c r="F69" s="324">
        <v>19</v>
      </c>
      <c r="G69" s="324" t="s">
        <v>1068</v>
      </c>
      <c r="H69" s="325" t="s">
        <v>1048</v>
      </c>
    </row>
    <row r="70" spans="1:8" ht="12.75">
      <c r="A70" s="325">
        <f>AT3A_Schools_PS!A71</f>
        <v>62</v>
      </c>
      <c r="B70" s="325" t="str">
        <f>AT3A_Schools_PS!B71</f>
        <v>62-RAMPUR</v>
      </c>
      <c r="C70" s="324">
        <f>'AT-8_Hon_CCH_Pry'!D71+'AT-8A_Hon_CCH_UPry'!D71</f>
        <v>4370</v>
      </c>
      <c r="D70" s="324">
        <f t="shared" si="1"/>
        <v>4370</v>
      </c>
      <c r="E70" s="324">
        <v>1</v>
      </c>
      <c r="F70" s="324">
        <v>14</v>
      </c>
      <c r="G70" s="324" t="s">
        <v>1069</v>
      </c>
      <c r="H70" s="325" t="s">
        <v>1070</v>
      </c>
    </row>
    <row r="71" spans="1:8" ht="12.75">
      <c r="A71" s="325">
        <f>AT3A_Schools_PS!A72</f>
        <v>63</v>
      </c>
      <c r="B71" s="325" t="str">
        <f>AT3A_Schools_PS!B72</f>
        <v>63-SAHARANPUR</v>
      </c>
      <c r="C71" s="324">
        <f>'AT-8_Hon_CCH_Pry'!D72+'AT-8A_Hon_CCH_UPry'!D72</f>
        <v>4425</v>
      </c>
      <c r="D71" s="324">
        <f t="shared" si="1"/>
        <v>4425</v>
      </c>
      <c r="E71" s="324">
        <v>1</v>
      </c>
      <c r="F71" s="324">
        <v>2</v>
      </c>
      <c r="G71" s="324" t="s">
        <v>1071</v>
      </c>
      <c r="H71" s="325" t="s">
        <v>1072</v>
      </c>
    </row>
    <row r="72" spans="1:8" ht="12.75">
      <c r="A72" s="325">
        <f>AT3A_Schools_PS!A73</f>
        <v>64</v>
      </c>
      <c r="B72" s="325" t="str">
        <f>AT3A_Schools_PS!B73</f>
        <v>64-SANTKABIR NAGAR</v>
      </c>
      <c r="C72" s="324">
        <f>'AT-8_Hon_CCH_Pry'!D73+'AT-8A_Hon_CCH_UPry'!D73</f>
        <v>3879</v>
      </c>
      <c r="D72" s="324">
        <f t="shared" si="1"/>
        <v>3879</v>
      </c>
      <c r="E72" s="324">
        <v>1</v>
      </c>
      <c r="F72" s="324">
        <v>5</v>
      </c>
      <c r="G72" s="324" t="s">
        <v>1069</v>
      </c>
      <c r="H72" s="325" t="s">
        <v>1073</v>
      </c>
    </row>
    <row r="73" spans="1:8" ht="12.75">
      <c r="A73" s="325">
        <f>AT3A_Schools_PS!A74</f>
        <v>65</v>
      </c>
      <c r="B73" s="325" t="str">
        <f>AT3A_Schools_PS!B74</f>
        <v>65-SHAHJAHANPUR</v>
      </c>
      <c r="C73" s="324">
        <f>'AT-8_Hon_CCH_Pry'!D74+'AT-8A_Hon_CCH_UPry'!D74</f>
        <v>8513</v>
      </c>
      <c r="D73" s="324">
        <f t="shared" si="1"/>
        <v>8513</v>
      </c>
      <c r="E73" s="324">
        <v>1</v>
      </c>
      <c r="F73" s="324">
        <v>3</v>
      </c>
      <c r="G73" s="324" t="s">
        <v>1074</v>
      </c>
      <c r="H73" s="325"/>
    </row>
    <row r="74" spans="1:8" ht="12.75">
      <c r="A74" s="325">
        <f>AT3A_Schools_PS!A75</f>
        <v>66</v>
      </c>
      <c r="B74" s="325" t="str">
        <f>AT3A_Schools_PS!B75</f>
        <v>66-SHRAWASTI</v>
      </c>
      <c r="C74" s="324">
        <f>'AT-8_Hon_CCH_Pry'!D75+'AT-8A_Hon_CCH_UPry'!D75</f>
        <v>3363</v>
      </c>
      <c r="D74" s="324">
        <f t="shared" ref="D74:D83" si="2">C74</f>
        <v>3363</v>
      </c>
      <c r="E74" s="324">
        <v>1</v>
      </c>
      <c r="F74" s="324">
        <v>2</v>
      </c>
      <c r="G74" s="324" t="s">
        <v>1074</v>
      </c>
      <c r="H74" s="325" t="s">
        <v>1075</v>
      </c>
    </row>
    <row r="75" spans="1:8" ht="12.75">
      <c r="A75" s="325">
        <f>AT3A_Schools_PS!A76</f>
        <v>67</v>
      </c>
      <c r="B75" s="325" t="str">
        <f>AT3A_Schools_PS!B76</f>
        <v>67-SIDDHARTHNAGAR</v>
      </c>
      <c r="C75" s="324">
        <f>'AT-8_Hon_CCH_Pry'!D76+'AT-8A_Hon_CCH_UPry'!D76</f>
        <v>6934</v>
      </c>
      <c r="D75" s="324">
        <f t="shared" si="2"/>
        <v>6934</v>
      </c>
      <c r="E75" s="324">
        <v>1</v>
      </c>
      <c r="F75" s="324">
        <v>7</v>
      </c>
      <c r="G75" s="324" t="s">
        <v>1011</v>
      </c>
      <c r="H75" s="325" t="s">
        <v>1075</v>
      </c>
    </row>
    <row r="76" spans="1:8" ht="12.75">
      <c r="A76" s="325">
        <f>AT3A_Schools_PS!A77</f>
        <v>68</v>
      </c>
      <c r="B76" s="325" t="str">
        <f>AT3A_Schools_PS!B77</f>
        <v>68-SITAPUR</v>
      </c>
      <c r="C76" s="324">
        <f>'AT-8_Hon_CCH_Pry'!D77+'AT-8A_Hon_CCH_UPry'!D77</f>
        <v>11571</v>
      </c>
      <c r="D76" s="324">
        <f t="shared" si="2"/>
        <v>11571</v>
      </c>
      <c r="E76" s="324">
        <v>1</v>
      </c>
      <c r="F76" s="324">
        <v>23</v>
      </c>
      <c r="G76" s="324" t="s">
        <v>1011</v>
      </c>
      <c r="H76" s="325" t="s">
        <v>1030</v>
      </c>
    </row>
    <row r="77" spans="1:8" ht="12.75">
      <c r="A77" s="325">
        <f>AT3A_Schools_PS!A78</f>
        <v>69</v>
      </c>
      <c r="B77" s="325" t="str">
        <f>AT3A_Schools_PS!B78</f>
        <v>69-SONBHADRA</v>
      </c>
      <c r="C77" s="324">
        <f>'AT-8_Hon_CCH_Pry'!D78+'AT-8A_Hon_CCH_UPry'!D78</f>
        <v>6031</v>
      </c>
      <c r="D77" s="324">
        <f t="shared" si="2"/>
        <v>6031</v>
      </c>
      <c r="E77" s="324">
        <v>1</v>
      </c>
      <c r="F77" s="324">
        <v>7</v>
      </c>
      <c r="G77" s="324" t="s">
        <v>1011</v>
      </c>
      <c r="H77" s="325" t="s">
        <v>1076</v>
      </c>
    </row>
    <row r="78" spans="1:8" ht="12.75">
      <c r="A78" s="325">
        <f>AT3A_Schools_PS!A79</f>
        <v>70</v>
      </c>
      <c r="B78" s="325" t="str">
        <f>AT3A_Schools_PS!B79</f>
        <v>70-SULTANPUR</v>
      </c>
      <c r="C78" s="324">
        <f>'AT-8_Hon_CCH_Pry'!D79+'AT-8A_Hon_CCH_UPry'!D79</f>
        <v>6218</v>
      </c>
      <c r="D78" s="324">
        <f t="shared" si="2"/>
        <v>6218</v>
      </c>
      <c r="E78" s="324">
        <v>1</v>
      </c>
      <c r="F78" s="324">
        <v>5</v>
      </c>
      <c r="G78" s="324" t="s">
        <v>1077</v>
      </c>
      <c r="H78" s="325" t="s">
        <v>1078</v>
      </c>
    </row>
    <row r="79" spans="1:8" ht="12.75">
      <c r="A79" s="325">
        <f>AT3A_Schools_PS!A80</f>
        <v>71</v>
      </c>
      <c r="B79" s="325" t="str">
        <f>AT3A_Schools_PS!B80</f>
        <v>71-UNNAO</v>
      </c>
      <c r="C79" s="324">
        <f>'AT-8_Hon_CCH_Pry'!D80+'AT-8A_Hon_CCH_UPry'!D80</f>
        <v>6718</v>
      </c>
      <c r="D79" s="324">
        <f t="shared" si="2"/>
        <v>6718</v>
      </c>
      <c r="E79" s="324">
        <v>1</v>
      </c>
      <c r="F79" s="324">
        <v>51</v>
      </c>
      <c r="G79" s="324" t="s">
        <v>1077</v>
      </c>
      <c r="H79" s="325" t="s">
        <v>1079</v>
      </c>
    </row>
    <row r="80" spans="1:8" ht="12.75">
      <c r="A80" s="325">
        <f>AT3A_Schools_PS!A81</f>
        <v>72</v>
      </c>
      <c r="B80" s="325" t="str">
        <f>AT3A_Schools_PS!B81</f>
        <v>72-VARANASI</v>
      </c>
      <c r="C80" s="324">
        <f>'AT-8_Hon_CCH_Pry'!D81+'AT-8A_Hon_CCH_UPry'!D81</f>
        <v>4824</v>
      </c>
      <c r="D80" s="324">
        <f t="shared" si="2"/>
        <v>4824</v>
      </c>
      <c r="E80" s="324">
        <v>1</v>
      </c>
      <c r="F80" s="324">
        <v>5</v>
      </c>
      <c r="G80" s="324" t="s">
        <v>363</v>
      </c>
      <c r="H80" s="325" t="s">
        <v>1080</v>
      </c>
    </row>
    <row r="81" spans="1:8" ht="12.75">
      <c r="A81" s="325">
        <f>AT3A_Schools_PS!A82</f>
        <v>73</v>
      </c>
      <c r="B81" s="325" t="str">
        <f>AT3A_Schools_PS!B82</f>
        <v>73-SAMBHAL</v>
      </c>
      <c r="C81" s="324">
        <f>'AT-8_Hon_CCH_Pry'!D82+'AT-8A_Hon_CCH_UPry'!D82</f>
        <v>4020</v>
      </c>
      <c r="D81" s="324">
        <f t="shared" si="2"/>
        <v>4020</v>
      </c>
      <c r="E81" s="324">
        <v>1</v>
      </c>
      <c r="F81" s="324">
        <v>10</v>
      </c>
      <c r="G81" s="324" t="s">
        <v>1015</v>
      </c>
      <c r="H81" s="325" t="s">
        <v>1030</v>
      </c>
    </row>
    <row r="82" spans="1:8" ht="12.75">
      <c r="A82" s="325">
        <f>AT3A_Schools_PS!A83</f>
        <v>74</v>
      </c>
      <c r="B82" s="325" t="str">
        <f>AT3A_Schools_PS!B83</f>
        <v>74-HAPUR</v>
      </c>
      <c r="C82" s="324">
        <f>'AT-8_Hon_CCH_Pry'!D83+'AT-8A_Hon_CCH_UPry'!D83</f>
        <v>1738</v>
      </c>
      <c r="D82" s="324">
        <f t="shared" si="2"/>
        <v>1738</v>
      </c>
      <c r="E82" s="324">
        <v>1</v>
      </c>
      <c r="F82" s="324">
        <v>1</v>
      </c>
      <c r="G82" s="324" t="s">
        <v>1015</v>
      </c>
      <c r="H82" s="325" t="s">
        <v>1081</v>
      </c>
    </row>
    <row r="83" spans="1:8" ht="12.75">
      <c r="A83" s="325">
        <f>AT3A_Schools_PS!A84</f>
        <v>75</v>
      </c>
      <c r="B83" s="325" t="str">
        <f>AT3A_Schools_PS!B84</f>
        <v>75-SHAMLI</v>
      </c>
      <c r="C83" s="324">
        <f>'AT-8_Hon_CCH_Pry'!D84+'AT-8A_Hon_CCH_UPry'!D84</f>
        <v>1787</v>
      </c>
      <c r="D83" s="324">
        <f t="shared" si="2"/>
        <v>1787</v>
      </c>
      <c r="E83" s="324">
        <v>1</v>
      </c>
      <c r="F83" s="324">
        <v>1</v>
      </c>
      <c r="G83" s="324" t="s">
        <v>1015</v>
      </c>
      <c r="H83" s="325" t="s">
        <v>1081</v>
      </c>
    </row>
    <row r="84" spans="1:8" ht="15.75" customHeight="1">
      <c r="D84" s="327"/>
      <c r="E84" s="327"/>
      <c r="F84" s="327"/>
      <c r="G84" s="327"/>
    </row>
    <row r="88" spans="1:8" ht="15.75" customHeight="1">
      <c r="A88" s="321" t="str">
        <f>AT_2A_fundflow!A53</f>
        <v>Date:</v>
      </c>
      <c r="D88" s="482" t="str">
        <f>'AT-1'!J46</f>
        <v>(Signature)</v>
      </c>
      <c r="E88" s="482"/>
      <c r="F88" s="482"/>
      <c r="G88" s="482"/>
    </row>
    <row r="89" spans="1:8" ht="15.75" customHeight="1">
      <c r="A89" s="321" t="str">
        <f>AT_2A_fundflow!A54</f>
        <v>Place: LUCKNOW</v>
      </c>
      <c r="D89" s="482" t="str">
        <f>'AT-1'!J47</f>
        <v>Secretary Basic Education Department</v>
      </c>
      <c r="E89" s="482"/>
      <c r="F89" s="482"/>
      <c r="G89" s="482"/>
    </row>
    <row r="90" spans="1:8" ht="15.75" customHeight="1">
      <c r="C90" s="482" t="str">
        <f>'AT-1'!I48</f>
        <v>Seal:</v>
      </c>
    </row>
  </sheetData>
  <mergeCells count="3">
    <mergeCell ref="A2:H2"/>
    <mergeCell ref="A3:H3"/>
    <mergeCell ref="A4:H4"/>
  </mergeCells>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3.xml><?xml version="1.0" encoding="utf-8"?>
<worksheet xmlns="http://schemas.openxmlformats.org/spreadsheetml/2006/main" xmlns:r="http://schemas.openxmlformats.org/officeDocument/2006/relationships">
  <sheetPr>
    <tabColor rgb="FF00B050"/>
    <outlinePr summaryBelow="0" summaryRight="0"/>
    <pageSetUpPr fitToPage="1"/>
  </sheetPr>
  <dimension ref="A1:V31"/>
  <sheetViews>
    <sheetView view="pageBreakPreview" zoomScaleSheetLayoutView="100" workbookViewId="0">
      <selection activeCell="K24" sqref="K24"/>
    </sheetView>
  </sheetViews>
  <sheetFormatPr defaultColWidth="14.42578125" defaultRowHeight="15.75" customHeight="1"/>
  <cols>
    <col min="1" max="1" width="4.7109375" customWidth="1"/>
    <col min="2" max="2" width="28" bestFit="1" customWidth="1"/>
    <col min="3" max="3" width="5.5703125" bestFit="1" customWidth="1"/>
    <col min="4" max="5" width="5.42578125" bestFit="1" customWidth="1"/>
    <col min="6" max="6" width="7.28515625" bestFit="1" customWidth="1"/>
    <col min="7" max="8" width="8.5703125" bestFit="1" customWidth="1"/>
    <col min="9" max="9" width="6.5703125" bestFit="1" customWidth="1"/>
    <col min="10" max="10" width="9.5703125" bestFit="1" customWidth="1"/>
    <col min="11" max="12" width="8.5703125" bestFit="1" customWidth="1"/>
    <col min="13" max="13" width="6.5703125" bestFit="1" customWidth="1"/>
    <col min="14" max="14" width="8.5703125" bestFit="1" customWidth="1"/>
    <col min="15" max="15" width="9.5703125" bestFit="1" customWidth="1"/>
    <col min="16" max="16" width="8.5703125" bestFit="1" customWidth="1"/>
    <col min="17" max="17" width="7.85546875" customWidth="1"/>
    <col min="18" max="18" width="9.5703125" bestFit="1" customWidth="1"/>
    <col min="19" max="19" width="5.5703125" bestFit="1" customWidth="1"/>
    <col min="20" max="21" width="5.42578125" bestFit="1" customWidth="1"/>
    <col min="22" max="22" width="9.7109375" customWidth="1"/>
  </cols>
  <sheetData>
    <row r="1" spans="1:22" ht="12.75">
      <c r="V1" s="2" t="s">
        <v>18</v>
      </c>
    </row>
    <row r="2" spans="1:22" ht="12.75">
      <c r="A2" s="676" t="str">
        <f>'AT-1'!A2</f>
        <v>[Mid Day Meal Scheme, U.P.]</v>
      </c>
      <c r="B2" s="666"/>
      <c r="C2" s="666"/>
      <c r="D2" s="666"/>
      <c r="E2" s="666"/>
      <c r="F2" s="666"/>
      <c r="G2" s="666"/>
      <c r="H2" s="666"/>
      <c r="I2" s="666"/>
      <c r="J2" s="666"/>
      <c r="K2" s="666"/>
      <c r="L2" s="666"/>
      <c r="M2" s="666"/>
      <c r="N2" s="666"/>
      <c r="O2" s="666"/>
      <c r="P2" s="666"/>
      <c r="Q2" s="666"/>
      <c r="R2" s="666"/>
      <c r="S2" s="666"/>
      <c r="T2" s="666"/>
      <c r="U2" s="666"/>
      <c r="V2" s="666"/>
    </row>
    <row r="3" spans="1:22" ht="23.25">
      <c r="A3" s="678" t="str">
        <f>'AT-1'!A3</f>
        <v>Annual Work Plan and Budget 2019-20</v>
      </c>
      <c r="B3" s="666"/>
      <c r="C3" s="666"/>
      <c r="D3" s="666"/>
      <c r="E3" s="666"/>
      <c r="F3" s="666"/>
      <c r="G3" s="666"/>
      <c r="H3" s="666"/>
      <c r="I3" s="666"/>
      <c r="J3" s="666"/>
      <c r="K3" s="666"/>
      <c r="L3" s="666"/>
      <c r="M3" s="666"/>
      <c r="N3" s="666"/>
      <c r="O3" s="666"/>
      <c r="P3" s="666"/>
      <c r="Q3" s="666"/>
      <c r="R3" s="666"/>
      <c r="S3" s="666"/>
      <c r="T3" s="666"/>
      <c r="U3" s="666"/>
      <c r="V3" s="666"/>
    </row>
    <row r="4" spans="1:22" ht="12.75">
      <c r="A4" s="677" t="s">
        <v>924</v>
      </c>
      <c r="B4" s="666"/>
      <c r="C4" s="666"/>
      <c r="D4" s="666"/>
      <c r="E4" s="666"/>
      <c r="F4" s="666"/>
      <c r="G4" s="666"/>
      <c r="H4" s="666"/>
      <c r="I4" s="666"/>
      <c r="J4" s="666"/>
      <c r="K4" s="666"/>
      <c r="L4" s="666"/>
      <c r="M4" s="666"/>
      <c r="N4" s="666"/>
      <c r="O4" s="666"/>
      <c r="P4" s="666"/>
      <c r="Q4" s="666"/>
      <c r="R4" s="666"/>
      <c r="S4" s="666"/>
      <c r="T4" s="666"/>
      <c r="U4" s="666"/>
      <c r="V4" s="666"/>
    </row>
    <row r="5" spans="1:22" ht="12.75">
      <c r="A5" s="14" t="str">
        <f>'AT-1'!A5</f>
        <v>State: UTTAR PRADESH</v>
      </c>
      <c r="V5" s="15" t="s">
        <v>19</v>
      </c>
    </row>
    <row r="6" spans="1:22" ht="12.75">
      <c r="A6" s="656" t="s">
        <v>16</v>
      </c>
      <c r="B6" s="656" t="s">
        <v>20</v>
      </c>
      <c r="C6" s="661" t="s">
        <v>925</v>
      </c>
      <c r="D6" s="673"/>
      <c r="E6" s="673"/>
      <c r="F6" s="662"/>
      <c r="G6" s="653" t="s">
        <v>1197</v>
      </c>
      <c r="H6" s="654"/>
      <c r="I6" s="654"/>
      <c r="J6" s="654"/>
      <c r="K6" s="654"/>
      <c r="L6" s="654"/>
      <c r="M6" s="654"/>
      <c r="N6" s="654"/>
      <c r="O6" s="654"/>
      <c r="P6" s="654"/>
      <c r="Q6" s="654"/>
      <c r="R6" s="655"/>
      <c r="S6" s="661" t="s">
        <v>21</v>
      </c>
      <c r="T6" s="673"/>
      <c r="U6" s="673"/>
      <c r="V6" s="662"/>
    </row>
    <row r="7" spans="1:22" ht="12.75">
      <c r="A7" s="669"/>
      <c r="B7" s="669"/>
      <c r="C7" s="663"/>
      <c r="D7" s="674"/>
      <c r="E7" s="674"/>
      <c r="F7" s="664"/>
      <c r="G7" s="653" t="s">
        <v>22</v>
      </c>
      <c r="H7" s="654"/>
      <c r="I7" s="654"/>
      <c r="J7" s="655"/>
      <c r="K7" s="653" t="s">
        <v>23</v>
      </c>
      <c r="L7" s="654"/>
      <c r="M7" s="654"/>
      <c r="N7" s="655"/>
      <c r="O7" s="653" t="s">
        <v>9</v>
      </c>
      <c r="P7" s="654"/>
      <c r="Q7" s="654"/>
      <c r="R7" s="655"/>
      <c r="S7" s="663"/>
      <c r="T7" s="674"/>
      <c r="U7" s="674"/>
      <c r="V7" s="664"/>
    </row>
    <row r="8" spans="1:22" ht="12.75">
      <c r="A8" s="657"/>
      <c r="B8" s="657"/>
      <c r="C8" s="16" t="s">
        <v>24</v>
      </c>
      <c r="D8" s="16" t="s">
        <v>25</v>
      </c>
      <c r="E8" s="16" t="s">
        <v>26</v>
      </c>
      <c r="F8" s="16" t="s">
        <v>27</v>
      </c>
      <c r="G8" s="16" t="s">
        <v>24</v>
      </c>
      <c r="H8" s="16" t="s">
        <v>25</v>
      </c>
      <c r="I8" s="16" t="s">
        <v>26</v>
      </c>
      <c r="J8" s="16" t="s">
        <v>27</v>
      </c>
      <c r="K8" s="16" t="s">
        <v>24</v>
      </c>
      <c r="L8" s="16" t="s">
        <v>25</v>
      </c>
      <c r="M8" s="16" t="s">
        <v>26</v>
      </c>
      <c r="N8" s="16" t="s">
        <v>27</v>
      </c>
      <c r="O8" s="16" t="s">
        <v>24</v>
      </c>
      <c r="P8" s="16" t="s">
        <v>25</v>
      </c>
      <c r="Q8" s="16" t="s">
        <v>26</v>
      </c>
      <c r="R8" s="16" t="s">
        <v>27</v>
      </c>
      <c r="S8" s="16" t="s">
        <v>24</v>
      </c>
      <c r="T8" s="16" t="s">
        <v>25</v>
      </c>
      <c r="U8" s="16" t="s">
        <v>26</v>
      </c>
      <c r="V8" s="16" t="s">
        <v>27</v>
      </c>
    </row>
    <row r="9" spans="1:22" ht="12.75">
      <c r="A9" s="4"/>
      <c r="B9" s="17" t="s">
        <v>28</v>
      </c>
      <c r="C9" s="672">
        <f>137765.63+13046.42</f>
        <v>150812.05000000002</v>
      </c>
      <c r="D9" s="672">
        <v>52578.02</v>
      </c>
      <c r="E9" s="672">
        <v>1437.37</v>
      </c>
      <c r="F9" s="675">
        <f>C9+D9+E9</f>
        <v>204827.44</v>
      </c>
      <c r="G9" s="18"/>
      <c r="H9" s="18"/>
      <c r="I9" s="18"/>
      <c r="J9" s="12"/>
      <c r="K9" s="18"/>
      <c r="L9" s="18"/>
      <c r="M9" s="18"/>
      <c r="N9" s="18"/>
      <c r="O9" s="18"/>
      <c r="P9" s="18"/>
      <c r="Q9" s="18"/>
      <c r="R9" s="18"/>
      <c r="S9" s="672">
        <f>C9-O20</f>
        <v>24460.5</v>
      </c>
      <c r="T9" s="672">
        <f>D9-P20</f>
        <v>200.70999999999185</v>
      </c>
      <c r="U9" s="672">
        <f>E9-Q20</f>
        <v>22.029999999999745</v>
      </c>
      <c r="V9" s="675">
        <f>S9+T9+U9</f>
        <v>24683.239999999991</v>
      </c>
    </row>
    <row r="10" spans="1:22" ht="12.75">
      <c r="A10" s="19">
        <v>1</v>
      </c>
      <c r="B10" s="19" t="s">
        <v>29</v>
      </c>
      <c r="C10" s="669"/>
      <c r="D10" s="669"/>
      <c r="E10" s="669"/>
      <c r="F10" s="669"/>
      <c r="G10" s="11">
        <v>7536.63</v>
      </c>
      <c r="H10" s="18"/>
      <c r="I10" s="18"/>
      <c r="J10" s="12">
        <f>SUM(G10:I10)</f>
        <v>7536.63</v>
      </c>
      <c r="K10" s="18"/>
      <c r="L10" s="18"/>
      <c r="M10" s="18"/>
      <c r="N10" s="12">
        <f>SUM(K10:M10)</f>
        <v>0</v>
      </c>
      <c r="O10" s="18">
        <f>G10+K10</f>
        <v>7536.63</v>
      </c>
      <c r="P10" s="18">
        <f t="shared" ref="P10:Q10" si="0">H10+L10</f>
        <v>0</v>
      </c>
      <c r="Q10" s="18">
        <f t="shared" si="0"/>
        <v>0</v>
      </c>
      <c r="R10" s="12">
        <f>O10+P10+Q10</f>
        <v>7536.63</v>
      </c>
      <c r="S10" s="669"/>
      <c r="T10" s="669"/>
      <c r="U10" s="669"/>
      <c r="V10" s="669"/>
    </row>
    <row r="11" spans="1:22" ht="12.75">
      <c r="A11" s="19">
        <v>2</v>
      </c>
      <c r="B11" s="19" t="s">
        <v>31</v>
      </c>
      <c r="C11" s="669"/>
      <c r="D11" s="669"/>
      <c r="E11" s="669"/>
      <c r="F11" s="669"/>
      <c r="G11" s="11">
        <v>52229.22</v>
      </c>
      <c r="H11" s="11">
        <v>23863.23</v>
      </c>
      <c r="I11" s="11">
        <v>644.85</v>
      </c>
      <c r="J11" s="12">
        <f>SUM(G11:I11)</f>
        <v>76737.3</v>
      </c>
      <c r="K11" s="11">
        <v>34819.480000000003</v>
      </c>
      <c r="L11" s="11">
        <v>15908.82</v>
      </c>
      <c r="M11" s="11">
        <v>429.9</v>
      </c>
      <c r="N11" s="12">
        <f>SUM(K11:M11)</f>
        <v>51158.200000000004</v>
      </c>
      <c r="O11" s="18">
        <f>G11+K11</f>
        <v>87048.700000000012</v>
      </c>
      <c r="P11" s="18">
        <f t="shared" ref="P11" si="1">H11+L11</f>
        <v>39772.050000000003</v>
      </c>
      <c r="Q11" s="18">
        <f t="shared" ref="Q11" si="2">I11+M11</f>
        <v>1074.75</v>
      </c>
      <c r="R11" s="12">
        <f>O11+P11+Q11</f>
        <v>127895.50000000001</v>
      </c>
      <c r="S11" s="669"/>
      <c r="T11" s="669"/>
      <c r="U11" s="669"/>
      <c r="V11" s="669"/>
    </row>
    <row r="12" spans="1:22" ht="12.75">
      <c r="A12" s="19">
        <v>3</v>
      </c>
      <c r="B12" s="19" t="s">
        <v>37</v>
      </c>
      <c r="C12" s="669"/>
      <c r="D12" s="669"/>
      <c r="E12" s="669"/>
      <c r="F12" s="669"/>
      <c r="G12" s="11">
        <v>2108.88</v>
      </c>
      <c r="H12" s="18"/>
      <c r="I12" s="18"/>
      <c r="J12" s="12">
        <f>SUM(G12:I12)</f>
        <v>2108.88</v>
      </c>
      <c r="K12" s="18"/>
      <c r="L12" s="18"/>
      <c r="M12" s="18"/>
      <c r="N12" s="12">
        <f>SUM(K12:M12)</f>
        <v>0</v>
      </c>
      <c r="O12" s="18">
        <f>G12+K12</f>
        <v>2108.88</v>
      </c>
      <c r="P12" s="18"/>
      <c r="Q12" s="18"/>
      <c r="R12" s="12">
        <f>O12+P12+Q12</f>
        <v>2108.88</v>
      </c>
      <c r="S12" s="669"/>
      <c r="T12" s="669"/>
      <c r="U12" s="669"/>
      <c r="V12" s="669"/>
    </row>
    <row r="13" spans="1:22" ht="12.75">
      <c r="A13" s="19">
        <v>4</v>
      </c>
      <c r="B13" s="19" t="s">
        <v>38</v>
      </c>
      <c r="C13" s="669"/>
      <c r="D13" s="669"/>
      <c r="E13" s="669"/>
      <c r="F13" s="669"/>
      <c r="G13" s="11">
        <v>2067.61</v>
      </c>
      <c r="H13" s="18"/>
      <c r="I13" s="18"/>
      <c r="J13" s="12">
        <f>SUM(G13:I13)</f>
        <v>2067.61</v>
      </c>
      <c r="K13" s="18"/>
      <c r="L13" s="18"/>
      <c r="M13" s="18"/>
      <c r="N13" s="12">
        <f>SUM(K13:M13)</f>
        <v>0</v>
      </c>
      <c r="O13" s="18">
        <f>G13+K13</f>
        <v>2067.61</v>
      </c>
      <c r="P13" s="18"/>
      <c r="Q13" s="18"/>
      <c r="R13" s="12">
        <f>O13+P13+Q13</f>
        <v>2067.61</v>
      </c>
      <c r="S13" s="669"/>
      <c r="T13" s="669"/>
      <c r="U13" s="669"/>
      <c r="V13" s="669"/>
    </row>
    <row r="14" spans="1:22" ht="12.75">
      <c r="A14" s="19">
        <v>5</v>
      </c>
      <c r="B14" s="19" t="s">
        <v>40</v>
      </c>
      <c r="C14" s="669"/>
      <c r="D14" s="669"/>
      <c r="E14" s="669"/>
      <c r="F14" s="669"/>
      <c r="G14" s="11">
        <v>16553.66</v>
      </c>
      <c r="H14" s="11">
        <v>7563.16</v>
      </c>
      <c r="I14" s="11">
        <v>204.36</v>
      </c>
      <c r="J14" s="12">
        <f>SUM(G14:I14)</f>
        <v>24321.18</v>
      </c>
      <c r="K14" s="11">
        <v>11036.07</v>
      </c>
      <c r="L14" s="11">
        <v>5042.1000000000004</v>
      </c>
      <c r="M14" s="11">
        <v>136.22999999999999</v>
      </c>
      <c r="N14" s="12">
        <f>SUM(K14:M14)</f>
        <v>16214.4</v>
      </c>
      <c r="O14" s="18">
        <f>G14+K14</f>
        <v>27589.73</v>
      </c>
      <c r="P14" s="18">
        <f>H14+L14</f>
        <v>12605.26</v>
      </c>
      <c r="Q14" s="18">
        <f>I14+M14</f>
        <v>340.59000000000003</v>
      </c>
      <c r="R14" s="12">
        <f>O14+P14+Q14</f>
        <v>40535.579999999994</v>
      </c>
      <c r="S14" s="669"/>
      <c r="T14" s="669"/>
      <c r="U14" s="669"/>
      <c r="V14" s="669"/>
    </row>
    <row r="15" spans="1:22" ht="12.75">
      <c r="A15" s="19" t="s">
        <v>48</v>
      </c>
      <c r="B15" s="26" t="s">
        <v>9</v>
      </c>
      <c r="C15" s="669"/>
      <c r="D15" s="669"/>
      <c r="E15" s="669"/>
      <c r="F15" s="669"/>
      <c r="G15" s="12">
        <f t="shared" ref="G15:R15" si="3">SUM(G9:G14)</f>
        <v>80496</v>
      </c>
      <c r="H15" s="12">
        <f t="shared" si="3"/>
        <v>31426.39</v>
      </c>
      <c r="I15" s="12">
        <f t="shared" si="3"/>
        <v>849.21</v>
      </c>
      <c r="J15" s="12">
        <f t="shared" si="3"/>
        <v>112771.6</v>
      </c>
      <c r="K15" s="12">
        <f t="shared" si="3"/>
        <v>45855.55</v>
      </c>
      <c r="L15" s="12">
        <f t="shared" si="3"/>
        <v>20950.919999999998</v>
      </c>
      <c r="M15" s="12">
        <f t="shared" si="3"/>
        <v>566.13</v>
      </c>
      <c r="N15" s="12">
        <f t="shared" si="3"/>
        <v>67372.600000000006</v>
      </c>
      <c r="O15" s="12">
        <f t="shared" si="3"/>
        <v>126351.55000000002</v>
      </c>
      <c r="P15" s="12">
        <f t="shared" si="3"/>
        <v>52377.310000000005</v>
      </c>
      <c r="Q15" s="12">
        <f t="shared" si="3"/>
        <v>1415.3400000000001</v>
      </c>
      <c r="R15" s="12">
        <f t="shared" si="3"/>
        <v>180144.19999999998</v>
      </c>
      <c r="S15" s="669"/>
      <c r="T15" s="669"/>
      <c r="U15" s="669"/>
      <c r="V15" s="669"/>
    </row>
    <row r="16" spans="1:22" ht="12.75">
      <c r="A16" s="4"/>
      <c r="B16" s="17" t="s">
        <v>56</v>
      </c>
      <c r="C16" s="669"/>
      <c r="D16" s="669"/>
      <c r="E16" s="669"/>
      <c r="F16" s="669"/>
      <c r="G16" s="18"/>
      <c r="H16" s="18"/>
      <c r="I16" s="18"/>
      <c r="J16" s="18"/>
      <c r="K16" s="18"/>
      <c r="L16" s="18"/>
      <c r="M16" s="18"/>
      <c r="N16" s="18"/>
      <c r="O16" s="18"/>
      <c r="P16" s="18"/>
      <c r="Q16" s="18"/>
      <c r="R16" s="18"/>
      <c r="S16" s="669"/>
      <c r="T16" s="669"/>
      <c r="U16" s="669"/>
      <c r="V16" s="669"/>
    </row>
    <row r="17" spans="1:22" ht="12.75">
      <c r="A17" s="19">
        <v>6</v>
      </c>
      <c r="B17" s="19" t="s">
        <v>61</v>
      </c>
      <c r="C17" s="669"/>
      <c r="D17" s="669"/>
      <c r="E17" s="669"/>
      <c r="F17" s="669"/>
      <c r="G17" s="18"/>
      <c r="H17" s="18"/>
      <c r="I17" s="18"/>
      <c r="J17" s="12">
        <f>SUM(G17:I17)</f>
        <v>0</v>
      </c>
      <c r="K17" s="18"/>
      <c r="L17" s="18"/>
      <c r="M17" s="18"/>
      <c r="N17" s="12">
        <f>SUM(K17:M17)</f>
        <v>0</v>
      </c>
      <c r="O17" s="18"/>
      <c r="P17" s="18"/>
      <c r="Q17" s="18"/>
      <c r="R17" s="18"/>
      <c r="S17" s="669"/>
      <c r="T17" s="669"/>
      <c r="U17" s="669"/>
      <c r="V17" s="669"/>
    </row>
    <row r="18" spans="1:22" ht="12.75">
      <c r="A18" s="19">
        <v>7</v>
      </c>
      <c r="B18" s="19" t="s">
        <v>66</v>
      </c>
      <c r="C18" s="669"/>
      <c r="D18" s="669"/>
      <c r="E18" s="669"/>
      <c r="F18" s="669"/>
      <c r="G18" s="18"/>
      <c r="H18" s="18"/>
      <c r="I18" s="18"/>
      <c r="J18" s="12">
        <f>SUM(G18:I18)</f>
        <v>0</v>
      </c>
      <c r="K18" s="18"/>
      <c r="L18" s="18"/>
      <c r="M18" s="18"/>
      <c r="N18" s="12">
        <f>SUM(K18:M18)</f>
        <v>0</v>
      </c>
      <c r="O18" s="18"/>
      <c r="P18" s="18"/>
      <c r="Q18" s="18"/>
      <c r="R18" s="18"/>
      <c r="S18" s="669"/>
      <c r="T18" s="669"/>
      <c r="U18" s="669"/>
      <c r="V18" s="669"/>
    </row>
    <row r="19" spans="1:22" ht="12.75">
      <c r="A19" s="19" t="s">
        <v>69</v>
      </c>
      <c r="B19" s="26" t="s">
        <v>9</v>
      </c>
      <c r="C19" s="669"/>
      <c r="D19" s="669"/>
      <c r="E19" s="669"/>
      <c r="F19" s="669"/>
      <c r="G19" s="12">
        <f t="shared" ref="G19:R19" si="4">SUM(G17:G18)</f>
        <v>0</v>
      </c>
      <c r="H19" s="12">
        <f t="shared" si="4"/>
        <v>0</v>
      </c>
      <c r="I19" s="12">
        <f t="shared" si="4"/>
        <v>0</v>
      </c>
      <c r="J19" s="12">
        <f t="shared" si="4"/>
        <v>0</v>
      </c>
      <c r="K19" s="12">
        <f t="shared" si="4"/>
        <v>0</v>
      </c>
      <c r="L19" s="12">
        <f t="shared" si="4"/>
        <v>0</v>
      </c>
      <c r="M19" s="12">
        <f t="shared" si="4"/>
        <v>0</v>
      </c>
      <c r="N19" s="12">
        <f t="shared" si="4"/>
        <v>0</v>
      </c>
      <c r="O19" s="12">
        <f t="shared" si="4"/>
        <v>0</v>
      </c>
      <c r="P19" s="12">
        <f t="shared" si="4"/>
        <v>0</v>
      </c>
      <c r="Q19" s="12">
        <f t="shared" si="4"/>
        <v>0</v>
      </c>
      <c r="R19" s="12">
        <f t="shared" si="4"/>
        <v>0</v>
      </c>
      <c r="S19" s="669"/>
      <c r="T19" s="669"/>
      <c r="U19" s="669"/>
      <c r="V19" s="669"/>
    </row>
    <row r="20" spans="1:22" ht="12.75">
      <c r="A20" s="4"/>
      <c r="B20" s="7" t="s">
        <v>72</v>
      </c>
      <c r="C20" s="657"/>
      <c r="D20" s="657"/>
      <c r="E20" s="657"/>
      <c r="F20" s="657"/>
      <c r="G20" s="12">
        <f t="shared" ref="G20:R20" si="5">G15+G19</f>
        <v>80496</v>
      </c>
      <c r="H20" s="12">
        <f t="shared" si="5"/>
        <v>31426.39</v>
      </c>
      <c r="I20" s="12">
        <f t="shared" si="5"/>
        <v>849.21</v>
      </c>
      <c r="J20" s="12">
        <f t="shared" si="5"/>
        <v>112771.6</v>
      </c>
      <c r="K20" s="12">
        <f t="shared" si="5"/>
        <v>45855.55</v>
      </c>
      <c r="L20" s="12">
        <f t="shared" si="5"/>
        <v>20950.919999999998</v>
      </c>
      <c r="M20" s="12">
        <f t="shared" si="5"/>
        <v>566.13</v>
      </c>
      <c r="N20" s="12">
        <f t="shared" si="5"/>
        <v>67372.600000000006</v>
      </c>
      <c r="O20" s="12">
        <f t="shared" si="5"/>
        <v>126351.55000000002</v>
      </c>
      <c r="P20" s="12">
        <f t="shared" si="5"/>
        <v>52377.310000000005</v>
      </c>
      <c r="Q20" s="12">
        <f t="shared" si="5"/>
        <v>1415.3400000000001</v>
      </c>
      <c r="R20" s="12">
        <f t="shared" si="5"/>
        <v>180144.19999999998</v>
      </c>
      <c r="S20" s="657"/>
      <c r="T20" s="657"/>
      <c r="U20" s="657"/>
      <c r="V20" s="657"/>
    </row>
    <row r="21" spans="1:22" ht="12.75"/>
    <row r="22" spans="1:22" s="276" customFormat="1" ht="12.75"/>
    <row r="23" spans="1:22" s="276" customFormat="1" ht="12.75"/>
    <row r="24" spans="1:22" s="276" customFormat="1" ht="12.75"/>
    <row r="25" spans="1:22" s="276" customFormat="1" ht="12.75"/>
    <row r="26" spans="1:22" ht="12.75"/>
    <row r="27" spans="1:22" ht="12.75"/>
    <row r="28" spans="1:22" ht="12.75"/>
    <row r="29" spans="1:22" ht="12.75">
      <c r="A29" s="14" t="str">
        <f>'AT-1'!A46</f>
        <v>Date:</v>
      </c>
      <c r="P29" s="37"/>
      <c r="Q29" s="13" t="str">
        <f>'AT-1'!J46</f>
        <v>(Signature)</v>
      </c>
    </row>
    <row r="30" spans="1:22" ht="12.75">
      <c r="A30" s="14" t="str">
        <f>'AT-1'!A47</f>
        <v>Place: LUCKNOW</v>
      </c>
      <c r="P30" s="37"/>
      <c r="Q30" s="13" t="str">
        <f>'AT-1'!J47</f>
        <v>Secretary Basic Education Department</v>
      </c>
    </row>
    <row r="31" spans="1:22" ht="12.75">
      <c r="P31" s="13" t="str">
        <f>'AT-1'!I48</f>
        <v>Seal:</v>
      </c>
      <c r="Q31" s="37"/>
    </row>
  </sheetData>
  <mergeCells count="19">
    <mergeCell ref="A2:V2"/>
    <mergeCell ref="A4:V4"/>
    <mergeCell ref="S6:V7"/>
    <mergeCell ref="S9:S20"/>
    <mergeCell ref="V9:V20"/>
    <mergeCell ref="T9:T20"/>
    <mergeCell ref="A6:A8"/>
    <mergeCell ref="B6:B8"/>
    <mergeCell ref="A3:V3"/>
    <mergeCell ref="O7:R7"/>
    <mergeCell ref="K7:N7"/>
    <mergeCell ref="G6:R6"/>
    <mergeCell ref="G7:J7"/>
    <mergeCell ref="U9:U20"/>
    <mergeCell ref="C6:F7"/>
    <mergeCell ref="E9:E20"/>
    <mergeCell ref="D9:D20"/>
    <mergeCell ref="C9:C20"/>
    <mergeCell ref="F9:F20"/>
  </mergeCells>
  <printOptions horizontalCentered="1"/>
  <pageMargins left="0.59055118110236227" right="0.59055118110236227" top="0.78740157480314965" bottom="0.59055118110236227" header="0.78740157480314965" footer="0.39370078740157483"/>
  <pageSetup paperSize="9" scale="74" fitToHeight="0" pageOrder="overThenDown" orientation="landscape" cellComments="atEnd" r:id="rId1"/>
  <headerFooter>
    <oddFooter>&amp;R&amp;P of &amp;N</oddFooter>
  </headerFooter>
</worksheet>
</file>

<file path=xl/worksheets/sheet30.xml><?xml version="1.0" encoding="utf-8"?>
<worksheet xmlns="http://schemas.openxmlformats.org/spreadsheetml/2006/main" xmlns:r="http://schemas.openxmlformats.org/officeDocument/2006/relationships">
  <sheetPr>
    <tabColor rgb="FF00B050"/>
    <outlinePr summaryBelow="0" summaryRight="0"/>
    <pageSetUpPr fitToPage="1"/>
  </sheetPr>
  <dimension ref="A1:Z29"/>
  <sheetViews>
    <sheetView view="pageBreakPreview" zoomScaleSheetLayoutView="100" workbookViewId="0">
      <pane xSplit="2" ySplit="10" topLeftCell="C11" activePane="bottomRight" state="frozen"/>
      <selection activeCell="D42" sqref="D42:F43"/>
      <selection pane="topRight" activeCell="D42" sqref="D42:F43"/>
      <selection pane="bottomLeft" activeCell="D42" sqref="D42:F43"/>
      <selection pane="bottomRight" activeCell="B24" sqref="B24"/>
    </sheetView>
  </sheetViews>
  <sheetFormatPr defaultColWidth="14.42578125" defaultRowHeight="15.75" customHeight="1"/>
  <cols>
    <col min="1" max="1" width="6.5703125" style="317" customWidth="1"/>
    <col min="2" max="2" width="14.42578125" style="317"/>
    <col min="3" max="3" width="8.5703125" style="317" bestFit="1" customWidth="1"/>
    <col min="4" max="4" width="11.5703125" style="317" bestFit="1" customWidth="1"/>
    <col min="5" max="5" width="10.5703125" style="317" bestFit="1" customWidth="1"/>
    <col min="6" max="6" width="8.5703125" style="317" bestFit="1" customWidth="1"/>
    <col min="7" max="7" width="11.5703125" style="317" bestFit="1" customWidth="1"/>
    <col min="8" max="8" width="8.5703125" style="317" bestFit="1" customWidth="1"/>
    <col min="9" max="9" width="11.5703125" style="317" bestFit="1" customWidth="1"/>
    <col min="10" max="13" width="0" style="317" hidden="1" customWidth="1"/>
    <col min="14" max="14" width="11.28515625" style="317" bestFit="1" customWidth="1"/>
    <col min="15" max="15" width="13.5703125" style="317" customWidth="1"/>
    <col min="16" max="16" width="13" style="317" customWidth="1"/>
    <col min="17" max="16384" width="14.42578125" style="317"/>
  </cols>
  <sheetData>
    <row r="1" spans="1:26" ht="12.75">
      <c r="A1" s="277"/>
      <c r="B1" s="277"/>
      <c r="C1" s="277"/>
      <c r="D1" s="277"/>
      <c r="E1" s="680"/>
      <c r="F1" s="680"/>
      <c r="G1" s="277"/>
      <c r="H1" s="277"/>
      <c r="I1" s="277"/>
      <c r="J1" s="680"/>
      <c r="K1" s="680"/>
      <c r="L1" s="680"/>
      <c r="M1" s="680"/>
      <c r="N1" s="277"/>
      <c r="O1" s="277"/>
      <c r="P1" s="328" t="s">
        <v>394</v>
      </c>
    </row>
    <row r="2" spans="1:26" ht="12.75">
      <c r="A2" s="701" t="str">
        <f>'AT-2-S1 BUDGET'!A2</f>
        <v>[Mid Day Meal Scheme, U.P.]</v>
      </c>
      <c r="B2" s="680"/>
      <c r="C2" s="680"/>
      <c r="D2" s="680"/>
      <c r="E2" s="680"/>
      <c r="F2" s="680"/>
      <c r="G2" s="680"/>
      <c r="H2" s="680"/>
      <c r="I2" s="680"/>
      <c r="J2" s="680"/>
      <c r="K2" s="680"/>
      <c r="L2" s="680"/>
      <c r="M2" s="680"/>
      <c r="N2" s="680"/>
      <c r="O2" s="680"/>
      <c r="P2" s="680"/>
    </row>
    <row r="3" spans="1:26" ht="23.25">
      <c r="A3" s="704" t="str">
        <f>'AT-2-S1 BUDGET'!A3</f>
        <v>Annual Work Plan and Budget 2019-20</v>
      </c>
      <c r="B3" s="680"/>
      <c r="C3" s="680"/>
      <c r="D3" s="680"/>
      <c r="E3" s="680"/>
      <c r="F3" s="680"/>
      <c r="G3" s="680"/>
      <c r="H3" s="680"/>
      <c r="I3" s="680"/>
      <c r="J3" s="680"/>
      <c r="K3" s="680"/>
      <c r="L3" s="680"/>
      <c r="M3" s="680"/>
      <c r="N3" s="680"/>
      <c r="O3" s="680"/>
      <c r="P3" s="680"/>
    </row>
    <row r="4" spans="1:26" ht="12.75">
      <c r="A4" s="705" t="s">
        <v>395</v>
      </c>
      <c r="B4" s="680"/>
      <c r="C4" s="680"/>
      <c r="D4" s="680"/>
      <c r="E4" s="680"/>
      <c r="F4" s="680"/>
      <c r="G4" s="680"/>
      <c r="H4" s="680"/>
      <c r="I4" s="680"/>
      <c r="J4" s="680"/>
      <c r="K4" s="680"/>
      <c r="L4" s="680"/>
      <c r="M4" s="680"/>
      <c r="N4" s="680"/>
      <c r="O4" s="680"/>
      <c r="P4" s="680"/>
    </row>
    <row r="5" spans="1:26" ht="12.75">
      <c r="A5" s="298" t="str">
        <f>AT_2A_fundflow!A5</f>
        <v>State: UTTAR PRADESH</v>
      </c>
      <c r="B5" s="277"/>
      <c r="C5" s="277"/>
      <c r="D5" s="277"/>
      <c r="E5" s="277"/>
      <c r="F5" s="680"/>
      <c r="G5" s="680"/>
      <c r="H5" s="680"/>
      <c r="I5" s="680"/>
      <c r="J5" s="277"/>
      <c r="K5" s="277"/>
      <c r="L5" s="277"/>
      <c r="M5" s="277"/>
      <c r="N5" s="277"/>
      <c r="O5" s="277"/>
      <c r="P5" s="190" t="s">
        <v>1209</v>
      </c>
    </row>
    <row r="6" spans="1:26" ht="12.75">
      <c r="A6" s="691" t="s">
        <v>260</v>
      </c>
      <c r="B6" s="691" t="s">
        <v>70</v>
      </c>
      <c r="C6" s="693" t="s">
        <v>396</v>
      </c>
      <c r="D6" s="694"/>
      <c r="E6" s="682"/>
      <c r="F6" s="693" t="s">
        <v>397</v>
      </c>
      <c r="G6" s="682"/>
      <c r="H6" s="693" t="s">
        <v>398</v>
      </c>
      <c r="I6" s="682"/>
      <c r="J6" s="693" t="s">
        <v>399</v>
      </c>
      <c r="K6" s="682"/>
      <c r="L6" s="693" t="s">
        <v>400</v>
      </c>
      <c r="M6" s="682"/>
      <c r="N6" s="693" t="s">
        <v>401</v>
      </c>
      <c r="O6" s="682"/>
      <c r="P6" s="691" t="s">
        <v>402</v>
      </c>
    </row>
    <row r="7" spans="1:26" ht="12.75">
      <c r="A7" s="696"/>
      <c r="B7" s="696"/>
      <c r="C7" s="691" t="s">
        <v>403</v>
      </c>
      <c r="D7" s="693" t="s">
        <v>404</v>
      </c>
      <c r="E7" s="682"/>
      <c r="F7" s="691" t="s">
        <v>403</v>
      </c>
      <c r="G7" s="726" t="s">
        <v>904</v>
      </c>
      <c r="H7" s="691" t="s">
        <v>403</v>
      </c>
      <c r="I7" s="726" t="s">
        <v>904</v>
      </c>
      <c r="J7" s="691" t="s">
        <v>405</v>
      </c>
      <c r="K7" s="691" t="s">
        <v>406</v>
      </c>
      <c r="L7" s="691" t="s">
        <v>405</v>
      </c>
      <c r="M7" s="691" t="s">
        <v>406</v>
      </c>
      <c r="N7" s="726" t="s">
        <v>905</v>
      </c>
      <c r="O7" s="726" t="s">
        <v>906</v>
      </c>
      <c r="P7" s="696"/>
    </row>
    <row r="8" spans="1:26" ht="42.75" customHeight="1">
      <c r="A8" s="692"/>
      <c r="B8" s="692"/>
      <c r="C8" s="692"/>
      <c r="D8" s="285" t="s">
        <v>13</v>
      </c>
      <c r="E8" s="285" t="s">
        <v>14</v>
      </c>
      <c r="F8" s="692"/>
      <c r="G8" s="692"/>
      <c r="H8" s="692"/>
      <c r="I8" s="692"/>
      <c r="J8" s="692"/>
      <c r="K8" s="692"/>
      <c r="L8" s="692"/>
      <c r="M8" s="692"/>
      <c r="N8" s="692"/>
      <c r="O8" s="692"/>
      <c r="P8" s="692"/>
    </row>
    <row r="9" spans="1:26" ht="12.75">
      <c r="A9" s="285">
        <v>1</v>
      </c>
      <c r="B9" s="285">
        <v>2</v>
      </c>
      <c r="C9" s="285">
        <v>3</v>
      </c>
      <c r="D9" s="285">
        <v>4</v>
      </c>
      <c r="E9" s="285">
        <v>5</v>
      </c>
      <c r="F9" s="285">
        <v>6</v>
      </c>
      <c r="G9" s="285">
        <v>7</v>
      </c>
      <c r="H9" s="285">
        <v>8</v>
      </c>
      <c r="I9" s="285">
        <v>9</v>
      </c>
      <c r="J9" s="285">
        <v>10</v>
      </c>
      <c r="K9" s="285">
        <v>11</v>
      </c>
      <c r="L9" s="285">
        <v>12</v>
      </c>
      <c r="M9" s="285">
        <v>13</v>
      </c>
      <c r="N9" s="285">
        <v>10</v>
      </c>
      <c r="O9" s="285">
        <v>11</v>
      </c>
      <c r="P9" s="285">
        <v>12</v>
      </c>
    </row>
    <row r="10" spans="1:26" ht="12.75">
      <c r="A10" s="290"/>
      <c r="B10" s="290" t="s">
        <v>27</v>
      </c>
      <c r="C10" s="289">
        <f t="shared" ref="C10:P10" si="0">SUM(C11:C22)</f>
        <v>122572</v>
      </c>
      <c r="D10" s="389">
        <f t="shared" si="0"/>
        <v>75000.659999999989</v>
      </c>
      <c r="E10" s="389">
        <f t="shared" si="0"/>
        <v>6055.3274999999994</v>
      </c>
      <c r="F10" s="289">
        <f t="shared" si="0"/>
        <v>112808</v>
      </c>
      <c r="G10" s="389">
        <f t="shared" si="0"/>
        <v>72590.89</v>
      </c>
      <c r="H10" s="289">
        <f t="shared" si="0"/>
        <v>2</v>
      </c>
      <c r="I10" s="389">
        <f t="shared" si="0"/>
        <v>1.57</v>
      </c>
      <c r="J10" s="289">
        <f t="shared" si="0"/>
        <v>3404</v>
      </c>
      <c r="K10" s="389">
        <f t="shared" si="0"/>
        <v>2520.6849999999999</v>
      </c>
      <c r="L10" s="289">
        <f t="shared" si="0"/>
        <v>154</v>
      </c>
      <c r="M10" s="389">
        <f t="shared" si="0"/>
        <v>97.164999999999992</v>
      </c>
      <c r="N10" s="289">
        <f t="shared" si="0"/>
        <v>9774</v>
      </c>
      <c r="O10" s="389">
        <f t="shared" si="0"/>
        <v>8463.5274999999965</v>
      </c>
      <c r="P10" s="289">
        <f t="shared" si="0"/>
        <v>19815</v>
      </c>
    </row>
    <row r="11" spans="1:26" ht="12.75">
      <c r="A11" s="289"/>
      <c r="B11" s="289" t="s">
        <v>255</v>
      </c>
      <c r="C11" s="289">
        <v>6216</v>
      </c>
      <c r="D11" s="389">
        <v>5845.6774999999998</v>
      </c>
      <c r="E11" s="389"/>
      <c r="F11" s="289"/>
      <c r="G11" s="389"/>
      <c r="H11" s="289"/>
      <c r="I11" s="389"/>
      <c r="J11" s="289"/>
      <c r="K11" s="389"/>
      <c r="L11" s="289"/>
      <c r="M11" s="389"/>
      <c r="N11" s="325">
        <f>C11+J10+L10</f>
        <v>9774</v>
      </c>
      <c r="O11" s="390">
        <f>D11-G11-I11+K10+M10</f>
        <v>8463.5275000000001</v>
      </c>
      <c r="P11" s="289">
        <v>19815</v>
      </c>
      <c r="Q11" s="321"/>
      <c r="R11" s="321"/>
      <c r="S11" s="321"/>
      <c r="T11" s="321"/>
      <c r="U11" s="321"/>
      <c r="V11" s="321"/>
      <c r="W11" s="321"/>
      <c r="X11" s="321"/>
      <c r="Y11" s="321"/>
      <c r="Z11" s="321"/>
    </row>
    <row r="12" spans="1:26" ht="12.75">
      <c r="A12" s="290">
        <v>1</v>
      </c>
      <c r="B12" s="391">
        <v>38899</v>
      </c>
      <c r="C12" s="290">
        <v>13309</v>
      </c>
      <c r="D12" s="392">
        <v>7985.4000000000005</v>
      </c>
      <c r="E12" s="290">
        <v>0</v>
      </c>
      <c r="F12" s="290">
        <v>13119</v>
      </c>
      <c r="G12" s="392">
        <v>7869.8899999999994</v>
      </c>
      <c r="H12" s="290">
        <v>0</v>
      </c>
      <c r="I12" s="392">
        <v>0</v>
      </c>
      <c r="J12" s="290">
        <v>92</v>
      </c>
      <c r="K12" s="392">
        <v>55.51</v>
      </c>
      <c r="L12" s="290">
        <v>100</v>
      </c>
      <c r="M12" s="392">
        <v>60</v>
      </c>
      <c r="N12" s="289">
        <v>0</v>
      </c>
      <c r="O12" s="389">
        <f t="shared" ref="O12:O22" si="1">D12+E12-G12-I12-K12-M12</f>
        <v>1.1297629498585593E-12</v>
      </c>
      <c r="P12" s="290"/>
    </row>
    <row r="13" spans="1:26" ht="12.75">
      <c r="A13" s="290">
        <v>2</v>
      </c>
      <c r="B13" s="391">
        <v>39295</v>
      </c>
      <c r="C13" s="290">
        <v>51100</v>
      </c>
      <c r="D13" s="392">
        <v>30403.199999999983</v>
      </c>
      <c r="E13" s="290">
        <v>0</v>
      </c>
      <c r="F13" s="290">
        <v>50804</v>
      </c>
      <c r="G13" s="392">
        <v>30220.409999999985</v>
      </c>
      <c r="H13" s="290">
        <v>0</v>
      </c>
      <c r="I13" s="392">
        <v>0</v>
      </c>
      <c r="J13" s="290">
        <v>300</v>
      </c>
      <c r="K13" s="392">
        <v>179.21</v>
      </c>
      <c r="L13" s="290">
        <v>6</v>
      </c>
      <c r="M13" s="392">
        <v>3.58</v>
      </c>
      <c r="N13" s="289">
        <v>0</v>
      </c>
      <c r="O13" s="389">
        <f t="shared" si="1"/>
        <v>-2.772893026303791E-12</v>
      </c>
      <c r="P13" s="290"/>
    </row>
    <row r="14" spans="1:26" ht="12.75">
      <c r="A14" s="290">
        <v>3</v>
      </c>
      <c r="B14" s="391">
        <v>39692</v>
      </c>
      <c r="C14" s="290">
        <v>19878</v>
      </c>
      <c r="D14" s="392">
        <v>11731.57</v>
      </c>
      <c r="E14" s="290">
        <v>0</v>
      </c>
      <c r="F14" s="290">
        <v>19223</v>
      </c>
      <c r="G14" s="392">
        <v>11345.12</v>
      </c>
      <c r="H14" s="290">
        <v>0</v>
      </c>
      <c r="I14" s="392">
        <v>0</v>
      </c>
      <c r="J14" s="290">
        <v>651</v>
      </c>
      <c r="K14" s="392">
        <v>384.09</v>
      </c>
      <c r="L14" s="290">
        <v>4</v>
      </c>
      <c r="M14" s="392">
        <v>2.36</v>
      </c>
      <c r="N14" s="289">
        <f t="shared" ref="N14:N22" si="2">C14-F14-H14-J14-L14</f>
        <v>0</v>
      </c>
      <c r="O14" s="389">
        <f t="shared" si="1"/>
        <v>-1.0662581928500003E-12</v>
      </c>
      <c r="P14" s="290"/>
    </row>
    <row r="15" spans="1:26" ht="12.75">
      <c r="A15" s="290">
        <v>4</v>
      </c>
      <c r="B15" s="393">
        <v>40087</v>
      </c>
      <c r="C15" s="290">
        <v>1473</v>
      </c>
      <c r="D15" s="392">
        <v>868.83</v>
      </c>
      <c r="E15" s="290">
        <v>0</v>
      </c>
      <c r="F15" s="290">
        <v>1455</v>
      </c>
      <c r="G15" s="392">
        <v>858.21</v>
      </c>
      <c r="H15" s="290">
        <v>0</v>
      </c>
      <c r="I15" s="392">
        <v>0</v>
      </c>
      <c r="J15" s="290">
        <v>1</v>
      </c>
      <c r="K15" s="392">
        <v>0.59</v>
      </c>
      <c r="L15" s="290">
        <v>17</v>
      </c>
      <c r="M15" s="392">
        <v>10.029999999999999</v>
      </c>
      <c r="N15" s="289">
        <f t="shared" si="2"/>
        <v>0</v>
      </c>
      <c r="O15" s="389">
        <f t="shared" si="1"/>
        <v>0</v>
      </c>
      <c r="P15" s="290"/>
    </row>
    <row r="16" spans="1:26" ht="12.75">
      <c r="A16" s="290">
        <v>5</v>
      </c>
      <c r="B16" s="393">
        <v>40483</v>
      </c>
      <c r="C16" s="290">
        <v>21733</v>
      </c>
      <c r="D16" s="392">
        <v>12795.303749999997</v>
      </c>
      <c r="E16" s="392">
        <v>4265.1012499999997</v>
      </c>
      <c r="F16" s="290">
        <v>20142</v>
      </c>
      <c r="G16" s="392">
        <v>15811.47</v>
      </c>
      <c r="H16" s="290">
        <v>2</v>
      </c>
      <c r="I16" s="392">
        <f>H16*0.785</f>
        <v>1.57</v>
      </c>
      <c r="J16" s="290">
        <v>1589</v>
      </c>
      <c r="K16" s="392">
        <v>1247.365</v>
      </c>
      <c r="L16" s="290">
        <v>0</v>
      </c>
      <c r="M16" s="392">
        <v>0</v>
      </c>
      <c r="N16" s="289">
        <f t="shared" si="2"/>
        <v>0</v>
      </c>
      <c r="O16" s="389">
        <f t="shared" si="1"/>
        <v>-4.5474735088646412E-13</v>
      </c>
      <c r="P16" s="290"/>
    </row>
    <row r="17" spans="1:16" ht="12.75">
      <c r="A17" s="290">
        <v>6</v>
      </c>
      <c r="B17" s="393">
        <v>40878</v>
      </c>
      <c r="C17" s="290">
        <v>5733</v>
      </c>
      <c r="D17" s="392">
        <v>3375.30375</v>
      </c>
      <c r="E17" s="392">
        <v>1125.1012499999997</v>
      </c>
      <c r="F17" s="290">
        <v>5684</v>
      </c>
      <c r="G17" s="392">
        <v>4461.9399999999996</v>
      </c>
      <c r="H17" s="290">
        <v>0</v>
      </c>
      <c r="I17" s="392">
        <v>0</v>
      </c>
      <c r="J17" s="290">
        <v>22</v>
      </c>
      <c r="K17" s="392">
        <v>17.27</v>
      </c>
      <c r="L17" s="290">
        <v>27</v>
      </c>
      <c r="M17" s="392">
        <v>21.195</v>
      </c>
      <c r="N17" s="289">
        <f t="shared" si="2"/>
        <v>0</v>
      </c>
      <c r="O17" s="389">
        <f t="shared" si="1"/>
        <v>1.4566126083082054E-13</v>
      </c>
      <c r="P17" s="290"/>
    </row>
    <row r="18" spans="1:16" ht="12.75">
      <c r="A18" s="290">
        <v>7</v>
      </c>
      <c r="B18" s="394" t="s">
        <v>407</v>
      </c>
      <c r="C18" s="290">
        <v>0</v>
      </c>
      <c r="D18" s="392">
        <v>0</v>
      </c>
      <c r="E18" s="392">
        <v>0</v>
      </c>
      <c r="F18" s="290">
        <v>0</v>
      </c>
      <c r="G18" s="392">
        <v>0</v>
      </c>
      <c r="H18" s="290">
        <v>0</v>
      </c>
      <c r="I18" s="392">
        <v>0</v>
      </c>
      <c r="J18" s="290">
        <v>0</v>
      </c>
      <c r="K18" s="392">
        <v>0</v>
      </c>
      <c r="L18" s="290">
        <v>0</v>
      </c>
      <c r="M18" s="392">
        <v>0</v>
      </c>
      <c r="N18" s="289">
        <f t="shared" si="2"/>
        <v>0</v>
      </c>
      <c r="O18" s="389">
        <f t="shared" si="1"/>
        <v>0</v>
      </c>
      <c r="P18" s="290"/>
    </row>
    <row r="19" spans="1:16" ht="12.75">
      <c r="A19" s="290">
        <v>8</v>
      </c>
      <c r="B19" s="394" t="s">
        <v>408</v>
      </c>
      <c r="C19" s="290">
        <v>3130</v>
      </c>
      <c r="D19" s="392">
        <v>1995.3749999999995</v>
      </c>
      <c r="E19" s="392">
        <v>665.125</v>
      </c>
      <c r="F19" s="290">
        <v>2381</v>
      </c>
      <c r="G19" s="392">
        <v>2023.85</v>
      </c>
      <c r="H19" s="290">
        <v>0</v>
      </c>
      <c r="I19" s="392">
        <v>0</v>
      </c>
      <c r="J19" s="290">
        <v>749</v>
      </c>
      <c r="K19" s="392">
        <v>636.65</v>
      </c>
      <c r="L19" s="290">
        <v>0</v>
      </c>
      <c r="M19" s="392">
        <v>0</v>
      </c>
      <c r="N19" s="289">
        <f t="shared" si="2"/>
        <v>0</v>
      </c>
      <c r="O19" s="389">
        <f t="shared" si="1"/>
        <v>-3.4106051316484809E-13</v>
      </c>
      <c r="P19" s="290"/>
    </row>
    <row r="20" spans="1:16" ht="12.75">
      <c r="A20" s="290">
        <v>9</v>
      </c>
      <c r="B20" s="394" t="s">
        <v>409</v>
      </c>
      <c r="C20" s="290">
        <v>0</v>
      </c>
      <c r="D20" s="392">
        <v>0</v>
      </c>
      <c r="E20" s="392">
        <v>0</v>
      </c>
      <c r="F20" s="290">
        <v>0</v>
      </c>
      <c r="G20" s="392">
        <v>0</v>
      </c>
      <c r="H20" s="290">
        <v>0</v>
      </c>
      <c r="I20" s="392">
        <v>0</v>
      </c>
      <c r="J20" s="290">
        <v>0</v>
      </c>
      <c r="K20" s="392">
        <v>0</v>
      </c>
      <c r="L20" s="290">
        <v>0</v>
      </c>
      <c r="M20" s="392">
        <v>0</v>
      </c>
      <c r="N20" s="289">
        <f t="shared" si="2"/>
        <v>0</v>
      </c>
      <c r="O20" s="389">
        <f t="shared" si="1"/>
        <v>0</v>
      </c>
      <c r="P20" s="290"/>
    </row>
    <row r="21" spans="1:16" ht="12.75">
      <c r="A21" s="290">
        <v>8</v>
      </c>
      <c r="B21" s="394" t="s">
        <v>410</v>
      </c>
      <c r="C21" s="290">
        <v>0</v>
      </c>
      <c r="D21" s="392">
        <v>0</v>
      </c>
      <c r="E21" s="392">
        <v>0</v>
      </c>
      <c r="F21" s="290">
        <v>0</v>
      </c>
      <c r="G21" s="392">
        <v>0</v>
      </c>
      <c r="H21" s="290">
        <v>0</v>
      </c>
      <c r="I21" s="392">
        <v>0</v>
      </c>
      <c r="J21" s="290">
        <v>0</v>
      </c>
      <c r="K21" s="392">
        <v>0</v>
      </c>
      <c r="L21" s="290"/>
      <c r="M21" s="392"/>
      <c r="N21" s="289">
        <f t="shared" si="2"/>
        <v>0</v>
      </c>
      <c r="O21" s="389">
        <f t="shared" si="1"/>
        <v>0</v>
      </c>
      <c r="P21" s="290"/>
    </row>
    <row r="22" spans="1:16" ht="12.75">
      <c r="A22" s="290">
        <v>9</v>
      </c>
      <c r="B22" s="394" t="s">
        <v>411</v>
      </c>
      <c r="C22" s="290">
        <v>0</v>
      </c>
      <c r="D22" s="392">
        <v>0</v>
      </c>
      <c r="E22" s="392">
        <v>0</v>
      </c>
      <c r="F22" s="290">
        <v>0</v>
      </c>
      <c r="G22" s="392">
        <v>0</v>
      </c>
      <c r="H22" s="290">
        <v>0</v>
      </c>
      <c r="I22" s="392">
        <v>0</v>
      </c>
      <c r="J22" s="290">
        <v>0</v>
      </c>
      <c r="K22" s="392">
        <v>0</v>
      </c>
      <c r="L22" s="290"/>
      <c r="M22" s="392"/>
      <c r="N22" s="289">
        <f t="shared" si="2"/>
        <v>0</v>
      </c>
      <c r="O22" s="389">
        <f t="shared" si="1"/>
        <v>0</v>
      </c>
      <c r="P22" s="290"/>
    </row>
    <row r="23" spans="1:16" ht="46.5" customHeight="1">
      <c r="A23" s="388" t="s">
        <v>853</v>
      </c>
      <c r="B23" s="728" t="s">
        <v>1240</v>
      </c>
      <c r="C23" s="761"/>
      <c r="D23" s="761"/>
      <c r="E23" s="761"/>
      <c r="F23" s="761"/>
      <c r="G23" s="761"/>
      <c r="H23" s="761"/>
      <c r="I23" s="761"/>
      <c r="J23" s="761"/>
      <c r="K23" s="761"/>
      <c r="L23" s="761"/>
      <c r="M23" s="761"/>
      <c r="N23" s="761"/>
      <c r="O23" s="761"/>
      <c r="P23" s="761"/>
    </row>
    <row r="24" spans="1:16" ht="12.75">
      <c r="G24" s="479"/>
    </row>
    <row r="25" spans="1:16" ht="12.75"/>
    <row r="27" spans="1:16" ht="12.75">
      <c r="A27" s="321" t="str">
        <f>AT_2A_fundflow!A53</f>
        <v>Date:</v>
      </c>
      <c r="O27" s="320" t="str">
        <f>'AT-1'!J46</f>
        <v>(Signature)</v>
      </c>
    </row>
    <row r="28" spans="1:16" ht="12.75">
      <c r="A28" s="321" t="str">
        <f>AT_2A_fundflow!A54</f>
        <v>Place: LUCKNOW</v>
      </c>
      <c r="O28" s="320" t="str">
        <f>'AT-1'!J47</f>
        <v>Secretary Basic Education Department</v>
      </c>
    </row>
    <row r="29" spans="1:16" ht="12.75">
      <c r="N29" s="320" t="str">
        <f>'AT-1'!I48</f>
        <v>Seal:</v>
      </c>
    </row>
  </sheetData>
  <mergeCells count="29">
    <mergeCell ref="B23:P23"/>
    <mergeCell ref="P6:P8"/>
    <mergeCell ref="N6:O6"/>
    <mergeCell ref="N7:N8"/>
    <mergeCell ref="O7:O8"/>
    <mergeCell ref="H7:H8"/>
    <mergeCell ref="G7:G8"/>
    <mergeCell ref="I7:I8"/>
    <mergeCell ref="A4:P4"/>
    <mergeCell ref="F5:I5"/>
    <mergeCell ref="K7:K8"/>
    <mergeCell ref="L7:L8"/>
    <mergeCell ref="A6:A8"/>
    <mergeCell ref="B6:B8"/>
    <mergeCell ref="D7:E7"/>
    <mergeCell ref="C7:C8"/>
    <mergeCell ref="L6:M6"/>
    <mergeCell ref="C6:E6"/>
    <mergeCell ref="F6:G6"/>
    <mergeCell ref="J6:K6"/>
    <mergeCell ref="J7:J8"/>
    <mergeCell ref="M7:M8"/>
    <mergeCell ref="H6:I6"/>
    <mergeCell ref="F7:F8"/>
    <mergeCell ref="A3:P3"/>
    <mergeCell ref="A2:P2"/>
    <mergeCell ref="E1:F1"/>
    <mergeCell ref="J1:K1"/>
    <mergeCell ref="L1:M1"/>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1.xml><?xml version="1.0" encoding="utf-8"?>
<worksheet xmlns="http://schemas.openxmlformats.org/spreadsheetml/2006/main" xmlns:r="http://schemas.openxmlformats.org/officeDocument/2006/relationships">
  <sheetPr>
    <tabColor rgb="FF00B050"/>
    <outlinePr summaryBelow="0" summaryRight="0"/>
    <pageSetUpPr fitToPage="1"/>
  </sheetPr>
  <dimension ref="A1:P93"/>
  <sheetViews>
    <sheetView view="pageBreakPreview" zoomScaleSheetLayoutView="100" workbookViewId="0">
      <pane xSplit="2" ySplit="10" topLeftCell="C11" activePane="bottomRight" state="frozen"/>
      <selection activeCell="D42" sqref="D42:F43"/>
      <selection pane="topRight" activeCell="D42" sqref="D42:F43"/>
      <selection pane="bottomLeft" activeCell="D42" sqref="D42:F43"/>
      <selection pane="bottomRight" activeCell="O14" sqref="O14"/>
    </sheetView>
  </sheetViews>
  <sheetFormatPr defaultColWidth="14.42578125" defaultRowHeight="15.75" customHeight="1"/>
  <cols>
    <col min="1" max="1" width="5.28515625" style="317" customWidth="1"/>
    <col min="2" max="2" width="23.140625" style="317" customWidth="1"/>
    <col min="3" max="3" width="8.85546875" style="317" customWidth="1"/>
    <col min="4" max="4" width="11.85546875" style="317" customWidth="1"/>
    <col min="5" max="5" width="11" style="317" customWidth="1"/>
    <col min="6" max="6" width="8.5703125" style="317" customWidth="1"/>
    <col min="7" max="7" width="11.7109375" style="317" customWidth="1"/>
    <col min="8" max="8" width="9.7109375" style="317" customWidth="1"/>
    <col min="9" max="9" width="11.85546875" style="317" customWidth="1"/>
    <col min="10" max="10" width="14.42578125" style="317" hidden="1" customWidth="1"/>
    <col min="11" max="11" width="14.140625" style="317" hidden="1" customWidth="1"/>
    <col min="12" max="12" width="13" style="317" hidden="1" customWidth="1"/>
    <col min="13" max="13" width="13.42578125" style="317" hidden="1" customWidth="1"/>
    <col min="14" max="14" width="12.28515625" style="317" customWidth="1"/>
    <col min="15" max="15" width="14.42578125" style="317"/>
    <col min="16" max="16" width="13" style="317" customWidth="1"/>
    <col min="17" max="16384" width="14.42578125" style="317"/>
  </cols>
  <sheetData>
    <row r="1" spans="1:16" ht="12.75">
      <c r="A1" s="277"/>
      <c r="B1" s="277"/>
      <c r="C1" s="277"/>
      <c r="D1" s="378"/>
      <c r="E1" s="680"/>
      <c r="F1" s="680"/>
      <c r="G1" s="277"/>
      <c r="H1" s="277"/>
      <c r="I1" s="277"/>
      <c r="J1" s="680"/>
      <c r="K1" s="680"/>
      <c r="L1" s="680"/>
      <c r="M1" s="680"/>
      <c r="N1" s="277"/>
      <c r="O1" s="277"/>
      <c r="P1" s="328" t="s">
        <v>412</v>
      </c>
    </row>
    <row r="2" spans="1:16" ht="12.75">
      <c r="A2" s="701" t="str">
        <f>'AT-2-S1 BUDGET'!A2</f>
        <v>[Mid Day Meal Scheme, U.P.]</v>
      </c>
      <c r="B2" s="680"/>
      <c r="C2" s="680"/>
      <c r="D2" s="680"/>
      <c r="E2" s="680"/>
      <c r="F2" s="680"/>
      <c r="G2" s="680"/>
      <c r="H2" s="680"/>
      <c r="I2" s="680"/>
      <c r="J2" s="680"/>
      <c r="K2" s="680"/>
      <c r="L2" s="680"/>
      <c r="M2" s="680"/>
      <c r="N2" s="680"/>
      <c r="O2" s="680"/>
      <c r="P2" s="680"/>
    </row>
    <row r="3" spans="1:16" ht="23.25">
      <c r="A3" s="704" t="str">
        <f>'AT-2-S1 BUDGET'!A3</f>
        <v>Annual Work Plan and Budget 2019-20</v>
      </c>
      <c r="B3" s="680"/>
      <c r="C3" s="680"/>
      <c r="D3" s="680"/>
      <c r="E3" s="680"/>
      <c r="F3" s="680"/>
      <c r="G3" s="680"/>
      <c r="H3" s="680"/>
      <c r="I3" s="680"/>
      <c r="J3" s="680"/>
      <c r="K3" s="680"/>
      <c r="L3" s="680"/>
      <c r="M3" s="680"/>
      <c r="N3" s="680"/>
      <c r="O3" s="680"/>
      <c r="P3" s="680"/>
    </row>
    <row r="4" spans="1:16" ht="12.75">
      <c r="A4" s="705" t="s">
        <v>415</v>
      </c>
      <c r="B4" s="680"/>
      <c r="C4" s="680"/>
      <c r="D4" s="680"/>
      <c r="E4" s="680"/>
      <c r="F4" s="680"/>
      <c r="G4" s="680"/>
      <c r="H4" s="680"/>
      <c r="I4" s="680"/>
      <c r="J4" s="680"/>
      <c r="K4" s="680"/>
      <c r="L4" s="680"/>
      <c r="M4" s="680"/>
      <c r="N4" s="680"/>
      <c r="O4" s="680"/>
      <c r="P4" s="680"/>
    </row>
    <row r="5" spans="1:16" ht="12.75">
      <c r="A5" s="298" t="str">
        <f>AT_2A_fundflow!A5</f>
        <v>State: UTTAR PRADESH</v>
      </c>
      <c r="B5" s="298"/>
      <c r="C5" s="298"/>
      <c r="D5" s="277"/>
      <c r="E5" s="277"/>
      <c r="F5" s="680"/>
      <c r="G5" s="680"/>
      <c r="H5" s="680"/>
      <c r="I5" s="680"/>
      <c r="J5" s="277"/>
      <c r="K5" s="277"/>
      <c r="L5" s="277"/>
      <c r="M5" s="277"/>
      <c r="N5" s="277"/>
      <c r="O5" s="277"/>
      <c r="P5" s="299" t="str">
        <f>'AT11_KS Year wise'!P5</f>
        <v>(As on 31.03.2019)</v>
      </c>
    </row>
    <row r="6" spans="1:16" ht="12.75">
      <c r="A6" s="691" t="s">
        <v>260</v>
      </c>
      <c r="B6" s="691" t="s">
        <v>90</v>
      </c>
      <c r="C6" s="693" t="s">
        <v>396</v>
      </c>
      <c r="D6" s="694"/>
      <c r="E6" s="682"/>
      <c r="F6" s="693" t="s">
        <v>397</v>
      </c>
      <c r="G6" s="682"/>
      <c r="H6" s="693" t="s">
        <v>398</v>
      </c>
      <c r="I6" s="682"/>
      <c r="J6" s="693" t="s">
        <v>399</v>
      </c>
      <c r="K6" s="682"/>
      <c r="L6" s="693" t="s">
        <v>400</v>
      </c>
      <c r="M6" s="682"/>
      <c r="N6" s="693" t="s">
        <v>401</v>
      </c>
      <c r="O6" s="682"/>
      <c r="P6" s="691" t="s">
        <v>402</v>
      </c>
    </row>
    <row r="7" spans="1:16" ht="12.75">
      <c r="A7" s="696"/>
      <c r="B7" s="696"/>
      <c r="C7" s="691" t="s">
        <v>403</v>
      </c>
      <c r="D7" s="693" t="s">
        <v>404</v>
      </c>
      <c r="E7" s="682"/>
      <c r="F7" s="691" t="s">
        <v>403</v>
      </c>
      <c r="G7" s="691" t="s">
        <v>404</v>
      </c>
      <c r="H7" s="691" t="s">
        <v>403</v>
      </c>
      <c r="I7" s="691" t="s">
        <v>404</v>
      </c>
      <c r="J7" s="691" t="s">
        <v>405</v>
      </c>
      <c r="K7" s="691" t="s">
        <v>406</v>
      </c>
      <c r="L7" s="691" t="s">
        <v>405</v>
      </c>
      <c r="M7" s="691" t="s">
        <v>406</v>
      </c>
      <c r="N7" s="691" t="s">
        <v>405</v>
      </c>
      <c r="O7" s="691" t="s">
        <v>406</v>
      </c>
      <c r="P7" s="696"/>
    </row>
    <row r="8" spans="1:16" ht="35.25" customHeight="1">
      <c r="A8" s="692"/>
      <c r="B8" s="692"/>
      <c r="C8" s="692"/>
      <c r="D8" s="285" t="s">
        <v>13</v>
      </c>
      <c r="E8" s="285" t="s">
        <v>14</v>
      </c>
      <c r="F8" s="692"/>
      <c r="G8" s="692"/>
      <c r="H8" s="692"/>
      <c r="I8" s="692"/>
      <c r="J8" s="692"/>
      <c r="K8" s="692"/>
      <c r="L8" s="692"/>
      <c r="M8" s="692"/>
      <c r="N8" s="692"/>
      <c r="O8" s="692"/>
      <c r="P8" s="692"/>
    </row>
    <row r="9" spans="1:16" ht="12.75">
      <c r="A9" s="285">
        <v>1</v>
      </c>
      <c r="B9" s="285">
        <v>2</v>
      </c>
      <c r="C9" s="285">
        <v>3</v>
      </c>
      <c r="D9" s="285">
        <v>4</v>
      </c>
      <c r="E9" s="285">
        <v>5</v>
      </c>
      <c r="F9" s="285">
        <v>6</v>
      </c>
      <c r="G9" s="285">
        <v>7</v>
      </c>
      <c r="H9" s="285">
        <v>8</v>
      </c>
      <c r="I9" s="285">
        <v>9</v>
      </c>
      <c r="J9" s="285">
        <v>10</v>
      </c>
      <c r="K9" s="285">
        <v>11</v>
      </c>
      <c r="L9" s="285">
        <v>12</v>
      </c>
      <c r="M9" s="285">
        <v>13</v>
      </c>
      <c r="N9" s="285">
        <v>10</v>
      </c>
      <c r="O9" s="285">
        <v>11</v>
      </c>
      <c r="P9" s="285">
        <v>12</v>
      </c>
    </row>
    <row r="10" spans="1:16" ht="12.75">
      <c r="A10" s="349"/>
      <c r="B10" s="349" t="s">
        <v>27</v>
      </c>
      <c r="C10" s="349">
        <f t="shared" ref="C10:P10" si="0">SUM(C11:C86)</f>
        <v>122572</v>
      </c>
      <c r="D10" s="379">
        <f t="shared" si="0"/>
        <v>75000.659999999974</v>
      </c>
      <c r="E10" s="379">
        <f t="shared" si="0"/>
        <v>6055.3274999999994</v>
      </c>
      <c r="F10" s="349">
        <f t="shared" si="0"/>
        <v>112808</v>
      </c>
      <c r="G10" s="379">
        <f t="shared" si="0"/>
        <v>72590.889999999985</v>
      </c>
      <c r="H10" s="349">
        <f t="shared" si="0"/>
        <v>2</v>
      </c>
      <c r="I10" s="379">
        <f t="shared" si="0"/>
        <v>1.57</v>
      </c>
      <c r="J10" s="349">
        <f t="shared" si="0"/>
        <v>3404</v>
      </c>
      <c r="K10" s="379">
        <f t="shared" si="0"/>
        <v>2520.6849999999999</v>
      </c>
      <c r="L10" s="349">
        <f t="shared" si="0"/>
        <v>154</v>
      </c>
      <c r="M10" s="379">
        <f t="shared" si="0"/>
        <v>97.164999999999992</v>
      </c>
      <c r="N10" s="349">
        <f t="shared" si="0"/>
        <v>9774</v>
      </c>
      <c r="O10" s="379">
        <f t="shared" si="0"/>
        <v>8463.5275000000001</v>
      </c>
      <c r="P10" s="349">
        <f t="shared" si="0"/>
        <v>19815</v>
      </c>
    </row>
    <row r="11" spans="1:16" s="402" customFormat="1" ht="12.75">
      <c r="A11" s="322"/>
      <c r="B11" s="322" t="s">
        <v>255</v>
      </c>
      <c r="C11" s="322">
        <v>6216</v>
      </c>
      <c r="D11" s="401">
        <v>5845.6774999999998</v>
      </c>
      <c r="E11" s="322"/>
      <c r="F11" s="322"/>
      <c r="G11" s="322"/>
      <c r="H11" s="322"/>
      <c r="I11" s="322"/>
      <c r="J11" s="322"/>
      <c r="K11" s="322"/>
      <c r="L11" s="322"/>
      <c r="M11" s="322"/>
      <c r="N11" s="322">
        <f>C11+J10+L10</f>
        <v>9774</v>
      </c>
      <c r="O11" s="401">
        <f>D11-G11-I11+K10+M10</f>
        <v>8463.5275000000001</v>
      </c>
      <c r="P11" s="322"/>
    </row>
    <row r="12" spans="1:16" ht="12.75">
      <c r="A12" s="353">
        <f>AT3A_Schools_PS!A10</f>
        <v>1</v>
      </c>
      <c r="B12" s="353" t="str">
        <f>AT3A_Schools_PS!B10</f>
        <v>01-AGRA</v>
      </c>
      <c r="C12" s="353">
        <v>1448</v>
      </c>
      <c r="D12" s="380">
        <v>860.9837500000001</v>
      </c>
      <c r="E12" s="380">
        <v>46.511250000000004</v>
      </c>
      <c r="F12" s="353">
        <v>1423</v>
      </c>
      <c r="G12" s="380">
        <v>887.87</v>
      </c>
      <c r="H12" s="353">
        <v>0</v>
      </c>
      <c r="I12" s="380">
        <v>0</v>
      </c>
      <c r="J12" s="353">
        <v>0</v>
      </c>
      <c r="K12" s="380">
        <v>0</v>
      </c>
      <c r="L12" s="353">
        <v>25</v>
      </c>
      <c r="M12" s="380">
        <v>19.625</v>
      </c>
      <c r="N12" s="353">
        <f t="shared" ref="N12:N86" si="1">C12-F12-H12-J12-L12</f>
        <v>0</v>
      </c>
      <c r="O12" s="380">
        <f t="shared" ref="O12:O86" si="2">ROUND(D12+E12-G12-I12-K12-M12,5)</f>
        <v>0</v>
      </c>
      <c r="P12" s="353">
        <v>127</v>
      </c>
    </row>
    <row r="13" spans="1:16" ht="12.75">
      <c r="A13" s="353">
        <f>AT3A_Schools_PS!A11</f>
        <v>2</v>
      </c>
      <c r="B13" s="353" t="str">
        <f>AT3A_Schools_PS!B11</f>
        <v>02-ALIGARH</v>
      </c>
      <c r="C13" s="353">
        <v>1719</v>
      </c>
      <c r="D13" s="380">
        <v>1020.6999999999999</v>
      </c>
      <c r="E13" s="380">
        <v>125.6</v>
      </c>
      <c r="F13" s="353">
        <v>1719</v>
      </c>
      <c r="G13" s="380">
        <v>1146.3000000000002</v>
      </c>
      <c r="H13" s="353">
        <v>0</v>
      </c>
      <c r="I13" s="380">
        <v>0</v>
      </c>
      <c r="J13" s="353">
        <v>0</v>
      </c>
      <c r="K13" s="380">
        <v>0</v>
      </c>
      <c r="L13" s="353">
        <v>0</v>
      </c>
      <c r="M13" s="380">
        <v>0</v>
      </c>
      <c r="N13" s="353">
        <f t="shared" si="1"/>
        <v>0</v>
      </c>
      <c r="O13" s="380">
        <f t="shared" si="2"/>
        <v>0</v>
      </c>
      <c r="P13" s="353">
        <v>255</v>
      </c>
    </row>
    <row r="14" spans="1:16" ht="12.75">
      <c r="A14" s="353">
        <f>AT3A_Schools_PS!A12</f>
        <v>3</v>
      </c>
      <c r="B14" s="353" t="str">
        <f>AT3A_Schools_PS!B12</f>
        <v>03-ALLAHABAD</v>
      </c>
      <c r="C14" s="353">
        <v>2381</v>
      </c>
      <c r="D14" s="380">
        <v>1416.1</v>
      </c>
      <c r="E14" s="380">
        <v>30.14</v>
      </c>
      <c r="F14" s="353">
        <v>2381</v>
      </c>
      <c r="G14" s="380">
        <v>1446.2399999999998</v>
      </c>
      <c r="H14" s="353">
        <v>0</v>
      </c>
      <c r="I14" s="380">
        <v>0</v>
      </c>
      <c r="J14" s="353">
        <v>0</v>
      </c>
      <c r="K14" s="380">
        <v>0</v>
      </c>
      <c r="L14" s="353">
        <v>0</v>
      </c>
      <c r="M14" s="380">
        <v>0</v>
      </c>
      <c r="N14" s="353">
        <f t="shared" si="1"/>
        <v>0</v>
      </c>
      <c r="O14" s="380">
        <f t="shared" si="2"/>
        <v>0</v>
      </c>
      <c r="P14" s="353">
        <v>431</v>
      </c>
    </row>
    <row r="15" spans="1:16" ht="12.75">
      <c r="A15" s="353">
        <f>AT3A_Schools_PS!A13</f>
        <v>4</v>
      </c>
      <c r="B15" s="353" t="str">
        <f>AT3A_Schools_PS!B13</f>
        <v>04-AMBEDKAR NAGAR</v>
      </c>
      <c r="C15" s="353">
        <v>1631</v>
      </c>
      <c r="D15" s="380">
        <v>968.25499999999988</v>
      </c>
      <c r="E15" s="380">
        <v>107.265</v>
      </c>
      <c r="F15" s="353">
        <v>1388</v>
      </c>
      <c r="G15" s="380">
        <v>908.62999999999988</v>
      </c>
      <c r="H15" s="353">
        <v>0</v>
      </c>
      <c r="I15" s="380">
        <v>0</v>
      </c>
      <c r="J15" s="353">
        <v>243</v>
      </c>
      <c r="K15" s="380">
        <v>166.89</v>
      </c>
      <c r="L15" s="353">
        <v>0</v>
      </c>
      <c r="M15" s="380">
        <v>0</v>
      </c>
      <c r="N15" s="353">
        <f t="shared" si="1"/>
        <v>0</v>
      </c>
      <c r="O15" s="380">
        <f t="shared" si="2"/>
        <v>0</v>
      </c>
      <c r="P15" s="353">
        <v>188</v>
      </c>
    </row>
    <row r="16" spans="1:16" ht="12.75">
      <c r="A16" s="353">
        <f>AT3A_Schools_PS!A14</f>
        <v>5</v>
      </c>
      <c r="B16" s="353" t="str">
        <f>AT3A_Schools_PS!B14</f>
        <v>05-AURAIYA</v>
      </c>
      <c r="C16" s="353">
        <v>1222</v>
      </c>
      <c r="D16" s="380">
        <v>720.42500000000007</v>
      </c>
      <c r="E16" s="380">
        <v>94.805000000000007</v>
      </c>
      <c r="F16" s="353">
        <v>1222</v>
      </c>
      <c r="G16" s="380">
        <v>815.23</v>
      </c>
      <c r="H16" s="353">
        <v>0</v>
      </c>
      <c r="I16" s="380">
        <v>0</v>
      </c>
      <c r="J16" s="353">
        <v>0</v>
      </c>
      <c r="K16" s="380">
        <v>0</v>
      </c>
      <c r="L16" s="353">
        <v>0</v>
      </c>
      <c r="M16" s="380">
        <v>0</v>
      </c>
      <c r="N16" s="353">
        <f t="shared" si="1"/>
        <v>0</v>
      </c>
      <c r="O16" s="380">
        <f t="shared" si="2"/>
        <v>0</v>
      </c>
      <c r="P16" s="353">
        <v>35</v>
      </c>
    </row>
    <row r="17" spans="1:16" ht="12.75">
      <c r="A17" s="353">
        <f>AT3A_Schools_PS!A15</f>
        <v>6</v>
      </c>
      <c r="B17" s="353" t="str">
        <f>AT3A_Schools_PS!B15</f>
        <v>06-AZAMGARH</v>
      </c>
      <c r="C17" s="353">
        <v>2950</v>
      </c>
      <c r="D17" s="380">
        <v>1755.5287499999999</v>
      </c>
      <c r="E17" s="380">
        <v>137.97625000000002</v>
      </c>
      <c r="F17" s="353">
        <v>2817</v>
      </c>
      <c r="G17" s="380">
        <v>1788.3849999999998</v>
      </c>
      <c r="H17" s="353">
        <v>0</v>
      </c>
      <c r="I17" s="380">
        <v>0</v>
      </c>
      <c r="J17" s="353">
        <v>133</v>
      </c>
      <c r="K17" s="380">
        <v>105.12</v>
      </c>
      <c r="L17" s="353">
        <v>0</v>
      </c>
      <c r="M17" s="380">
        <v>0</v>
      </c>
      <c r="N17" s="353">
        <f t="shared" si="1"/>
        <v>0</v>
      </c>
      <c r="O17" s="380">
        <f t="shared" si="2"/>
        <v>0</v>
      </c>
      <c r="P17" s="353">
        <v>151</v>
      </c>
    </row>
    <row r="18" spans="1:16" ht="12.75">
      <c r="A18" s="353">
        <f>AT3A_Schools_PS!A16</f>
        <v>7</v>
      </c>
      <c r="B18" s="353" t="str">
        <f>AT3A_Schools_PS!B16</f>
        <v>07-BADAUN</v>
      </c>
      <c r="C18" s="353">
        <v>1674</v>
      </c>
      <c r="D18" s="380">
        <v>997.93250000000012</v>
      </c>
      <c r="E18" s="380">
        <v>141.63749999999999</v>
      </c>
      <c r="F18" s="353">
        <v>1680</v>
      </c>
      <c r="G18" s="380">
        <v>1139.45</v>
      </c>
      <c r="H18" s="353">
        <v>0</v>
      </c>
      <c r="I18" s="380">
        <v>0</v>
      </c>
      <c r="J18" s="353">
        <v>0</v>
      </c>
      <c r="K18" s="380">
        <v>0.12</v>
      </c>
      <c r="L18" s="353">
        <v>0</v>
      </c>
      <c r="M18" s="380">
        <v>0</v>
      </c>
      <c r="N18" s="353">
        <v>0</v>
      </c>
      <c r="O18" s="380">
        <f t="shared" si="2"/>
        <v>0</v>
      </c>
      <c r="P18" s="353">
        <v>465</v>
      </c>
    </row>
    <row r="19" spans="1:16" ht="12.75">
      <c r="A19" s="353">
        <f>AT3A_Schools_PS!A17</f>
        <v>8</v>
      </c>
      <c r="B19" s="353" t="str">
        <f>AT3A_Schools_PS!B17</f>
        <v>08-BAGHPAT</v>
      </c>
      <c r="C19" s="353">
        <v>586</v>
      </c>
      <c r="D19" s="380">
        <v>347.52249999999998</v>
      </c>
      <c r="E19" s="380">
        <v>58.037500000000001</v>
      </c>
      <c r="F19" s="353">
        <v>539</v>
      </c>
      <c r="G19" s="380">
        <v>368.66500000000002</v>
      </c>
      <c r="H19" s="353">
        <v>0</v>
      </c>
      <c r="I19" s="380">
        <v>0</v>
      </c>
      <c r="J19" s="353">
        <v>47</v>
      </c>
      <c r="K19" s="380">
        <v>36.895000000000003</v>
      </c>
      <c r="L19" s="353">
        <v>0</v>
      </c>
      <c r="M19" s="380">
        <v>0</v>
      </c>
      <c r="N19" s="353">
        <f t="shared" si="1"/>
        <v>0</v>
      </c>
      <c r="O19" s="380">
        <f t="shared" si="2"/>
        <v>0</v>
      </c>
      <c r="P19" s="353">
        <v>27</v>
      </c>
    </row>
    <row r="20" spans="1:16" ht="12.75">
      <c r="A20" s="353">
        <f>AT3A_Schools_PS!A18</f>
        <v>9</v>
      </c>
      <c r="B20" s="353" t="str">
        <f>AT3A_Schools_PS!B18</f>
        <v>09-BAHRAICH</v>
      </c>
      <c r="C20" s="353">
        <v>2503</v>
      </c>
      <c r="D20" s="380">
        <v>1485.2449999999999</v>
      </c>
      <c r="E20" s="380">
        <v>217.55499999999998</v>
      </c>
      <c r="F20" s="353">
        <v>2503</v>
      </c>
      <c r="G20" s="380">
        <v>1702.7999999999997</v>
      </c>
      <c r="H20" s="353">
        <v>0</v>
      </c>
      <c r="I20" s="380">
        <v>0</v>
      </c>
      <c r="J20" s="353">
        <v>0</v>
      </c>
      <c r="K20" s="380">
        <v>0</v>
      </c>
      <c r="L20" s="353">
        <v>0</v>
      </c>
      <c r="M20" s="380">
        <v>0</v>
      </c>
      <c r="N20" s="353">
        <f t="shared" si="1"/>
        <v>0</v>
      </c>
      <c r="O20" s="380">
        <f t="shared" si="2"/>
        <v>0</v>
      </c>
      <c r="P20" s="353">
        <v>339</v>
      </c>
    </row>
    <row r="21" spans="1:16" ht="12.75">
      <c r="A21" s="353">
        <f>AT3A_Schools_PS!A19</f>
        <v>10</v>
      </c>
      <c r="B21" s="353" t="str">
        <f>AT3A_Schools_PS!B19</f>
        <v>10-BALLIA</v>
      </c>
      <c r="C21" s="353">
        <v>1942</v>
      </c>
      <c r="D21" s="380">
        <v>1153.1012500000002</v>
      </c>
      <c r="E21" s="380">
        <v>154.51374999999999</v>
      </c>
      <c r="F21" s="353">
        <v>1942</v>
      </c>
      <c r="G21" s="380">
        <v>1307.615</v>
      </c>
      <c r="H21" s="353">
        <v>0</v>
      </c>
      <c r="I21" s="380">
        <v>0</v>
      </c>
      <c r="J21" s="353">
        <v>0</v>
      </c>
      <c r="K21" s="380">
        <v>0</v>
      </c>
      <c r="L21" s="353">
        <v>0</v>
      </c>
      <c r="M21" s="380">
        <v>0</v>
      </c>
      <c r="N21" s="353">
        <f t="shared" si="1"/>
        <v>0</v>
      </c>
      <c r="O21" s="380">
        <f t="shared" si="2"/>
        <v>0</v>
      </c>
      <c r="P21" s="353">
        <v>380</v>
      </c>
    </row>
    <row r="22" spans="1:16" ht="12.75">
      <c r="A22" s="353">
        <f>AT3A_Schools_PS!A20</f>
        <v>11</v>
      </c>
      <c r="B22" s="353" t="str">
        <f>AT3A_Schools_PS!B20</f>
        <v>11-BALRAMPUR</v>
      </c>
      <c r="C22" s="353">
        <v>1443</v>
      </c>
      <c r="D22" s="380">
        <v>855.9337499999998</v>
      </c>
      <c r="E22" s="380">
        <v>90.471249999999998</v>
      </c>
      <c r="F22" s="353">
        <v>1443</v>
      </c>
      <c r="G22" s="380">
        <v>946.40499999999986</v>
      </c>
      <c r="H22" s="353">
        <v>0</v>
      </c>
      <c r="I22" s="380">
        <v>0</v>
      </c>
      <c r="J22" s="353">
        <v>0</v>
      </c>
      <c r="K22" s="380">
        <v>0</v>
      </c>
      <c r="L22" s="353">
        <v>0</v>
      </c>
      <c r="M22" s="380">
        <v>0</v>
      </c>
      <c r="N22" s="353">
        <f t="shared" si="1"/>
        <v>0</v>
      </c>
      <c r="O22" s="380">
        <f t="shared" si="2"/>
        <v>0</v>
      </c>
      <c r="P22" s="353">
        <v>189</v>
      </c>
    </row>
    <row r="23" spans="1:16" ht="12.75">
      <c r="A23" s="353">
        <f>AT3A_Schools_PS!A21</f>
        <v>12</v>
      </c>
      <c r="B23" s="353" t="str">
        <f>AT3A_Schools_PS!B21</f>
        <v>12-BANDA</v>
      </c>
      <c r="C23" s="353">
        <v>1772</v>
      </c>
      <c r="D23" s="380">
        <v>1052.6112499999997</v>
      </c>
      <c r="E23" s="380">
        <v>2.9437500000000001</v>
      </c>
      <c r="F23" s="353">
        <v>1772</v>
      </c>
      <c r="G23" s="380">
        <v>1055.5549999999996</v>
      </c>
      <c r="H23" s="353">
        <v>0</v>
      </c>
      <c r="I23" s="380">
        <v>0</v>
      </c>
      <c r="J23" s="353">
        <v>0</v>
      </c>
      <c r="K23" s="380">
        <v>0</v>
      </c>
      <c r="L23" s="353">
        <v>0</v>
      </c>
      <c r="M23" s="380">
        <v>0</v>
      </c>
      <c r="N23" s="353">
        <f t="shared" si="1"/>
        <v>0</v>
      </c>
      <c r="O23" s="380">
        <f t="shared" si="2"/>
        <v>0</v>
      </c>
      <c r="P23" s="353">
        <v>106</v>
      </c>
    </row>
    <row r="24" spans="1:16" ht="12.75">
      <c r="A24" s="353">
        <f>AT3A_Schools_PS!A22</f>
        <v>13</v>
      </c>
      <c r="B24" s="353" t="str">
        <f>AT3A_Schools_PS!B22</f>
        <v>13-BARABANKI</v>
      </c>
      <c r="C24" s="353">
        <v>2357</v>
      </c>
      <c r="D24" s="380">
        <v>1408.7525000000003</v>
      </c>
      <c r="E24" s="380">
        <v>160.65749999999997</v>
      </c>
      <c r="F24" s="353">
        <v>2357</v>
      </c>
      <c r="G24" s="380">
        <v>1569.41</v>
      </c>
      <c r="H24" s="353">
        <v>0</v>
      </c>
      <c r="I24" s="380">
        <v>0</v>
      </c>
      <c r="J24" s="353">
        <v>0</v>
      </c>
      <c r="K24" s="380">
        <v>0</v>
      </c>
      <c r="L24" s="353">
        <v>0</v>
      </c>
      <c r="M24" s="380">
        <v>0</v>
      </c>
      <c r="N24" s="353">
        <f t="shared" si="1"/>
        <v>0</v>
      </c>
      <c r="O24" s="380">
        <f t="shared" si="2"/>
        <v>0</v>
      </c>
      <c r="P24" s="353">
        <v>374</v>
      </c>
    </row>
    <row r="25" spans="1:16" ht="12.75">
      <c r="A25" s="353">
        <f>AT3A_Schools_PS!A23</f>
        <v>14</v>
      </c>
      <c r="B25" s="353" t="str">
        <f>AT3A_Schools_PS!B23</f>
        <v>14-BAREILY</v>
      </c>
      <c r="C25" s="353">
        <v>2451</v>
      </c>
      <c r="D25" s="380">
        <v>1452.9724999999999</v>
      </c>
      <c r="E25" s="380">
        <v>206.84750000000003</v>
      </c>
      <c r="F25" s="353">
        <v>2333</v>
      </c>
      <c r="G25" s="380">
        <v>1567.19</v>
      </c>
      <c r="H25" s="353">
        <v>0</v>
      </c>
      <c r="I25" s="380">
        <v>0</v>
      </c>
      <c r="J25" s="353">
        <v>118</v>
      </c>
      <c r="K25" s="380">
        <v>92.63</v>
      </c>
      <c r="L25" s="353">
        <v>0</v>
      </c>
      <c r="M25" s="380">
        <v>0</v>
      </c>
      <c r="N25" s="353">
        <f t="shared" si="1"/>
        <v>0</v>
      </c>
      <c r="O25" s="380">
        <f t="shared" si="2"/>
        <v>0</v>
      </c>
      <c r="P25" s="353">
        <v>234</v>
      </c>
    </row>
    <row r="26" spans="1:16" ht="12.75">
      <c r="A26" s="353">
        <f>AT3A_Schools_PS!A24</f>
        <v>15</v>
      </c>
      <c r="B26" s="353" t="str">
        <f>AT3A_Schools_PS!B24</f>
        <v>15-BASTI</v>
      </c>
      <c r="C26" s="353">
        <v>1827</v>
      </c>
      <c r="D26" s="380">
        <v>1085.1875000000002</v>
      </c>
      <c r="E26" s="380">
        <v>0.39250000000000002</v>
      </c>
      <c r="F26" s="353">
        <v>1827</v>
      </c>
      <c r="G26" s="380">
        <v>1085.5800000000002</v>
      </c>
      <c r="H26" s="353">
        <v>0</v>
      </c>
      <c r="I26" s="380">
        <v>0</v>
      </c>
      <c r="J26" s="353">
        <v>0</v>
      </c>
      <c r="K26" s="380">
        <v>0</v>
      </c>
      <c r="L26" s="353">
        <v>0</v>
      </c>
      <c r="M26" s="380">
        <v>0</v>
      </c>
      <c r="N26" s="353">
        <f t="shared" si="1"/>
        <v>0</v>
      </c>
      <c r="O26" s="380">
        <f t="shared" si="2"/>
        <v>0</v>
      </c>
      <c r="P26" s="353">
        <v>259</v>
      </c>
    </row>
    <row r="27" spans="1:16" ht="12.75">
      <c r="A27" s="353">
        <f>AT3A_Schools_PS!A25</f>
        <v>16</v>
      </c>
      <c r="B27" s="353" t="str">
        <f>AT3A_Schools_PS!B25</f>
        <v>16-BHADOHI</v>
      </c>
      <c r="C27" s="353">
        <v>749</v>
      </c>
      <c r="D27" s="380">
        <v>445.17624999999998</v>
      </c>
      <c r="E27" s="380">
        <v>9.1087499999999988</v>
      </c>
      <c r="F27" s="353">
        <v>749</v>
      </c>
      <c r="G27" s="380">
        <v>454.28500000000003</v>
      </c>
      <c r="H27" s="353">
        <v>0</v>
      </c>
      <c r="I27" s="380">
        <v>0</v>
      </c>
      <c r="J27" s="353">
        <v>0</v>
      </c>
      <c r="K27" s="380">
        <v>0</v>
      </c>
      <c r="L27" s="353">
        <v>0</v>
      </c>
      <c r="M27" s="380">
        <v>0</v>
      </c>
      <c r="N27" s="353">
        <f t="shared" si="1"/>
        <v>0</v>
      </c>
      <c r="O27" s="380">
        <f t="shared" si="2"/>
        <v>0</v>
      </c>
      <c r="P27" s="353">
        <v>119</v>
      </c>
    </row>
    <row r="28" spans="1:16" ht="12.75">
      <c r="A28" s="353">
        <f>AT3A_Schools_PS!A26</f>
        <v>17</v>
      </c>
      <c r="B28" s="353" t="str">
        <f>AT3A_Schools_PS!B26</f>
        <v>17-BIJNOUR</v>
      </c>
      <c r="C28" s="353">
        <v>1047</v>
      </c>
      <c r="D28" s="380">
        <v>622.76874999999995</v>
      </c>
      <c r="E28" s="380">
        <v>41.016249999999999</v>
      </c>
      <c r="F28" s="353">
        <v>1047</v>
      </c>
      <c r="G28" s="380">
        <v>663.78499999999997</v>
      </c>
      <c r="H28" s="353">
        <v>0</v>
      </c>
      <c r="I28" s="380">
        <v>0</v>
      </c>
      <c r="J28" s="353">
        <v>0</v>
      </c>
      <c r="K28" s="380">
        <v>0</v>
      </c>
      <c r="L28" s="353">
        <v>0</v>
      </c>
      <c r="M28" s="380">
        <v>0</v>
      </c>
      <c r="N28" s="353">
        <f t="shared" si="1"/>
        <v>0</v>
      </c>
      <c r="O28" s="380">
        <f t="shared" si="2"/>
        <v>0</v>
      </c>
      <c r="P28" s="353">
        <v>1190</v>
      </c>
    </row>
    <row r="29" spans="1:16" ht="12.75">
      <c r="A29" s="353">
        <f>AT3A_Schools_PS!A27</f>
        <v>18</v>
      </c>
      <c r="B29" s="353" t="str">
        <f>AT3A_Schools_PS!B27</f>
        <v>18-BULANDSHAHAR</v>
      </c>
      <c r="C29" s="353">
        <v>1316</v>
      </c>
      <c r="D29" s="380">
        <v>784.85</v>
      </c>
      <c r="E29" s="380">
        <v>3.4</v>
      </c>
      <c r="F29" s="353">
        <v>1278</v>
      </c>
      <c r="G29" s="380">
        <v>763.69999999999993</v>
      </c>
      <c r="H29" s="353">
        <v>0</v>
      </c>
      <c r="I29" s="380">
        <v>0</v>
      </c>
      <c r="J29" s="353">
        <v>38</v>
      </c>
      <c r="K29" s="380">
        <v>24.55</v>
      </c>
      <c r="L29" s="353">
        <v>0</v>
      </c>
      <c r="M29" s="380">
        <v>0</v>
      </c>
      <c r="N29" s="353">
        <f t="shared" si="1"/>
        <v>0</v>
      </c>
      <c r="O29" s="380">
        <f t="shared" si="2"/>
        <v>0</v>
      </c>
      <c r="P29" s="353">
        <v>549</v>
      </c>
    </row>
    <row r="30" spans="1:16" ht="12.75">
      <c r="A30" s="353">
        <f>AT3A_Schools_PS!A28</f>
        <v>19</v>
      </c>
      <c r="B30" s="353" t="str">
        <f>AT3A_Schools_PS!B28</f>
        <v>19-CHANDAULI</v>
      </c>
      <c r="C30" s="353">
        <v>1076</v>
      </c>
      <c r="D30" s="380">
        <v>639.23749999999995</v>
      </c>
      <c r="E30" s="380">
        <v>30.2225</v>
      </c>
      <c r="F30" s="353">
        <v>1075</v>
      </c>
      <c r="G30" s="380">
        <v>668.67499999999995</v>
      </c>
      <c r="H30" s="353">
        <v>0</v>
      </c>
      <c r="I30" s="380">
        <v>0</v>
      </c>
      <c r="J30" s="353">
        <v>1</v>
      </c>
      <c r="K30" s="380">
        <v>0.78500000000000003</v>
      </c>
      <c r="L30" s="353">
        <v>0</v>
      </c>
      <c r="M30" s="380">
        <v>0</v>
      </c>
      <c r="N30" s="353">
        <f t="shared" si="1"/>
        <v>0</v>
      </c>
      <c r="O30" s="380">
        <f t="shared" si="2"/>
        <v>0</v>
      </c>
      <c r="P30" s="353">
        <v>161</v>
      </c>
    </row>
    <row r="31" spans="1:16" ht="12.75">
      <c r="A31" s="353">
        <f>AT3A_Schools_PS!A29</f>
        <v>20</v>
      </c>
      <c r="B31" s="353" t="str">
        <f>AT3A_Schools_PS!B29</f>
        <v>20-CHITRAKOOT</v>
      </c>
      <c r="C31" s="353">
        <v>1171</v>
      </c>
      <c r="D31" s="380">
        <v>692.8</v>
      </c>
      <c r="E31" s="380">
        <v>45.53</v>
      </c>
      <c r="F31" s="353">
        <v>1150</v>
      </c>
      <c r="G31" s="380">
        <v>720.2349999999999</v>
      </c>
      <c r="H31" s="353">
        <v>0</v>
      </c>
      <c r="I31" s="380">
        <v>0</v>
      </c>
      <c r="J31" s="353">
        <v>23</v>
      </c>
      <c r="K31" s="380">
        <v>18.094999999999999</v>
      </c>
      <c r="L31" s="353">
        <v>0</v>
      </c>
      <c r="M31" s="380">
        <v>0</v>
      </c>
      <c r="N31" s="353">
        <v>0</v>
      </c>
      <c r="O31" s="380">
        <f t="shared" si="2"/>
        <v>0</v>
      </c>
      <c r="P31" s="353">
        <v>158</v>
      </c>
    </row>
    <row r="32" spans="1:16" ht="12.75">
      <c r="A32" s="353">
        <f>AT3A_Schools_PS!A30</f>
        <v>21</v>
      </c>
      <c r="B32" s="353" t="str">
        <f>AT3A_Schools_PS!B30</f>
        <v>21-AMETHI</v>
      </c>
      <c r="C32" s="353">
        <v>1431</v>
      </c>
      <c r="D32" s="380">
        <v>860.84500000000003</v>
      </c>
      <c r="E32" s="380">
        <v>117.02500000000001</v>
      </c>
      <c r="F32" s="353">
        <v>1382</v>
      </c>
      <c r="G32" s="380">
        <v>936.21999999999991</v>
      </c>
      <c r="H32" s="353">
        <v>0</v>
      </c>
      <c r="I32" s="380">
        <v>0</v>
      </c>
      <c r="J32" s="353">
        <v>49</v>
      </c>
      <c r="K32" s="380">
        <v>41.65</v>
      </c>
      <c r="L32" s="353">
        <v>0</v>
      </c>
      <c r="M32" s="380">
        <v>0</v>
      </c>
      <c r="N32" s="353">
        <f t="shared" si="1"/>
        <v>0</v>
      </c>
      <c r="O32" s="380">
        <f t="shared" si="2"/>
        <v>0</v>
      </c>
      <c r="P32" s="353">
        <v>364</v>
      </c>
    </row>
    <row r="33" spans="1:16" ht="12.75">
      <c r="A33" s="353">
        <f>AT3A_Schools_PS!A31</f>
        <v>22</v>
      </c>
      <c r="B33" s="353" t="str">
        <f>AT3A_Schools_PS!B31</f>
        <v>22-DEORIA</v>
      </c>
      <c r="C33" s="353">
        <v>1951</v>
      </c>
      <c r="D33" s="380">
        <v>1157.0775000000001</v>
      </c>
      <c r="E33" s="380">
        <v>23.942499999999999</v>
      </c>
      <c r="F33" s="353">
        <v>1951</v>
      </c>
      <c r="G33" s="380">
        <v>1181.02</v>
      </c>
      <c r="H33" s="353">
        <v>0</v>
      </c>
      <c r="I33" s="380">
        <v>0</v>
      </c>
      <c r="J33" s="353">
        <v>0</v>
      </c>
      <c r="K33" s="380">
        <v>0</v>
      </c>
      <c r="L33" s="353">
        <v>0</v>
      </c>
      <c r="M33" s="380">
        <v>0</v>
      </c>
      <c r="N33" s="353">
        <f t="shared" si="1"/>
        <v>0</v>
      </c>
      <c r="O33" s="380">
        <f t="shared" si="2"/>
        <v>0</v>
      </c>
      <c r="P33" s="353">
        <v>279</v>
      </c>
    </row>
    <row r="34" spans="1:16" ht="12.75">
      <c r="A34" s="353">
        <f>AT3A_Schools_PS!A32</f>
        <v>23</v>
      </c>
      <c r="B34" s="353" t="str">
        <f>AT3A_Schools_PS!B32</f>
        <v>23-ETAH</v>
      </c>
      <c r="C34" s="353">
        <v>1600</v>
      </c>
      <c r="D34" s="380">
        <v>946.18000000000006</v>
      </c>
      <c r="E34" s="380">
        <v>173.48</v>
      </c>
      <c r="F34" s="353">
        <v>1398</v>
      </c>
      <c r="G34" s="380">
        <v>979.59</v>
      </c>
      <c r="H34" s="353">
        <v>0</v>
      </c>
      <c r="I34" s="380">
        <v>0</v>
      </c>
      <c r="J34" s="353">
        <v>102</v>
      </c>
      <c r="K34" s="380">
        <v>80.069999999999993</v>
      </c>
      <c r="L34" s="353">
        <v>100</v>
      </c>
      <c r="M34" s="380">
        <v>60</v>
      </c>
      <c r="N34" s="353">
        <f t="shared" si="1"/>
        <v>0</v>
      </c>
      <c r="O34" s="380">
        <f t="shared" si="2"/>
        <v>0</v>
      </c>
      <c r="P34" s="353">
        <v>245</v>
      </c>
    </row>
    <row r="35" spans="1:16" ht="12.75">
      <c r="A35" s="353">
        <f>AT3A_Schools_PS!A33</f>
        <v>24</v>
      </c>
      <c r="B35" s="353" t="str">
        <f>AT3A_Schools_PS!B33</f>
        <v>24-FAIZABAD</v>
      </c>
      <c r="C35" s="353">
        <v>1448</v>
      </c>
      <c r="D35" s="380">
        <v>861.87750000000005</v>
      </c>
      <c r="E35" s="380">
        <v>115.7325</v>
      </c>
      <c r="F35" s="353">
        <v>1448</v>
      </c>
      <c r="G35" s="380">
        <v>977.61</v>
      </c>
      <c r="H35" s="353">
        <v>0</v>
      </c>
      <c r="I35" s="380">
        <v>0</v>
      </c>
      <c r="J35" s="353">
        <v>0</v>
      </c>
      <c r="K35" s="380">
        <v>0</v>
      </c>
      <c r="L35" s="353">
        <v>0</v>
      </c>
      <c r="M35" s="380">
        <v>0</v>
      </c>
      <c r="N35" s="353">
        <f t="shared" si="1"/>
        <v>0</v>
      </c>
      <c r="O35" s="380">
        <f t="shared" si="2"/>
        <v>0</v>
      </c>
      <c r="P35" s="353">
        <v>306</v>
      </c>
    </row>
    <row r="36" spans="1:16" ht="12.75">
      <c r="A36" s="353">
        <f>AT3A_Schools_PS!A34</f>
        <v>25</v>
      </c>
      <c r="B36" s="353" t="str">
        <f>AT3A_Schools_PS!B34</f>
        <v>25-FARRUKHABAD</v>
      </c>
      <c r="C36" s="353">
        <v>1518</v>
      </c>
      <c r="D36" s="380">
        <v>898.50375000000008</v>
      </c>
      <c r="E36" s="380">
        <v>117.83125</v>
      </c>
      <c r="F36" s="353">
        <v>1421</v>
      </c>
      <c r="G36" s="380">
        <v>939.86500000000001</v>
      </c>
      <c r="H36" s="353">
        <v>0</v>
      </c>
      <c r="I36" s="380">
        <v>0</v>
      </c>
      <c r="J36" s="353">
        <v>97</v>
      </c>
      <c r="K36" s="380">
        <v>76.47</v>
      </c>
      <c r="L36" s="353">
        <v>0</v>
      </c>
      <c r="M36" s="380">
        <v>0</v>
      </c>
      <c r="N36" s="353">
        <f t="shared" si="1"/>
        <v>0</v>
      </c>
      <c r="O36" s="380">
        <f t="shared" si="2"/>
        <v>0</v>
      </c>
      <c r="P36" s="353">
        <v>142</v>
      </c>
    </row>
    <row r="37" spans="1:16" ht="12.75">
      <c r="A37" s="353">
        <f>AT3A_Schools_PS!A35</f>
        <v>26</v>
      </c>
      <c r="B37" s="353" t="str">
        <f>AT3A_Schools_PS!B35</f>
        <v>26-FATEHPUR</v>
      </c>
      <c r="C37" s="353">
        <v>1718</v>
      </c>
      <c r="D37" s="380">
        <v>1025.4875</v>
      </c>
      <c r="E37" s="380">
        <v>85.222500000000011</v>
      </c>
      <c r="F37" s="353">
        <v>1718</v>
      </c>
      <c r="G37" s="380">
        <v>1110.71</v>
      </c>
      <c r="H37" s="353">
        <v>0</v>
      </c>
      <c r="I37" s="380">
        <v>0</v>
      </c>
      <c r="J37" s="353">
        <v>0</v>
      </c>
      <c r="K37" s="380">
        <v>0</v>
      </c>
      <c r="L37" s="353">
        <v>0</v>
      </c>
      <c r="M37" s="380">
        <v>0</v>
      </c>
      <c r="N37" s="353">
        <f t="shared" si="1"/>
        <v>0</v>
      </c>
      <c r="O37" s="380">
        <f t="shared" si="2"/>
        <v>0</v>
      </c>
      <c r="P37" s="353">
        <v>313</v>
      </c>
    </row>
    <row r="38" spans="1:16" ht="12.75">
      <c r="A38" s="353">
        <f>AT3A_Schools_PS!A36</f>
        <v>27</v>
      </c>
      <c r="B38" s="353" t="str">
        <f>AT3A_Schools_PS!B36</f>
        <v>27-FIROZABAD</v>
      </c>
      <c r="C38" s="353">
        <v>1538</v>
      </c>
      <c r="D38" s="380">
        <v>906.68749999999989</v>
      </c>
      <c r="E38" s="380">
        <v>223.33249999999998</v>
      </c>
      <c r="F38" s="353">
        <v>1538</v>
      </c>
      <c r="G38" s="380">
        <v>1130.02</v>
      </c>
      <c r="H38" s="353">
        <v>0</v>
      </c>
      <c r="I38" s="380">
        <v>0</v>
      </c>
      <c r="J38" s="353">
        <v>0</v>
      </c>
      <c r="K38" s="380">
        <v>0</v>
      </c>
      <c r="L38" s="353">
        <v>0</v>
      </c>
      <c r="M38" s="380">
        <v>0</v>
      </c>
      <c r="N38" s="353">
        <f t="shared" si="1"/>
        <v>0</v>
      </c>
      <c r="O38" s="380">
        <f t="shared" si="2"/>
        <v>0</v>
      </c>
      <c r="P38" s="353">
        <v>286</v>
      </c>
    </row>
    <row r="39" spans="1:16" ht="12.75">
      <c r="A39" s="353">
        <f>AT3A_Schools_PS!A37</f>
        <v>28</v>
      </c>
      <c r="B39" s="353" t="str">
        <f>AT3A_Schools_PS!B37</f>
        <v>28-G.B. NAGAR</v>
      </c>
      <c r="C39" s="353">
        <v>474</v>
      </c>
      <c r="D39" s="380">
        <v>289.78375000000005</v>
      </c>
      <c r="E39" s="380">
        <v>44.251249999999999</v>
      </c>
      <c r="F39" s="353">
        <v>287</v>
      </c>
      <c r="G39" s="380">
        <v>175.08499999999998</v>
      </c>
      <c r="H39" s="353">
        <v>0</v>
      </c>
      <c r="I39" s="380">
        <v>0</v>
      </c>
      <c r="J39" s="353">
        <v>187</v>
      </c>
      <c r="K39" s="380">
        <v>158.94999999999999</v>
      </c>
      <c r="L39" s="353">
        <v>0</v>
      </c>
      <c r="M39" s="380">
        <v>0</v>
      </c>
      <c r="N39" s="353">
        <f t="shared" si="1"/>
        <v>0</v>
      </c>
      <c r="O39" s="380">
        <f t="shared" si="2"/>
        <v>0</v>
      </c>
      <c r="P39" s="353">
        <v>19</v>
      </c>
    </row>
    <row r="40" spans="1:16" ht="12.75">
      <c r="A40" s="353">
        <f>AT3A_Schools_PS!A38</f>
        <v>29</v>
      </c>
      <c r="B40" s="353" t="str">
        <f>AT3A_Schools_PS!B38</f>
        <v>29-GHAZIPUR</v>
      </c>
      <c r="C40" s="353">
        <v>2250</v>
      </c>
      <c r="D40" s="380">
        <v>1334.6437499999997</v>
      </c>
      <c r="E40" s="380">
        <v>28.701249999999998</v>
      </c>
      <c r="F40" s="353">
        <v>2202</v>
      </c>
      <c r="G40" s="380">
        <v>1335.0250000000001</v>
      </c>
      <c r="H40" s="353">
        <v>0</v>
      </c>
      <c r="I40" s="380">
        <v>0</v>
      </c>
      <c r="J40" s="353">
        <v>48</v>
      </c>
      <c r="K40" s="380">
        <v>28.32</v>
      </c>
      <c r="L40" s="353">
        <v>0</v>
      </c>
      <c r="M40" s="380">
        <v>0</v>
      </c>
      <c r="N40" s="353">
        <f t="shared" si="1"/>
        <v>0</v>
      </c>
      <c r="O40" s="380">
        <f t="shared" si="2"/>
        <v>0</v>
      </c>
      <c r="P40" s="353">
        <v>322</v>
      </c>
    </row>
    <row r="41" spans="1:16" ht="12.75">
      <c r="A41" s="353">
        <f>AT3A_Schools_PS!A39</f>
        <v>30</v>
      </c>
      <c r="B41" s="353" t="str">
        <f>AT3A_Schools_PS!B39</f>
        <v>30-GHAZIYABAD</v>
      </c>
      <c r="C41" s="353">
        <v>268</v>
      </c>
      <c r="D41" s="380">
        <v>160.00874999999999</v>
      </c>
      <c r="E41" s="380">
        <v>5.4762500000000003</v>
      </c>
      <c r="F41" s="353">
        <v>224</v>
      </c>
      <c r="G41" s="380">
        <v>139.52500000000003</v>
      </c>
      <c r="H41" s="353">
        <v>0</v>
      </c>
      <c r="I41" s="380">
        <v>0</v>
      </c>
      <c r="J41" s="353">
        <v>44</v>
      </c>
      <c r="K41" s="380">
        <v>25.96</v>
      </c>
      <c r="L41" s="353">
        <v>0</v>
      </c>
      <c r="M41" s="380">
        <v>0</v>
      </c>
      <c r="N41" s="353">
        <f t="shared" si="1"/>
        <v>0</v>
      </c>
      <c r="O41" s="380">
        <f t="shared" si="2"/>
        <v>0</v>
      </c>
      <c r="P41" s="353">
        <v>218</v>
      </c>
    </row>
    <row r="42" spans="1:16" ht="12.75">
      <c r="A42" s="353">
        <f>AT3A_Schools_PS!A40</f>
        <v>31</v>
      </c>
      <c r="B42" s="353" t="str">
        <f>AT3A_Schools_PS!B40</f>
        <v>31-GONDA</v>
      </c>
      <c r="C42" s="353">
        <v>2183</v>
      </c>
      <c r="D42" s="380">
        <v>1297.3362499999996</v>
      </c>
      <c r="E42" s="380">
        <v>8.4387500000000006</v>
      </c>
      <c r="F42" s="353">
        <v>2183</v>
      </c>
      <c r="G42" s="380">
        <v>1305.7749999999999</v>
      </c>
      <c r="H42" s="353">
        <v>0</v>
      </c>
      <c r="I42" s="380">
        <v>0</v>
      </c>
      <c r="J42" s="353">
        <v>0</v>
      </c>
      <c r="K42" s="380">
        <v>0</v>
      </c>
      <c r="L42" s="353">
        <v>0</v>
      </c>
      <c r="M42" s="380">
        <v>0</v>
      </c>
      <c r="N42" s="353">
        <f t="shared" si="1"/>
        <v>0</v>
      </c>
      <c r="O42" s="380">
        <f t="shared" si="2"/>
        <v>0</v>
      </c>
      <c r="P42" s="353">
        <v>433</v>
      </c>
    </row>
    <row r="43" spans="1:16" ht="12.75">
      <c r="A43" s="353">
        <f>AT3A_Schools_PS!A41</f>
        <v>32</v>
      </c>
      <c r="B43" s="353" t="str">
        <f>AT3A_Schools_PS!B41</f>
        <v>32-GORAKHPUR</v>
      </c>
      <c r="C43" s="353">
        <v>2318</v>
      </c>
      <c r="D43" s="380">
        <v>1377.3012499999998</v>
      </c>
      <c r="E43" s="380">
        <v>18.643750000000001</v>
      </c>
      <c r="F43" s="353">
        <v>2318</v>
      </c>
      <c r="G43" s="380">
        <v>1395.9449999999999</v>
      </c>
      <c r="H43" s="353">
        <v>0</v>
      </c>
      <c r="I43" s="380">
        <v>0</v>
      </c>
      <c r="J43" s="353">
        <v>0</v>
      </c>
      <c r="K43" s="380">
        <v>0</v>
      </c>
      <c r="L43" s="353">
        <v>0</v>
      </c>
      <c r="M43" s="380">
        <v>0</v>
      </c>
      <c r="N43" s="353">
        <f t="shared" si="1"/>
        <v>0</v>
      </c>
      <c r="O43" s="380">
        <f t="shared" si="2"/>
        <v>0</v>
      </c>
      <c r="P43" s="353">
        <v>149</v>
      </c>
    </row>
    <row r="44" spans="1:16" ht="12.75">
      <c r="A44" s="353">
        <f>AT3A_Schools_PS!A42</f>
        <v>33</v>
      </c>
      <c r="B44" s="353" t="str">
        <f>AT3A_Schools_PS!B42</f>
        <v>33-HAMEERPUR</v>
      </c>
      <c r="C44" s="353">
        <v>941</v>
      </c>
      <c r="D44" s="380">
        <v>559.5512500000001</v>
      </c>
      <c r="E44" s="380">
        <v>4.5137499999999999</v>
      </c>
      <c r="F44" s="353">
        <v>910</v>
      </c>
      <c r="G44" s="380">
        <v>545.7349999999999</v>
      </c>
      <c r="H44" s="353">
        <v>0</v>
      </c>
      <c r="I44" s="380">
        <v>0</v>
      </c>
      <c r="J44" s="353">
        <v>21</v>
      </c>
      <c r="K44" s="380">
        <v>12.39</v>
      </c>
      <c r="L44" s="353">
        <v>10</v>
      </c>
      <c r="M44" s="380">
        <v>5.94</v>
      </c>
      <c r="N44" s="353">
        <f t="shared" si="1"/>
        <v>0</v>
      </c>
      <c r="O44" s="380">
        <f t="shared" si="2"/>
        <v>0</v>
      </c>
      <c r="P44" s="353">
        <v>16</v>
      </c>
    </row>
    <row r="45" spans="1:16" ht="12.75">
      <c r="A45" s="353">
        <f>AT3A_Schools_PS!A43</f>
        <v>34</v>
      </c>
      <c r="B45" s="353" t="str">
        <f>AT3A_Schools_PS!B43</f>
        <v>34-HARDOI</v>
      </c>
      <c r="C45" s="353">
        <v>3140</v>
      </c>
      <c r="D45" s="380">
        <v>1862.1924999999997</v>
      </c>
      <c r="E45" s="380">
        <v>164.45749999999998</v>
      </c>
      <c r="F45" s="353">
        <v>2914</v>
      </c>
      <c r="G45" s="380">
        <v>1849.24</v>
      </c>
      <c r="H45" s="353">
        <v>0</v>
      </c>
      <c r="I45" s="380">
        <v>0</v>
      </c>
      <c r="J45" s="353">
        <v>226</v>
      </c>
      <c r="K45" s="380">
        <v>177.41</v>
      </c>
      <c r="L45" s="353">
        <v>0</v>
      </c>
      <c r="M45" s="380">
        <v>0</v>
      </c>
      <c r="N45" s="353">
        <f t="shared" si="1"/>
        <v>0</v>
      </c>
      <c r="O45" s="380">
        <f t="shared" si="2"/>
        <v>0</v>
      </c>
      <c r="P45" s="353">
        <v>718</v>
      </c>
    </row>
    <row r="46" spans="1:16" ht="12.75">
      <c r="A46" s="353">
        <f>AT3A_Schools_PS!A44</f>
        <v>35</v>
      </c>
      <c r="B46" s="353" t="str">
        <f>AT3A_Schools_PS!B44</f>
        <v>35-HATHRAS</v>
      </c>
      <c r="C46" s="353">
        <v>844</v>
      </c>
      <c r="D46" s="380">
        <v>500.81624999999997</v>
      </c>
      <c r="E46" s="380">
        <v>46.118749999999999</v>
      </c>
      <c r="F46" s="353">
        <v>844</v>
      </c>
      <c r="G46" s="380">
        <v>546.93499999999995</v>
      </c>
      <c r="H46" s="353">
        <v>0</v>
      </c>
      <c r="I46" s="380">
        <v>0</v>
      </c>
      <c r="J46" s="353">
        <v>0</v>
      </c>
      <c r="K46" s="380">
        <v>0</v>
      </c>
      <c r="L46" s="353">
        <v>0</v>
      </c>
      <c r="M46" s="380">
        <v>0</v>
      </c>
      <c r="N46" s="353">
        <f t="shared" si="1"/>
        <v>0</v>
      </c>
      <c r="O46" s="380">
        <f t="shared" si="2"/>
        <v>0</v>
      </c>
      <c r="P46" s="353">
        <v>442</v>
      </c>
    </row>
    <row r="47" spans="1:16" ht="12.75">
      <c r="A47" s="353">
        <f>AT3A_Schools_PS!A45</f>
        <v>36</v>
      </c>
      <c r="B47" s="353" t="str">
        <f>AT3A_Schools_PS!B45</f>
        <v>36-ITAWAH</v>
      </c>
      <c r="C47" s="353">
        <v>1559</v>
      </c>
      <c r="D47" s="380">
        <v>919.57625000000007</v>
      </c>
      <c r="E47" s="380">
        <v>36.698749999999997</v>
      </c>
      <c r="F47" s="353">
        <v>1459</v>
      </c>
      <c r="G47" s="380">
        <v>897.27500000000009</v>
      </c>
      <c r="H47" s="353">
        <v>0</v>
      </c>
      <c r="I47" s="380">
        <v>0</v>
      </c>
      <c r="J47" s="353">
        <v>100</v>
      </c>
      <c r="K47" s="380">
        <v>59</v>
      </c>
      <c r="L47" s="353">
        <v>0</v>
      </c>
      <c r="M47" s="380">
        <v>0</v>
      </c>
      <c r="N47" s="353">
        <f t="shared" si="1"/>
        <v>0</v>
      </c>
      <c r="O47" s="380">
        <f t="shared" si="2"/>
        <v>0</v>
      </c>
      <c r="P47" s="353">
        <v>56</v>
      </c>
    </row>
    <row r="48" spans="1:16" ht="12.75">
      <c r="A48" s="353">
        <f>AT3A_Schools_PS!A46</f>
        <v>37</v>
      </c>
      <c r="B48" s="353" t="str">
        <f>AT3A_Schools_PS!B46</f>
        <v>37-J.P. NAGAR</v>
      </c>
      <c r="C48" s="353">
        <v>1166</v>
      </c>
      <c r="D48" s="380">
        <v>691.8325000000001</v>
      </c>
      <c r="E48" s="380">
        <v>121.83750000000001</v>
      </c>
      <c r="F48" s="353">
        <v>1166</v>
      </c>
      <c r="G48" s="380">
        <v>813.67</v>
      </c>
      <c r="H48" s="353">
        <v>0</v>
      </c>
      <c r="I48" s="380">
        <v>0</v>
      </c>
      <c r="J48" s="353">
        <v>0</v>
      </c>
      <c r="K48" s="380">
        <v>0</v>
      </c>
      <c r="L48" s="353">
        <v>0</v>
      </c>
      <c r="M48" s="380">
        <v>0</v>
      </c>
      <c r="N48" s="353">
        <f t="shared" si="1"/>
        <v>0</v>
      </c>
      <c r="O48" s="380">
        <f t="shared" si="2"/>
        <v>0</v>
      </c>
      <c r="P48" s="353">
        <v>114</v>
      </c>
    </row>
    <row r="49" spans="1:16" ht="12.75">
      <c r="A49" s="353">
        <f>AT3A_Schools_PS!A47</f>
        <v>38</v>
      </c>
      <c r="B49" s="353" t="str">
        <f>AT3A_Schools_PS!B47</f>
        <v>38-JALAUN</v>
      </c>
      <c r="C49" s="353">
        <v>1493</v>
      </c>
      <c r="D49" s="380">
        <v>883.42750000000001</v>
      </c>
      <c r="E49" s="380">
        <v>88.3125</v>
      </c>
      <c r="F49" s="353">
        <v>1493</v>
      </c>
      <c r="G49" s="380">
        <v>971.74000000000024</v>
      </c>
      <c r="H49" s="353">
        <v>0</v>
      </c>
      <c r="I49" s="380">
        <v>0</v>
      </c>
      <c r="J49" s="353">
        <v>0</v>
      </c>
      <c r="K49" s="380">
        <v>0</v>
      </c>
      <c r="L49" s="353">
        <v>0</v>
      </c>
      <c r="M49" s="380">
        <v>0</v>
      </c>
      <c r="N49" s="353">
        <f t="shared" si="1"/>
        <v>0</v>
      </c>
      <c r="O49" s="380">
        <f t="shared" si="2"/>
        <v>0</v>
      </c>
      <c r="P49" s="353">
        <v>72</v>
      </c>
    </row>
    <row r="50" spans="1:16" ht="12.75">
      <c r="A50" s="353">
        <f>AT3A_Schools_PS!A48</f>
        <v>39</v>
      </c>
      <c r="B50" s="353" t="str">
        <f>AT3A_Schools_PS!B48</f>
        <v>39-JAUNPUR</v>
      </c>
      <c r="C50" s="353">
        <v>2691</v>
      </c>
      <c r="D50" s="380">
        <v>1598.0162499999999</v>
      </c>
      <c r="E50" s="380">
        <v>45.478749999999998</v>
      </c>
      <c r="F50" s="353">
        <v>2691</v>
      </c>
      <c r="G50" s="380">
        <v>1643.4949999999999</v>
      </c>
      <c r="H50" s="353">
        <v>0</v>
      </c>
      <c r="I50" s="380">
        <v>0</v>
      </c>
      <c r="J50" s="353">
        <v>0</v>
      </c>
      <c r="K50" s="380">
        <v>0</v>
      </c>
      <c r="L50" s="353">
        <v>0</v>
      </c>
      <c r="M50" s="380">
        <v>0</v>
      </c>
      <c r="N50" s="353">
        <f t="shared" si="1"/>
        <v>0</v>
      </c>
      <c r="O50" s="380">
        <f t="shared" si="2"/>
        <v>0</v>
      </c>
      <c r="P50" s="353">
        <v>194</v>
      </c>
    </row>
    <row r="51" spans="1:16" ht="12.75">
      <c r="A51" s="353">
        <f>AT3A_Schools_PS!A49</f>
        <v>40</v>
      </c>
      <c r="B51" s="353" t="str">
        <f>AT3A_Schools_PS!B49</f>
        <v>40-JHANSI</v>
      </c>
      <c r="C51" s="353">
        <v>1279</v>
      </c>
      <c r="D51" s="380">
        <v>759.71749999999986</v>
      </c>
      <c r="E51" s="380">
        <v>11.3825</v>
      </c>
      <c r="F51" s="353">
        <v>1275</v>
      </c>
      <c r="G51" s="380">
        <v>768.73999999999978</v>
      </c>
      <c r="H51" s="353">
        <v>0</v>
      </c>
      <c r="I51" s="380">
        <v>0</v>
      </c>
      <c r="J51" s="353">
        <v>0</v>
      </c>
      <c r="K51" s="380">
        <v>0</v>
      </c>
      <c r="L51" s="353">
        <v>4</v>
      </c>
      <c r="M51" s="380">
        <v>2.36</v>
      </c>
      <c r="N51" s="353">
        <f t="shared" si="1"/>
        <v>0</v>
      </c>
      <c r="O51" s="380">
        <f t="shared" si="2"/>
        <v>0</v>
      </c>
      <c r="P51" s="353">
        <v>96</v>
      </c>
    </row>
    <row r="52" spans="1:16" ht="12.75">
      <c r="A52" s="353">
        <f>AT3A_Schools_PS!A50</f>
        <v>41</v>
      </c>
      <c r="B52" s="353" t="str">
        <f>AT3A_Schools_PS!B50</f>
        <v>41-KANNAUJ</v>
      </c>
      <c r="C52" s="353">
        <v>1260</v>
      </c>
      <c r="D52" s="380">
        <v>744.57499999999993</v>
      </c>
      <c r="E52" s="380">
        <v>105.97499999999999</v>
      </c>
      <c r="F52" s="353">
        <v>1260</v>
      </c>
      <c r="G52" s="380">
        <v>850.55000000000018</v>
      </c>
      <c r="H52" s="353">
        <v>0</v>
      </c>
      <c r="I52" s="380">
        <v>0</v>
      </c>
      <c r="J52" s="353">
        <v>0</v>
      </c>
      <c r="K52" s="380">
        <v>0</v>
      </c>
      <c r="L52" s="353">
        <v>0</v>
      </c>
      <c r="M52" s="380">
        <v>0</v>
      </c>
      <c r="N52" s="353">
        <f t="shared" si="1"/>
        <v>0</v>
      </c>
      <c r="O52" s="380">
        <f t="shared" si="2"/>
        <v>0</v>
      </c>
      <c r="P52" s="353">
        <v>216</v>
      </c>
    </row>
    <row r="53" spans="1:16" ht="12.75">
      <c r="A53" s="353">
        <f>AT3A_Schools_PS!A51</f>
        <v>42</v>
      </c>
      <c r="B53" s="353" t="str">
        <f>AT3A_Schools_PS!B51</f>
        <v>42-KANPUR DEHAT</v>
      </c>
      <c r="C53" s="353">
        <v>1803</v>
      </c>
      <c r="D53" s="380">
        <v>1063.8225</v>
      </c>
      <c r="E53" s="380">
        <v>30.107500000000002</v>
      </c>
      <c r="F53" s="353">
        <v>1545</v>
      </c>
      <c r="G53" s="380">
        <v>941.71</v>
      </c>
      <c r="H53" s="353">
        <v>0</v>
      </c>
      <c r="I53" s="380">
        <v>0</v>
      </c>
      <c r="J53" s="353">
        <v>258</v>
      </c>
      <c r="K53" s="380">
        <v>152.22</v>
      </c>
      <c r="L53" s="353">
        <v>0</v>
      </c>
      <c r="M53" s="380">
        <v>0</v>
      </c>
      <c r="N53" s="353">
        <f t="shared" si="1"/>
        <v>0</v>
      </c>
      <c r="O53" s="380">
        <f t="shared" si="2"/>
        <v>0</v>
      </c>
      <c r="P53" s="353">
        <v>198</v>
      </c>
    </row>
    <row r="54" spans="1:16" ht="12.75">
      <c r="A54" s="353">
        <f>AT3A_Schools_PS!A52</f>
        <v>43</v>
      </c>
      <c r="B54" s="353" t="str">
        <f>AT3A_Schools_PS!B52</f>
        <v>43-KANPUR NAGAR</v>
      </c>
      <c r="C54" s="353">
        <v>1504</v>
      </c>
      <c r="D54" s="380">
        <v>885.9425</v>
      </c>
      <c r="E54" s="380">
        <v>222.54749999999999</v>
      </c>
      <c r="F54" s="353">
        <v>1504</v>
      </c>
      <c r="G54" s="380">
        <v>1108.4900000000002</v>
      </c>
      <c r="H54" s="353">
        <v>0</v>
      </c>
      <c r="I54" s="380">
        <v>0</v>
      </c>
      <c r="J54" s="353">
        <v>0</v>
      </c>
      <c r="K54" s="380">
        <v>0</v>
      </c>
      <c r="L54" s="353">
        <v>0</v>
      </c>
      <c r="M54" s="380">
        <v>0</v>
      </c>
      <c r="N54" s="353">
        <f t="shared" si="1"/>
        <v>0</v>
      </c>
      <c r="O54" s="380">
        <f t="shared" si="2"/>
        <v>0</v>
      </c>
      <c r="P54" s="353">
        <v>95</v>
      </c>
    </row>
    <row r="55" spans="1:16" ht="12.75">
      <c r="A55" s="353">
        <f>AT3A_Schools_PS!A53</f>
        <v>44</v>
      </c>
      <c r="B55" s="353" t="str">
        <f>AT3A_Schools_PS!B53</f>
        <v>44-KAAS GANJ</v>
      </c>
      <c r="C55" s="353">
        <v>1304</v>
      </c>
      <c r="D55" s="380">
        <v>777.27875000000006</v>
      </c>
      <c r="E55" s="380">
        <v>54.966249999999995</v>
      </c>
      <c r="F55" s="353">
        <v>1132</v>
      </c>
      <c r="G55" s="380">
        <v>697.22500000000002</v>
      </c>
      <c r="H55" s="353">
        <v>0</v>
      </c>
      <c r="I55" s="380">
        <v>0</v>
      </c>
      <c r="J55" s="353">
        <v>172</v>
      </c>
      <c r="K55" s="380">
        <v>135.02000000000001</v>
      </c>
      <c r="L55" s="353">
        <v>0</v>
      </c>
      <c r="M55" s="380">
        <v>0</v>
      </c>
      <c r="N55" s="353">
        <f t="shared" si="1"/>
        <v>0</v>
      </c>
      <c r="O55" s="380">
        <f t="shared" si="2"/>
        <v>0</v>
      </c>
      <c r="P55" s="353">
        <v>84</v>
      </c>
    </row>
    <row r="56" spans="1:16" ht="12.75">
      <c r="A56" s="353">
        <f>AT3A_Schools_PS!A54</f>
        <v>45</v>
      </c>
      <c r="B56" s="353" t="str">
        <f>AT3A_Schools_PS!B54</f>
        <v>45-KAUSHAMBI</v>
      </c>
      <c r="C56" s="353">
        <v>1122</v>
      </c>
      <c r="D56" s="380">
        <v>666.35500000000002</v>
      </c>
      <c r="E56" s="380">
        <v>47.704999999999998</v>
      </c>
      <c r="F56" s="353">
        <v>1125</v>
      </c>
      <c r="G56" s="380">
        <v>713.75</v>
      </c>
      <c r="H56" s="353">
        <v>0</v>
      </c>
      <c r="I56" s="380">
        <v>0</v>
      </c>
      <c r="J56" s="353">
        <v>0</v>
      </c>
      <c r="K56" s="380">
        <v>0.31</v>
      </c>
      <c r="L56" s="353">
        <v>0</v>
      </c>
      <c r="M56" s="380">
        <v>0</v>
      </c>
      <c r="N56" s="353">
        <v>0</v>
      </c>
      <c r="O56" s="380">
        <f t="shared" si="2"/>
        <v>0</v>
      </c>
      <c r="P56" s="353">
        <v>58</v>
      </c>
    </row>
    <row r="57" spans="1:16" ht="12.75">
      <c r="A57" s="353">
        <f>AT3A_Schools_PS!A55</f>
        <v>46</v>
      </c>
      <c r="B57" s="353" t="str">
        <f>AT3A_Schools_PS!B55</f>
        <v>46-KUSHINAGAR</v>
      </c>
      <c r="C57" s="353">
        <v>2071</v>
      </c>
      <c r="D57" s="380">
        <v>1230.1462499999998</v>
      </c>
      <c r="E57" s="380">
        <v>0.58875</v>
      </c>
      <c r="F57" s="353">
        <v>2071</v>
      </c>
      <c r="G57" s="380">
        <v>1230.7349999999999</v>
      </c>
      <c r="H57" s="353">
        <v>0</v>
      </c>
      <c r="I57" s="380">
        <v>0</v>
      </c>
      <c r="J57" s="353">
        <v>0</v>
      </c>
      <c r="K57" s="380">
        <v>0</v>
      </c>
      <c r="L57" s="353">
        <v>0</v>
      </c>
      <c r="M57" s="380">
        <v>0</v>
      </c>
      <c r="N57" s="353">
        <f t="shared" si="1"/>
        <v>0</v>
      </c>
      <c r="O57" s="380">
        <f t="shared" si="2"/>
        <v>0</v>
      </c>
      <c r="P57" s="353">
        <v>477</v>
      </c>
    </row>
    <row r="58" spans="1:16" ht="12.75">
      <c r="A58" s="353">
        <f>AT3A_Schools_PS!A56</f>
        <v>47</v>
      </c>
      <c r="B58" s="353" t="str">
        <f>AT3A_Schools_PS!B56</f>
        <v>47-LAKHIMPUR KHERI</v>
      </c>
      <c r="C58" s="353">
        <v>3016</v>
      </c>
      <c r="D58" s="380">
        <v>1786.7500000000002</v>
      </c>
      <c r="E58" s="380">
        <v>285.73999999999995</v>
      </c>
      <c r="F58" s="353">
        <v>3017</v>
      </c>
      <c r="G58" s="380">
        <v>2072.4899999999998</v>
      </c>
      <c r="H58" s="353">
        <v>0</v>
      </c>
      <c r="I58" s="380">
        <v>0</v>
      </c>
      <c r="J58" s="353">
        <v>0</v>
      </c>
      <c r="K58" s="380">
        <v>0</v>
      </c>
      <c r="L58" s="353">
        <v>0</v>
      </c>
      <c r="M58" s="380">
        <v>0</v>
      </c>
      <c r="N58" s="353">
        <v>0</v>
      </c>
      <c r="O58" s="380">
        <f t="shared" si="2"/>
        <v>0</v>
      </c>
      <c r="P58" s="353">
        <v>521</v>
      </c>
    </row>
    <row r="59" spans="1:16" ht="12.75">
      <c r="A59" s="353">
        <f>AT3A_Schools_PS!A57</f>
        <v>48</v>
      </c>
      <c r="B59" s="353" t="str">
        <f>AT3A_Schools_PS!B57</f>
        <v>48-LALITPUR</v>
      </c>
      <c r="C59" s="353">
        <v>1084</v>
      </c>
      <c r="D59" s="380">
        <v>651.50875000000008</v>
      </c>
      <c r="E59" s="380">
        <v>56.536250000000003</v>
      </c>
      <c r="F59" s="353">
        <v>1083</v>
      </c>
      <c r="G59" s="380">
        <v>707.2600000000001</v>
      </c>
      <c r="H59" s="353">
        <v>0</v>
      </c>
      <c r="I59" s="380">
        <v>0</v>
      </c>
      <c r="J59" s="353">
        <v>0</v>
      </c>
      <c r="K59" s="380">
        <v>0</v>
      </c>
      <c r="L59" s="353">
        <v>1</v>
      </c>
      <c r="M59" s="380">
        <v>0.78500000000000003</v>
      </c>
      <c r="N59" s="353">
        <f t="shared" si="1"/>
        <v>0</v>
      </c>
      <c r="O59" s="380">
        <f t="shared" si="2"/>
        <v>0</v>
      </c>
      <c r="P59" s="353">
        <v>311</v>
      </c>
    </row>
    <row r="60" spans="1:16" ht="12.75">
      <c r="A60" s="353">
        <f>AT3A_Schools_PS!A58</f>
        <v>49</v>
      </c>
      <c r="B60" s="353" t="str">
        <f>AT3A_Schools_PS!B58</f>
        <v>49-LUCKNOW</v>
      </c>
      <c r="C60" s="353">
        <v>1015</v>
      </c>
      <c r="D60" s="380">
        <v>606.07500000000005</v>
      </c>
      <c r="E60" s="380">
        <v>29.955000000000002</v>
      </c>
      <c r="F60" s="353">
        <v>923</v>
      </c>
      <c r="G60" s="380">
        <v>580.82999999999993</v>
      </c>
      <c r="H60" s="353">
        <v>0</v>
      </c>
      <c r="I60" s="380">
        <v>0</v>
      </c>
      <c r="J60" s="353">
        <v>92</v>
      </c>
      <c r="K60" s="380">
        <v>55.2</v>
      </c>
      <c r="L60" s="353">
        <v>0</v>
      </c>
      <c r="M60" s="380">
        <v>0</v>
      </c>
      <c r="N60" s="353">
        <f t="shared" si="1"/>
        <v>0</v>
      </c>
      <c r="O60" s="380">
        <f t="shared" si="2"/>
        <v>0</v>
      </c>
      <c r="P60" s="353">
        <v>701</v>
      </c>
    </row>
    <row r="61" spans="1:16" ht="12.75">
      <c r="A61" s="353">
        <f>AT3A_Schools_PS!A59</f>
        <v>50</v>
      </c>
      <c r="B61" s="353" t="str">
        <f>AT3A_Schools_PS!B59</f>
        <v>50-MAHOBA</v>
      </c>
      <c r="C61" s="353">
        <v>868</v>
      </c>
      <c r="D61" s="380">
        <v>516.28625</v>
      </c>
      <c r="E61" s="380">
        <v>16.318749999999998</v>
      </c>
      <c r="F61" s="353">
        <v>855</v>
      </c>
      <c r="G61" s="380">
        <v>524.93499999999995</v>
      </c>
      <c r="H61" s="353">
        <v>0</v>
      </c>
      <c r="I61" s="380">
        <v>0</v>
      </c>
      <c r="J61" s="353">
        <v>0</v>
      </c>
      <c r="K61" s="380">
        <v>0</v>
      </c>
      <c r="L61" s="353">
        <v>13</v>
      </c>
      <c r="M61" s="380">
        <v>7.67</v>
      </c>
      <c r="N61" s="353">
        <f t="shared" si="1"/>
        <v>0</v>
      </c>
      <c r="O61" s="380">
        <f t="shared" si="2"/>
        <v>0</v>
      </c>
      <c r="P61" s="353">
        <v>16</v>
      </c>
    </row>
    <row r="62" spans="1:16" ht="12.75">
      <c r="A62" s="353">
        <f>AT3A_Schools_PS!A60</f>
        <v>51</v>
      </c>
      <c r="B62" s="353" t="str">
        <f>AT3A_Schools_PS!B60</f>
        <v>51-MAHRAJGANJ</v>
      </c>
      <c r="C62" s="353">
        <v>1709</v>
      </c>
      <c r="D62" s="380">
        <v>1017.19875</v>
      </c>
      <c r="E62" s="380">
        <v>22.566249999999997</v>
      </c>
      <c r="F62" s="353">
        <v>1709</v>
      </c>
      <c r="G62" s="380">
        <v>1039.7650000000001</v>
      </c>
      <c r="H62" s="353">
        <v>0</v>
      </c>
      <c r="I62" s="380">
        <v>0</v>
      </c>
      <c r="J62" s="353">
        <v>0</v>
      </c>
      <c r="K62" s="380">
        <v>0</v>
      </c>
      <c r="L62" s="353">
        <v>0</v>
      </c>
      <c r="M62" s="380">
        <v>0</v>
      </c>
      <c r="N62" s="353">
        <f t="shared" si="1"/>
        <v>0</v>
      </c>
      <c r="O62" s="380">
        <f t="shared" si="2"/>
        <v>0</v>
      </c>
      <c r="P62" s="353">
        <v>242</v>
      </c>
    </row>
    <row r="63" spans="1:16" ht="12.75">
      <c r="A63" s="353">
        <f>AT3A_Schools_PS!A61</f>
        <v>52</v>
      </c>
      <c r="B63" s="353" t="str">
        <f>AT3A_Schools_PS!B61</f>
        <v>52-MAINPURI</v>
      </c>
      <c r="C63" s="353">
        <v>1846</v>
      </c>
      <c r="D63" s="380">
        <v>1090.1387500000001</v>
      </c>
      <c r="E63" s="380">
        <v>239.22625000000002</v>
      </c>
      <c r="F63" s="353">
        <v>1834</v>
      </c>
      <c r="G63" s="380">
        <v>1320.4649999999999</v>
      </c>
      <c r="H63" s="353">
        <v>2</v>
      </c>
      <c r="I63" s="380">
        <v>1.57</v>
      </c>
      <c r="J63" s="353">
        <v>10</v>
      </c>
      <c r="K63" s="380">
        <v>7.33</v>
      </c>
      <c r="L63" s="353">
        <v>0</v>
      </c>
      <c r="M63" s="380">
        <v>0</v>
      </c>
      <c r="N63" s="353">
        <f t="shared" si="1"/>
        <v>0</v>
      </c>
      <c r="O63" s="380">
        <f t="shared" si="2"/>
        <v>0</v>
      </c>
      <c r="P63" s="353">
        <v>139</v>
      </c>
    </row>
    <row r="64" spans="1:16" ht="12.75">
      <c r="A64" s="353">
        <f>AT3A_Schools_PS!A62</f>
        <v>53</v>
      </c>
      <c r="B64" s="353" t="str">
        <f>AT3A_Schools_PS!B62</f>
        <v>53-MATHURA</v>
      </c>
      <c r="C64" s="353">
        <v>1870</v>
      </c>
      <c r="D64" s="380">
        <v>1126.8924999999999</v>
      </c>
      <c r="E64" s="380">
        <v>229.04749999999999</v>
      </c>
      <c r="F64" s="353">
        <v>1051</v>
      </c>
      <c r="G64" s="380">
        <v>689.625</v>
      </c>
      <c r="H64" s="353">
        <v>0</v>
      </c>
      <c r="I64" s="380">
        <v>0</v>
      </c>
      <c r="J64" s="353">
        <v>819</v>
      </c>
      <c r="K64" s="380">
        <v>666.31500000000005</v>
      </c>
      <c r="L64" s="353">
        <v>0</v>
      </c>
      <c r="M64" s="380">
        <v>0</v>
      </c>
      <c r="N64" s="353">
        <f t="shared" si="1"/>
        <v>0</v>
      </c>
      <c r="O64" s="380">
        <f t="shared" si="2"/>
        <v>0</v>
      </c>
      <c r="P64" s="353">
        <v>64</v>
      </c>
    </row>
    <row r="65" spans="1:16" ht="12.75">
      <c r="A65" s="353">
        <f>AT3A_Schools_PS!A63</f>
        <v>54</v>
      </c>
      <c r="B65" s="353" t="str">
        <f>AT3A_Schools_PS!B63</f>
        <v>54-MAU</v>
      </c>
      <c r="C65" s="353">
        <v>963</v>
      </c>
      <c r="D65" s="380">
        <v>571.24624999999992</v>
      </c>
      <c r="E65" s="380">
        <v>71.138749999999987</v>
      </c>
      <c r="F65" s="353">
        <v>963</v>
      </c>
      <c r="G65" s="380">
        <v>642.38499999999988</v>
      </c>
      <c r="H65" s="353">
        <v>0</v>
      </c>
      <c r="I65" s="380">
        <v>0</v>
      </c>
      <c r="J65" s="353">
        <v>0</v>
      </c>
      <c r="K65" s="380">
        <v>0</v>
      </c>
      <c r="L65" s="353">
        <v>0</v>
      </c>
      <c r="M65" s="380">
        <v>0</v>
      </c>
      <c r="N65" s="353">
        <f t="shared" si="1"/>
        <v>0</v>
      </c>
      <c r="O65" s="380">
        <f t="shared" si="2"/>
        <v>0</v>
      </c>
      <c r="P65" s="353">
        <v>54</v>
      </c>
    </row>
    <row r="66" spans="1:16" ht="12.75">
      <c r="A66" s="353">
        <f>AT3A_Schools_PS!A64</f>
        <v>55</v>
      </c>
      <c r="B66" s="353" t="str">
        <f>AT3A_Schools_PS!B64</f>
        <v>55-MEERUT</v>
      </c>
      <c r="C66" s="353">
        <v>676</v>
      </c>
      <c r="D66" s="380">
        <v>401.58625000000006</v>
      </c>
      <c r="E66" s="380">
        <v>25.558749999999996</v>
      </c>
      <c r="F66" s="353">
        <v>674</v>
      </c>
      <c r="G66" s="380">
        <v>425.44499999999994</v>
      </c>
      <c r="H66" s="353">
        <v>0</v>
      </c>
      <c r="I66" s="380">
        <v>0</v>
      </c>
      <c r="J66" s="353">
        <v>2</v>
      </c>
      <c r="K66" s="380">
        <v>1.7</v>
      </c>
      <c r="L66" s="353">
        <v>0</v>
      </c>
      <c r="M66" s="380">
        <v>0</v>
      </c>
      <c r="N66" s="353">
        <f t="shared" si="1"/>
        <v>0</v>
      </c>
      <c r="O66" s="380">
        <f t="shared" si="2"/>
        <v>0</v>
      </c>
      <c r="P66" s="353">
        <v>327</v>
      </c>
    </row>
    <row r="67" spans="1:16" ht="12.75">
      <c r="A67" s="353">
        <f>AT3A_Schools_PS!A65</f>
        <v>56</v>
      </c>
      <c r="B67" s="353" t="str">
        <f>AT3A_Schools_PS!B65</f>
        <v>56-MIRZAPUR</v>
      </c>
      <c r="C67" s="353">
        <v>1445</v>
      </c>
      <c r="D67" s="380">
        <v>858.39749999999992</v>
      </c>
      <c r="E67" s="380">
        <v>68.29249999999999</v>
      </c>
      <c r="F67" s="353">
        <v>1445</v>
      </c>
      <c r="G67" s="380">
        <v>926.69</v>
      </c>
      <c r="H67" s="353">
        <v>0</v>
      </c>
      <c r="I67" s="380">
        <v>0</v>
      </c>
      <c r="J67" s="353">
        <v>0</v>
      </c>
      <c r="K67" s="380">
        <v>0</v>
      </c>
      <c r="L67" s="353">
        <v>0</v>
      </c>
      <c r="M67" s="380">
        <v>0</v>
      </c>
      <c r="N67" s="353">
        <f t="shared" si="1"/>
        <v>0</v>
      </c>
      <c r="O67" s="380">
        <f t="shared" si="2"/>
        <v>0</v>
      </c>
      <c r="P67" s="353">
        <v>466</v>
      </c>
    </row>
    <row r="68" spans="1:16" ht="12.75">
      <c r="A68" s="353">
        <f>AT3A_Schools_PS!A66</f>
        <v>57</v>
      </c>
      <c r="B68" s="353" t="str">
        <f>AT3A_Schools_PS!B66</f>
        <v>57-MORADABAD</v>
      </c>
      <c r="C68" s="353">
        <v>1407</v>
      </c>
      <c r="D68" s="380">
        <v>834.06124999999986</v>
      </c>
      <c r="E68" s="380">
        <v>24.463750000000001</v>
      </c>
      <c r="F68" s="353">
        <v>1134</v>
      </c>
      <c r="G68" s="380">
        <v>697.45500000000004</v>
      </c>
      <c r="H68" s="353">
        <v>0</v>
      </c>
      <c r="I68" s="380">
        <v>0</v>
      </c>
      <c r="J68" s="353">
        <v>273</v>
      </c>
      <c r="K68" s="380">
        <v>161.07</v>
      </c>
      <c r="L68" s="353">
        <v>0</v>
      </c>
      <c r="M68" s="380">
        <v>0</v>
      </c>
      <c r="N68" s="353">
        <f t="shared" si="1"/>
        <v>0</v>
      </c>
      <c r="O68" s="380">
        <f t="shared" si="2"/>
        <v>0</v>
      </c>
      <c r="P68" s="353">
        <v>33</v>
      </c>
    </row>
    <row r="69" spans="1:16" ht="12.75">
      <c r="A69" s="353">
        <f>AT3A_Schools_PS!A67</f>
        <v>58</v>
      </c>
      <c r="B69" s="353" t="str">
        <f>AT3A_Schools_PS!B67</f>
        <v>58-MUZAFFARNAGAR</v>
      </c>
      <c r="C69" s="353">
        <v>1053</v>
      </c>
      <c r="D69" s="380">
        <v>625.86124999999993</v>
      </c>
      <c r="E69" s="380">
        <v>70.973749999999995</v>
      </c>
      <c r="F69" s="353">
        <v>1053</v>
      </c>
      <c r="G69" s="380">
        <v>696.83499999999992</v>
      </c>
      <c r="H69" s="353">
        <v>0</v>
      </c>
      <c r="I69" s="380">
        <v>0</v>
      </c>
      <c r="J69" s="353">
        <v>0</v>
      </c>
      <c r="K69" s="380">
        <v>0</v>
      </c>
      <c r="L69" s="353">
        <v>0</v>
      </c>
      <c r="M69" s="380">
        <v>0</v>
      </c>
      <c r="N69" s="353">
        <f t="shared" si="1"/>
        <v>0</v>
      </c>
      <c r="O69" s="380">
        <f t="shared" si="2"/>
        <v>0</v>
      </c>
      <c r="P69" s="353">
        <v>69</v>
      </c>
    </row>
    <row r="70" spans="1:16" ht="12.75">
      <c r="A70" s="353">
        <f>AT3A_Schools_PS!A68</f>
        <v>59</v>
      </c>
      <c r="B70" s="353" t="str">
        <f>AT3A_Schools_PS!B68</f>
        <v>59-PILIBHIT</v>
      </c>
      <c r="C70" s="353">
        <v>1445</v>
      </c>
      <c r="D70" s="380">
        <v>856.71875000000011</v>
      </c>
      <c r="E70" s="380">
        <v>117.94624999999999</v>
      </c>
      <c r="F70" s="353">
        <v>1394</v>
      </c>
      <c r="G70" s="380">
        <v>934.63000000000011</v>
      </c>
      <c r="H70" s="353">
        <v>0</v>
      </c>
      <c r="I70" s="380">
        <v>0</v>
      </c>
      <c r="J70" s="353">
        <v>51</v>
      </c>
      <c r="K70" s="380">
        <v>40.034999999999997</v>
      </c>
      <c r="L70" s="353">
        <v>0</v>
      </c>
      <c r="M70" s="380">
        <v>0</v>
      </c>
      <c r="N70" s="353">
        <f t="shared" si="1"/>
        <v>0</v>
      </c>
      <c r="O70" s="380">
        <f t="shared" si="2"/>
        <v>0</v>
      </c>
      <c r="P70" s="353">
        <v>101</v>
      </c>
    </row>
    <row r="71" spans="1:16" ht="12.75">
      <c r="A71" s="353">
        <f>AT3A_Schools_PS!A69</f>
        <v>60</v>
      </c>
      <c r="B71" s="353" t="str">
        <f>AT3A_Schools_PS!B69</f>
        <v>60-PRATAPGARH</v>
      </c>
      <c r="C71" s="353">
        <v>2187</v>
      </c>
      <c r="D71" s="380">
        <v>1307.0899999999999</v>
      </c>
      <c r="E71" s="380">
        <v>130.19</v>
      </c>
      <c r="F71" s="353">
        <v>2187</v>
      </c>
      <c r="G71" s="380">
        <v>1437.28</v>
      </c>
      <c r="H71" s="353">
        <v>0</v>
      </c>
      <c r="I71" s="380">
        <v>0</v>
      </c>
      <c r="J71" s="353">
        <v>0</v>
      </c>
      <c r="K71" s="380">
        <v>0</v>
      </c>
      <c r="L71" s="353">
        <v>0</v>
      </c>
      <c r="M71" s="380">
        <v>0</v>
      </c>
      <c r="N71" s="353">
        <f t="shared" si="1"/>
        <v>0</v>
      </c>
      <c r="O71" s="380">
        <f t="shared" si="2"/>
        <v>0</v>
      </c>
      <c r="P71" s="353">
        <v>470</v>
      </c>
    </row>
    <row r="72" spans="1:16" ht="12.75">
      <c r="A72" s="353">
        <f>AT3A_Schools_PS!A70</f>
        <v>61</v>
      </c>
      <c r="B72" s="353" t="str">
        <f>AT3A_Schools_PS!B70</f>
        <v>61-RAI BAREILY</v>
      </c>
      <c r="C72" s="353">
        <v>1804</v>
      </c>
      <c r="D72" s="380">
        <v>1080.0887500000001</v>
      </c>
      <c r="E72" s="380">
        <v>124.13624999999999</v>
      </c>
      <c r="F72" s="353">
        <v>1804</v>
      </c>
      <c r="G72" s="380">
        <v>1204.2249999999999</v>
      </c>
      <c r="H72" s="353">
        <v>0</v>
      </c>
      <c r="I72" s="380">
        <v>0</v>
      </c>
      <c r="J72" s="353">
        <v>0</v>
      </c>
      <c r="K72" s="380">
        <v>0</v>
      </c>
      <c r="L72" s="353">
        <v>0</v>
      </c>
      <c r="M72" s="380">
        <v>0</v>
      </c>
      <c r="N72" s="353">
        <f t="shared" si="1"/>
        <v>0</v>
      </c>
      <c r="O72" s="380">
        <f t="shared" si="2"/>
        <v>0</v>
      </c>
      <c r="P72" s="353">
        <v>29</v>
      </c>
    </row>
    <row r="73" spans="1:16" ht="12.75">
      <c r="A73" s="353">
        <f>AT3A_Schools_PS!A71</f>
        <v>62</v>
      </c>
      <c r="B73" s="353" t="str">
        <f>AT3A_Schools_PS!B71</f>
        <v>62-RAMPUR</v>
      </c>
      <c r="C73" s="353">
        <v>1052</v>
      </c>
      <c r="D73" s="380">
        <v>631.6825</v>
      </c>
      <c r="E73" s="380">
        <v>94.16749999999999</v>
      </c>
      <c r="F73" s="353">
        <v>1052</v>
      </c>
      <c r="G73" s="380">
        <v>725.85</v>
      </c>
      <c r="H73" s="353">
        <v>0</v>
      </c>
      <c r="I73" s="380">
        <v>0</v>
      </c>
      <c r="J73" s="353">
        <v>0</v>
      </c>
      <c r="K73" s="380">
        <v>0</v>
      </c>
      <c r="L73" s="353">
        <v>0</v>
      </c>
      <c r="M73" s="380">
        <v>0</v>
      </c>
      <c r="N73" s="353">
        <f t="shared" si="1"/>
        <v>0</v>
      </c>
      <c r="O73" s="380">
        <f t="shared" si="2"/>
        <v>0</v>
      </c>
      <c r="P73" s="353">
        <v>668</v>
      </c>
    </row>
    <row r="74" spans="1:16" ht="12.75">
      <c r="A74" s="353">
        <f>AT3A_Schools_PS!A72</f>
        <v>63</v>
      </c>
      <c r="B74" s="353" t="str">
        <f>AT3A_Schools_PS!B72</f>
        <v>63-SAHARANPUR</v>
      </c>
      <c r="C74" s="353">
        <v>1411</v>
      </c>
      <c r="D74" s="380">
        <v>834.52750000000003</v>
      </c>
      <c r="E74" s="380">
        <v>111.8625</v>
      </c>
      <c r="F74" s="353">
        <v>1398</v>
      </c>
      <c r="G74" s="380">
        <v>936.18499999999995</v>
      </c>
      <c r="H74" s="353">
        <v>0</v>
      </c>
      <c r="I74" s="380">
        <v>0</v>
      </c>
      <c r="J74" s="353">
        <v>13</v>
      </c>
      <c r="K74" s="380">
        <v>10.205</v>
      </c>
      <c r="L74" s="353">
        <v>0</v>
      </c>
      <c r="M74" s="380">
        <v>0</v>
      </c>
      <c r="N74" s="353">
        <f t="shared" si="1"/>
        <v>0</v>
      </c>
      <c r="O74" s="380">
        <f t="shared" si="2"/>
        <v>0</v>
      </c>
      <c r="P74" s="353">
        <v>50</v>
      </c>
    </row>
    <row r="75" spans="1:16" ht="12.75">
      <c r="A75" s="353">
        <f>AT3A_Schools_PS!A73</f>
        <v>64</v>
      </c>
      <c r="B75" s="353" t="str">
        <f>AT3A_Schools_PS!B73</f>
        <v>64-SANTKABIR NAGAR</v>
      </c>
      <c r="C75" s="353">
        <v>1123</v>
      </c>
      <c r="D75" s="380">
        <v>666.34249999999997</v>
      </c>
      <c r="E75" s="380">
        <v>29.4375</v>
      </c>
      <c r="F75" s="353">
        <v>1123</v>
      </c>
      <c r="G75" s="380">
        <v>695.78</v>
      </c>
      <c r="H75" s="353">
        <v>0</v>
      </c>
      <c r="I75" s="380">
        <v>0</v>
      </c>
      <c r="J75" s="353">
        <v>0</v>
      </c>
      <c r="K75" s="380">
        <v>0</v>
      </c>
      <c r="L75" s="353">
        <v>0</v>
      </c>
      <c r="M75" s="380">
        <v>0</v>
      </c>
      <c r="N75" s="353">
        <f t="shared" si="1"/>
        <v>0</v>
      </c>
      <c r="O75" s="380">
        <f t="shared" si="2"/>
        <v>0</v>
      </c>
      <c r="P75" s="353">
        <v>98</v>
      </c>
    </row>
    <row r="76" spans="1:16" ht="12.75">
      <c r="A76" s="353">
        <f>AT3A_Schools_PS!A74</f>
        <v>65</v>
      </c>
      <c r="B76" s="353" t="str">
        <f>AT3A_Schools_PS!B74</f>
        <v>65-SHAHJAHANPUR</v>
      </c>
      <c r="C76" s="353">
        <v>1356</v>
      </c>
      <c r="D76" s="380">
        <v>816.76749999999993</v>
      </c>
      <c r="E76" s="380">
        <v>53.3125</v>
      </c>
      <c r="F76" s="353">
        <v>1356</v>
      </c>
      <c r="G76" s="380">
        <v>870.08000000000015</v>
      </c>
      <c r="H76" s="353">
        <v>0</v>
      </c>
      <c r="I76" s="380">
        <v>0</v>
      </c>
      <c r="J76" s="353">
        <v>0</v>
      </c>
      <c r="K76" s="380">
        <v>0</v>
      </c>
      <c r="L76" s="353">
        <v>0</v>
      </c>
      <c r="M76" s="380">
        <v>0</v>
      </c>
      <c r="N76" s="353">
        <f t="shared" si="1"/>
        <v>0</v>
      </c>
      <c r="O76" s="380">
        <f t="shared" si="2"/>
        <v>0</v>
      </c>
      <c r="P76" s="353">
        <v>239</v>
      </c>
    </row>
    <row r="77" spans="1:16" ht="12.75">
      <c r="A77" s="353">
        <f>AT3A_Schools_PS!A75</f>
        <v>66</v>
      </c>
      <c r="B77" s="353" t="str">
        <f>AT3A_Schools_PS!B75</f>
        <v>66-SHRAWASTI</v>
      </c>
      <c r="C77" s="353">
        <v>978</v>
      </c>
      <c r="D77" s="380">
        <v>580.80375000000004</v>
      </c>
      <c r="E77" s="380">
        <v>46.331249999999997</v>
      </c>
      <c r="F77" s="353">
        <v>924</v>
      </c>
      <c r="G77" s="380">
        <v>593.00499999999988</v>
      </c>
      <c r="H77" s="353">
        <v>0</v>
      </c>
      <c r="I77" s="380">
        <v>0</v>
      </c>
      <c r="J77" s="353">
        <v>54</v>
      </c>
      <c r="K77" s="380">
        <v>34.130000000000003</v>
      </c>
      <c r="L77" s="353">
        <v>0</v>
      </c>
      <c r="M77" s="380">
        <v>0</v>
      </c>
      <c r="N77" s="353">
        <f t="shared" si="1"/>
        <v>0</v>
      </c>
      <c r="O77" s="380">
        <f t="shared" si="2"/>
        <v>0</v>
      </c>
      <c r="P77" s="353">
        <v>115</v>
      </c>
    </row>
    <row r="78" spans="1:16" ht="12.75">
      <c r="A78" s="353">
        <f>AT3A_Schools_PS!A76</f>
        <v>67</v>
      </c>
      <c r="B78" s="353" t="str">
        <f>AT3A_Schools_PS!B76</f>
        <v>67-SIDDHARTHNAGAR</v>
      </c>
      <c r="C78" s="353">
        <v>1976</v>
      </c>
      <c r="D78" s="380">
        <v>1173.3750000000002</v>
      </c>
      <c r="E78" s="380">
        <v>10.205</v>
      </c>
      <c r="F78" s="353">
        <v>1976</v>
      </c>
      <c r="G78" s="380">
        <v>1183.5800000000002</v>
      </c>
      <c r="H78" s="353">
        <v>0</v>
      </c>
      <c r="I78" s="380">
        <v>0</v>
      </c>
      <c r="J78" s="353">
        <v>0</v>
      </c>
      <c r="K78" s="380">
        <v>0</v>
      </c>
      <c r="L78" s="353">
        <v>0</v>
      </c>
      <c r="M78" s="380">
        <v>0</v>
      </c>
      <c r="N78" s="353">
        <f t="shared" si="1"/>
        <v>0</v>
      </c>
      <c r="O78" s="380">
        <f t="shared" si="2"/>
        <v>0</v>
      </c>
      <c r="P78" s="353">
        <v>413</v>
      </c>
    </row>
    <row r="79" spans="1:16" ht="12.75">
      <c r="A79" s="353">
        <f>AT3A_Schools_PS!A77</f>
        <v>68</v>
      </c>
      <c r="B79" s="353" t="str">
        <f>AT3A_Schools_PS!B77</f>
        <v>68-SITAPUR</v>
      </c>
      <c r="C79" s="353">
        <v>3291</v>
      </c>
      <c r="D79" s="380">
        <v>1958.6275000000001</v>
      </c>
      <c r="E79" s="380">
        <v>76.622499999999988</v>
      </c>
      <c r="F79" s="353">
        <v>3165</v>
      </c>
      <c r="G79" s="380">
        <v>1928.1499999999999</v>
      </c>
      <c r="H79" s="353">
        <v>0</v>
      </c>
      <c r="I79" s="380">
        <v>0</v>
      </c>
      <c r="J79" s="353">
        <v>126</v>
      </c>
      <c r="K79" s="380">
        <v>107.1</v>
      </c>
      <c r="L79" s="353">
        <v>0</v>
      </c>
      <c r="M79" s="380">
        <v>0</v>
      </c>
      <c r="N79" s="353">
        <f t="shared" si="1"/>
        <v>0</v>
      </c>
      <c r="O79" s="380">
        <f t="shared" si="2"/>
        <v>0</v>
      </c>
      <c r="P79" s="353">
        <v>534</v>
      </c>
    </row>
    <row r="80" spans="1:16" ht="12.75">
      <c r="A80" s="353">
        <f>AT3A_Schools_PS!A78</f>
        <v>69</v>
      </c>
      <c r="B80" s="353" t="str">
        <f>AT3A_Schools_PS!B78</f>
        <v>69-SONBHADRA</v>
      </c>
      <c r="C80" s="353">
        <v>1247</v>
      </c>
      <c r="D80" s="380">
        <v>741.49749999999995</v>
      </c>
      <c r="E80" s="380">
        <v>58.512500000000003</v>
      </c>
      <c r="F80" s="353">
        <v>1247</v>
      </c>
      <c r="G80" s="380">
        <v>800.0100000000001</v>
      </c>
      <c r="H80" s="353">
        <v>0</v>
      </c>
      <c r="I80" s="380">
        <v>0</v>
      </c>
      <c r="J80" s="353">
        <v>0</v>
      </c>
      <c r="K80" s="380">
        <v>0</v>
      </c>
      <c r="L80" s="353">
        <v>0</v>
      </c>
      <c r="M80" s="380">
        <v>0</v>
      </c>
      <c r="N80" s="353">
        <f t="shared" si="1"/>
        <v>0</v>
      </c>
      <c r="O80" s="380">
        <f t="shared" si="2"/>
        <v>0</v>
      </c>
      <c r="P80" s="353">
        <v>1090</v>
      </c>
    </row>
    <row r="81" spans="1:16" ht="12.75">
      <c r="A81" s="353">
        <f>AT3A_Schools_PS!A79</f>
        <v>70</v>
      </c>
      <c r="B81" s="353" t="str">
        <f>AT3A_Schools_PS!B79</f>
        <v>70-SULTANPUR</v>
      </c>
      <c r="C81" s="353">
        <v>1779</v>
      </c>
      <c r="D81" s="380">
        <v>1057.2125000000001</v>
      </c>
      <c r="E81" s="380">
        <v>77.927500000000009</v>
      </c>
      <c r="F81" s="353">
        <v>1779</v>
      </c>
      <c r="G81" s="380">
        <v>1135.1399999999999</v>
      </c>
      <c r="H81" s="353">
        <v>0</v>
      </c>
      <c r="I81" s="380">
        <v>0</v>
      </c>
      <c r="J81" s="353">
        <v>0</v>
      </c>
      <c r="K81" s="380">
        <v>0</v>
      </c>
      <c r="L81" s="353">
        <v>0</v>
      </c>
      <c r="M81" s="380">
        <v>0</v>
      </c>
      <c r="N81" s="353">
        <f t="shared" si="1"/>
        <v>0</v>
      </c>
      <c r="O81" s="380">
        <f t="shared" si="2"/>
        <v>0</v>
      </c>
      <c r="P81" s="353">
        <v>389</v>
      </c>
    </row>
    <row r="82" spans="1:16" ht="12.75">
      <c r="A82" s="353">
        <f>AT3A_Schools_PS!A80</f>
        <v>71</v>
      </c>
      <c r="B82" s="353" t="str">
        <f>AT3A_Schools_PS!B80</f>
        <v>71-UNNAO</v>
      </c>
      <c r="C82" s="353">
        <v>2120</v>
      </c>
      <c r="D82" s="380">
        <v>1256.8187499999999</v>
      </c>
      <c r="E82" s="380">
        <v>111.66625000000001</v>
      </c>
      <c r="F82" s="353">
        <v>2120</v>
      </c>
      <c r="G82" s="380">
        <v>1368.4849999999999</v>
      </c>
      <c r="H82" s="353">
        <v>0</v>
      </c>
      <c r="I82" s="380">
        <v>0</v>
      </c>
      <c r="J82" s="353">
        <v>0</v>
      </c>
      <c r="K82" s="380">
        <v>0</v>
      </c>
      <c r="L82" s="353">
        <v>0</v>
      </c>
      <c r="M82" s="380">
        <v>0</v>
      </c>
      <c r="N82" s="353">
        <f t="shared" si="1"/>
        <v>0</v>
      </c>
      <c r="O82" s="380">
        <f t="shared" si="2"/>
        <v>0</v>
      </c>
      <c r="P82" s="353">
        <v>518</v>
      </c>
    </row>
    <row r="83" spans="1:16" ht="12.75">
      <c r="A83" s="353">
        <f>AT3A_Schools_PS!A81</f>
        <v>72</v>
      </c>
      <c r="B83" s="353" t="str">
        <f>AT3A_Schools_PS!B81</f>
        <v>72-VARANASI</v>
      </c>
      <c r="C83" s="353">
        <v>1336</v>
      </c>
      <c r="D83" s="380">
        <v>797.67500000000007</v>
      </c>
      <c r="E83" s="380">
        <v>128.185</v>
      </c>
      <c r="F83" s="353">
        <v>1279</v>
      </c>
      <c r="G83" s="380">
        <v>881.11500000000012</v>
      </c>
      <c r="H83" s="353">
        <v>0</v>
      </c>
      <c r="I83" s="380">
        <v>0</v>
      </c>
      <c r="J83" s="353">
        <v>57</v>
      </c>
      <c r="K83" s="380">
        <v>44.744999999999997</v>
      </c>
      <c r="L83" s="353">
        <v>0</v>
      </c>
      <c r="M83" s="380">
        <v>0</v>
      </c>
      <c r="N83" s="353">
        <f t="shared" si="1"/>
        <v>0</v>
      </c>
      <c r="O83" s="380">
        <f t="shared" si="2"/>
        <v>0</v>
      </c>
      <c r="P83" s="353">
        <v>64</v>
      </c>
    </row>
    <row r="84" spans="1:16" ht="12.75">
      <c r="A84" s="353">
        <f>AT3A_Schools_PS!A82</f>
        <v>73</v>
      </c>
      <c r="B84" s="353" t="str">
        <f>AT3A_Schools_PS!B82</f>
        <v>73-SAMBHAL</v>
      </c>
      <c r="C84" s="353">
        <v>1245</v>
      </c>
      <c r="D84" s="380">
        <v>738.77374999999995</v>
      </c>
      <c r="E84" s="380">
        <v>47.131250000000001</v>
      </c>
      <c r="F84" s="353">
        <v>1245</v>
      </c>
      <c r="G84" s="380">
        <v>785.90500000000009</v>
      </c>
      <c r="H84" s="353">
        <v>0</v>
      </c>
      <c r="I84" s="380">
        <v>0</v>
      </c>
      <c r="J84" s="353">
        <v>0</v>
      </c>
      <c r="K84" s="380">
        <v>0</v>
      </c>
      <c r="L84" s="353">
        <v>0</v>
      </c>
      <c r="M84" s="380">
        <v>0</v>
      </c>
      <c r="N84" s="353">
        <f t="shared" si="1"/>
        <v>0</v>
      </c>
      <c r="O84" s="380">
        <f t="shared" si="2"/>
        <v>0</v>
      </c>
      <c r="P84" s="353">
        <v>148</v>
      </c>
    </row>
    <row r="85" spans="1:16" ht="12.75">
      <c r="A85" s="353">
        <f>AT3A_Schools_PS!A83</f>
        <v>74</v>
      </c>
      <c r="B85" s="353" t="str">
        <f>AT3A_Schools_PS!B83</f>
        <v>74-HAPUR</v>
      </c>
      <c r="C85" s="353">
        <v>306</v>
      </c>
      <c r="D85" s="380">
        <v>182.83125000000001</v>
      </c>
      <c r="E85" s="380">
        <v>6.9637499999999992</v>
      </c>
      <c r="F85" s="353">
        <v>305</v>
      </c>
      <c r="G85" s="380">
        <v>189.01</v>
      </c>
      <c r="H85" s="353">
        <v>0</v>
      </c>
      <c r="I85" s="380">
        <v>0</v>
      </c>
      <c r="J85" s="353">
        <v>0</v>
      </c>
      <c r="K85" s="380">
        <v>0</v>
      </c>
      <c r="L85" s="353">
        <v>1</v>
      </c>
      <c r="M85" s="380">
        <v>0.78500000000000003</v>
      </c>
      <c r="N85" s="353">
        <f t="shared" si="1"/>
        <v>0</v>
      </c>
      <c r="O85" s="380">
        <f t="shared" si="2"/>
        <v>0</v>
      </c>
      <c r="P85" s="353">
        <v>284</v>
      </c>
    </row>
    <row r="86" spans="1:16" ht="12.75">
      <c r="A86" s="353">
        <f>AT3A_Schools_PS!A84</f>
        <v>75</v>
      </c>
      <c r="B86" s="353" t="str">
        <f>AT3A_Schools_PS!B84</f>
        <v>75-SHAMLI</v>
      </c>
      <c r="C86" s="353">
        <v>609</v>
      </c>
      <c r="D86" s="380">
        <v>363.08125000000001</v>
      </c>
      <c r="E86" s="380">
        <v>43.513750000000002</v>
      </c>
      <c r="F86" s="353">
        <v>609</v>
      </c>
      <c r="G86" s="380">
        <v>406.59500000000003</v>
      </c>
      <c r="H86" s="353">
        <v>0</v>
      </c>
      <c r="I86" s="380">
        <v>0</v>
      </c>
      <c r="J86" s="353">
        <v>0</v>
      </c>
      <c r="K86" s="380">
        <v>0</v>
      </c>
      <c r="L86" s="353">
        <v>0</v>
      </c>
      <c r="M86" s="380">
        <v>0</v>
      </c>
      <c r="N86" s="353">
        <f t="shared" si="1"/>
        <v>0</v>
      </c>
      <c r="O86" s="380">
        <f t="shared" si="2"/>
        <v>0</v>
      </c>
      <c r="P86" s="353">
        <v>13</v>
      </c>
    </row>
    <row r="87" spans="1:16" ht="43.5" customHeight="1">
      <c r="A87" s="388" t="s">
        <v>853</v>
      </c>
      <c r="B87" s="734" t="s">
        <v>1240</v>
      </c>
      <c r="C87" s="735"/>
      <c r="D87" s="735"/>
      <c r="E87" s="735"/>
      <c r="F87" s="735"/>
      <c r="G87" s="735"/>
      <c r="H87" s="735"/>
      <c r="I87" s="735"/>
      <c r="J87" s="735"/>
      <c r="K87" s="735"/>
      <c r="L87" s="735"/>
      <c r="M87" s="735"/>
      <c r="N87" s="735"/>
      <c r="O87" s="735"/>
      <c r="P87" s="735"/>
    </row>
    <row r="91" spans="1:16" ht="12.75">
      <c r="A91" s="321" t="str">
        <f>AT_2A_fundflow!A53</f>
        <v>Date:</v>
      </c>
      <c r="N91" s="320" t="str">
        <f>'AT-1'!J46</f>
        <v>(Signature)</v>
      </c>
    </row>
    <row r="92" spans="1:16" ht="12.75">
      <c r="A92" s="321" t="str">
        <f>AT_2A_fundflow!A54</f>
        <v>Place: LUCKNOW</v>
      </c>
      <c r="N92" s="320" t="str">
        <f>'AT-1'!J47</f>
        <v>Secretary Basic Education Department</v>
      </c>
    </row>
    <row r="93" spans="1:16" ht="12.75">
      <c r="I93" s="449" t="str">
        <f>'AT-1'!I48</f>
        <v>Seal:</v>
      </c>
      <c r="M93" s="320" t="str">
        <f>'AT-1'!I48</f>
        <v>Seal:</v>
      </c>
    </row>
  </sheetData>
  <mergeCells count="29">
    <mergeCell ref="B87:P87"/>
    <mergeCell ref="J6:K6"/>
    <mergeCell ref="L6:M6"/>
    <mergeCell ref="M7:M8"/>
    <mergeCell ref="P6:P8"/>
    <mergeCell ref="N6:O6"/>
    <mergeCell ref="N7:N8"/>
    <mergeCell ref="O7:O8"/>
    <mergeCell ref="C6:E6"/>
    <mergeCell ref="F6:G6"/>
    <mergeCell ref="A3:P3"/>
    <mergeCell ref="A2:P2"/>
    <mergeCell ref="E1:F1"/>
    <mergeCell ref="J1:K1"/>
    <mergeCell ref="L1:M1"/>
    <mergeCell ref="A4:P4"/>
    <mergeCell ref="F5:I5"/>
    <mergeCell ref="H6:I6"/>
    <mergeCell ref="A6:A8"/>
    <mergeCell ref="B6:B8"/>
    <mergeCell ref="D7:E7"/>
    <mergeCell ref="C7:C8"/>
    <mergeCell ref="F7:F8"/>
    <mergeCell ref="H7:H8"/>
    <mergeCell ref="G7:G8"/>
    <mergeCell ref="I7:I8"/>
    <mergeCell ref="J7:J8"/>
    <mergeCell ref="K7:K8"/>
    <mergeCell ref="L7:L8"/>
  </mergeCells>
  <conditionalFormatting sqref="N12:O60 N65:O86">
    <cfRule type="cellIs" dxfId="15" priority="1" operator="notEqual">
      <formula>0</formula>
    </cfRule>
  </conditionalFormatting>
  <printOptions horizontalCentered="1"/>
  <pageMargins left="0.59055118110236227" right="0.59055118110236227" top="0.78740157480314965" bottom="0.59055118110236227" header="0.78740157480314965" footer="0.39370078740157483"/>
  <pageSetup paperSize="9" scale="96" fitToHeight="0" pageOrder="overThenDown" orientation="landscape" cellComments="atEnd" r:id="rId1"/>
  <headerFooter>
    <oddFooter>&amp;R&amp;P of &amp;N</oddFooter>
  </headerFooter>
</worksheet>
</file>

<file path=xl/worksheets/sheet32.xml><?xml version="1.0" encoding="utf-8"?>
<worksheet xmlns="http://schemas.openxmlformats.org/spreadsheetml/2006/main" xmlns:r="http://schemas.openxmlformats.org/officeDocument/2006/relationships">
  <sheetPr>
    <tabColor rgb="FF00B050"/>
    <outlinePr summaryBelow="0" summaryRight="0"/>
    <pageSetUpPr fitToPage="1"/>
  </sheetPr>
  <dimension ref="A1:Z27"/>
  <sheetViews>
    <sheetView view="pageBreakPreview" zoomScaleSheetLayoutView="100" workbookViewId="0">
      <pane xSplit="2" ySplit="9" topLeftCell="F10" activePane="bottomRight" state="frozen"/>
      <selection activeCell="D42" sqref="D42:F43"/>
      <selection pane="topRight" activeCell="D42" sqref="D42:F43"/>
      <selection pane="bottomLeft" activeCell="D42" sqref="D42:F43"/>
      <selection pane="bottomRight" activeCell="R23" sqref="R23"/>
    </sheetView>
  </sheetViews>
  <sheetFormatPr defaultColWidth="14.42578125" defaultRowHeight="15.75" customHeight="1"/>
  <cols>
    <col min="1" max="1" width="7.28515625" style="316" customWidth="1"/>
    <col min="2" max="2" width="14.42578125" style="316"/>
    <col min="3" max="8" width="14.42578125" style="316" customWidth="1"/>
    <col min="9" max="9" width="13.140625" style="316" hidden="1" customWidth="1"/>
    <col min="10" max="12" width="14.42578125" style="316" hidden="1" customWidth="1"/>
    <col min="13" max="13" width="12.5703125" style="316" customWidth="1"/>
    <col min="14" max="15" width="13.28515625" style="316" customWidth="1"/>
    <col min="16" max="16384" width="14.42578125" style="316"/>
  </cols>
  <sheetData>
    <row r="1" spans="1:26" ht="12.75">
      <c r="A1" s="286"/>
      <c r="B1" s="286"/>
      <c r="C1" s="286"/>
      <c r="D1" s="702"/>
      <c r="E1" s="702"/>
      <c r="F1" s="286"/>
      <c r="G1" s="286"/>
      <c r="H1" s="286"/>
      <c r="I1" s="286"/>
      <c r="J1" s="286"/>
      <c r="K1" s="286"/>
      <c r="L1" s="286"/>
      <c r="M1" s="286"/>
      <c r="N1" s="286"/>
      <c r="O1" s="328" t="s">
        <v>413</v>
      </c>
    </row>
    <row r="2" spans="1:26" ht="12.75">
      <c r="A2" s="701" t="str">
        <f>'AT-2-S1 BUDGET'!A2</f>
        <v>[Mid Day Meal Scheme, U.P.]</v>
      </c>
      <c r="B2" s="702"/>
      <c r="C2" s="702"/>
      <c r="D2" s="702"/>
      <c r="E2" s="702"/>
      <c r="F2" s="702"/>
      <c r="G2" s="702"/>
      <c r="H2" s="702"/>
      <c r="I2" s="702"/>
      <c r="J2" s="702"/>
      <c r="K2" s="702"/>
      <c r="L2" s="702"/>
      <c r="M2" s="702"/>
      <c r="N2" s="702"/>
      <c r="O2" s="702"/>
    </row>
    <row r="3" spans="1:26" ht="23.25">
      <c r="A3" s="704" t="str">
        <f>'AT-2-S1 BUDGET'!A3</f>
        <v>Annual Work Plan and Budget 2019-20</v>
      </c>
      <c r="B3" s="702"/>
      <c r="C3" s="702"/>
      <c r="D3" s="702"/>
      <c r="E3" s="702"/>
      <c r="F3" s="702"/>
      <c r="G3" s="702"/>
      <c r="H3" s="702"/>
      <c r="I3" s="702"/>
      <c r="J3" s="702"/>
      <c r="K3" s="702"/>
      <c r="L3" s="702"/>
      <c r="M3" s="702"/>
      <c r="N3" s="702"/>
      <c r="O3" s="702"/>
    </row>
    <row r="4" spans="1:26" ht="12.75">
      <c r="A4" s="705" t="s">
        <v>414</v>
      </c>
      <c r="B4" s="702"/>
      <c r="C4" s="702"/>
      <c r="D4" s="702"/>
      <c r="E4" s="702"/>
      <c r="F4" s="702"/>
      <c r="G4" s="702"/>
      <c r="H4" s="702"/>
      <c r="I4" s="702"/>
      <c r="J4" s="702"/>
      <c r="K4" s="702"/>
      <c r="L4" s="702"/>
      <c r="M4" s="702"/>
      <c r="N4" s="702"/>
      <c r="O4" s="702"/>
    </row>
    <row r="5" spans="1:26" ht="12.75">
      <c r="A5" s="295" t="str">
        <f>AT_2A_fundflow!A5</f>
        <v>State: UTTAR PRADESH</v>
      </c>
      <c r="B5" s="286"/>
      <c r="C5" s="286"/>
      <c r="D5" s="286"/>
      <c r="E5" s="286"/>
      <c r="F5" s="286"/>
      <c r="G5" s="286"/>
      <c r="H5" s="286"/>
      <c r="I5" s="286"/>
      <c r="J5" s="286"/>
      <c r="K5" s="286"/>
      <c r="L5" s="286"/>
      <c r="M5" s="286"/>
      <c r="N5" s="286"/>
      <c r="O5" s="296" t="str">
        <f>'AT11_KS Year wise'!P5</f>
        <v>(As on 31.03.2019)</v>
      </c>
    </row>
    <row r="6" spans="1:26" ht="66.75" customHeight="1">
      <c r="A6" s="691" t="s">
        <v>260</v>
      </c>
      <c r="B6" s="691" t="s">
        <v>70</v>
      </c>
      <c r="C6" s="693" t="s">
        <v>416</v>
      </c>
      <c r="D6" s="708"/>
      <c r="E6" s="693" t="s">
        <v>397</v>
      </c>
      <c r="F6" s="708"/>
      <c r="G6" s="693" t="s">
        <v>398</v>
      </c>
      <c r="H6" s="708"/>
      <c r="I6" s="693" t="s">
        <v>417</v>
      </c>
      <c r="J6" s="708"/>
      <c r="K6" s="693" t="s">
        <v>400</v>
      </c>
      <c r="L6" s="708"/>
      <c r="M6" s="693" t="s">
        <v>418</v>
      </c>
      <c r="N6" s="708"/>
      <c r="O6" s="726" t="s">
        <v>909</v>
      </c>
    </row>
    <row r="7" spans="1:26" ht="54.75" customHeight="1">
      <c r="A7" s="706"/>
      <c r="B7" s="706"/>
      <c r="C7" s="285" t="s">
        <v>403</v>
      </c>
      <c r="D7" s="285" t="s">
        <v>404</v>
      </c>
      <c r="E7" s="285" t="s">
        <v>403</v>
      </c>
      <c r="F7" s="285" t="s">
        <v>404</v>
      </c>
      <c r="G7" s="285" t="s">
        <v>403</v>
      </c>
      <c r="H7" s="285" t="s">
        <v>404</v>
      </c>
      <c r="I7" s="285" t="s">
        <v>405</v>
      </c>
      <c r="J7" s="285" t="s">
        <v>406</v>
      </c>
      <c r="K7" s="285" t="s">
        <v>405</v>
      </c>
      <c r="L7" s="285" t="s">
        <v>406</v>
      </c>
      <c r="M7" s="300" t="s">
        <v>907</v>
      </c>
      <c r="N7" s="300" t="s">
        <v>908</v>
      </c>
      <c r="O7" s="706"/>
    </row>
    <row r="8" spans="1:26" ht="15.75" customHeight="1">
      <c r="A8" s="285">
        <v>1</v>
      </c>
      <c r="B8" s="285">
        <v>2</v>
      </c>
      <c r="C8" s="285">
        <v>3</v>
      </c>
      <c r="D8" s="285">
        <v>4</v>
      </c>
      <c r="E8" s="285">
        <v>5</v>
      </c>
      <c r="F8" s="285">
        <v>6</v>
      </c>
      <c r="G8" s="285">
        <v>7</v>
      </c>
      <c r="H8" s="285">
        <v>8</v>
      </c>
      <c r="I8" s="285">
        <v>9</v>
      </c>
      <c r="J8" s="285">
        <v>10</v>
      </c>
      <c r="K8" s="285">
        <v>11</v>
      </c>
      <c r="L8" s="285">
        <v>12</v>
      </c>
      <c r="M8" s="285">
        <v>9</v>
      </c>
      <c r="N8" s="285">
        <v>10</v>
      </c>
      <c r="O8" s="285">
        <v>11</v>
      </c>
    </row>
    <row r="9" spans="1:26" ht="12.75">
      <c r="A9" s="289"/>
      <c r="B9" s="289" t="s">
        <v>27</v>
      </c>
      <c r="C9" s="395">
        <f t="shared" ref="C9:O9" si="0">SUM(C10:C21)</f>
        <v>182875</v>
      </c>
      <c r="D9" s="396">
        <f t="shared" si="0"/>
        <v>9143.75</v>
      </c>
      <c r="E9" s="395">
        <f t="shared" si="0"/>
        <v>175961</v>
      </c>
      <c r="F9" s="396">
        <f t="shared" si="0"/>
        <v>8798.0500000000011</v>
      </c>
      <c r="G9" s="395">
        <f t="shared" si="0"/>
        <v>0</v>
      </c>
      <c r="H9" s="396">
        <f t="shared" si="0"/>
        <v>0</v>
      </c>
      <c r="I9" s="395">
        <f t="shared" si="0"/>
        <v>6896</v>
      </c>
      <c r="J9" s="396">
        <f t="shared" si="0"/>
        <v>344.8</v>
      </c>
      <c r="K9" s="395">
        <f t="shared" si="0"/>
        <v>18</v>
      </c>
      <c r="L9" s="396">
        <f t="shared" si="0"/>
        <v>0.9</v>
      </c>
      <c r="M9" s="395">
        <f t="shared" si="0"/>
        <v>6914</v>
      </c>
      <c r="N9" s="396">
        <f t="shared" si="0"/>
        <v>345.7</v>
      </c>
      <c r="O9" s="395">
        <f t="shared" si="0"/>
        <v>15</v>
      </c>
      <c r="P9" s="197"/>
      <c r="Q9" s="197"/>
      <c r="R9" s="197"/>
      <c r="S9" s="197"/>
      <c r="T9" s="197"/>
      <c r="U9" s="197"/>
      <c r="V9" s="197"/>
      <c r="W9" s="197"/>
      <c r="X9" s="197"/>
      <c r="Y9" s="197"/>
      <c r="Z9" s="197"/>
    </row>
    <row r="10" spans="1:26" ht="12.75">
      <c r="A10" s="289"/>
      <c r="B10" s="289" t="s">
        <v>255</v>
      </c>
      <c r="C10" s="289"/>
      <c r="D10" s="392"/>
      <c r="E10" s="289"/>
      <c r="F10" s="392"/>
      <c r="G10" s="289"/>
      <c r="H10" s="289"/>
      <c r="I10" s="289"/>
      <c r="J10" s="392"/>
      <c r="K10" s="289"/>
      <c r="L10" s="392"/>
      <c r="M10" s="395">
        <f>I9+K9</f>
        <v>6914</v>
      </c>
      <c r="N10" s="389">
        <f t="shared" ref="N10:N21" si="1">ROUND(M10*0.05,5)</f>
        <v>345.7</v>
      </c>
      <c r="O10" s="289">
        <v>15</v>
      </c>
      <c r="P10" s="197"/>
      <c r="Q10" s="197"/>
      <c r="R10" s="197"/>
      <c r="S10" s="197"/>
      <c r="T10" s="197"/>
      <c r="U10" s="197"/>
      <c r="V10" s="197"/>
      <c r="W10" s="197"/>
      <c r="X10" s="197"/>
      <c r="Y10" s="197"/>
      <c r="Z10" s="197"/>
    </row>
    <row r="11" spans="1:26" ht="12.75">
      <c r="A11" s="290">
        <v>1</v>
      </c>
      <c r="B11" s="391">
        <v>38899</v>
      </c>
      <c r="C11" s="290">
        <v>29466</v>
      </c>
      <c r="D11" s="392">
        <f>ROUND(C11*0.05,5)</f>
        <v>1473.3</v>
      </c>
      <c r="E11" s="290">
        <v>29466</v>
      </c>
      <c r="F11" s="392">
        <v>1473.3</v>
      </c>
      <c r="G11" s="290">
        <v>0</v>
      </c>
      <c r="H11" s="392">
        <f>ROUND(G11*0.05,2)</f>
        <v>0</v>
      </c>
      <c r="I11" s="290">
        <v>0</v>
      </c>
      <c r="J11" s="392">
        <f t="shared" ref="J11:J21" si="2">ROUND(I11*0.05,5)</f>
        <v>0</v>
      </c>
      <c r="K11" s="290">
        <v>0</v>
      </c>
      <c r="L11" s="392">
        <f t="shared" ref="L11:L21" si="3">ROUND(K11*0.05,5)</f>
        <v>0</v>
      </c>
      <c r="M11" s="395">
        <f t="shared" ref="M11:M21" si="4">C11-E11-I11-K11</f>
        <v>0</v>
      </c>
      <c r="N11" s="389">
        <f t="shared" si="1"/>
        <v>0</v>
      </c>
      <c r="O11" s="290"/>
      <c r="P11" s="316">
        <f>C11-E11-G11-I11-K11-M11</f>
        <v>0</v>
      </c>
    </row>
    <row r="12" spans="1:26" ht="12.75">
      <c r="A12" s="290">
        <v>2</v>
      </c>
      <c r="B12" s="391">
        <v>39295</v>
      </c>
      <c r="C12" s="290">
        <v>67938</v>
      </c>
      <c r="D12" s="392">
        <f t="shared" ref="D12:D21" si="5">ROUND(C12*0.05,5)</f>
        <v>3396.9</v>
      </c>
      <c r="E12" s="290">
        <v>67938</v>
      </c>
      <c r="F12" s="392">
        <v>3396.9</v>
      </c>
      <c r="G12" s="290">
        <v>0</v>
      </c>
      <c r="H12" s="392">
        <f t="shared" ref="H12:H21" si="6">ROUND(G12*0.05,2)</f>
        <v>0</v>
      </c>
      <c r="I12" s="290">
        <v>0</v>
      </c>
      <c r="J12" s="392">
        <f t="shared" si="2"/>
        <v>0</v>
      </c>
      <c r="K12" s="290">
        <v>0</v>
      </c>
      <c r="L12" s="392">
        <f t="shared" si="3"/>
        <v>0</v>
      </c>
      <c r="M12" s="395">
        <f t="shared" si="4"/>
        <v>0</v>
      </c>
      <c r="N12" s="389">
        <f t="shared" si="1"/>
        <v>0</v>
      </c>
      <c r="O12" s="290"/>
      <c r="P12" s="511">
        <f t="shared" ref="P12:P21" si="7">C12-E12-G12-I12-K12-M12</f>
        <v>0</v>
      </c>
    </row>
    <row r="13" spans="1:26" ht="12.75">
      <c r="A13" s="290">
        <v>3</v>
      </c>
      <c r="B13" s="391">
        <v>39692</v>
      </c>
      <c r="C13" s="290">
        <v>46999</v>
      </c>
      <c r="D13" s="392">
        <f t="shared" si="5"/>
        <v>2349.9499999999998</v>
      </c>
      <c r="E13" s="290">
        <v>46999</v>
      </c>
      <c r="F13" s="392">
        <v>2349.9499999999998</v>
      </c>
      <c r="G13" s="290">
        <v>0</v>
      </c>
      <c r="H13" s="392">
        <f t="shared" si="6"/>
        <v>0</v>
      </c>
      <c r="I13" s="290">
        <v>0</v>
      </c>
      <c r="J13" s="392">
        <f t="shared" si="2"/>
        <v>0</v>
      </c>
      <c r="K13" s="290">
        <v>0</v>
      </c>
      <c r="L13" s="392">
        <f t="shared" si="3"/>
        <v>0</v>
      </c>
      <c r="M13" s="395">
        <f t="shared" si="4"/>
        <v>0</v>
      </c>
      <c r="N13" s="389">
        <f t="shared" si="1"/>
        <v>0</v>
      </c>
      <c r="O13" s="290"/>
      <c r="P13" s="511">
        <f t="shared" si="7"/>
        <v>0</v>
      </c>
    </row>
    <row r="14" spans="1:26" ht="12.75">
      <c r="A14" s="290">
        <v>4</v>
      </c>
      <c r="B14" s="393">
        <v>40087</v>
      </c>
      <c r="C14" s="290">
        <v>0</v>
      </c>
      <c r="D14" s="392">
        <f t="shared" si="5"/>
        <v>0</v>
      </c>
      <c r="E14" s="290">
        <v>0</v>
      </c>
      <c r="F14" s="392">
        <v>0</v>
      </c>
      <c r="G14" s="290">
        <v>0</v>
      </c>
      <c r="H14" s="392">
        <f t="shared" si="6"/>
        <v>0</v>
      </c>
      <c r="I14" s="290">
        <v>0</v>
      </c>
      <c r="J14" s="392">
        <f t="shared" si="2"/>
        <v>0</v>
      </c>
      <c r="K14" s="290">
        <v>0</v>
      </c>
      <c r="L14" s="392">
        <f t="shared" si="3"/>
        <v>0</v>
      </c>
      <c r="M14" s="395">
        <f t="shared" si="4"/>
        <v>0</v>
      </c>
      <c r="N14" s="389">
        <f t="shared" si="1"/>
        <v>0</v>
      </c>
      <c r="O14" s="290"/>
      <c r="P14" s="511">
        <f t="shared" si="7"/>
        <v>0</v>
      </c>
    </row>
    <row r="15" spans="1:26" ht="12.75">
      <c r="A15" s="290">
        <v>5</v>
      </c>
      <c r="B15" s="393">
        <v>40483</v>
      </c>
      <c r="C15" s="290">
        <v>0</v>
      </c>
      <c r="D15" s="392">
        <f t="shared" si="5"/>
        <v>0</v>
      </c>
      <c r="E15" s="290">
        <v>0</v>
      </c>
      <c r="F15" s="392">
        <v>0</v>
      </c>
      <c r="G15" s="290">
        <v>0</v>
      </c>
      <c r="H15" s="392">
        <f t="shared" si="6"/>
        <v>0</v>
      </c>
      <c r="I15" s="290">
        <v>0</v>
      </c>
      <c r="J15" s="392">
        <f t="shared" si="2"/>
        <v>0</v>
      </c>
      <c r="K15" s="290">
        <v>0</v>
      </c>
      <c r="L15" s="392">
        <f t="shared" si="3"/>
        <v>0</v>
      </c>
      <c r="M15" s="395">
        <f t="shared" si="4"/>
        <v>0</v>
      </c>
      <c r="N15" s="389">
        <f t="shared" si="1"/>
        <v>0</v>
      </c>
      <c r="O15" s="290"/>
      <c r="P15" s="511">
        <f t="shared" si="7"/>
        <v>0</v>
      </c>
    </row>
    <row r="16" spans="1:26" ht="12.75">
      <c r="A16" s="290">
        <v>6</v>
      </c>
      <c r="B16" s="393">
        <v>40878</v>
      </c>
      <c r="C16" s="290">
        <v>13437</v>
      </c>
      <c r="D16" s="392">
        <f t="shared" si="5"/>
        <v>671.85</v>
      </c>
      <c r="E16" s="290">
        <v>13078</v>
      </c>
      <c r="F16" s="392">
        <v>653.9</v>
      </c>
      <c r="G16" s="290">
        <v>0</v>
      </c>
      <c r="H16" s="392">
        <f t="shared" si="6"/>
        <v>0</v>
      </c>
      <c r="I16" s="290">
        <v>342</v>
      </c>
      <c r="J16" s="392">
        <f t="shared" si="2"/>
        <v>17.100000000000001</v>
      </c>
      <c r="K16" s="290">
        <v>17</v>
      </c>
      <c r="L16" s="392">
        <f t="shared" si="3"/>
        <v>0.85</v>
      </c>
      <c r="M16" s="395">
        <f t="shared" si="4"/>
        <v>0</v>
      </c>
      <c r="N16" s="389">
        <f t="shared" si="1"/>
        <v>0</v>
      </c>
      <c r="O16" s="290"/>
      <c r="P16" s="511">
        <f t="shared" si="7"/>
        <v>0</v>
      </c>
    </row>
    <row r="17" spans="1:16" ht="12.75">
      <c r="A17" s="290">
        <v>7</v>
      </c>
      <c r="B17" s="394" t="s">
        <v>407</v>
      </c>
      <c r="C17" s="290">
        <v>9601</v>
      </c>
      <c r="D17" s="392">
        <f t="shared" si="5"/>
        <v>480.05</v>
      </c>
      <c r="E17" s="290">
        <v>9079</v>
      </c>
      <c r="F17" s="392">
        <v>453.95</v>
      </c>
      <c r="G17" s="290">
        <v>0</v>
      </c>
      <c r="H17" s="392">
        <f t="shared" si="6"/>
        <v>0</v>
      </c>
      <c r="I17" s="290">
        <v>521</v>
      </c>
      <c r="J17" s="392">
        <f t="shared" si="2"/>
        <v>26.05</v>
      </c>
      <c r="K17" s="290">
        <v>1</v>
      </c>
      <c r="L17" s="392">
        <f t="shared" si="3"/>
        <v>0.05</v>
      </c>
      <c r="M17" s="395">
        <f t="shared" si="4"/>
        <v>0</v>
      </c>
      <c r="N17" s="389">
        <f t="shared" si="1"/>
        <v>0</v>
      </c>
      <c r="O17" s="290"/>
      <c r="P17" s="511">
        <f t="shared" si="7"/>
        <v>0</v>
      </c>
    </row>
    <row r="18" spans="1:16" ht="12.75">
      <c r="A18" s="290">
        <v>8</v>
      </c>
      <c r="B18" s="394" t="s">
        <v>408</v>
      </c>
      <c r="C18" s="290">
        <v>0</v>
      </c>
      <c r="D18" s="392">
        <f t="shared" si="5"/>
        <v>0</v>
      </c>
      <c r="E18" s="290">
        <v>0</v>
      </c>
      <c r="F18" s="392">
        <v>0</v>
      </c>
      <c r="G18" s="290">
        <v>0</v>
      </c>
      <c r="H18" s="392">
        <f t="shared" si="6"/>
        <v>0</v>
      </c>
      <c r="I18" s="290">
        <v>0</v>
      </c>
      <c r="J18" s="392">
        <f t="shared" si="2"/>
        <v>0</v>
      </c>
      <c r="K18" s="290">
        <v>0</v>
      </c>
      <c r="L18" s="392">
        <f t="shared" si="3"/>
        <v>0</v>
      </c>
      <c r="M18" s="395">
        <f t="shared" si="4"/>
        <v>0</v>
      </c>
      <c r="N18" s="389">
        <f t="shared" si="1"/>
        <v>0</v>
      </c>
      <c r="O18" s="290"/>
      <c r="P18" s="511">
        <f t="shared" si="7"/>
        <v>0</v>
      </c>
    </row>
    <row r="19" spans="1:16" ht="12.75">
      <c r="A19" s="290">
        <v>9</v>
      </c>
      <c r="B19" s="394" t="s">
        <v>409</v>
      </c>
      <c r="C19" s="290">
        <v>10932</v>
      </c>
      <c r="D19" s="392">
        <f t="shared" si="5"/>
        <v>546.6</v>
      </c>
      <c r="E19" s="290">
        <v>6509</v>
      </c>
      <c r="F19" s="392">
        <v>325.45</v>
      </c>
      <c r="G19" s="290">
        <v>0</v>
      </c>
      <c r="H19" s="392">
        <f t="shared" si="6"/>
        <v>0</v>
      </c>
      <c r="I19" s="290">
        <v>4423</v>
      </c>
      <c r="J19" s="392">
        <f t="shared" si="2"/>
        <v>221.15</v>
      </c>
      <c r="K19" s="290">
        <v>0</v>
      </c>
      <c r="L19" s="392">
        <f t="shared" si="3"/>
        <v>0</v>
      </c>
      <c r="M19" s="395">
        <f t="shared" si="4"/>
        <v>0</v>
      </c>
      <c r="N19" s="389">
        <f t="shared" si="1"/>
        <v>0</v>
      </c>
      <c r="O19" s="290"/>
      <c r="P19" s="511">
        <f t="shared" si="7"/>
        <v>0</v>
      </c>
    </row>
    <row r="20" spans="1:16" ht="12.75">
      <c r="A20" s="290">
        <v>10</v>
      </c>
      <c r="B20" s="394" t="s">
        <v>410</v>
      </c>
      <c r="C20" s="290">
        <v>4502</v>
      </c>
      <c r="D20" s="392">
        <f t="shared" si="5"/>
        <v>225.1</v>
      </c>
      <c r="E20" s="290">
        <v>2892</v>
      </c>
      <c r="F20" s="392">
        <v>144.6</v>
      </c>
      <c r="G20" s="290">
        <v>0</v>
      </c>
      <c r="H20" s="392">
        <f t="shared" si="6"/>
        <v>0</v>
      </c>
      <c r="I20" s="290">
        <v>1610</v>
      </c>
      <c r="J20" s="392">
        <f t="shared" si="2"/>
        <v>80.5</v>
      </c>
      <c r="K20" s="290">
        <v>0</v>
      </c>
      <c r="L20" s="392">
        <f t="shared" si="3"/>
        <v>0</v>
      </c>
      <c r="M20" s="395">
        <f t="shared" si="4"/>
        <v>0</v>
      </c>
      <c r="N20" s="389">
        <f t="shared" si="1"/>
        <v>0</v>
      </c>
      <c r="O20" s="290"/>
      <c r="P20" s="511">
        <f t="shared" si="7"/>
        <v>0</v>
      </c>
    </row>
    <row r="21" spans="1:16" ht="12.75">
      <c r="A21" s="290">
        <v>11</v>
      </c>
      <c r="B21" s="394" t="s">
        <v>411</v>
      </c>
      <c r="C21" s="290">
        <v>0</v>
      </c>
      <c r="D21" s="392">
        <f t="shared" si="5"/>
        <v>0</v>
      </c>
      <c r="E21" s="290">
        <v>0</v>
      </c>
      <c r="F21" s="392">
        <v>0</v>
      </c>
      <c r="G21" s="290">
        <v>0</v>
      </c>
      <c r="H21" s="392">
        <f t="shared" si="6"/>
        <v>0</v>
      </c>
      <c r="I21" s="290">
        <v>0</v>
      </c>
      <c r="J21" s="392">
        <f t="shared" si="2"/>
        <v>0</v>
      </c>
      <c r="K21" s="290">
        <v>0</v>
      </c>
      <c r="L21" s="392">
        <f t="shared" si="3"/>
        <v>0</v>
      </c>
      <c r="M21" s="395">
        <f t="shared" si="4"/>
        <v>0</v>
      </c>
      <c r="N21" s="389">
        <f t="shared" si="1"/>
        <v>0</v>
      </c>
      <c r="O21" s="290"/>
      <c r="P21" s="511">
        <f t="shared" si="7"/>
        <v>0</v>
      </c>
    </row>
    <row r="25" spans="1:16" ht="15.75" customHeight="1">
      <c r="A25" s="197" t="str">
        <f>AT_2A_fundflow!A53</f>
        <v>Date:</v>
      </c>
      <c r="M25" s="320" t="str">
        <f>'AT-1'!J46</f>
        <v>(Signature)</v>
      </c>
    </row>
    <row r="26" spans="1:16" ht="15.75" customHeight="1">
      <c r="A26" s="197" t="str">
        <f>AT_2A_fundflow!A54</f>
        <v>Place: LUCKNOW</v>
      </c>
      <c r="M26" s="320" t="str">
        <f>'AT-1'!J47</f>
        <v>Secretary Basic Education Department</v>
      </c>
    </row>
    <row r="27" spans="1:16" ht="15.75" customHeight="1">
      <c r="H27" s="450" t="str">
        <f>'AT-1'!I48</f>
        <v>Seal:</v>
      </c>
      <c r="L27" s="320" t="str">
        <f>'AT-1'!I48</f>
        <v>Seal:</v>
      </c>
      <c r="M27" s="450"/>
    </row>
  </sheetData>
  <mergeCells count="13">
    <mergeCell ref="A3:O3"/>
    <mergeCell ref="A2:O2"/>
    <mergeCell ref="D1:E1"/>
    <mergeCell ref="M6:N6"/>
    <mergeCell ref="O6:O7"/>
    <mergeCell ref="I6:J6"/>
    <mergeCell ref="B6:B7"/>
    <mergeCell ref="C6:D6"/>
    <mergeCell ref="E6:F6"/>
    <mergeCell ref="G6:H6"/>
    <mergeCell ref="K6:L6"/>
    <mergeCell ref="A4:O4"/>
    <mergeCell ref="A6:A7"/>
  </mergeCells>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33.xml><?xml version="1.0" encoding="utf-8"?>
<worksheet xmlns="http://schemas.openxmlformats.org/spreadsheetml/2006/main" xmlns:r="http://schemas.openxmlformats.org/officeDocument/2006/relationships">
  <sheetPr>
    <tabColor rgb="FF00B050"/>
    <outlinePr summaryBelow="0" summaryRight="0"/>
  </sheetPr>
  <dimension ref="A1:X92"/>
  <sheetViews>
    <sheetView view="pageBreakPreview" zoomScaleSheetLayoutView="100" workbookViewId="0">
      <pane xSplit="2" ySplit="9" topLeftCell="C28"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7109375" style="317" customWidth="1"/>
    <col min="2" max="2" width="21.7109375" style="317" bestFit="1" customWidth="1"/>
    <col min="3" max="8" width="12.5703125" style="317" customWidth="1"/>
    <col min="9" max="9" width="13.7109375" style="317" hidden="1" customWidth="1"/>
    <col min="10" max="10" width="14.42578125" style="317" hidden="1" customWidth="1"/>
    <col min="11" max="11" width="13.7109375" style="317" hidden="1" customWidth="1"/>
    <col min="12" max="12" width="14" style="317" hidden="1" customWidth="1"/>
    <col min="13" max="16384" width="14.42578125" style="317"/>
  </cols>
  <sheetData>
    <row r="1" spans="1:24" ht="12.75">
      <c r="A1" s="277"/>
      <c r="B1" s="277"/>
      <c r="C1" s="277"/>
      <c r="D1" s="680"/>
      <c r="E1" s="680"/>
      <c r="F1" s="277"/>
      <c r="G1" s="277"/>
      <c r="H1" s="277"/>
      <c r="I1" s="277"/>
      <c r="J1" s="277"/>
      <c r="K1" s="277"/>
      <c r="L1" s="277"/>
      <c r="M1" s="277"/>
      <c r="N1" s="277"/>
      <c r="O1" s="328" t="s">
        <v>413</v>
      </c>
    </row>
    <row r="2" spans="1:24" ht="12.75">
      <c r="A2" s="701" t="str">
        <f>'AT-2-S1 BUDGET'!A2</f>
        <v>[Mid Day Meal Scheme, U.P.]</v>
      </c>
      <c r="B2" s="680"/>
      <c r="C2" s="680"/>
      <c r="D2" s="680"/>
      <c r="E2" s="680"/>
      <c r="F2" s="680"/>
      <c r="G2" s="680"/>
      <c r="H2" s="680"/>
      <c r="I2" s="680"/>
      <c r="J2" s="680"/>
      <c r="K2" s="680"/>
      <c r="L2" s="680"/>
      <c r="M2" s="680"/>
      <c r="N2" s="680"/>
      <c r="O2" s="680"/>
    </row>
    <row r="3" spans="1:24" ht="23.25">
      <c r="A3" s="704" t="str">
        <f>'AT-2-S1 BUDGET'!A3</f>
        <v>Annual Work Plan and Budget 2019-20</v>
      </c>
      <c r="B3" s="680"/>
      <c r="C3" s="680"/>
      <c r="D3" s="680"/>
      <c r="E3" s="680"/>
      <c r="F3" s="680"/>
      <c r="G3" s="680"/>
      <c r="H3" s="680"/>
      <c r="I3" s="680"/>
      <c r="J3" s="680"/>
      <c r="K3" s="680"/>
      <c r="L3" s="680"/>
      <c r="M3" s="680"/>
      <c r="N3" s="680"/>
      <c r="O3" s="680"/>
    </row>
    <row r="4" spans="1:24" ht="12.75">
      <c r="A4" s="705" t="s">
        <v>420</v>
      </c>
      <c r="B4" s="680"/>
      <c r="C4" s="680"/>
      <c r="D4" s="680"/>
      <c r="E4" s="680"/>
      <c r="F4" s="680"/>
      <c r="G4" s="680"/>
      <c r="H4" s="680"/>
      <c r="I4" s="680"/>
      <c r="J4" s="680"/>
      <c r="K4" s="680"/>
      <c r="L4" s="680"/>
      <c r="M4" s="680"/>
      <c r="N4" s="680"/>
      <c r="O4" s="680"/>
    </row>
    <row r="5" spans="1:24" ht="12.75">
      <c r="A5" s="298" t="str">
        <f>AT_2A_fundflow!A5</f>
        <v>State: UTTAR PRADESH</v>
      </c>
      <c r="B5" s="277"/>
      <c r="C5" s="277"/>
      <c r="D5" s="277"/>
      <c r="E5" s="277"/>
      <c r="F5" s="277"/>
      <c r="G5" s="277"/>
      <c r="H5" s="277"/>
      <c r="I5" s="277"/>
      <c r="J5" s="277"/>
      <c r="K5" s="277"/>
      <c r="L5" s="277"/>
      <c r="M5" s="277"/>
      <c r="N5" s="277"/>
      <c r="O5" s="296" t="str">
        <f>'AT12_KD-New Yearwise'!O5</f>
        <v>(As on 31.03.2019)</v>
      </c>
    </row>
    <row r="6" spans="1:24" ht="50.25" customHeight="1">
      <c r="A6" s="691" t="s">
        <v>260</v>
      </c>
      <c r="B6" s="691" t="s">
        <v>90</v>
      </c>
      <c r="C6" s="693" t="s">
        <v>416</v>
      </c>
      <c r="D6" s="682"/>
      <c r="E6" s="693" t="s">
        <v>397</v>
      </c>
      <c r="F6" s="682"/>
      <c r="G6" s="693" t="s">
        <v>398</v>
      </c>
      <c r="H6" s="682"/>
      <c r="I6" s="693" t="s">
        <v>417</v>
      </c>
      <c r="J6" s="682"/>
      <c r="K6" s="693" t="s">
        <v>400</v>
      </c>
      <c r="L6" s="682"/>
      <c r="M6" s="693" t="s">
        <v>418</v>
      </c>
      <c r="N6" s="682"/>
      <c r="O6" s="691" t="s">
        <v>419</v>
      </c>
    </row>
    <row r="7" spans="1:24" ht="42" customHeight="1">
      <c r="A7" s="692"/>
      <c r="B7" s="692"/>
      <c r="C7" s="285" t="s">
        <v>403</v>
      </c>
      <c r="D7" s="285" t="s">
        <v>404</v>
      </c>
      <c r="E7" s="285" t="s">
        <v>403</v>
      </c>
      <c r="F7" s="285" t="s">
        <v>404</v>
      </c>
      <c r="G7" s="285" t="s">
        <v>403</v>
      </c>
      <c r="H7" s="285" t="s">
        <v>404</v>
      </c>
      <c r="I7" s="285" t="s">
        <v>405</v>
      </c>
      <c r="J7" s="285" t="s">
        <v>406</v>
      </c>
      <c r="K7" s="285" t="s">
        <v>405</v>
      </c>
      <c r="L7" s="285" t="s">
        <v>406</v>
      </c>
      <c r="M7" s="285" t="s">
        <v>405</v>
      </c>
      <c r="N7" s="285" t="s">
        <v>406</v>
      </c>
      <c r="O7" s="692"/>
    </row>
    <row r="8" spans="1:24" ht="15.75" customHeight="1">
      <c r="A8" s="285">
        <v>1</v>
      </c>
      <c r="B8" s="285">
        <v>2</v>
      </c>
      <c r="C8" s="285">
        <v>3</v>
      </c>
      <c r="D8" s="285">
        <v>4</v>
      </c>
      <c r="E8" s="285">
        <v>5</v>
      </c>
      <c r="F8" s="285">
        <v>6</v>
      </c>
      <c r="G8" s="285">
        <v>7</v>
      </c>
      <c r="H8" s="285">
        <v>8</v>
      </c>
      <c r="I8" s="285">
        <v>9</v>
      </c>
      <c r="J8" s="285">
        <v>10</v>
      </c>
      <c r="K8" s="285">
        <v>11</v>
      </c>
      <c r="L8" s="285">
        <v>12</v>
      </c>
      <c r="M8" s="285">
        <v>9</v>
      </c>
      <c r="N8" s="285">
        <v>10</v>
      </c>
      <c r="O8" s="285">
        <v>11</v>
      </c>
    </row>
    <row r="9" spans="1:24" ht="15.75" customHeight="1">
      <c r="A9" s="349"/>
      <c r="B9" s="349" t="s">
        <v>27</v>
      </c>
      <c r="C9" s="374">
        <f t="shared" ref="C9:O9" si="0">SUM(C10:C85)</f>
        <v>182875</v>
      </c>
      <c r="D9" s="352">
        <f t="shared" si="0"/>
        <v>9143.8500000000022</v>
      </c>
      <c r="E9" s="374">
        <f t="shared" si="0"/>
        <v>175961</v>
      </c>
      <c r="F9" s="352">
        <f t="shared" si="0"/>
        <v>8798.1499999999978</v>
      </c>
      <c r="G9" s="374">
        <f t="shared" si="0"/>
        <v>0</v>
      </c>
      <c r="H9" s="352">
        <f t="shared" si="0"/>
        <v>0</v>
      </c>
      <c r="I9" s="374">
        <f t="shared" si="0"/>
        <v>6896</v>
      </c>
      <c r="J9" s="352">
        <f t="shared" si="0"/>
        <v>344.7999999999999</v>
      </c>
      <c r="K9" s="374">
        <f t="shared" si="0"/>
        <v>18</v>
      </c>
      <c r="L9" s="352">
        <f t="shared" si="0"/>
        <v>0.9</v>
      </c>
      <c r="M9" s="374">
        <f t="shared" si="0"/>
        <v>6914</v>
      </c>
      <c r="N9" s="352">
        <f t="shared" si="0"/>
        <v>345.69999999999987</v>
      </c>
      <c r="O9" s="374">
        <f t="shared" si="0"/>
        <v>15</v>
      </c>
      <c r="P9" s="321"/>
      <c r="Q9" s="321"/>
      <c r="R9" s="321"/>
      <c r="S9" s="321"/>
      <c r="T9" s="321"/>
      <c r="U9" s="321"/>
      <c r="V9" s="321"/>
      <c r="W9" s="321"/>
      <c r="X9" s="321"/>
    </row>
    <row r="10" spans="1:24" ht="15.75" customHeight="1">
      <c r="A10" s="353"/>
      <c r="B10" s="353" t="s">
        <v>255</v>
      </c>
      <c r="C10" s="353"/>
      <c r="D10" s="380"/>
      <c r="E10" s="353"/>
      <c r="F10" s="380"/>
      <c r="G10" s="353"/>
      <c r="H10" s="353"/>
      <c r="I10" s="353"/>
      <c r="J10" s="380"/>
      <c r="K10" s="353"/>
      <c r="L10" s="380"/>
      <c r="M10" s="353">
        <f>I9+K9</f>
        <v>6914</v>
      </c>
      <c r="N10" s="380">
        <f>J9+L9</f>
        <v>345.69999999999987</v>
      </c>
      <c r="O10" s="353"/>
    </row>
    <row r="11" spans="1:24" ht="15.75" customHeight="1">
      <c r="A11" s="353">
        <f>AT3A_Schools_PS!A10</f>
        <v>1</v>
      </c>
      <c r="B11" s="353" t="str">
        <f>AT3A_Schools_PS!B10</f>
        <v>01-AGRA</v>
      </c>
      <c r="C11" s="353">
        <v>3494</v>
      </c>
      <c r="D11" s="380">
        <v>174.7</v>
      </c>
      <c r="E11" s="353">
        <v>3477</v>
      </c>
      <c r="F11" s="380">
        <v>173.85</v>
      </c>
      <c r="G11" s="353"/>
      <c r="H11" s="353"/>
      <c r="I11" s="353">
        <v>0</v>
      </c>
      <c r="J11" s="380">
        <v>0</v>
      </c>
      <c r="K11" s="353">
        <v>17</v>
      </c>
      <c r="L11" s="380">
        <v>0.85</v>
      </c>
      <c r="M11" s="353">
        <f t="shared" ref="M11:M42" si="1">C11-E11-I11-K11</f>
        <v>0</v>
      </c>
      <c r="N11" s="380">
        <f t="shared" ref="N11:N42" si="2">D11-F11-J11-L11</f>
        <v>-5.6621374255882984E-15</v>
      </c>
      <c r="O11" s="353"/>
    </row>
    <row r="12" spans="1:24" ht="15.75" customHeight="1">
      <c r="A12" s="353">
        <f>AT3A_Schools_PS!A11</f>
        <v>2</v>
      </c>
      <c r="B12" s="353" t="str">
        <f>AT3A_Schools_PS!B11</f>
        <v>02-ALIGARH</v>
      </c>
      <c r="C12" s="353">
        <v>2825</v>
      </c>
      <c r="D12" s="380">
        <v>141.25</v>
      </c>
      <c r="E12" s="353">
        <v>2748</v>
      </c>
      <c r="F12" s="380">
        <v>137.4</v>
      </c>
      <c r="G12" s="353"/>
      <c r="H12" s="353"/>
      <c r="I12" s="353">
        <v>77</v>
      </c>
      <c r="J12" s="380">
        <v>3.85</v>
      </c>
      <c r="K12" s="353">
        <v>0</v>
      </c>
      <c r="L12" s="380">
        <v>0</v>
      </c>
      <c r="M12" s="353">
        <f t="shared" si="1"/>
        <v>0</v>
      </c>
      <c r="N12" s="380">
        <f t="shared" si="2"/>
        <v>-5.773159728050814E-15</v>
      </c>
      <c r="O12" s="353"/>
    </row>
    <row r="13" spans="1:24" ht="15.75" customHeight="1">
      <c r="A13" s="353">
        <f>AT3A_Schools_PS!A12</f>
        <v>3</v>
      </c>
      <c r="B13" s="353" t="str">
        <f>AT3A_Schools_PS!B12</f>
        <v>03-ALLAHABAD</v>
      </c>
      <c r="C13" s="353">
        <v>4042</v>
      </c>
      <c r="D13" s="380">
        <v>202.1</v>
      </c>
      <c r="E13" s="353">
        <v>4042</v>
      </c>
      <c r="F13" s="380">
        <v>202.1</v>
      </c>
      <c r="G13" s="353"/>
      <c r="H13" s="353"/>
      <c r="I13" s="353">
        <v>0</v>
      </c>
      <c r="J13" s="380">
        <v>0</v>
      </c>
      <c r="K13" s="353">
        <v>0</v>
      </c>
      <c r="L13" s="380">
        <v>0</v>
      </c>
      <c r="M13" s="353">
        <f t="shared" si="1"/>
        <v>0</v>
      </c>
      <c r="N13" s="380">
        <f t="shared" si="2"/>
        <v>0</v>
      </c>
      <c r="O13" s="353"/>
    </row>
    <row r="14" spans="1:24" ht="15.75" customHeight="1">
      <c r="A14" s="353">
        <f>AT3A_Schools_PS!A13</f>
        <v>4</v>
      </c>
      <c r="B14" s="353" t="str">
        <f>AT3A_Schools_PS!B13</f>
        <v>04-AMBEDKAR NAGAR</v>
      </c>
      <c r="C14" s="353">
        <v>2242</v>
      </c>
      <c r="D14" s="380">
        <v>112.1</v>
      </c>
      <c r="E14" s="353">
        <v>2232</v>
      </c>
      <c r="F14" s="380">
        <v>111.6</v>
      </c>
      <c r="G14" s="353"/>
      <c r="H14" s="353"/>
      <c r="I14" s="353">
        <v>10</v>
      </c>
      <c r="J14" s="380">
        <v>0.5</v>
      </c>
      <c r="K14" s="353">
        <v>0</v>
      </c>
      <c r="L14" s="380">
        <v>0</v>
      </c>
      <c r="M14" s="353">
        <f t="shared" si="1"/>
        <v>0</v>
      </c>
      <c r="N14" s="380">
        <f t="shared" si="2"/>
        <v>0</v>
      </c>
      <c r="O14" s="353"/>
    </row>
    <row r="15" spans="1:24" ht="15.75" customHeight="1">
      <c r="A15" s="353">
        <f>AT3A_Schools_PS!A14</f>
        <v>5</v>
      </c>
      <c r="B15" s="353" t="str">
        <f>AT3A_Schools_PS!B14</f>
        <v>05-AURAIYA</v>
      </c>
      <c r="C15" s="353">
        <v>1661</v>
      </c>
      <c r="D15" s="380">
        <v>83.05</v>
      </c>
      <c r="E15" s="353">
        <v>1661</v>
      </c>
      <c r="F15" s="380">
        <v>83.05</v>
      </c>
      <c r="G15" s="353"/>
      <c r="H15" s="353"/>
      <c r="I15" s="353">
        <v>0</v>
      </c>
      <c r="J15" s="380">
        <v>0</v>
      </c>
      <c r="K15" s="353">
        <v>0</v>
      </c>
      <c r="L15" s="380">
        <v>0</v>
      </c>
      <c r="M15" s="353">
        <f t="shared" si="1"/>
        <v>0</v>
      </c>
      <c r="N15" s="380">
        <f t="shared" si="2"/>
        <v>0</v>
      </c>
      <c r="O15" s="353"/>
    </row>
    <row r="16" spans="1:24" ht="15.75" customHeight="1">
      <c r="A16" s="353">
        <f>AT3A_Schools_PS!A15</f>
        <v>6</v>
      </c>
      <c r="B16" s="353" t="str">
        <f>AT3A_Schools_PS!B15</f>
        <v>06-AZAMGARH</v>
      </c>
      <c r="C16" s="353">
        <v>4036</v>
      </c>
      <c r="D16" s="380">
        <v>201.8</v>
      </c>
      <c r="E16" s="353">
        <v>3997</v>
      </c>
      <c r="F16" s="380">
        <v>199.85</v>
      </c>
      <c r="G16" s="353"/>
      <c r="H16" s="353"/>
      <c r="I16" s="353">
        <v>39</v>
      </c>
      <c r="J16" s="380">
        <v>1.95</v>
      </c>
      <c r="K16" s="353">
        <v>0</v>
      </c>
      <c r="L16" s="380">
        <v>0</v>
      </c>
      <c r="M16" s="353">
        <f t="shared" si="1"/>
        <v>0</v>
      </c>
      <c r="N16" s="380">
        <f t="shared" si="2"/>
        <v>1.7097434579227411E-14</v>
      </c>
      <c r="O16" s="353"/>
    </row>
    <row r="17" spans="1:15" ht="15.75" customHeight="1">
      <c r="A17" s="353">
        <f>AT3A_Schools_PS!A16</f>
        <v>7</v>
      </c>
      <c r="B17" s="353" t="str">
        <f>AT3A_Schools_PS!B16</f>
        <v>07-BADAUN</v>
      </c>
      <c r="C17" s="353">
        <v>2594</v>
      </c>
      <c r="D17" s="380">
        <v>129.69999999999999</v>
      </c>
      <c r="E17" s="353">
        <v>2594</v>
      </c>
      <c r="F17" s="380">
        <v>129.69999999999999</v>
      </c>
      <c r="G17" s="353"/>
      <c r="H17" s="353"/>
      <c r="I17" s="353">
        <v>0</v>
      </c>
      <c r="J17" s="380">
        <v>0</v>
      </c>
      <c r="K17" s="353">
        <v>0</v>
      </c>
      <c r="L17" s="380">
        <v>0</v>
      </c>
      <c r="M17" s="353">
        <f t="shared" si="1"/>
        <v>0</v>
      </c>
      <c r="N17" s="380">
        <f t="shared" si="2"/>
        <v>0</v>
      </c>
      <c r="O17" s="353"/>
    </row>
    <row r="18" spans="1:15" ht="15.75" customHeight="1">
      <c r="A18" s="353">
        <f>AT3A_Schools_PS!A17</f>
        <v>8</v>
      </c>
      <c r="B18" s="353" t="str">
        <f>AT3A_Schools_PS!B17</f>
        <v>08-BAGHPAT</v>
      </c>
      <c r="C18" s="353">
        <v>773</v>
      </c>
      <c r="D18" s="380">
        <v>38.65</v>
      </c>
      <c r="E18" s="353">
        <v>773</v>
      </c>
      <c r="F18" s="380">
        <v>38.65</v>
      </c>
      <c r="G18" s="353"/>
      <c r="H18" s="353"/>
      <c r="I18" s="353">
        <v>0</v>
      </c>
      <c r="J18" s="380">
        <v>0</v>
      </c>
      <c r="K18" s="353">
        <v>0</v>
      </c>
      <c r="L18" s="380">
        <v>0</v>
      </c>
      <c r="M18" s="353">
        <f t="shared" si="1"/>
        <v>0</v>
      </c>
      <c r="N18" s="380">
        <f t="shared" si="2"/>
        <v>0</v>
      </c>
      <c r="O18" s="353"/>
    </row>
    <row r="19" spans="1:15" ht="15.75" customHeight="1">
      <c r="A19" s="353">
        <f>AT3A_Schools_PS!A18</f>
        <v>9</v>
      </c>
      <c r="B19" s="353" t="str">
        <f>AT3A_Schools_PS!B18</f>
        <v>09-BAHRAICH</v>
      </c>
      <c r="C19" s="353">
        <v>3736</v>
      </c>
      <c r="D19" s="380">
        <v>186.8</v>
      </c>
      <c r="E19" s="353">
        <v>3515</v>
      </c>
      <c r="F19" s="380">
        <v>175.75</v>
      </c>
      <c r="G19" s="353"/>
      <c r="H19" s="353"/>
      <c r="I19" s="353">
        <v>221</v>
      </c>
      <c r="J19" s="380">
        <v>11.05</v>
      </c>
      <c r="K19" s="353">
        <v>0</v>
      </c>
      <c r="L19" s="380">
        <v>0</v>
      </c>
      <c r="M19" s="353">
        <f t="shared" si="1"/>
        <v>0</v>
      </c>
      <c r="N19" s="380">
        <f t="shared" si="2"/>
        <v>1.0658141036401503E-14</v>
      </c>
      <c r="O19" s="353"/>
    </row>
    <row r="20" spans="1:15" ht="15.75" customHeight="1">
      <c r="A20" s="353">
        <f>AT3A_Schools_PS!A19</f>
        <v>10</v>
      </c>
      <c r="B20" s="353" t="str">
        <f>AT3A_Schools_PS!B19</f>
        <v>10-BALLIA</v>
      </c>
      <c r="C20" s="353">
        <v>3183</v>
      </c>
      <c r="D20" s="380">
        <v>159.15</v>
      </c>
      <c r="E20" s="353">
        <v>3119</v>
      </c>
      <c r="F20" s="380">
        <v>155.94999999999999</v>
      </c>
      <c r="G20" s="353"/>
      <c r="H20" s="353"/>
      <c r="I20" s="353">
        <v>64</v>
      </c>
      <c r="J20" s="380">
        <v>3.2</v>
      </c>
      <c r="K20" s="353">
        <v>0</v>
      </c>
      <c r="L20" s="380">
        <v>0</v>
      </c>
      <c r="M20" s="353">
        <f t="shared" si="1"/>
        <v>0</v>
      </c>
      <c r="N20" s="380">
        <f t="shared" si="2"/>
        <v>1.6875389974302379E-14</v>
      </c>
      <c r="O20" s="353"/>
    </row>
    <row r="21" spans="1:15" ht="15.75" customHeight="1">
      <c r="A21" s="353">
        <f>AT3A_Schools_PS!A20</f>
        <v>11</v>
      </c>
      <c r="B21" s="353" t="str">
        <f>AT3A_Schools_PS!B20</f>
        <v>11-BALRAMPUR</v>
      </c>
      <c r="C21" s="353">
        <v>2644</v>
      </c>
      <c r="D21" s="380">
        <v>132.19999999999999</v>
      </c>
      <c r="E21" s="353">
        <v>2298</v>
      </c>
      <c r="F21" s="380">
        <v>114.9</v>
      </c>
      <c r="G21" s="353"/>
      <c r="H21" s="353"/>
      <c r="I21" s="353">
        <v>346</v>
      </c>
      <c r="J21" s="380">
        <v>17.3</v>
      </c>
      <c r="K21" s="353">
        <v>0</v>
      </c>
      <c r="L21" s="380">
        <v>0</v>
      </c>
      <c r="M21" s="353">
        <f t="shared" si="1"/>
        <v>0</v>
      </c>
      <c r="N21" s="380">
        <f t="shared" si="2"/>
        <v>-1.7763568394002505E-14</v>
      </c>
      <c r="O21" s="353"/>
    </row>
    <row r="22" spans="1:15" ht="15.75" customHeight="1">
      <c r="A22" s="353">
        <f>AT3A_Schools_PS!A21</f>
        <v>12</v>
      </c>
      <c r="B22" s="353" t="str">
        <f>AT3A_Schools_PS!B21</f>
        <v>12-BANDA</v>
      </c>
      <c r="C22" s="353">
        <v>2142</v>
      </c>
      <c r="D22" s="380">
        <v>107.1</v>
      </c>
      <c r="E22" s="353">
        <v>2142</v>
      </c>
      <c r="F22" s="380">
        <v>107.1</v>
      </c>
      <c r="G22" s="353"/>
      <c r="H22" s="353"/>
      <c r="I22" s="353">
        <v>0</v>
      </c>
      <c r="J22" s="380">
        <v>0</v>
      </c>
      <c r="K22" s="353">
        <v>0</v>
      </c>
      <c r="L22" s="380">
        <v>0</v>
      </c>
      <c r="M22" s="353">
        <f t="shared" si="1"/>
        <v>0</v>
      </c>
      <c r="N22" s="380">
        <f t="shared" si="2"/>
        <v>0</v>
      </c>
      <c r="O22" s="353"/>
    </row>
    <row r="23" spans="1:15" ht="15.75" customHeight="1">
      <c r="A23" s="353">
        <f>AT3A_Schools_PS!A22</f>
        <v>13</v>
      </c>
      <c r="B23" s="353" t="str">
        <f>AT3A_Schools_PS!B22</f>
        <v>13-BARABANKI</v>
      </c>
      <c r="C23" s="353">
        <v>3461</v>
      </c>
      <c r="D23" s="380">
        <v>173.05</v>
      </c>
      <c r="E23" s="353">
        <v>3266</v>
      </c>
      <c r="F23" s="380">
        <v>163.30000000000001</v>
      </c>
      <c r="G23" s="353"/>
      <c r="H23" s="353"/>
      <c r="I23" s="353">
        <v>195</v>
      </c>
      <c r="J23" s="380">
        <v>9.75</v>
      </c>
      <c r="K23" s="353">
        <v>0</v>
      </c>
      <c r="L23" s="380">
        <v>0</v>
      </c>
      <c r="M23" s="353">
        <f t="shared" si="1"/>
        <v>0</v>
      </c>
      <c r="N23" s="380">
        <f t="shared" si="2"/>
        <v>0</v>
      </c>
      <c r="O23" s="353"/>
    </row>
    <row r="24" spans="1:15" ht="15.75" customHeight="1">
      <c r="A24" s="353">
        <f>AT3A_Schools_PS!A23</f>
        <v>14</v>
      </c>
      <c r="B24" s="353" t="str">
        <f>AT3A_Schools_PS!B23</f>
        <v>14-BAREILY</v>
      </c>
      <c r="C24" s="353">
        <v>3199</v>
      </c>
      <c r="D24" s="380">
        <v>159.94999999999999</v>
      </c>
      <c r="E24" s="353">
        <v>3069</v>
      </c>
      <c r="F24" s="380">
        <v>153.44999999999999</v>
      </c>
      <c r="G24" s="353"/>
      <c r="H24" s="353"/>
      <c r="I24" s="353">
        <v>130</v>
      </c>
      <c r="J24" s="380">
        <v>6.5</v>
      </c>
      <c r="K24" s="353">
        <v>0</v>
      </c>
      <c r="L24" s="380">
        <v>0</v>
      </c>
      <c r="M24" s="353">
        <f t="shared" si="1"/>
        <v>0</v>
      </c>
      <c r="N24" s="380">
        <f t="shared" si="2"/>
        <v>0</v>
      </c>
      <c r="O24" s="353"/>
    </row>
    <row r="25" spans="1:15" ht="15.75" customHeight="1">
      <c r="A25" s="353">
        <f>AT3A_Schools_PS!A24</f>
        <v>15</v>
      </c>
      <c r="B25" s="353" t="str">
        <f>AT3A_Schools_PS!B24</f>
        <v>15-BASTI</v>
      </c>
      <c r="C25" s="353">
        <v>2922</v>
      </c>
      <c r="D25" s="380">
        <v>146.1</v>
      </c>
      <c r="E25" s="353">
        <v>2739</v>
      </c>
      <c r="F25" s="380">
        <v>136.94999999999999</v>
      </c>
      <c r="G25" s="353"/>
      <c r="H25" s="353"/>
      <c r="I25" s="353">
        <v>183</v>
      </c>
      <c r="J25" s="380">
        <v>9.15</v>
      </c>
      <c r="K25" s="353">
        <v>0</v>
      </c>
      <c r="L25" s="380">
        <v>0</v>
      </c>
      <c r="M25" s="353">
        <f t="shared" si="1"/>
        <v>0</v>
      </c>
      <c r="N25" s="380">
        <f t="shared" si="2"/>
        <v>5.3290705182007514E-15</v>
      </c>
      <c r="O25" s="353"/>
    </row>
    <row r="26" spans="1:15" ht="15.75" customHeight="1">
      <c r="A26" s="353">
        <f>AT3A_Schools_PS!A25</f>
        <v>16</v>
      </c>
      <c r="B26" s="353" t="str">
        <f>AT3A_Schools_PS!B25</f>
        <v>16-BHADOHI</v>
      </c>
      <c r="C26" s="353">
        <v>1238</v>
      </c>
      <c r="D26" s="380">
        <v>61.9</v>
      </c>
      <c r="E26" s="353">
        <v>1148</v>
      </c>
      <c r="F26" s="380">
        <v>57.4</v>
      </c>
      <c r="G26" s="353"/>
      <c r="H26" s="353"/>
      <c r="I26" s="353">
        <v>90</v>
      </c>
      <c r="J26" s="380">
        <v>4.5</v>
      </c>
      <c r="K26" s="353">
        <v>0</v>
      </c>
      <c r="L26" s="380">
        <v>0</v>
      </c>
      <c r="M26" s="353">
        <f t="shared" si="1"/>
        <v>0</v>
      </c>
      <c r="N26" s="380">
        <f t="shared" si="2"/>
        <v>0</v>
      </c>
      <c r="O26" s="353"/>
    </row>
    <row r="27" spans="1:15" ht="15.75" customHeight="1">
      <c r="A27" s="353">
        <f>AT3A_Schools_PS!A26</f>
        <v>17</v>
      </c>
      <c r="B27" s="353" t="str">
        <f>AT3A_Schools_PS!B26</f>
        <v>17-BIJNOUR</v>
      </c>
      <c r="C27" s="353">
        <v>2754</v>
      </c>
      <c r="D27" s="380">
        <v>137.69999999999999</v>
      </c>
      <c r="E27" s="353">
        <v>2754</v>
      </c>
      <c r="F27" s="380">
        <v>137.69999999999999</v>
      </c>
      <c r="G27" s="353"/>
      <c r="H27" s="353"/>
      <c r="I27" s="353">
        <v>0</v>
      </c>
      <c r="J27" s="380">
        <v>0</v>
      </c>
      <c r="K27" s="353">
        <v>0</v>
      </c>
      <c r="L27" s="380">
        <v>0</v>
      </c>
      <c r="M27" s="353">
        <f t="shared" si="1"/>
        <v>0</v>
      </c>
      <c r="N27" s="380">
        <f t="shared" si="2"/>
        <v>0</v>
      </c>
      <c r="O27" s="353"/>
    </row>
    <row r="28" spans="1:15" ht="15.75" customHeight="1">
      <c r="A28" s="353">
        <f>AT3A_Schools_PS!A27</f>
        <v>18</v>
      </c>
      <c r="B28" s="353" t="str">
        <f>AT3A_Schools_PS!B27</f>
        <v>18-BULANDSHAHAR</v>
      </c>
      <c r="C28" s="353">
        <v>2663</v>
      </c>
      <c r="D28" s="380">
        <v>133.15</v>
      </c>
      <c r="E28" s="353">
        <v>2651</v>
      </c>
      <c r="F28" s="380">
        <v>132.55000000000001</v>
      </c>
      <c r="G28" s="353"/>
      <c r="H28" s="353"/>
      <c r="I28" s="353">
        <v>12</v>
      </c>
      <c r="J28" s="380">
        <v>0.6</v>
      </c>
      <c r="K28" s="353">
        <v>0</v>
      </c>
      <c r="L28" s="380">
        <v>0</v>
      </c>
      <c r="M28" s="353">
        <f t="shared" si="1"/>
        <v>0</v>
      </c>
      <c r="N28" s="380">
        <f t="shared" si="2"/>
        <v>-5.6621374255882984E-15</v>
      </c>
      <c r="O28" s="353"/>
    </row>
    <row r="29" spans="1:15" ht="15.75" customHeight="1">
      <c r="A29" s="353">
        <f>AT3A_Schools_PS!A28</f>
        <v>19</v>
      </c>
      <c r="B29" s="353" t="str">
        <f>AT3A_Schools_PS!B28</f>
        <v>19-CHANDAULI</v>
      </c>
      <c r="C29" s="353">
        <v>1572</v>
      </c>
      <c r="D29" s="380">
        <v>78.599999999999994</v>
      </c>
      <c r="E29" s="353">
        <v>1571</v>
      </c>
      <c r="F29" s="380">
        <v>78.55</v>
      </c>
      <c r="G29" s="353"/>
      <c r="H29" s="353"/>
      <c r="I29" s="353">
        <v>0</v>
      </c>
      <c r="J29" s="380">
        <v>0</v>
      </c>
      <c r="K29" s="353">
        <v>1</v>
      </c>
      <c r="L29" s="380">
        <v>0.05</v>
      </c>
      <c r="M29" s="353">
        <f t="shared" si="1"/>
        <v>0</v>
      </c>
      <c r="N29" s="380">
        <f t="shared" si="2"/>
        <v>-2.8449465006019636E-15</v>
      </c>
      <c r="O29" s="353"/>
    </row>
    <row r="30" spans="1:15" ht="15.75" customHeight="1">
      <c r="A30" s="353">
        <f>AT3A_Schools_PS!A29</f>
        <v>20</v>
      </c>
      <c r="B30" s="353" t="str">
        <f>AT3A_Schools_PS!B29</f>
        <v>20-CHITRAKOOT</v>
      </c>
      <c r="C30" s="353">
        <v>1578</v>
      </c>
      <c r="D30" s="380">
        <v>78.900000000000006</v>
      </c>
      <c r="E30" s="353">
        <v>1451</v>
      </c>
      <c r="F30" s="380">
        <v>72.55</v>
      </c>
      <c r="G30" s="353"/>
      <c r="H30" s="353"/>
      <c r="I30" s="353">
        <v>127</v>
      </c>
      <c r="J30" s="380">
        <v>6.35</v>
      </c>
      <c r="K30" s="353">
        <v>0</v>
      </c>
      <c r="L30" s="380">
        <v>0</v>
      </c>
      <c r="M30" s="353">
        <f t="shared" si="1"/>
        <v>0</v>
      </c>
      <c r="N30" s="380">
        <f t="shared" si="2"/>
        <v>8.8817841970012523E-15</v>
      </c>
      <c r="O30" s="353"/>
    </row>
    <row r="31" spans="1:15" ht="15.75" customHeight="1">
      <c r="A31" s="353">
        <f>AT3A_Schools_PS!A30</f>
        <v>21</v>
      </c>
      <c r="B31" s="353" t="str">
        <f>AT3A_Schools_PS!B30</f>
        <v>21-AMETHI</v>
      </c>
      <c r="C31" s="353">
        <v>2388</v>
      </c>
      <c r="D31" s="380">
        <v>119.4</v>
      </c>
      <c r="E31" s="353">
        <v>2388</v>
      </c>
      <c r="F31" s="380">
        <v>119.4</v>
      </c>
      <c r="G31" s="353"/>
      <c r="H31" s="353"/>
      <c r="I31" s="353">
        <v>0</v>
      </c>
      <c r="J31" s="380">
        <v>0</v>
      </c>
      <c r="K31" s="353">
        <v>0</v>
      </c>
      <c r="L31" s="380">
        <v>0</v>
      </c>
      <c r="M31" s="353">
        <f t="shared" si="1"/>
        <v>0</v>
      </c>
      <c r="N31" s="380">
        <f t="shared" si="2"/>
        <v>0</v>
      </c>
      <c r="O31" s="353"/>
    </row>
    <row r="32" spans="1:15" ht="15.75" customHeight="1">
      <c r="A32" s="353">
        <f>AT3A_Schools_PS!A31</f>
        <v>22</v>
      </c>
      <c r="B32" s="353" t="str">
        <f>AT3A_Schools_PS!B31</f>
        <v>22-DEORIA</v>
      </c>
      <c r="C32" s="353">
        <v>3773</v>
      </c>
      <c r="D32" s="380">
        <v>188.65</v>
      </c>
      <c r="E32" s="353">
        <v>3773</v>
      </c>
      <c r="F32" s="380">
        <v>188.65</v>
      </c>
      <c r="G32" s="353"/>
      <c r="H32" s="353"/>
      <c r="I32" s="353">
        <v>0</v>
      </c>
      <c r="J32" s="380">
        <v>0</v>
      </c>
      <c r="K32" s="353">
        <v>0</v>
      </c>
      <c r="L32" s="380">
        <v>0</v>
      </c>
      <c r="M32" s="353">
        <f t="shared" si="1"/>
        <v>0</v>
      </c>
      <c r="N32" s="380">
        <f t="shared" si="2"/>
        <v>0</v>
      </c>
      <c r="O32" s="353"/>
    </row>
    <row r="33" spans="1:15" ht="15.75" customHeight="1">
      <c r="A33" s="353">
        <f>AT3A_Schools_PS!A32</f>
        <v>23</v>
      </c>
      <c r="B33" s="353" t="str">
        <f>AT3A_Schools_PS!B32</f>
        <v>23-ETAH</v>
      </c>
      <c r="C33" s="353">
        <v>1967</v>
      </c>
      <c r="D33" s="380">
        <v>98.35</v>
      </c>
      <c r="E33" s="353">
        <v>1775</v>
      </c>
      <c r="F33" s="380">
        <v>88.75</v>
      </c>
      <c r="G33" s="353"/>
      <c r="H33" s="353"/>
      <c r="I33" s="353">
        <v>192</v>
      </c>
      <c r="J33" s="380">
        <v>9.6</v>
      </c>
      <c r="K33" s="353">
        <v>0</v>
      </c>
      <c r="L33" s="380">
        <v>0</v>
      </c>
      <c r="M33" s="353">
        <f t="shared" si="1"/>
        <v>0</v>
      </c>
      <c r="N33" s="380">
        <f t="shared" si="2"/>
        <v>-5.3290705182007514E-15</v>
      </c>
      <c r="O33" s="353"/>
    </row>
    <row r="34" spans="1:15" ht="15.75" customHeight="1">
      <c r="A34" s="353">
        <f>AT3A_Schools_PS!A33</f>
        <v>24</v>
      </c>
      <c r="B34" s="353" t="str">
        <f>AT3A_Schools_PS!B33</f>
        <v>24-FAIZABAD</v>
      </c>
      <c r="C34" s="353">
        <v>2573</v>
      </c>
      <c r="D34" s="380">
        <v>128.65</v>
      </c>
      <c r="E34" s="353">
        <v>2302</v>
      </c>
      <c r="F34" s="380">
        <v>115.1</v>
      </c>
      <c r="G34" s="353"/>
      <c r="H34" s="353"/>
      <c r="I34" s="353">
        <v>271</v>
      </c>
      <c r="J34" s="380">
        <v>13.55</v>
      </c>
      <c r="K34" s="353">
        <v>0</v>
      </c>
      <c r="L34" s="380">
        <v>0</v>
      </c>
      <c r="M34" s="353">
        <f t="shared" si="1"/>
        <v>0</v>
      </c>
      <c r="N34" s="380">
        <f t="shared" si="2"/>
        <v>1.0658141036401503E-14</v>
      </c>
      <c r="O34" s="353"/>
    </row>
    <row r="35" spans="1:15" ht="15.75" customHeight="1">
      <c r="A35" s="353">
        <f>AT3A_Schools_PS!A34</f>
        <v>25</v>
      </c>
      <c r="B35" s="353" t="str">
        <f>AT3A_Schools_PS!B34</f>
        <v>25-FARRUKHABAD</v>
      </c>
      <c r="C35" s="353">
        <v>2107</v>
      </c>
      <c r="D35" s="380">
        <v>105.45</v>
      </c>
      <c r="E35" s="353">
        <v>1980</v>
      </c>
      <c r="F35" s="380">
        <v>99.1</v>
      </c>
      <c r="G35" s="353"/>
      <c r="H35" s="353"/>
      <c r="I35" s="353">
        <v>127</v>
      </c>
      <c r="J35" s="380">
        <v>6.35</v>
      </c>
      <c r="K35" s="353">
        <v>0</v>
      </c>
      <c r="L35" s="380">
        <v>0</v>
      </c>
      <c r="M35" s="353">
        <f t="shared" si="1"/>
        <v>0</v>
      </c>
      <c r="N35" s="380">
        <f t="shared" si="2"/>
        <v>8.8817841970012523E-15</v>
      </c>
      <c r="O35" s="353"/>
    </row>
    <row r="36" spans="1:15" ht="15.75" customHeight="1">
      <c r="A36" s="353">
        <f>AT3A_Schools_PS!A35</f>
        <v>26</v>
      </c>
      <c r="B36" s="353" t="str">
        <f>AT3A_Schools_PS!B35</f>
        <v>26-FATEHPUR</v>
      </c>
      <c r="C36" s="353">
        <v>3099</v>
      </c>
      <c r="D36" s="380">
        <v>154.94999999999999</v>
      </c>
      <c r="E36" s="353">
        <v>3099</v>
      </c>
      <c r="F36" s="380">
        <v>154.94999999999999</v>
      </c>
      <c r="G36" s="353"/>
      <c r="H36" s="353"/>
      <c r="I36" s="353">
        <v>0</v>
      </c>
      <c r="J36" s="380">
        <v>0</v>
      </c>
      <c r="K36" s="353">
        <v>0</v>
      </c>
      <c r="L36" s="380">
        <v>0</v>
      </c>
      <c r="M36" s="353">
        <f t="shared" si="1"/>
        <v>0</v>
      </c>
      <c r="N36" s="380">
        <f t="shared" si="2"/>
        <v>0</v>
      </c>
      <c r="O36" s="353"/>
    </row>
    <row r="37" spans="1:15" ht="15.75" customHeight="1">
      <c r="A37" s="353">
        <f>AT3A_Schools_PS!A36</f>
        <v>27</v>
      </c>
      <c r="B37" s="353" t="str">
        <f>AT3A_Schools_PS!B36</f>
        <v>27-FIROZABAD</v>
      </c>
      <c r="C37" s="353">
        <v>2490</v>
      </c>
      <c r="D37" s="380">
        <v>124.5</v>
      </c>
      <c r="E37" s="353">
        <v>2260</v>
      </c>
      <c r="F37" s="380">
        <v>113</v>
      </c>
      <c r="G37" s="353"/>
      <c r="H37" s="353"/>
      <c r="I37" s="353">
        <v>230</v>
      </c>
      <c r="J37" s="380">
        <v>11.5</v>
      </c>
      <c r="K37" s="353">
        <v>0</v>
      </c>
      <c r="L37" s="380">
        <v>0</v>
      </c>
      <c r="M37" s="353">
        <f t="shared" si="1"/>
        <v>0</v>
      </c>
      <c r="N37" s="380">
        <f t="shared" si="2"/>
        <v>0</v>
      </c>
      <c r="O37" s="353"/>
    </row>
    <row r="38" spans="1:15" ht="15.75" customHeight="1">
      <c r="A38" s="353">
        <f>AT3A_Schools_PS!A37</f>
        <v>28</v>
      </c>
      <c r="B38" s="353" t="str">
        <f>AT3A_Schools_PS!B37</f>
        <v>28-G.B. NAGAR</v>
      </c>
      <c r="C38" s="353">
        <v>745</v>
      </c>
      <c r="D38" s="380">
        <v>37.25</v>
      </c>
      <c r="E38" s="353">
        <v>733</v>
      </c>
      <c r="F38" s="380">
        <v>36.65</v>
      </c>
      <c r="G38" s="353"/>
      <c r="H38" s="353"/>
      <c r="I38" s="353">
        <v>12</v>
      </c>
      <c r="J38" s="380">
        <v>0.6</v>
      </c>
      <c r="K38" s="353">
        <v>0</v>
      </c>
      <c r="L38" s="380">
        <v>0</v>
      </c>
      <c r="M38" s="353">
        <f t="shared" si="1"/>
        <v>0</v>
      </c>
      <c r="N38" s="380">
        <f t="shared" si="2"/>
        <v>1.4432899320127035E-15</v>
      </c>
      <c r="O38" s="353">
        <v>15</v>
      </c>
    </row>
    <row r="39" spans="1:15" ht="15.75" customHeight="1">
      <c r="A39" s="353">
        <f>AT3A_Schools_PS!A38</f>
        <v>29</v>
      </c>
      <c r="B39" s="353" t="str">
        <f>AT3A_Schools_PS!B38</f>
        <v>29-GHAZIPUR</v>
      </c>
      <c r="C39" s="353">
        <v>3270</v>
      </c>
      <c r="D39" s="380">
        <v>163.5</v>
      </c>
      <c r="E39" s="353">
        <v>3270</v>
      </c>
      <c r="F39" s="380">
        <v>163.5</v>
      </c>
      <c r="G39" s="353"/>
      <c r="H39" s="353"/>
      <c r="I39" s="353">
        <v>0</v>
      </c>
      <c r="J39" s="380">
        <v>0</v>
      </c>
      <c r="K39" s="353">
        <v>0</v>
      </c>
      <c r="L39" s="380">
        <v>0</v>
      </c>
      <c r="M39" s="353">
        <f t="shared" si="1"/>
        <v>0</v>
      </c>
      <c r="N39" s="380">
        <f t="shared" si="2"/>
        <v>0</v>
      </c>
      <c r="O39" s="353"/>
    </row>
    <row r="40" spans="1:15" ht="15.75" customHeight="1">
      <c r="A40" s="353">
        <f>AT3A_Schools_PS!A39</f>
        <v>30</v>
      </c>
      <c r="B40" s="353" t="str">
        <f>AT3A_Schools_PS!B39</f>
        <v>30-GHAZIYABAD</v>
      </c>
      <c r="C40" s="353">
        <v>831</v>
      </c>
      <c r="D40" s="380">
        <v>41.55</v>
      </c>
      <c r="E40" s="353">
        <v>681</v>
      </c>
      <c r="F40" s="380">
        <v>34.049999999999997</v>
      </c>
      <c r="G40" s="353"/>
      <c r="H40" s="353"/>
      <c r="I40" s="353">
        <v>150</v>
      </c>
      <c r="J40" s="380">
        <v>7.5</v>
      </c>
      <c r="K40" s="353">
        <v>0</v>
      </c>
      <c r="L40" s="380">
        <v>0</v>
      </c>
      <c r="M40" s="353">
        <f t="shared" si="1"/>
        <v>0</v>
      </c>
      <c r="N40" s="380">
        <f t="shared" si="2"/>
        <v>0</v>
      </c>
      <c r="O40" s="353"/>
    </row>
    <row r="41" spans="1:15" ht="15.75" customHeight="1">
      <c r="A41" s="353">
        <f>AT3A_Schools_PS!A40</f>
        <v>31</v>
      </c>
      <c r="B41" s="353" t="str">
        <f>AT3A_Schools_PS!B40</f>
        <v>31-GONDA</v>
      </c>
      <c r="C41" s="353">
        <v>3586</v>
      </c>
      <c r="D41" s="380">
        <v>179.3</v>
      </c>
      <c r="E41" s="353">
        <v>3201</v>
      </c>
      <c r="F41" s="380">
        <v>160.05000000000001</v>
      </c>
      <c r="G41" s="353"/>
      <c r="H41" s="353"/>
      <c r="I41" s="353">
        <v>385</v>
      </c>
      <c r="J41" s="380">
        <v>19.25</v>
      </c>
      <c r="K41" s="353">
        <v>0</v>
      </c>
      <c r="L41" s="380">
        <v>0</v>
      </c>
      <c r="M41" s="353">
        <f t="shared" si="1"/>
        <v>0</v>
      </c>
      <c r="N41" s="380">
        <f t="shared" si="2"/>
        <v>0</v>
      </c>
      <c r="O41" s="353"/>
    </row>
    <row r="42" spans="1:15" ht="15.75" customHeight="1">
      <c r="A42" s="353">
        <f>AT3A_Schools_PS!A41</f>
        <v>32</v>
      </c>
      <c r="B42" s="353" t="str">
        <f>AT3A_Schools_PS!B41</f>
        <v>32-GORAKHPUR</v>
      </c>
      <c r="C42" s="353">
        <v>3302</v>
      </c>
      <c r="D42" s="380">
        <v>165.1</v>
      </c>
      <c r="E42" s="353">
        <v>3302</v>
      </c>
      <c r="F42" s="380">
        <v>165.1</v>
      </c>
      <c r="G42" s="353"/>
      <c r="H42" s="353"/>
      <c r="I42" s="353">
        <v>0</v>
      </c>
      <c r="J42" s="380">
        <v>0</v>
      </c>
      <c r="K42" s="353">
        <v>0</v>
      </c>
      <c r="L42" s="380">
        <v>0</v>
      </c>
      <c r="M42" s="353">
        <f t="shared" si="1"/>
        <v>0</v>
      </c>
      <c r="N42" s="380">
        <f t="shared" si="2"/>
        <v>0</v>
      </c>
      <c r="O42" s="353"/>
    </row>
    <row r="43" spans="1:15" ht="15.75" customHeight="1">
      <c r="A43" s="353">
        <f>AT3A_Schools_PS!A42</f>
        <v>33</v>
      </c>
      <c r="B43" s="353" t="str">
        <f>AT3A_Schools_PS!B42</f>
        <v>33-HAMEERPUR</v>
      </c>
      <c r="C43" s="353">
        <v>1261</v>
      </c>
      <c r="D43" s="380">
        <v>63.05</v>
      </c>
      <c r="E43" s="353">
        <v>1228</v>
      </c>
      <c r="F43" s="380">
        <v>61.4</v>
      </c>
      <c r="G43" s="353"/>
      <c r="H43" s="353"/>
      <c r="I43" s="353">
        <v>33</v>
      </c>
      <c r="J43" s="380">
        <v>1.65</v>
      </c>
      <c r="K43" s="353">
        <v>0</v>
      </c>
      <c r="L43" s="380">
        <v>0</v>
      </c>
      <c r="M43" s="353">
        <f t="shared" ref="M43:M74" si="3">C43-E43-I43-K43</f>
        <v>0</v>
      </c>
      <c r="N43" s="380">
        <f t="shared" ref="N43:N74" si="4">D43-F43-J43-L43</f>
        <v>-1.3322676295501878E-15</v>
      </c>
      <c r="O43" s="353"/>
    </row>
    <row r="44" spans="1:15" ht="15.75" customHeight="1">
      <c r="A44" s="353">
        <f>AT3A_Schools_PS!A43</f>
        <v>34</v>
      </c>
      <c r="B44" s="353" t="str">
        <f>AT3A_Schools_PS!B43</f>
        <v>34-HARDOI</v>
      </c>
      <c r="C44" s="353">
        <v>4699</v>
      </c>
      <c r="D44" s="380">
        <v>234.95</v>
      </c>
      <c r="E44" s="353">
        <v>4341</v>
      </c>
      <c r="F44" s="380">
        <v>217.05</v>
      </c>
      <c r="G44" s="353"/>
      <c r="H44" s="353"/>
      <c r="I44" s="353">
        <v>358</v>
      </c>
      <c r="J44" s="380">
        <v>17.899999999999999</v>
      </c>
      <c r="K44" s="353">
        <v>0</v>
      </c>
      <c r="L44" s="380">
        <v>0</v>
      </c>
      <c r="M44" s="353">
        <f t="shared" si="3"/>
        <v>0</v>
      </c>
      <c r="N44" s="380">
        <f t="shared" si="4"/>
        <v>-2.1316282072803006E-14</v>
      </c>
      <c r="O44" s="353"/>
    </row>
    <row r="45" spans="1:15" ht="15.75" customHeight="1">
      <c r="A45" s="353">
        <f>AT3A_Schools_PS!A44</f>
        <v>35</v>
      </c>
      <c r="B45" s="353" t="str">
        <f>AT3A_Schools_PS!B44</f>
        <v>35-HATHRAS</v>
      </c>
      <c r="C45" s="353">
        <v>1690</v>
      </c>
      <c r="D45" s="380">
        <v>84.5</v>
      </c>
      <c r="E45" s="353">
        <v>1598</v>
      </c>
      <c r="F45" s="380">
        <v>79.900000000000006</v>
      </c>
      <c r="G45" s="353"/>
      <c r="H45" s="353"/>
      <c r="I45" s="353">
        <v>92</v>
      </c>
      <c r="J45" s="380">
        <v>4.5999999999999996</v>
      </c>
      <c r="K45" s="353">
        <v>0</v>
      </c>
      <c r="L45" s="380">
        <v>0</v>
      </c>
      <c r="M45" s="353">
        <f t="shared" si="3"/>
        <v>0</v>
      </c>
      <c r="N45" s="380">
        <f t="shared" si="4"/>
        <v>-5.3290705182007514E-15</v>
      </c>
      <c r="O45" s="353"/>
    </row>
    <row r="46" spans="1:15" ht="15.75" customHeight="1">
      <c r="A46" s="353">
        <f>AT3A_Schools_PS!A45</f>
        <v>36</v>
      </c>
      <c r="B46" s="353" t="str">
        <f>AT3A_Schools_PS!B45</f>
        <v>36-ITAWAH</v>
      </c>
      <c r="C46" s="353">
        <v>2010</v>
      </c>
      <c r="D46" s="380">
        <v>100.5</v>
      </c>
      <c r="E46" s="353">
        <v>1971</v>
      </c>
      <c r="F46" s="380">
        <v>98.55</v>
      </c>
      <c r="G46" s="353"/>
      <c r="H46" s="353"/>
      <c r="I46" s="353">
        <v>39</v>
      </c>
      <c r="J46" s="380">
        <v>1.95</v>
      </c>
      <c r="K46" s="353">
        <v>0</v>
      </c>
      <c r="L46" s="380">
        <v>0</v>
      </c>
      <c r="M46" s="353">
        <f t="shared" si="3"/>
        <v>0</v>
      </c>
      <c r="N46" s="380">
        <f t="shared" si="4"/>
        <v>2.886579864025407E-15</v>
      </c>
      <c r="O46" s="353"/>
    </row>
    <row r="47" spans="1:15" ht="15.75" customHeight="1">
      <c r="A47" s="353">
        <f>AT3A_Schools_PS!A46</f>
        <v>37</v>
      </c>
      <c r="B47" s="353" t="str">
        <f>AT3A_Schools_PS!B46</f>
        <v>37-J.P. NAGAR</v>
      </c>
      <c r="C47" s="353">
        <v>1646</v>
      </c>
      <c r="D47" s="380">
        <v>82.3</v>
      </c>
      <c r="E47" s="353">
        <v>1614</v>
      </c>
      <c r="F47" s="380">
        <v>80.7</v>
      </c>
      <c r="G47" s="353"/>
      <c r="H47" s="353"/>
      <c r="I47" s="353">
        <v>32</v>
      </c>
      <c r="J47" s="380">
        <v>1.6</v>
      </c>
      <c r="K47" s="353">
        <v>0</v>
      </c>
      <c r="L47" s="380">
        <v>0</v>
      </c>
      <c r="M47" s="353">
        <f t="shared" si="3"/>
        <v>0</v>
      </c>
      <c r="N47" s="380">
        <f t="shared" si="4"/>
        <v>-5.773159728050814E-15</v>
      </c>
      <c r="O47" s="353">
        <v>0</v>
      </c>
    </row>
    <row r="48" spans="1:15" ht="15.75" customHeight="1">
      <c r="A48" s="353">
        <f>AT3A_Schools_PS!A47</f>
        <v>38</v>
      </c>
      <c r="B48" s="353" t="str">
        <f>AT3A_Schools_PS!B47</f>
        <v>38-JALAUN</v>
      </c>
      <c r="C48" s="353">
        <v>1935</v>
      </c>
      <c r="D48" s="380">
        <v>96.75</v>
      </c>
      <c r="E48" s="353">
        <v>1927</v>
      </c>
      <c r="F48" s="380">
        <v>96.35</v>
      </c>
      <c r="G48" s="353"/>
      <c r="H48" s="353"/>
      <c r="I48" s="353">
        <v>8</v>
      </c>
      <c r="J48" s="380">
        <v>0.4</v>
      </c>
      <c r="K48" s="353">
        <v>0</v>
      </c>
      <c r="L48" s="380">
        <v>0</v>
      </c>
      <c r="M48" s="353">
        <f t="shared" si="3"/>
        <v>0</v>
      </c>
      <c r="N48" s="380">
        <f t="shared" si="4"/>
        <v>5.6621374255882984E-15</v>
      </c>
      <c r="O48" s="353">
        <v>0</v>
      </c>
    </row>
    <row r="49" spans="1:15" ht="15.75" customHeight="1">
      <c r="A49" s="353">
        <f>AT3A_Schools_PS!A48</f>
        <v>39</v>
      </c>
      <c r="B49" s="353" t="str">
        <f>AT3A_Schools_PS!B48</f>
        <v>39-JAUNPUR</v>
      </c>
      <c r="C49" s="353">
        <v>3785</v>
      </c>
      <c r="D49" s="380">
        <v>189.25</v>
      </c>
      <c r="E49" s="353">
        <v>3549</v>
      </c>
      <c r="F49" s="380">
        <v>177.45</v>
      </c>
      <c r="G49" s="353"/>
      <c r="H49" s="353"/>
      <c r="I49" s="353">
        <v>236</v>
      </c>
      <c r="J49" s="380">
        <v>11.8</v>
      </c>
      <c r="K49" s="353">
        <v>0</v>
      </c>
      <c r="L49" s="380">
        <v>0</v>
      </c>
      <c r="M49" s="353">
        <f t="shared" si="3"/>
        <v>0</v>
      </c>
      <c r="N49" s="380">
        <f t="shared" si="4"/>
        <v>1.0658141036401503E-14</v>
      </c>
      <c r="O49" s="353"/>
    </row>
    <row r="50" spans="1:15" ht="15.75" customHeight="1">
      <c r="A50" s="353">
        <f>AT3A_Schools_PS!A49</f>
        <v>40</v>
      </c>
      <c r="B50" s="353" t="str">
        <f>AT3A_Schools_PS!B49</f>
        <v>40-JHANSI</v>
      </c>
      <c r="C50" s="353">
        <v>1915</v>
      </c>
      <c r="D50" s="380">
        <v>95.75</v>
      </c>
      <c r="E50" s="353">
        <v>1854</v>
      </c>
      <c r="F50" s="380">
        <v>92.7</v>
      </c>
      <c r="G50" s="353"/>
      <c r="H50" s="353"/>
      <c r="I50" s="353">
        <v>61</v>
      </c>
      <c r="J50" s="380">
        <v>3.05</v>
      </c>
      <c r="K50" s="353">
        <v>0</v>
      </c>
      <c r="L50" s="380">
        <v>0</v>
      </c>
      <c r="M50" s="353">
        <f t="shared" si="3"/>
        <v>0</v>
      </c>
      <c r="N50" s="380">
        <f t="shared" si="4"/>
        <v>-2.6645352591003757E-15</v>
      </c>
      <c r="O50" s="353"/>
    </row>
    <row r="51" spans="1:15" ht="15.75" customHeight="1">
      <c r="A51" s="353">
        <f>AT3A_Schools_PS!A50</f>
        <v>41</v>
      </c>
      <c r="B51" s="353" t="str">
        <f>AT3A_Schools_PS!B50</f>
        <v>41-KANNAUJ</v>
      </c>
      <c r="C51" s="353">
        <v>1964</v>
      </c>
      <c r="D51" s="380">
        <v>98.2</v>
      </c>
      <c r="E51" s="353">
        <v>1774</v>
      </c>
      <c r="F51" s="380">
        <v>88.7</v>
      </c>
      <c r="G51" s="353"/>
      <c r="H51" s="353"/>
      <c r="I51" s="353">
        <v>190</v>
      </c>
      <c r="J51" s="380">
        <v>9.5</v>
      </c>
      <c r="K51" s="353">
        <v>0</v>
      </c>
      <c r="L51" s="380">
        <v>0</v>
      </c>
      <c r="M51" s="353">
        <f t="shared" si="3"/>
        <v>0</v>
      </c>
      <c r="N51" s="380">
        <f t="shared" si="4"/>
        <v>0</v>
      </c>
      <c r="O51" s="353"/>
    </row>
    <row r="52" spans="1:15" ht="15.75" customHeight="1">
      <c r="A52" s="353">
        <f>AT3A_Schools_PS!A51</f>
        <v>42</v>
      </c>
      <c r="B52" s="353" t="str">
        <f>AT3A_Schools_PS!B51</f>
        <v>42-KANPUR DEHAT</v>
      </c>
      <c r="C52" s="353">
        <v>2493</v>
      </c>
      <c r="D52" s="380">
        <v>124.65</v>
      </c>
      <c r="E52" s="353">
        <v>2370</v>
      </c>
      <c r="F52" s="380">
        <v>118.5</v>
      </c>
      <c r="G52" s="353"/>
      <c r="H52" s="353"/>
      <c r="I52" s="353">
        <v>123</v>
      </c>
      <c r="J52" s="380">
        <v>6.15</v>
      </c>
      <c r="K52" s="353">
        <v>0</v>
      </c>
      <c r="L52" s="380">
        <v>0</v>
      </c>
      <c r="M52" s="353">
        <f t="shared" si="3"/>
        <v>0</v>
      </c>
      <c r="N52" s="380">
        <f t="shared" si="4"/>
        <v>5.3290705182007514E-15</v>
      </c>
      <c r="O52" s="353"/>
    </row>
    <row r="53" spans="1:15" ht="15.75" customHeight="1">
      <c r="A53" s="353">
        <f>AT3A_Schools_PS!A52</f>
        <v>43</v>
      </c>
      <c r="B53" s="353" t="str">
        <f>AT3A_Schools_PS!B52</f>
        <v>43-KANPUR NAGAR</v>
      </c>
      <c r="C53" s="353">
        <v>2544</v>
      </c>
      <c r="D53" s="380">
        <v>127.2</v>
      </c>
      <c r="E53" s="353">
        <v>2544</v>
      </c>
      <c r="F53" s="380">
        <v>127.2</v>
      </c>
      <c r="G53" s="353"/>
      <c r="H53" s="353"/>
      <c r="I53" s="353">
        <v>0</v>
      </c>
      <c r="J53" s="380">
        <v>0</v>
      </c>
      <c r="K53" s="353">
        <v>0</v>
      </c>
      <c r="L53" s="380">
        <v>0</v>
      </c>
      <c r="M53" s="353">
        <f t="shared" si="3"/>
        <v>0</v>
      </c>
      <c r="N53" s="380">
        <f t="shared" si="4"/>
        <v>0</v>
      </c>
      <c r="O53" s="353"/>
    </row>
    <row r="54" spans="1:15" ht="15.75" customHeight="1">
      <c r="A54" s="353">
        <f>AT3A_Schools_PS!A53</f>
        <v>44</v>
      </c>
      <c r="B54" s="353" t="str">
        <f>AT3A_Schools_PS!B53</f>
        <v>44-KAAS GANJ</v>
      </c>
      <c r="C54" s="353">
        <v>1818</v>
      </c>
      <c r="D54" s="380">
        <v>90.9</v>
      </c>
      <c r="E54" s="353">
        <v>1818</v>
      </c>
      <c r="F54" s="380">
        <v>90.9</v>
      </c>
      <c r="G54" s="353"/>
      <c r="H54" s="353"/>
      <c r="I54" s="353">
        <v>0</v>
      </c>
      <c r="J54" s="380">
        <v>0</v>
      </c>
      <c r="K54" s="353">
        <v>0</v>
      </c>
      <c r="L54" s="380">
        <v>0</v>
      </c>
      <c r="M54" s="353">
        <f t="shared" si="3"/>
        <v>0</v>
      </c>
      <c r="N54" s="380">
        <f t="shared" si="4"/>
        <v>0</v>
      </c>
      <c r="O54" s="353"/>
    </row>
    <row r="55" spans="1:15" ht="15.75" customHeight="1">
      <c r="A55" s="353">
        <f>AT3A_Schools_PS!A54</f>
        <v>45</v>
      </c>
      <c r="B55" s="353" t="str">
        <f>AT3A_Schools_PS!B54</f>
        <v>45-KAUSHAMBI</v>
      </c>
      <c r="C55" s="353">
        <v>1577</v>
      </c>
      <c r="D55" s="380">
        <v>78.849999999999994</v>
      </c>
      <c r="E55" s="353">
        <v>1577</v>
      </c>
      <c r="F55" s="380">
        <v>78.849999999999994</v>
      </c>
      <c r="G55" s="353"/>
      <c r="H55" s="353"/>
      <c r="I55" s="353">
        <v>0</v>
      </c>
      <c r="J55" s="380">
        <v>0</v>
      </c>
      <c r="K55" s="353">
        <v>0</v>
      </c>
      <c r="L55" s="380">
        <v>0</v>
      </c>
      <c r="M55" s="353">
        <f t="shared" si="3"/>
        <v>0</v>
      </c>
      <c r="N55" s="380">
        <f t="shared" si="4"/>
        <v>0</v>
      </c>
      <c r="O55" s="353"/>
    </row>
    <row r="56" spans="1:15" ht="15.75" customHeight="1">
      <c r="A56" s="353">
        <f>AT3A_Schools_PS!A55</f>
        <v>46</v>
      </c>
      <c r="B56" s="353" t="str">
        <f>AT3A_Schools_PS!B55</f>
        <v>46-KUSHINAGAR</v>
      </c>
      <c r="C56" s="353">
        <v>3504</v>
      </c>
      <c r="D56" s="380">
        <v>175.2</v>
      </c>
      <c r="E56" s="353">
        <v>3504</v>
      </c>
      <c r="F56" s="380">
        <v>175.2</v>
      </c>
      <c r="G56" s="353"/>
      <c r="H56" s="353"/>
      <c r="I56" s="353">
        <v>0</v>
      </c>
      <c r="J56" s="380">
        <v>0</v>
      </c>
      <c r="K56" s="353">
        <v>0</v>
      </c>
      <c r="L56" s="380">
        <v>0</v>
      </c>
      <c r="M56" s="353">
        <f t="shared" si="3"/>
        <v>0</v>
      </c>
      <c r="N56" s="380">
        <f t="shared" si="4"/>
        <v>0</v>
      </c>
      <c r="O56" s="353"/>
    </row>
    <row r="57" spans="1:15" ht="15.75" customHeight="1">
      <c r="A57" s="353">
        <f>AT3A_Schools_PS!A56</f>
        <v>47</v>
      </c>
      <c r="B57" s="353" t="str">
        <f>AT3A_Schools_PS!B56</f>
        <v>47-LAKHIMPUR KHERI</v>
      </c>
      <c r="C57" s="353">
        <v>4397</v>
      </c>
      <c r="D57" s="380">
        <v>219.85</v>
      </c>
      <c r="E57" s="353">
        <v>4363</v>
      </c>
      <c r="F57" s="380">
        <v>218.15</v>
      </c>
      <c r="G57" s="353"/>
      <c r="H57" s="353"/>
      <c r="I57" s="353">
        <v>34</v>
      </c>
      <c r="J57" s="380">
        <v>1.7</v>
      </c>
      <c r="K57" s="353">
        <v>0</v>
      </c>
      <c r="L57" s="380">
        <v>0</v>
      </c>
      <c r="M57" s="353">
        <f t="shared" si="3"/>
        <v>0</v>
      </c>
      <c r="N57" s="380">
        <f t="shared" si="4"/>
        <v>-1.1324274851176597E-14</v>
      </c>
      <c r="O57" s="353">
        <v>0</v>
      </c>
    </row>
    <row r="58" spans="1:15" ht="15.75" customHeight="1">
      <c r="A58" s="353">
        <f>AT3A_Schools_PS!A57</f>
        <v>48</v>
      </c>
      <c r="B58" s="353" t="str">
        <f>AT3A_Schools_PS!B57</f>
        <v>48-LALITPUR</v>
      </c>
      <c r="C58" s="353">
        <v>1698</v>
      </c>
      <c r="D58" s="380">
        <v>84.9</v>
      </c>
      <c r="E58" s="353">
        <v>1558</v>
      </c>
      <c r="F58" s="380">
        <v>77.900000000000006</v>
      </c>
      <c r="G58" s="353"/>
      <c r="H58" s="353"/>
      <c r="I58" s="353">
        <v>140</v>
      </c>
      <c r="J58" s="380">
        <v>7</v>
      </c>
      <c r="K58" s="353">
        <v>0</v>
      </c>
      <c r="L58" s="380">
        <v>0</v>
      </c>
      <c r="M58" s="353">
        <f t="shared" si="3"/>
        <v>0</v>
      </c>
      <c r="N58" s="380">
        <f t="shared" si="4"/>
        <v>0</v>
      </c>
      <c r="O58" s="353">
        <v>0</v>
      </c>
    </row>
    <row r="59" spans="1:15" ht="15.75" customHeight="1">
      <c r="A59" s="353">
        <f>AT3A_Schools_PS!A58</f>
        <v>49</v>
      </c>
      <c r="B59" s="353" t="str">
        <f>AT3A_Schools_PS!B58</f>
        <v>49-LUCKNOW</v>
      </c>
      <c r="C59" s="353">
        <v>2148</v>
      </c>
      <c r="D59" s="380">
        <v>107.4</v>
      </c>
      <c r="E59" s="353">
        <v>2085</v>
      </c>
      <c r="F59" s="380">
        <v>104.25</v>
      </c>
      <c r="G59" s="353"/>
      <c r="H59" s="353"/>
      <c r="I59" s="353">
        <v>63</v>
      </c>
      <c r="J59" s="380">
        <v>3.15</v>
      </c>
      <c r="K59" s="353">
        <v>0</v>
      </c>
      <c r="L59" s="380">
        <v>0</v>
      </c>
      <c r="M59" s="353">
        <f t="shared" si="3"/>
        <v>0</v>
      </c>
      <c r="N59" s="380">
        <f t="shared" si="4"/>
        <v>5.773159728050814E-15</v>
      </c>
      <c r="O59" s="353">
        <v>0</v>
      </c>
    </row>
    <row r="60" spans="1:15" ht="15.75" customHeight="1">
      <c r="A60" s="353">
        <f>AT3A_Schools_PS!A59</f>
        <v>50</v>
      </c>
      <c r="B60" s="353" t="str">
        <f>AT3A_Schools_PS!B59</f>
        <v>50-MAHOBA</v>
      </c>
      <c r="C60" s="353">
        <v>1065</v>
      </c>
      <c r="D60" s="380">
        <v>53.25</v>
      </c>
      <c r="E60" s="353">
        <v>1056</v>
      </c>
      <c r="F60" s="380">
        <v>52.8</v>
      </c>
      <c r="G60" s="353"/>
      <c r="H60" s="353"/>
      <c r="I60" s="353">
        <v>9</v>
      </c>
      <c r="J60" s="380">
        <v>0.45</v>
      </c>
      <c r="K60" s="353">
        <v>0</v>
      </c>
      <c r="L60" s="380">
        <v>0</v>
      </c>
      <c r="M60" s="353">
        <f t="shared" si="3"/>
        <v>0</v>
      </c>
      <c r="N60" s="380">
        <f t="shared" si="4"/>
        <v>2.8310687127941492E-15</v>
      </c>
      <c r="O60" s="353">
        <v>0</v>
      </c>
    </row>
    <row r="61" spans="1:15" ht="15.75" customHeight="1">
      <c r="A61" s="353">
        <f>AT3A_Schools_PS!A60</f>
        <v>51</v>
      </c>
      <c r="B61" s="353" t="str">
        <f>AT3A_Schools_PS!B60</f>
        <v>51-MAHRAJGANJ</v>
      </c>
      <c r="C61" s="353">
        <v>2459</v>
      </c>
      <c r="D61" s="380">
        <v>122.95</v>
      </c>
      <c r="E61" s="353">
        <v>2224</v>
      </c>
      <c r="F61" s="380">
        <v>111.2</v>
      </c>
      <c r="G61" s="353"/>
      <c r="H61" s="353"/>
      <c r="I61" s="353">
        <v>235</v>
      </c>
      <c r="J61" s="380">
        <v>11.75</v>
      </c>
      <c r="K61" s="353">
        <v>0</v>
      </c>
      <c r="L61" s="380">
        <v>0</v>
      </c>
      <c r="M61" s="353">
        <f t="shared" si="3"/>
        <v>0</v>
      </c>
      <c r="N61" s="380">
        <f t="shared" si="4"/>
        <v>0</v>
      </c>
      <c r="O61" s="353"/>
    </row>
    <row r="62" spans="1:15" ht="15.75" customHeight="1">
      <c r="A62" s="353">
        <f>AT3A_Schools_PS!A61</f>
        <v>52</v>
      </c>
      <c r="B62" s="353" t="str">
        <f>AT3A_Schools_PS!B61</f>
        <v>52-MAINPURI</v>
      </c>
      <c r="C62" s="353">
        <v>2463</v>
      </c>
      <c r="D62" s="380">
        <v>123.15</v>
      </c>
      <c r="E62" s="353">
        <v>2463</v>
      </c>
      <c r="F62" s="380">
        <v>123.15</v>
      </c>
      <c r="G62" s="353"/>
      <c r="H62" s="353"/>
      <c r="I62" s="353">
        <v>0</v>
      </c>
      <c r="J62" s="380">
        <v>0</v>
      </c>
      <c r="K62" s="353">
        <v>0</v>
      </c>
      <c r="L62" s="380">
        <v>0</v>
      </c>
      <c r="M62" s="353">
        <f t="shared" si="3"/>
        <v>0</v>
      </c>
      <c r="N62" s="380">
        <f t="shared" si="4"/>
        <v>0</v>
      </c>
      <c r="O62" s="353"/>
    </row>
    <row r="63" spans="1:15" ht="15.75" customHeight="1">
      <c r="A63" s="353">
        <f>AT3A_Schools_PS!A62</f>
        <v>53</v>
      </c>
      <c r="B63" s="353" t="str">
        <f>AT3A_Schools_PS!B62</f>
        <v>53-MATHURA</v>
      </c>
      <c r="C63" s="353">
        <v>2380</v>
      </c>
      <c r="D63" s="380">
        <v>119</v>
      </c>
      <c r="E63" s="353">
        <v>2027</v>
      </c>
      <c r="F63" s="380">
        <v>101.35</v>
      </c>
      <c r="G63" s="353"/>
      <c r="H63" s="353"/>
      <c r="I63" s="353">
        <v>353</v>
      </c>
      <c r="J63" s="380">
        <v>17.649999999999999</v>
      </c>
      <c r="K63" s="353">
        <v>0</v>
      </c>
      <c r="L63" s="380">
        <v>0</v>
      </c>
      <c r="M63" s="353">
        <f t="shared" si="3"/>
        <v>0</v>
      </c>
      <c r="N63" s="380">
        <f t="shared" si="4"/>
        <v>7.1054273576010019E-15</v>
      </c>
      <c r="O63" s="353"/>
    </row>
    <row r="64" spans="1:15" ht="15.75" customHeight="1">
      <c r="A64" s="353">
        <f>AT3A_Schools_PS!A63</f>
        <v>54</v>
      </c>
      <c r="B64" s="353" t="str">
        <f>AT3A_Schools_PS!B63</f>
        <v>54-MAU</v>
      </c>
      <c r="C64" s="353">
        <v>1832</v>
      </c>
      <c r="D64" s="380">
        <v>91.6</v>
      </c>
      <c r="E64" s="353">
        <v>1787</v>
      </c>
      <c r="F64" s="380">
        <v>89.35</v>
      </c>
      <c r="G64" s="353"/>
      <c r="H64" s="353"/>
      <c r="I64" s="353">
        <v>45</v>
      </c>
      <c r="J64" s="380">
        <v>2.25</v>
      </c>
      <c r="K64" s="353">
        <v>0</v>
      </c>
      <c r="L64" s="380">
        <v>0</v>
      </c>
      <c r="M64" s="353">
        <f t="shared" si="3"/>
        <v>0</v>
      </c>
      <c r="N64" s="380">
        <f t="shared" si="4"/>
        <v>0</v>
      </c>
      <c r="O64" s="353"/>
    </row>
    <row r="65" spans="1:15" ht="15.75" customHeight="1">
      <c r="A65" s="353">
        <f>AT3A_Schools_PS!A64</f>
        <v>55</v>
      </c>
      <c r="B65" s="353" t="str">
        <f>AT3A_Schools_PS!B64</f>
        <v>55-MEERUT</v>
      </c>
      <c r="C65" s="353">
        <v>1943</v>
      </c>
      <c r="D65" s="380">
        <v>97.15</v>
      </c>
      <c r="E65" s="353">
        <v>1943</v>
      </c>
      <c r="F65" s="380">
        <v>97.15</v>
      </c>
      <c r="G65" s="353"/>
      <c r="H65" s="353"/>
      <c r="I65" s="353">
        <v>0</v>
      </c>
      <c r="J65" s="380">
        <v>0</v>
      </c>
      <c r="K65" s="353">
        <v>0</v>
      </c>
      <c r="L65" s="380">
        <v>0</v>
      </c>
      <c r="M65" s="353">
        <f t="shared" si="3"/>
        <v>0</v>
      </c>
      <c r="N65" s="380">
        <f t="shared" si="4"/>
        <v>0</v>
      </c>
      <c r="O65" s="353"/>
    </row>
    <row r="66" spans="1:15" ht="15.75" customHeight="1">
      <c r="A66" s="353">
        <f>AT3A_Schools_PS!A65</f>
        <v>56</v>
      </c>
      <c r="B66" s="353" t="str">
        <f>AT3A_Schools_PS!B65</f>
        <v>56-MIRZAPUR</v>
      </c>
      <c r="C66" s="353">
        <v>2441</v>
      </c>
      <c r="D66" s="380">
        <v>122.05</v>
      </c>
      <c r="E66" s="353">
        <v>2441</v>
      </c>
      <c r="F66" s="380">
        <v>122.05</v>
      </c>
      <c r="G66" s="353"/>
      <c r="H66" s="353"/>
      <c r="I66" s="353">
        <v>0</v>
      </c>
      <c r="J66" s="380">
        <v>0</v>
      </c>
      <c r="K66" s="353">
        <v>0</v>
      </c>
      <c r="L66" s="380">
        <v>0</v>
      </c>
      <c r="M66" s="353">
        <f t="shared" si="3"/>
        <v>0</v>
      </c>
      <c r="N66" s="380">
        <f t="shared" si="4"/>
        <v>0</v>
      </c>
      <c r="O66" s="353"/>
    </row>
    <row r="67" spans="1:15" ht="15.75" customHeight="1">
      <c r="A67" s="353">
        <f>AT3A_Schools_PS!A66</f>
        <v>57</v>
      </c>
      <c r="B67" s="353" t="str">
        <f>AT3A_Schools_PS!B66</f>
        <v>57-MORADABAD</v>
      </c>
      <c r="C67" s="353">
        <v>1981</v>
      </c>
      <c r="D67" s="380">
        <v>99.05</v>
      </c>
      <c r="E67" s="353">
        <v>1981</v>
      </c>
      <c r="F67" s="380">
        <v>99.05</v>
      </c>
      <c r="G67" s="353"/>
      <c r="H67" s="353"/>
      <c r="I67" s="353">
        <v>0</v>
      </c>
      <c r="J67" s="380">
        <v>0</v>
      </c>
      <c r="K67" s="353">
        <v>0</v>
      </c>
      <c r="L67" s="380">
        <v>0</v>
      </c>
      <c r="M67" s="353">
        <f t="shared" si="3"/>
        <v>0</v>
      </c>
      <c r="N67" s="380">
        <f t="shared" si="4"/>
        <v>0</v>
      </c>
      <c r="O67" s="353"/>
    </row>
    <row r="68" spans="1:15" ht="15.75" customHeight="1">
      <c r="A68" s="353">
        <f>AT3A_Schools_PS!A67</f>
        <v>58</v>
      </c>
      <c r="B68" s="353" t="str">
        <f>AT3A_Schools_PS!B67</f>
        <v>58-MUZAFFARNAGAR</v>
      </c>
      <c r="C68" s="353">
        <v>1359</v>
      </c>
      <c r="D68" s="380">
        <v>67.95</v>
      </c>
      <c r="E68" s="353">
        <v>1359</v>
      </c>
      <c r="F68" s="380">
        <v>67.95</v>
      </c>
      <c r="G68" s="353"/>
      <c r="H68" s="353"/>
      <c r="I68" s="353">
        <v>0</v>
      </c>
      <c r="J68" s="380">
        <v>0</v>
      </c>
      <c r="K68" s="353">
        <v>0</v>
      </c>
      <c r="L68" s="380">
        <v>0</v>
      </c>
      <c r="M68" s="353">
        <f t="shared" si="3"/>
        <v>0</v>
      </c>
      <c r="N68" s="380">
        <f t="shared" si="4"/>
        <v>0</v>
      </c>
      <c r="O68" s="353"/>
    </row>
    <row r="69" spans="1:15" ht="15.75" customHeight="1">
      <c r="A69" s="353">
        <f>AT3A_Schools_PS!A68</f>
        <v>59</v>
      </c>
      <c r="B69" s="353" t="str">
        <f>AT3A_Schools_PS!B68</f>
        <v>59-PILIBHIT</v>
      </c>
      <c r="C69" s="353">
        <v>1876</v>
      </c>
      <c r="D69" s="380">
        <v>93.8</v>
      </c>
      <c r="E69" s="353">
        <v>1842</v>
      </c>
      <c r="F69" s="380">
        <v>92.1</v>
      </c>
      <c r="G69" s="353"/>
      <c r="H69" s="353"/>
      <c r="I69" s="353">
        <v>34</v>
      </c>
      <c r="J69" s="380">
        <v>1.7</v>
      </c>
      <c r="K69" s="353">
        <v>0</v>
      </c>
      <c r="L69" s="380">
        <v>0</v>
      </c>
      <c r="M69" s="353">
        <f t="shared" si="3"/>
        <v>0</v>
      </c>
      <c r="N69" s="380">
        <f t="shared" si="4"/>
        <v>2.886579864025407E-15</v>
      </c>
      <c r="O69" s="353"/>
    </row>
    <row r="70" spans="1:15" ht="15.75" customHeight="1">
      <c r="A70" s="353">
        <f>AT3A_Schools_PS!A69</f>
        <v>60</v>
      </c>
      <c r="B70" s="353" t="str">
        <f>AT3A_Schools_PS!B69</f>
        <v>60-PRATAPGARH</v>
      </c>
      <c r="C70" s="353">
        <v>3098</v>
      </c>
      <c r="D70" s="380">
        <v>154.9</v>
      </c>
      <c r="E70" s="353">
        <v>3098</v>
      </c>
      <c r="F70" s="380">
        <v>154.9</v>
      </c>
      <c r="G70" s="353"/>
      <c r="H70" s="353"/>
      <c r="I70" s="353">
        <v>0</v>
      </c>
      <c r="J70" s="380">
        <v>0</v>
      </c>
      <c r="K70" s="353">
        <v>0</v>
      </c>
      <c r="L70" s="380">
        <v>0</v>
      </c>
      <c r="M70" s="353">
        <f t="shared" si="3"/>
        <v>0</v>
      </c>
      <c r="N70" s="380">
        <f t="shared" si="4"/>
        <v>0</v>
      </c>
      <c r="O70" s="353"/>
    </row>
    <row r="71" spans="1:15" ht="15.75" customHeight="1">
      <c r="A71" s="353">
        <f>AT3A_Schools_PS!A70</f>
        <v>61</v>
      </c>
      <c r="B71" s="353" t="str">
        <f>AT3A_Schools_PS!B70</f>
        <v>61-RAI BAREILY</v>
      </c>
      <c r="C71" s="353">
        <v>2914</v>
      </c>
      <c r="D71" s="380">
        <v>145.69999999999999</v>
      </c>
      <c r="E71" s="353">
        <v>2914</v>
      </c>
      <c r="F71" s="380">
        <v>145.69999999999999</v>
      </c>
      <c r="G71" s="353"/>
      <c r="H71" s="353"/>
      <c r="I71" s="353">
        <v>0</v>
      </c>
      <c r="J71" s="380">
        <v>0</v>
      </c>
      <c r="K71" s="353">
        <v>0</v>
      </c>
      <c r="L71" s="380">
        <v>0</v>
      </c>
      <c r="M71" s="353">
        <f t="shared" si="3"/>
        <v>0</v>
      </c>
      <c r="N71" s="380">
        <f t="shared" si="4"/>
        <v>0</v>
      </c>
      <c r="O71" s="353">
        <v>0</v>
      </c>
    </row>
    <row r="72" spans="1:15" ht="15.75" customHeight="1">
      <c r="A72" s="353">
        <f>AT3A_Schools_PS!A71</f>
        <v>62</v>
      </c>
      <c r="B72" s="353" t="str">
        <f>AT3A_Schools_PS!B71</f>
        <v>62-RAMPUR</v>
      </c>
      <c r="C72" s="353">
        <v>2063</v>
      </c>
      <c r="D72" s="380">
        <v>103.15</v>
      </c>
      <c r="E72" s="353">
        <v>2063</v>
      </c>
      <c r="F72" s="380">
        <v>103.15</v>
      </c>
      <c r="G72" s="353"/>
      <c r="H72" s="353"/>
      <c r="I72" s="353">
        <v>0</v>
      </c>
      <c r="J72" s="380">
        <v>0</v>
      </c>
      <c r="K72" s="353">
        <v>0</v>
      </c>
      <c r="L72" s="380">
        <v>0</v>
      </c>
      <c r="M72" s="353">
        <f t="shared" si="3"/>
        <v>0</v>
      </c>
      <c r="N72" s="380">
        <f t="shared" si="4"/>
        <v>0</v>
      </c>
      <c r="O72" s="353"/>
    </row>
    <row r="73" spans="1:15" ht="15.75" customHeight="1">
      <c r="A73" s="353">
        <f>AT3A_Schools_PS!A72</f>
        <v>63</v>
      </c>
      <c r="B73" s="353" t="str">
        <f>AT3A_Schools_PS!B72</f>
        <v>63-SAHARANPUR</v>
      </c>
      <c r="C73" s="353">
        <v>2111</v>
      </c>
      <c r="D73" s="380">
        <v>105.55</v>
      </c>
      <c r="E73" s="353">
        <v>2111</v>
      </c>
      <c r="F73" s="380">
        <v>105.55</v>
      </c>
      <c r="G73" s="353"/>
      <c r="H73" s="353"/>
      <c r="I73" s="353">
        <v>0</v>
      </c>
      <c r="J73" s="380">
        <v>0</v>
      </c>
      <c r="K73" s="353">
        <v>0</v>
      </c>
      <c r="L73" s="380">
        <v>0</v>
      </c>
      <c r="M73" s="353">
        <f t="shared" si="3"/>
        <v>0</v>
      </c>
      <c r="N73" s="380">
        <f t="shared" si="4"/>
        <v>0</v>
      </c>
      <c r="O73" s="353">
        <v>0</v>
      </c>
    </row>
    <row r="74" spans="1:15" ht="15.75" customHeight="1">
      <c r="A74" s="353">
        <f>AT3A_Schools_PS!A73</f>
        <v>64</v>
      </c>
      <c r="B74" s="353" t="str">
        <f>AT3A_Schools_PS!B73</f>
        <v>64-SANTKABIR NAGAR</v>
      </c>
      <c r="C74" s="353">
        <v>1673</v>
      </c>
      <c r="D74" s="380">
        <v>83.65</v>
      </c>
      <c r="E74" s="353">
        <v>1673</v>
      </c>
      <c r="F74" s="380">
        <v>83.65</v>
      </c>
      <c r="G74" s="353"/>
      <c r="H74" s="353"/>
      <c r="I74" s="353">
        <v>0</v>
      </c>
      <c r="J74" s="380">
        <v>0</v>
      </c>
      <c r="K74" s="353">
        <v>0</v>
      </c>
      <c r="L74" s="380">
        <v>0</v>
      </c>
      <c r="M74" s="353">
        <f t="shared" si="3"/>
        <v>0</v>
      </c>
      <c r="N74" s="380">
        <f t="shared" si="4"/>
        <v>0</v>
      </c>
      <c r="O74" s="353">
        <v>0</v>
      </c>
    </row>
    <row r="75" spans="1:15" ht="15.75" customHeight="1">
      <c r="A75" s="353">
        <f>AT3A_Schools_PS!A74</f>
        <v>65</v>
      </c>
      <c r="B75" s="353" t="str">
        <f>AT3A_Schools_PS!B74</f>
        <v>65-SHAHJAHANPUR</v>
      </c>
      <c r="C75" s="353">
        <v>3421</v>
      </c>
      <c r="D75" s="380">
        <v>171.05</v>
      </c>
      <c r="E75" s="353">
        <v>3352</v>
      </c>
      <c r="F75" s="380">
        <v>167.6</v>
      </c>
      <c r="G75" s="353"/>
      <c r="H75" s="353"/>
      <c r="I75" s="353">
        <v>69</v>
      </c>
      <c r="J75" s="380">
        <v>3.45</v>
      </c>
      <c r="K75" s="353">
        <v>0</v>
      </c>
      <c r="L75" s="380">
        <v>0</v>
      </c>
      <c r="M75" s="353">
        <f t="shared" ref="M75:M85" si="5">C75-E75-I75-K75</f>
        <v>0</v>
      </c>
      <c r="N75" s="380">
        <f t="shared" ref="N75:N85" si="6">D75-F75-J75-L75</f>
        <v>1.6875389974302379E-14</v>
      </c>
      <c r="O75" s="353"/>
    </row>
    <row r="76" spans="1:15" ht="15.75" customHeight="1">
      <c r="A76" s="353">
        <f>AT3A_Schools_PS!A75</f>
        <v>66</v>
      </c>
      <c r="B76" s="353" t="str">
        <f>AT3A_Schools_PS!B75</f>
        <v>66-SHRAWASTI</v>
      </c>
      <c r="C76" s="353">
        <v>1353</v>
      </c>
      <c r="D76" s="380">
        <v>67.650000000000006</v>
      </c>
      <c r="E76" s="353">
        <v>1295</v>
      </c>
      <c r="F76" s="380">
        <v>64.75</v>
      </c>
      <c r="G76" s="353"/>
      <c r="H76" s="353"/>
      <c r="I76" s="353">
        <v>58</v>
      </c>
      <c r="J76" s="380">
        <v>2.9</v>
      </c>
      <c r="K76" s="353">
        <v>0</v>
      </c>
      <c r="L76" s="380">
        <v>0</v>
      </c>
      <c r="M76" s="353">
        <f t="shared" si="5"/>
        <v>0</v>
      </c>
      <c r="N76" s="380">
        <f t="shared" si="6"/>
        <v>5.773159728050814E-15</v>
      </c>
      <c r="O76" s="353"/>
    </row>
    <row r="77" spans="1:15" ht="15.75" customHeight="1">
      <c r="A77" s="353">
        <f>AT3A_Schools_PS!A76</f>
        <v>67</v>
      </c>
      <c r="B77" s="353" t="str">
        <f>AT3A_Schools_PS!B76</f>
        <v>67-SIDDHARTHNAGAR</v>
      </c>
      <c r="C77" s="353">
        <v>3157</v>
      </c>
      <c r="D77" s="380">
        <v>157.85</v>
      </c>
      <c r="E77" s="353">
        <v>2845</v>
      </c>
      <c r="F77" s="380">
        <v>142.25</v>
      </c>
      <c r="G77" s="353"/>
      <c r="H77" s="353"/>
      <c r="I77" s="353">
        <v>312</v>
      </c>
      <c r="J77" s="380">
        <v>15.6</v>
      </c>
      <c r="K77" s="353">
        <v>0</v>
      </c>
      <c r="L77" s="380">
        <v>0</v>
      </c>
      <c r="M77" s="353">
        <f t="shared" si="5"/>
        <v>0</v>
      </c>
      <c r="N77" s="380">
        <f t="shared" si="6"/>
        <v>-5.3290705182007514E-15</v>
      </c>
      <c r="O77" s="353"/>
    </row>
    <row r="78" spans="1:15" ht="15.75" customHeight="1">
      <c r="A78" s="353">
        <f>AT3A_Schools_PS!A77</f>
        <v>68</v>
      </c>
      <c r="B78" s="353" t="str">
        <f>AT3A_Schools_PS!B77</f>
        <v>68-SITAPUR</v>
      </c>
      <c r="C78" s="353">
        <v>4594</v>
      </c>
      <c r="D78" s="380">
        <v>229.7</v>
      </c>
      <c r="E78" s="353">
        <v>4594</v>
      </c>
      <c r="F78" s="380">
        <v>229.7</v>
      </c>
      <c r="G78" s="353"/>
      <c r="H78" s="353"/>
      <c r="I78" s="353">
        <v>0</v>
      </c>
      <c r="J78" s="380">
        <v>0</v>
      </c>
      <c r="K78" s="353">
        <v>0</v>
      </c>
      <c r="L78" s="380">
        <v>0</v>
      </c>
      <c r="M78" s="353">
        <f t="shared" si="5"/>
        <v>0</v>
      </c>
      <c r="N78" s="380">
        <f t="shared" si="6"/>
        <v>0</v>
      </c>
      <c r="O78" s="353"/>
    </row>
    <row r="79" spans="1:15" ht="15.75" customHeight="1">
      <c r="A79" s="353">
        <f>AT3A_Schools_PS!A78</f>
        <v>69</v>
      </c>
      <c r="B79" s="353" t="str">
        <f>AT3A_Schools_PS!B78</f>
        <v>69-SONBHADRA</v>
      </c>
      <c r="C79" s="353">
        <v>3003</v>
      </c>
      <c r="D79" s="380">
        <v>150.15</v>
      </c>
      <c r="E79" s="353">
        <v>2464</v>
      </c>
      <c r="F79" s="380">
        <v>123.2</v>
      </c>
      <c r="G79" s="353"/>
      <c r="H79" s="353"/>
      <c r="I79" s="353">
        <v>539</v>
      </c>
      <c r="J79" s="380">
        <v>26.95</v>
      </c>
      <c r="K79" s="353">
        <v>0</v>
      </c>
      <c r="L79" s="380">
        <v>0</v>
      </c>
      <c r="M79" s="353">
        <f t="shared" si="5"/>
        <v>0</v>
      </c>
      <c r="N79" s="380">
        <f t="shared" si="6"/>
        <v>3.5527136788005009E-15</v>
      </c>
      <c r="O79" s="353"/>
    </row>
    <row r="80" spans="1:15" ht="15.75" customHeight="1">
      <c r="A80" s="353">
        <f>AT3A_Schools_PS!A79</f>
        <v>70</v>
      </c>
      <c r="B80" s="353" t="str">
        <f>AT3A_Schools_PS!B79</f>
        <v>70-SULTANPUR</v>
      </c>
      <c r="C80" s="353">
        <v>3079</v>
      </c>
      <c r="D80" s="380">
        <v>153.94999999999999</v>
      </c>
      <c r="E80" s="353">
        <v>2451</v>
      </c>
      <c r="F80" s="380">
        <v>122.55</v>
      </c>
      <c r="G80" s="353"/>
      <c r="H80" s="353"/>
      <c r="I80" s="353">
        <v>628</v>
      </c>
      <c r="J80" s="380">
        <v>31.4</v>
      </c>
      <c r="K80" s="353">
        <v>0</v>
      </c>
      <c r="L80" s="380">
        <v>0</v>
      </c>
      <c r="M80" s="353">
        <f t="shared" si="5"/>
        <v>0</v>
      </c>
      <c r="N80" s="380">
        <f t="shared" si="6"/>
        <v>-7.1054273576010019E-15</v>
      </c>
      <c r="O80" s="353"/>
    </row>
    <row r="81" spans="1:15" ht="15.75" customHeight="1">
      <c r="A81" s="353">
        <f>AT3A_Schools_PS!A80</f>
        <v>71</v>
      </c>
      <c r="B81" s="353" t="str">
        <f>AT3A_Schools_PS!B80</f>
        <v>71-UNNAO</v>
      </c>
      <c r="C81" s="353">
        <v>3452</v>
      </c>
      <c r="D81" s="380">
        <v>172.6</v>
      </c>
      <c r="E81" s="353">
        <v>3234</v>
      </c>
      <c r="F81" s="380">
        <v>161.69999999999999</v>
      </c>
      <c r="G81" s="353"/>
      <c r="H81" s="353"/>
      <c r="I81" s="353">
        <v>218</v>
      </c>
      <c r="J81" s="380">
        <v>10.9</v>
      </c>
      <c r="K81" s="353">
        <v>0</v>
      </c>
      <c r="L81" s="380">
        <v>0</v>
      </c>
      <c r="M81" s="353">
        <f t="shared" si="5"/>
        <v>0</v>
      </c>
      <c r="N81" s="380">
        <f t="shared" si="6"/>
        <v>5.3290705182007514E-15</v>
      </c>
      <c r="O81" s="353"/>
    </row>
    <row r="82" spans="1:15" ht="15.75" customHeight="1">
      <c r="A82" s="353">
        <f>AT3A_Schools_PS!A81</f>
        <v>72</v>
      </c>
      <c r="B82" s="353" t="str">
        <f>AT3A_Schools_PS!B81</f>
        <v>72-VARANASI</v>
      </c>
      <c r="C82" s="353">
        <v>1629</v>
      </c>
      <c r="D82" s="380">
        <v>81.45</v>
      </c>
      <c r="E82" s="353">
        <v>1615</v>
      </c>
      <c r="F82" s="380">
        <v>80.75</v>
      </c>
      <c r="G82" s="353"/>
      <c r="H82" s="353"/>
      <c r="I82" s="353">
        <v>14</v>
      </c>
      <c r="J82" s="380">
        <v>0.7</v>
      </c>
      <c r="K82" s="353">
        <v>0</v>
      </c>
      <c r="L82" s="380">
        <v>0</v>
      </c>
      <c r="M82" s="353">
        <f t="shared" si="5"/>
        <v>0</v>
      </c>
      <c r="N82" s="380">
        <f t="shared" si="6"/>
        <v>2.886579864025407E-15</v>
      </c>
      <c r="O82" s="353"/>
    </row>
    <row r="83" spans="1:15" ht="15.75" customHeight="1">
      <c r="A83" s="353">
        <f>AT3A_Schools_PS!A82</f>
        <v>73</v>
      </c>
      <c r="B83" s="353" t="str">
        <f>AT3A_Schools_PS!B82</f>
        <v>73-SAMBHAL</v>
      </c>
      <c r="C83" s="353">
        <v>1594</v>
      </c>
      <c r="D83" s="380">
        <v>79.7</v>
      </c>
      <c r="E83" s="353">
        <v>1594</v>
      </c>
      <c r="F83" s="380">
        <v>79.7</v>
      </c>
      <c r="G83" s="353"/>
      <c r="H83" s="353"/>
      <c r="I83" s="353">
        <v>0</v>
      </c>
      <c r="J83" s="380">
        <v>0</v>
      </c>
      <c r="K83" s="353">
        <v>0</v>
      </c>
      <c r="L83" s="380">
        <v>0</v>
      </c>
      <c r="M83" s="353">
        <f t="shared" si="5"/>
        <v>0</v>
      </c>
      <c r="N83" s="380">
        <f t="shared" si="6"/>
        <v>0</v>
      </c>
      <c r="O83" s="353"/>
    </row>
    <row r="84" spans="1:15" ht="15.75" customHeight="1">
      <c r="A84" s="353">
        <f>AT3A_Schools_PS!A83</f>
        <v>74</v>
      </c>
      <c r="B84" s="353" t="str">
        <f>AT3A_Schools_PS!B83</f>
        <v>74-HAPUR</v>
      </c>
      <c r="C84" s="353">
        <v>1067</v>
      </c>
      <c r="D84" s="380">
        <v>53.35</v>
      </c>
      <c r="E84" s="353">
        <v>966</v>
      </c>
      <c r="F84" s="380">
        <v>48.3</v>
      </c>
      <c r="G84" s="353"/>
      <c r="H84" s="353"/>
      <c r="I84" s="353">
        <v>101</v>
      </c>
      <c r="J84" s="380">
        <v>5.05</v>
      </c>
      <c r="K84" s="353">
        <v>0</v>
      </c>
      <c r="L84" s="380">
        <v>0</v>
      </c>
      <c r="M84" s="353">
        <f t="shared" si="5"/>
        <v>0</v>
      </c>
      <c r="N84" s="380">
        <f t="shared" si="6"/>
        <v>4.4408920985006262E-15</v>
      </c>
      <c r="O84" s="353"/>
    </row>
    <row r="85" spans="1:15" ht="15.75" customHeight="1">
      <c r="A85" s="353">
        <f>AT3A_Schools_PS!A84</f>
        <v>75</v>
      </c>
      <c r="B85" s="353" t="str">
        <f>AT3A_Schools_PS!B84</f>
        <v>75-SHAMLI</v>
      </c>
      <c r="C85" s="353">
        <v>894</v>
      </c>
      <c r="D85" s="380">
        <v>44.7</v>
      </c>
      <c r="E85" s="353">
        <v>883</v>
      </c>
      <c r="F85" s="380">
        <v>44.15</v>
      </c>
      <c r="G85" s="353"/>
      <c r="H85" s="353"/>
      <c r="I85" s="353">
        <v>11</v>
      </c>
      <c r="J85" s="380">
        <v>0.55000000000000004</v>
      </c>
      <c r="K85" s="353">
        <v>0</v>
      </c>
      <c r="L85" s="380">
        <v>0</v>
      </c>
      <c r="M85" s="353">
        <f t="shared" si="5"/>
        <v>0</v>
      </c>
      <c r="N85" s="380">
        <f t="shared" si="6"/>
        <v>4.2188474935755949E-15</v>
      </c>
      <c r="O85" s="353"/>
    </row>
    <row r="86" spans="1:15" ht="15.75" customHeight="1">
      <c r="I86" s="327"/>
      <c r="J86" s="179"/>
    </row>
    <row r="90" spans="1:15" ht="15.75" customHeight="1">
      <c r="A90" s="321" t="str">
        <f>AT_2A_fundflow!A53</f>
        <v>Date:</v>
      </c>
      <c r="M90" s="320" t="str">
        <f>'AT-1'!J46</f>
        <v>(Signature)</v>
      </c>
    </row>
    <row r="91" spans="1:15" ht="15.75" customHeight="1">
      <c r="A91" s="321" t="str">
        <f>AT_2A_fundflow!A54</f>
        <v>Place: LUCKNOW</v>
      </c>
      <c r="M91" s="320" t="str">
        <f>'AT-1'!J47</f>
        <v>Secretary Basic Education Department</v>
      </c>
    </row>
    <row r="92" spans="1:15" ht="15.75" customHeight="1">
      <c r="H92" s="452" t="str">
        <f>'AT-1'!I48</f>
        <v>Seal:</v>
      </c>
      <c r="L92" s="320" t="str">
        <f>'AT-1'!I48</f>
        <v>Seal:</v>
      </c>
    </row>
  </sheetData>
  <mergeCells count="13">
    <mergeCell ref="A2:O2"/>
    <mergeCell ref="D1:E1"/>
    <mergeCell ref="A4:O4"/>
    <mergeCell ref="O6:O7"/>
    <mergeCell ref="B6:B7"/>
    <mergeCell ref="A6:A7"/>
    <mergeCell ref="C6:D6"/>
    <mergeCell ref="A3:O3"/>
    <mergeCell ref="G6:H6"/>
    <mergeCell ref="I6:J6"/>
    <mergeCell ref="K6:L6"/>
    <mergeCell ref="M6:N6"/>
    <mergeCell ref="E6:F6"/>
  </mergeCells>
  <conditionalFormatting sqref="M11:M85">
    <cfRule type="cellIs" dxfId="14" priority="1" operator="lessThan">
      <formula>0</formula>
    </cfRule>
  </conditionalFormatting>
  <printOptions horizontalCentered="1"/>
  <pageMargins left="0.59055118110236227" right="0.59055118110236227" top="0.78740157480314965" bottom="0.59055118110236227" header="0.78740157480314965" footer="0.39370078740157483"/>
  <pageSetup paperSize="9" scale="85" fitToHeight="0" pageOrder="overThenDown" orientation="landscape" cellComments="atEnd" r:id="rId1"/>
  <headerFooter>
    <oddFooter>&amp;R&amp;P of &amp;N</oddFooter>
  </headerFooter>
</worksheet>
</file>

<file path=xl/worksheets/sheet34.xml><?xml version="1.0" encoding="utf-8"?>
<worksheet xmlns="http://schemas.openxmlformats.org/spreadsheetml/2006/main" xmlns:r="http://schemas.openxmlformats.org/officeDocument/2006/relationships">
  <sheetPr>
    <tabColor rgb="FF00B050"/>
    <outlinePr summaryBelow="0" summaryRight="0"/>
    <pageSetUpPr fitToPage="1"/>
  </sheetPr>
  <dimension ref="A1:Z28"/>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O14" sqref="O14"/>
    </sheetView>
  </sheetViews>
  <sheetFormatPr defaultColWidth="14.42578125" defaultRowHeight="15.75" customHeight="1"/>
  <cols>
    <col min="1" max="1" width="7.28515625" style="361" customWidth="1"/>
    <col min="2" max="2" width="12.28515625" style="361" customWidth="1"/>
    <col min="3" max="8" width="14.28515625" style="361" customWidth="1"/>
    <col min="9" max="12" width="14.28515625" style="361" hidden="1" customWidth="1"/>
    <col min="13" max="14" width="14.28515625" style="361" customWidth="1"/>
    <col min="15" max="15" width="13" style="361" customWidth="1"/>
    <col min="16" max="16384" width="14.42578125" style="361"/>
  </cols>
  <sheetData>
    <row r="1" spans="1:26" ht="12.75">
      <c r="A1" s="277"/>
      <c r="B1" s="277"/>
      <c r="C1" s="277"/>
      <c r="D1" s="680"/>
      <c r="E1" s="680"/>
      <c r="F1" s="277"/>
      <c r="G1" s="277"/>
      <c r="H1" s="277"/>
      <c r="I1" s="277"/>
      <c r="J1" s="277"/>
      <c r="K1" s="277"/>
      <c r="L1" s="277"/>
      <c r="M1" s="277"/>
      <c r="N1" s="277"/>
      <c r="O1" s="328" t="s">
        <v>421</v>
      </c>
    </row>
    <row r="2" spans="1:26" ht="12.75">
      <c r="A2" s="701" t="str">
        <f>'AT-2-S1 BUDGET'!A2</f>
        <v>[Mid Day Meal Scheme, U.P.]</v>
      </c>
      <c r="B2" s="680"/>
      <c r="C2" s="680"/>
      <c r="D2" s="680"/>
      <c r="E2" s="680"/>
      <c r="F2" s="680"/>
      <c r="G2" s="680"/>
      <c r="H2" s="680"/>
      <c r="I2" s="680"/>
      <c r="J2" s="680"/>
      <c r="K2" s="680"/>
      <c r="L2" s="680"/>
      <c r="M2" s="680"/>
      <c r="N2" s="680"/>
      <c r="O2" s="680"/>
    </row>
    <row r="3" spans="1:26" ht="23.25">
      <c r="A3" s="704" t="str">
        <f>'AT-2-S1 BUDGET'!A3</f>
        <v>Annual Work Plan and Budget 2019-20</v>
      </c>
      <c r="B3" s="680"/>
      <c r="C3" s="680"/>
      <c r="D3" s="680"/>
      <c r="E3" s="680"/>
      <c r="F3" s="680"/>
      <c r="G3" s="680"/>
      <c r="H3" s="680"/>
      <c r="I3" s="680"/>
      <c r="J3" s="680"/>
      <c r="K3" s="680"/>
      <c r="L3" s="680"/>
      <c r="M3" s="680"/>
      <c r="N3" s="680"/>
      <c r="O3" s="680"/>
    </row>
    <row r="4" spans="1:26" ht="12.75">
      <c r="A4" s="705" t="s">
        <v>422</v>
      </c>
      <c r="B4" s="680"/>
      <c r="C4" s="680"/>
      <c r="D4" s="680"/>
      <c r="E4" s="680"/>
      <c r="F4" s="680"/>
      <c r="G4" s="680"/>
      <c r="H4" s="680"/>
      <c r="I4" s="680"/>
      <c r="J4" s="680"/>
      <c r="K4" s="680"/>
      <c r="L4" s="680"/>
      <c r="M4" s="680"/>
      <c r="N4" s="680"/>
      <c r="O4" s="680"/>
    </row>
    <row r="5" spans="1:26" ht="12.75">
      <c r="A5" s="298" t="str">
        <f>AT_2A_fundflow!A5</f>
        <v>State: UTTAR PRADESH</v>
      </c>
      <c r="B5" s="277"/>
      <c r="C5" s="277"/>
      <c r="D5" s="277"/>
      <c r="E5" s="277"/>
      <c r="F5" s="277"/>
      <c r="G5" s="277"/>
      <c r="H5" s="277"/>
      <c r="I5" s="277"/>
      <c r="J5" s="277"/>
      <c r="K5" s="277"/>
      <c r="L5" s="277"/>
      <c r="M5" s="277"/>
      <c r="N5" s="277"/>
      <c r="O5" s="299" t="str">
        <f>'AT11_KS Year wise'!P5</f>
        <v>(As on 31.03.2019)</v>
      </c>
    </row>
    <row r="6" spans="1:26" ht="56.25" customHeight="1">
      <c r="A6" s="691" t="s">
        <v>260</v>
      </c>
      <c r="B6" s="691" t="s">
        <v>70</v>
      </c>
      <c r="C6" s="693" t="s">
        <v>416</v>
      </c>
      <c r="D6" s="682"/>
      <c r="E6" s="693" t="s">
        <v>397</v>
      </c>
      <c r="F6" s="682"/>
      <c r="G6" s="693" t="s">
        <v>398</v>
      </c>
      <c r="H6" s="682"/>
      <c r="I6" s="693" t="s">
        <v>417</v>
      </c>
      <c r="J6" s="682"/>
      <c r="K6" s="693" t="s">
        <v>400</v>
      </c>
      <c r="L6" s="682"/>
      <c r="M6" s="693" t="s">
        <v>418</v>
      </c>
      <c r="N6" s="682"/>
      <c r="O6" s="691" t="s">
        <v>419</v>
      </c>
    </row>
    <row r="7" spans="1:26" ht="39.75" customHeight="1">
      <c r="A7" s="692"/>
      <c r="B7" s="692"/>
      <c r="C7" s="285" t="s">
        <v>403</v>
      </c>
      <c r="D7" s="285" t="s">
        <v>404</v>
      </c>
      <c r="E7" s="285" t="s">
        <v>403</v>
      </c>
      <c r="F7" s="285" t="s">
        <v>404</v>
      </c>
      <c r="G7" s="285" t="s">
        <v>403</v>
      </c>
      <c r="H7" s="285" t="s">
        <v>404</v>
      </c>
      <c r="I7" s="285" t="s">
        <v>405</v>
      </c>
      <c r="J7" s="285" t="s">
        <v>406</v>
      </c>
      <c r="K7" s="285" t="s">
        <v>405</v>
      </c>
      <c r="L7" s="285" t="s">
        <v>406</v>
      </c>
      <c r="M7" s="285" t="s">
        <v>405</v>
      </c>
      <c r="N7" s="285" t="s">
        <v>406</v>
      </c>
      <c r="O7" s="692"/>
    </row>
    <row r="8" spans="1:26" ht="15.75" customHeight="1">
      <c r="A8" s="285">
        <v>1</v>
      </c>
      <c r="B8" s="285">
        <v>2</v>
      </c>
      <c r="C8" s="285">
        <v>3</v>
      </c>
      <c r="D8" s="285">
        <v>4</v>
      </c>
      <c r="E8" s="285">
        <v>5</v>
      </c>
      <c r="F8" s="285">
        <v>6</v>
      </c>
      <c r="G8" s="285">
        <v>7</v>
      </c>
      <c r="H8" s="285">
        <v>8</v>
      </c>
      <c r="I8" s="285">
        <v>9</v>
      </c>
      <c r="J8" s="285">
        <v>10</v>
      </c>
      <c r="K8" s="285">
        <v>11</v>
      </c>
      <c r="L8" s="285">
        <v>12</v>
      </c>
      <c r="M8" s="285">
        <v>9</v>
      </c>
      <c r="N8" s="285">
        <v>10</v>
      </c>
      <c r="O8" s="285">
        <v>11</v>
      </c>
    </row>
    <row r="9" spans="1:26" ht="12.75">
      <c r="A9" s="349"/>
      <c r="B9" s="349" t="s">
        <v>27</v>
      </c>
      <c r="C9" s="374">
        <f t="shared" ref="C9:O9" si="0">SUM(C10:C21)</f>
        <v>144403</v>
      </c>
      <c r="D9" s="352">
        <f t="shared" si="0"/>
        <v>7220.15</v>
      </c>
      <c r="E9" s="374">
        <f t="shared" si="0"/>
        <v>127830</v>
      </c>
      <c r="F9" s="352">
        <f t="shared" si="0"/>
        <v>6391.5</v>
      </c>
      <c r="G9" s="374">
        <f t="shared" si="0"/>
        <v>0</v>
      </c>
      <c r="H9" s="352">
        <f t="shared" si="0"/>
        <v>0</v>
      </c>
      <c r="I9" s="374">
        <f t="shared" si="0"/>
        <v>14960</v>
      </c>
      <c r="J9" s="352">
        <f t="shared" si="0"/>
        <v>748</v>
      </c>
      <c r="K9" s="374">
        <f t="shared" si="0"/>
        <v>1613</v>
      </c>
      <c r="L9" s="352">
        <f t="shared" si="0"/>
        <v>80.650000000000006</v>
      </c>
      <c r="M9" s="374">
        <f t="shared" si="0"/>
        <v>16573</v>
      </c>
      <c r="N9" s="352">
        <f t="shared" si="0"/>
        <v>828.65</v>
      </c>
      <c r="O9" s="374">
        <f t="shared" si="0"/>
        <v>0</v>
      </c>
      <c r="P9" s="321"/>
      <c r="Q9" s="321"/>
      <c r="R9" s="321"/>
      <c r="S9" s="321"/>
      <c r="T9" s="321"/>
      <c r="U9" s="321"/>
      <c r="V9" s="321"/>
      <c r="W9" s="321"/>
      <c r="X9" s="321"/>
      <c r="Y9" s="321"/>
      <c r="Z9" s="321"/>
    </row>
    <row r="10" spans="1:26" ht="12.75">
      <c r="A10" s="349"/>
      <c r="B10" s="349" t="s">
        <v>255</v>
      </c>
      <c r="C10" s="349"/>
      <c r="D10" s="380"/>
      <c r="E10" s="349"/>
      <c r="F10" s="380"/>
      <c r="G10" s="349"/>
      <c r="H10" s="349"/>
      <c r="I10" s="349"/>
      <c r="J10" s="380"/>
      <c r="K10" s="349"/>
      <c r="L10" s="380"/>
      <c r="M10" s="374">
        <f>I9+K9</f>
        <v>16573</v>
      </c>
      <c r="N10" s="379">
        <f t="shared" ref="N10:N21" si="1">ROUND(M10*0.05,5)</f>
        <v>828.65</v>
      </c>
      <c r="O10" s="349"/>
      <c r="P10" s="321"/>
      <c r="Q10" s="321"/>
      <c r="R10" s="321"/>
      <c r="S10" s="321"/>
      <c r="T10" s="321"/>
      <c r="U10" s="321"/>
      <c r="V10" s="321"/>
      <c r="W10" s="321"/>
      <c r="X10" s="321"/>
      <c r="Y10" s="321"/>
      <c r="Z10" s="321"/>
    </row>
    <row r="11" spans="1:26" ht="12.75">
      <c r="A11" s="353">
        <v>1</v>
      </c>
      <c r="B11" s="399">
        <v>38899</v>
      </c>
      <c r="C11" s="353"/>
      <c r="D11" s="380"/>
      <c r="E11" s="353"/>
      <c r="F11" s="380"/>
      <c r="G11" s="353"/>
      <c r="H11" s="353"/>
      <c r="I11" s="353"/>
      <c r="J11" s="380"/>
      <c r="K11" s="353"/>
      <c r="L11" s="380"/>
      <c r="M11" s="374">
        <f t="shared" ref="M11:M21" si="2">C11-E11-I11-K11</f>
        <v>0</v>
      </c>
      <c r="N11" s="379">
        <f t="shared" si="1"/>
        <v>0</v>
      </c>
      <c r="O11" s="353"/>
    </row>
    <row r="12" spans="1:26" ht="12.75">
      <c r="A12" s="353">
        <v>2</v>
      </c>
      <c r="B12" s="399">
        <v>39295</v>
      </c>
      <c r="C12" s="353"/>
      <c r="D12" s="380"/>
      <c r="E12" s="353"/>
      <c r="F12" s="380"/>
      <c r="G12" s="353"/>
      <c r="H12" s="353"/>
      <c r="I12" s="353"/>
      <c r="J12" s="380"/>
      <c r="K12" s="353"/>
      <c r="L12" s="380"/>
      <c r="M12" s="374">
        <f t="shared" si="2"/>
        <v>0</v>
      </c>
      <c r="N12" s="379">
        <f t="shared" si="1"/>
        <v>0</v>
      </c>
      <c r="O12" s="353"/>
    </row>
    <row r="13" spans="1:26" ht="12.75">
      <c r="A13" s="353">
        <v>3</v>
      </c>
      <c r="B13" s="399">
        <v>39692</v>
      </c>
      <c r="C13" s="353"/>
      <c r="D13" s="380"/>
      <c r="E13" s="353"/>
      <c r="F13" s="380"/>
      <c r="G13" s="353"/>
      <c r="H13" s="353"/>
      <c r="I13" s="353"/>
      <c r="J13" s="380"/>
      <c r="K13" s="353"/>
      <c r="L13" s="380"/>
      <c r="M13" s="374">
        <f t="shared" si="2"/>
        <v>0</v>
      </c>
      <c r="N13" s="379">
        <f t="shared" si="1"/>
        <v>0</v>
      </c>
      <c r="O13" s="353"/>
    </row>
    <row r="14" spans="1:26" ht="12.75">
      <c r="A14" s="353">
        <v>4</v>
      </c>
      <c r="B14" s="400">
        <v>40087</v>
      </c>
      <c r="C14" s="353"/>
      <c r="D14" s="380"/>
      <c r="E14" s="353"/>
      <c r="F14" s="380"/>
      <c r="G14" s="353"/>
      <c r="H14" s="353"/>
      <c r="I14" s="353"/>
      <c r="J14" s="380"/>
      <c r="K14" s="353"/>
      <c r="L14" s="380"/>
      <c r="M14" s="374">
        <f t="shared" si="2"/>
        <v>0</v>
      </c>
      <c r="N14" s="379">
        <f t="shared" si="1"/>
        <v>0</v>
      </c>
      <c r="O14" s="353"/>
    </row>
    <row r="15" spans="1:26" ht="12.75">
      <c r="A15" s="353">
        <v>5</v>
      </c>
      <c r="B15" s="400">
        <v>40483</v>
      </c>
      <c r="C15" s="353"/>
      <c r="D15" s="380"/>
      <c r="E15" s="353"/>
      <c r="F15" s="380"/>
      <c r="G15" s="353"/>
      <c r="H15" s="353"/>
      <c r="I15" s="353"/>
      <c r="J15" s="380"/>
      <c r="K15" s="353"/>
      <c r="L15" s="380"/>
      <c r="M15" s="374">
        <f t="shared" si="2"/>
        <v>0</v>
      </c>
      <c r="N15" s="379">
        <f t="shared" si="1"/>
        <v>0</v>
      </c>
      <c r="O15" s="353"/>
    </row>
    <row r="16" spans="1:26" ht="12.75">
      <c r="A16" s="353">
        <v>6</v>
      </c>
      <c r="B16" s="400">
        <v>40878</v>
      </c>
      <c r="C16" s="353"/>
      <c r="D16" s="380"/>
      <c r="E16" s="353"/>
      <c r="F16" s="380"/>
      <c r="G16" s="353"/>
      <c r="H16" s="353"/>
      <c r="I16" s="353"/>
      <c r="J16" s="380"/>
      <c r="K16" s="353"/>
      <c r="L16" s="380"/>
      <c r="M16" s="374">
        <f t="shared" si="2"/>
        <v>0</v>
      </c>
      <c r="N16" s="379">
        <f t="shared" si="1"/>
        <v>0</v>
      </c>
      <c r="O16" s="353"/>
    </row>
    <row r="17" spans="1:15" ht="12.75">
      <c r="A17" s="353">
        <v>7</v>
      </c>
      <c r="B17" s="385" t="s">
        <v>407</v>
      </c>
      <c r="C17" s="353">
        <v>9064</v>
      </c>
      <c r="D17" s="380">
        <f>ROUND(C17*0.05,5)</f>
        <v>453.2</v>
      </c>
      <c r="E17" s="353">
        <v>8445</v>
      </c>
      <c r="F17" s="380">
        <f>ROUND(E17*0.05,5)</f>
        <v>422.25</v>
      </c>
      <c r="G17" s="353"/>
      <c r="H17" s="353"/>
      <c r="I17" s="353"/>
      <c r="J17" s="380"/>
      <c r="K17" s="353">
        <v>619</v>
      </c>
      <c r="L17" s="380">
        <f>ROUND(K17*0.05,5)</f>
        <v>30.95</v>
      </c>
      <c r="M17" s="374">
        <f t="shared" si="2"/>
        <v>0</v>
      </c>
      <c r="N17" s="379">
        <f t="shared" si="1"/>
        <v>0</v>
      </c>
      <c r="O17" s="353"/>
    </row>
    <row r="18" spans="1:15" ht="12.75">
      <c r="A18" s="353">
        <v>8</v>
      </c>
      <c r="B18" s="385" t="s">
        <v>408</v>
      </c>
      <c r="C18" s="353">
        <v>0</v>
      </c>
      <c r="D18" s="380">
        <f>ROUND(C18*0.05,5)</f>
        <v>0</v>
      </c>
      <c r="E18" s="353">
        <v>0</v>
      </c>
      <c r="F18" s="380">
        <f>ROUND(E18*0.05,5)</f>
        <v>0</v>
      </c>
      <c r="G18" s="353"/>
      <c r="H18" s="353"/>
      <c r="I18" s="353"/>
      <c r="J18" s="380"/>
      <c r="K18" s="353"/>
      <c r="L18" s="380"/>
      <c r="M18" s="374">
        <f t="shared" si="2"/>
        <v>0</v>
      </c>
      <c r="N18" s="379">
        <f t="shared" si="1"/>
        <v>0</v>
      </c>
      <c r="O18" s="353"/>
    </row>
    <row r="19" spans="1:15" ht="12.75">
      <c r="A19" s="353">
        <v>9</v>
      </c>
      <c r="B19" s="385" t="s">
        <v>409</v>
      </c>
      <c r="C19" s="353">
        <v>34607</v>
      </c>
      <c r="D19" s="380">
        <f>ROUND(C19*0.05,5)</f>
        <v>1730.35</v>
      </c>
      <c r="E19" s="353">
        <v>32408</v>
      </c>
      <c r="F19" s="380">
        <f>ROUND(E19*0.05,5)</f>
        <v>1620.4</v>
      </c>
      <c r="G19" s="353"/>
      <c r="H19" s="353"/>
      <c r="I19" s="353">
        <v>2199</v>
      </c>
      <c r="J19" s="380">
        <f>ROUND(I19*0.05,5)</f>
        <v>109.95</v>
      </c>
      <c r="K19" s="353"/>
      <c r="L19" s="380"/>
      <c r="M19" s="374">
        <f t="shared" si="2"/>
        <v>0</v>
      </c>
      <c r="N19" s="379">
        <f t="shared" si="1"/>
        <v>0</v>
      </c>
      <c r="O19" s="353"/>
    </row>
    <row r="20" spans="1:15" ht="12.75">
      <c r="A20" s="353">
        <v>10</v>
      </c>
      <c r="B20" s="385" t="s">
        <v>410</v>
      </c>
      <c r="C20" s="353">
        <v>100732</v>
      </c>
      <c r="D20" s="380">
        <f>ROUND(C20*0.05,5)</f>
        <v>5036.6000000000004</v>
      </c>
      <c r="E20" s="353">
        <v>86977</v>
      </c>
      <c r="F20" s="380">
        <f>ROUND(E20*0.05,5)</f>
        <v>4348.8500000000004</v>
      </c>
      <c r="G20" s="353"/>
      <c r="H20" s="353"/>
      <c r="I20" s="353">
        <v>12761</v>
      </c>
      <c r="J20" s="380">
        <f>ROUND(I20*0.05,5)</f>
        <v>638.04999999999995</v>
      </c>
      <c r="K20" s="353">
        <v>994</v>
      </c>
      <c r="L20" s="380">
        <f>ROUND(K20*0.05,5)</f>
        <v>49.7</v>
      </c>
      <c r="M20" s="374">
        <f t="shared" si="2"/>
        <v>0</v>
      </c>
      <c r="N20" s="379">
        <f t="shared" si="1"/>
        <v>0</v>
      </c>
      <c r="O20" s="353"/>
    </row>
    <row r="21" spans="1:15" ht="12.75">
      <c r="A21" s="353">
        <v>11</v>
      </c>
      <c r="B21" s="385" t="s">
        <v>411</v>
      </c>
      <c r="C21" s="353"/>
      <c r="D21" s="380"/>
      <c r="E21" s="353"/>
      <c r="F21" s="380"/>
      <c r="G21" s="353"/>
      <c r="H21" s="353"/>
      <c r="I21" s="353"/>
      <c r="J21" s="380"/>
      <c r="K21" s="353"/>
      <c r="L21" s="380"/>
      <c r="M21" s="374">
        <f t="shared" si="2"/>
        <v>0</v>
      </c>
      <c r="N21" s="379">
        <f t="shared" si="1"/>
        <v>0</v>
      </c>
      <c r="O21" s="353"/>
    </row>
    <row r="26" spans="1:15" ht="15.75" customHeight="1">
      <c r="A26" s="321" t="str">
        <f>AT_2A_fundflow!A53</f>
        <v>Date:</v>
      </c>
      <c r="M26" s="362" t="str">
        <f>'AT-1'!J46</f>
        <v>(Signature)</v>
      </c>
    </row>
    <row r="27" spans="1:15" ht="15.75" customHeight="1">
      <c r="A27" s="321" t="str">
        <f>AT_2A_fundflow!A54</f>
        <v>Place: LUCKNOW</v>
      </c>
      <c r="M27" s="362" t="str">
        <f>'AT-1'!J47</f>
        <v>Secretary Basic Education Department</v>
      </c>
    </row>
    <row r="28" spans="1:15" ht="15.75" customHeight="1">
      <c r="H28" s="452" t="str">
        <f>'AT-1'!I48</f>
        <v>Seal:</v>
      </c>
      <c r="L28" s="362" t="str">
        <f>'AT-1'!I48</f>
        <v>Seal:</v>
      </c>
    </row>
  </sheetData>
  <mergeCells count="13">
    <mergeCell ref="A6:A7"/>
    <mergeCell ref="A3:O3"/>
    <mergeCell ref="A2:O2"/>
    <mergeCell ref="D1:E1"/>
    <mergeCell ref="M6:N6"/>
    <mergeCell ref="O6:O7"/>
    <mergeCell ref="G6:H6"/>
    <mergeCell ref="A4:O4"/>
    <mergeCell ref="C6:D6"/>
    <mergeCell ref="E6:F6"/>
    <mergeCell ref="I6:J6"/>
    <mergeCell ref="K6:L6"/>
    <mergeCell ref="B6:B7"/>
  </mergeCells>
  <printOptions horizontalCentered="1"/>
  <pageMargins left="0.59055118110236227" right="0.59055118110236227" top="0.78740157480314965" bottom="0.59055118110236227" header="0.78740157480314965" footer="0.39370078740157483"/>
  <pageSetup paperSize="9" scale="93" fitToHeight="0" pageOrder="overThenDown" orientation="landscape" cellComments="atEnd" r:id="rId1"/>
  <headerFooter>
    <oddFooter>&amp;R&amp;P of &amp;N</oddFooter>
  </headerFooter>
  <ignoredErrors>
    <ignoredError sqref="M17 M20" formula="1"/>
  </ignoredErrors>
</worksheet>
</file>

<file path=xl/worksheets/sheet35.xml><?xml version="1.0" encoding="utf-8"?>
<worksheet xmlns="http://schemas.openxmlformats.org/spreadsheetml/2006/main" xmlns:r="http://schemas.openxmlformats.org/officeDocument/2006/relationships">
  <sheetPr>
    <tabColor rgb="FF00B050"/>
    <outlinePr summaryBelow="0" summaryRight="0"/>
    <pageSetUpPr fitToPage="1"/>
  </sheetPr>
  <dimension ref="A1:Z92"/>
  <sheetViews>
    <sheetView view="pageBreakPreview" zoomScaleSheetLayoutView="100" workbookViewId="0">
      <pane xSplit="2" ySplit="9" topLeftCell="C76"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7109375" style="361" customWidth="1"/>
    <col min="2" max="2" width="21.7109375" style="361" customWidth="1"/>
    <col min="3" max="8" width="14" style="361" customWidth="1"/>
    <col min="9" max="12" width="14.42578125" style="361" hidden="1" customWidth="1"/>
    <col min="13" max="13" width="15.140625" style="361" customWidth="1"/>
    <col min="14" max="14" width="14.42578125" style="361" customWidth="1"/>
    <col min="15" max="15" width="12.7109375" style="361" customWidth="1"/>
    <col min="16" max="16384" width="14.42578125" style="361"/>
  </cols>
  <sheetData>
    <row r="1" spans="1:26" ht="12.75">
      <c r="A1" s="277"/>
      <c r="B1" s="277"/>
      <c r="C1" s="277"/>
      <c r="D1" s="680"/>
      <c r="E1" s="680"/>
      <c r="F1" s="277"/>
      <c r="G1" s="277"/>
      <c r="H1" s="277"/>
      <c r="I1" s="277"/>
      <c r="J1" s="277"/>
      <c r="K1" s="277"/>
      <c r="L1" s="277"/>
      <c r="M1" s="277"/>
      <c r="N1" s="277"/>
      <c r="O1" s="328" t="s">
        <v>421</v>
      </c>
    </row>
    <row r="2" spans="1:26" ht="12.75">
      <c r="A2" s="701" t="str">
        <f>'AT-2-S1 BUDGET'!A2</f>
        <v>[Mid Day Meal Scheme, U.P.]</v>
      </c>
      <c r="B2" s="680"/>
      <c r="C2" s="680"/>
      <c r="D2" s="680"/>
      <c r="E2" s="680"/>
      <c r="F2" s="680"/>
      <c r="G2" s="680"/>
      <c r="H2" s="680"/>
      <c r="I2" s="680"/>
      <c r="J2" s="680"/>
      <c r="K2" s="680"/>
      <c r="L2" s="680"/>
      <c r="M2" s="680"/>
      <c r="N2" s="680"/>
      <c r="O2" s="680"/>
    </row>
    <row r="3" spans="1:26" ht="23.25">
      <c r="A3" s="704" t="str">
        <f>'AT-2-S1 BUDGET'!A3</f>
        <v>Annual Work Plan and Budget 2019-20</v>
      </c>
      <c r="B3" s="680"/>
      <c r="C3" s="680"/>
      <c r="D3" s="680"/>
      <c r="E3" s="680"/>
      <c r="F3" s="680"/>
      <c r="G3" s="680"/>
      <c r="H3" s="680"/>
      <c r="I3" s="680"/>
      <c r="J3" s="680"/>
      <c r="K3" s="680"/>
      <c r="L3" s="680"/>
      <c r="M3" s="680"/>
      <c r="N3" s="680"/>
      <c r="O3" s="680"/>
    </row>
    <row r="4" spans="1:26" ht="12.75">
      <c r="A4" s="705" t="s">
        <v>422</v>
      </c>
      <c r="B4" s="680"/>
      <c r="C4" s="680"/>
      <c r="D4" s="680"/>
      <c r="E4" s="680"/>
      <c r="F4" s="680"/>
      <c r="G4" s="680"/>
      <c r="H4" s="680"/>
      <c r="I4" s="680"/>
      <c r="J4" s="680"/>
      <c r="K4" s="680"/>
      <c r="L4" s="680"/>
      <c r="M4" s="680"/>
      <c r="N4" s="680"/>
      <c r="O4" s="680"/>
    </row>
    <row r="5" spans="1:26" ht="12.75">
      <c r="A5" s="298" t="str">
        <f>AT_2A_fundflow!A5</f>
        <v>State: UTTAR PRADESH</v>
      </c>
      <c r="B5" s="277"/>
      <c r="C5" s="277"/>
      <c r="D5" s="277"/>
      <c r="E5" s="277"/>
      <c r="F5" s="277"/>
      <c r="G5" s="277"/>
      <c r="H5" s="277"/>
      <c r="I5" s="277"/>
      <c r="J5" s="277"/>
      <c r="K5" s="277"/>
      <c r="L5" s="277"/>
      <c r="M5" s="277"/>
      <c r="N5" s="277"/>
      <c r="O5" s="296" t="str">
        <f>'AT12_KD-New Yearwise'!O5</f>
        <v>(As on 31.03.2019)</v>
      </c>
    </row>
    <row r="6" spans="1:26" ht="57" customHeight="1">
      <c r="A6" s="691" t="s">
        <v>260</v>
      </c>
      <c r="B6" s="691" t="s">
        <v>90</v>
      </c>
      <c r="C6" s="693" t="s">
        <v>416</v>
      </c>
      <c r="D6" s="682"/>
      <c r="E6" s="693" t="s">
        <v>397</v>
      </c>
      <c r="F6" s="682"/>
      <c r="G6" s="693" t="s">
        <v>398</v>
      </c>
      <c r="H6" s="682"/>
      <c r="I6" s="693" t="s">
        <v>417</v>
      </c>
      <c r="J6" s="682"/>
      <c r="K6" s="693" t="s">
        <v>400</v>
      </c>
      <c r="L6" s="682"/>
      <c r="M6" s="693" t="s">
        <v>418</v>
      </c>
      <c r="N6" s="682"/>
      <c r="O6" s="691" t="s">
        <v>419</v>
      </c>
    </row>
    <row r="7" spans="1:26" ht="44.25" customHeight="1">
      <c r="A7" s="692"/>
      <c r="B7" s="692"/>
      <c r="C7" s="285" t="s">
        <v>403</v>
      </c>
      <c r="D7" s="285" t="s">
        <v>404</v>
      </c>
      <c r="E7" s="285" t="s">
        <v>403</v>
      </c>
      <c r="F7" s="285" t="s">
        <v>404</v>
      </c>
      <c r="G7" s="285" t="s">
        <v>403</v>
      </c>
      <c r="H7" s="285" t="s">
        <v>404</v>
      </c>
      <c r="I7" s="285" t="s">
        <v>405</v>
      </c>
      <c r="J7" s="285" t="s">
        <v>406</v>
      </c>
      <c r="K7" s="285" t="s">
        <v>405</v>
      </c>
      <c r="L7" s="285" t="s">
        <v>406</v>
      </c>
      <c r="M7" s="285" t="s">
        <v>405</v>
      </c>
      <c r="N7" s="285" t="s">
        <v>406</v>
      </c>
      <c r="O7" s="692"/>
    </row>
    <row r="8" spans="1:26" ht="15.75" customHeight="1">
      <c r="A8" s="285">
        <v>1</v>
      </c>
      <c r="B8" s="285">
        <v>2</v>
      </c>
      <c r="C8" s="285">
        <v>3</v>
      </c>
      <c r="D8" s="285">
        <v>4</v>
      </c>
      <c r="E8" s="285">
        <v>5</v>
      </c>
      <c r="F8" s="285">
        <v>6</v>
      </c>
      <c r="G8" s="285">
        <v>7</v>
      </c>
      <c r="H8" s="285">
        <v>8</v>
      </c>
      <c r="I8" s="285">
        <v>9</v>
      </c>
      <c r="J8" s="285">
        <v>10</v>
      </c>
      <c r="K8" s="285">
        <v>11</v>
      </c>
      <c r="L8" s="285">
        <v>12</v>
      </c>
      <c r="M8" s="285">
        <v>9</v>
      </c>
      <c r="N8" s="285">
        <v>10</v>
      </c>
      <c r="O8" s="285">
        <v>11</v>
      </c>
    </row>
    <row r="9" spans="1:26" ht="12.75">
      <c r="A9" s="349"/>
      <c r="B9" s="349" t="s">
        <v>27</v>
      </c>
      <c r="C9" s="374">
        <f t="shared" ref="C9:O9" si="0">SUM(C10:C85)</f>
        <v>144403</v>
      </c>
      <c r="D9" s="352">
        <f t="shared" si="0"/>
        <v>7220.1500000000005</v>
      </c>
      <c r="E9" s="374">
        <f t="shared" si="0"/>
        <v>127830</v>
      </c>
      <c r="F9" s="352">
        <f t="shared" si="0"/>
        <v>6391.5000000000009</v>
      </c>
      <c r="G9" s="374">
        <f t="shared" si="0"/>
        <v>0</v>
      </c>
      <c r="H9" s="352">
        <f t="shared" si="0"/>
        <v>0</v>
      </c>
      <c r="I9" s="374">
        <f t="shared" si="0"/>
        <v>14960</v>
      </c>
      <c r="J9" s="352">
        <f t="shared" si="0"/>
        <v>747.99999999999977</v>
      </c>
      <c r="K9" s="374">
        <f t="shared" si="0"/>
        <v>1613</v>
      </c>
      <c r="L9" s="352">
        <f t="shared" si="0"/>
        <v>80.650000000000006</v>
      </c>
      <c r="M9" s="374">
        <f t="shared" si="0"/>
        <v>16573</v>
      </c>
      <c r="N9" s="352">
        <f t="shared" si="0"/>
        <v>828.65</v>
      </c>
      <c r="O9" s="374">
        <f t="shared" si="0"/>
        <v>0</v>
      </c>
      <c r="P9" s="321"/>
      <c r="Q9" s="321"/>
      <c r="R9" s="321"/>
      <c r="S9" s="321"/>
      <c r="T9" s="321"/>
      <c r="U9" s="321"/>
      <c r="V9" s="321"/>
      <c r="W9" s="321"/>
      <c r="X9" s="321"/>
      <c r="Y9" s="321"/>
      <c r="Z9" s="321"/>
    </row>
    <row r="10" spans="1:26" s="402" customFormat="1" ht="12.75">
      <c r="A10" s="322"/>
      <c r="B10" s="322" t="s">
        <v>255</v>
      </c>
      <c r="C10" s="322"/>
      <c r="D10" s="401"/>
      <c r="E10" s="322"/>
      <c r="F10" s="401"/>
      <c r="G10" s="322"/>
      <c r="H10" s="322"/>
      <c r="I10" s="322"/>
      <c r="J10" s="401"/>
      <c r="K10" s="322"/>
      <c r="L10" s="401"/>
      <c r="M10" s="322">
        <f>I9+K9</f>
        <v>16573</v>
      </c>
      <c r="N10" s="401">
        <f t="shared" ref="N10:N85" si="1">ROUND((M10*0.05),5)</f>
        <v>828.65</v>
      </c>
      <c r="O10" s="322"/>
    </row>
    <row r="11" spans="1:26" ht="12.75">
      <c r="A11" s="353">
        <f>AT3A_Schools_PS!A10</f>
        <v>1</v>
      </c>
      <c r="B11" s="353" t="str">
        <f>AT3A_Schools_PS!B10</f>
        <v>01-AGRA</v>
      </c>
      <c r="C11" s="353">
        <v>2579</v>
      </c>
      <c r="D11" s="380">
        <v>128.94999999999999</v>
      </c>
      <c r="E11" s="353">
        <v>2579</v>
      </c>
      <c r="F11" s="380">
        <v>128.94999999999999</v>
      </c>
      <c r="G11" s="353"/>
      <c r="H11" s="353"/>
      <c r="I11" s="353">
        <v>0</v>
      </c>
      <c r="J11" s="380">
        <v>0</v>
      </c>
      <c r="K11" s="353">
        <v>0</v>
      </c>
      <c r="L11" s="380">
        <v>0</v>
      </c>
      <c r="M11" s="353">
        <f t="shared" ref="M11:M85" si="2">C11-E11-I11-K11</f>
        <v>0</v>
      </c>
      <c r="N11" s="380">
        <f t="shared" si="1"/>
        <v>0</v>
      </c>
      <c r="O11" s="353"/>
    </row>
    <row r="12" spans="1:26" ht="12.75">
      <c r="A12" s="353">
        <f>AT3A_Schools_PS!A11</f>
        <v>2</v>
      </c>
      <c r="B12" s="353" t="str">
        <f>AT3A_Schools_PS!B11</f>
        <v>02-ALIGARH</v>
      </c>
      <c r="C12" s="353">
        <v>2232</v>
      </c>
      <c r="D12" s="380">
        <v>111.6</v>
      </c>
      <c r="E12" s="353">
        <v>626</v>
      </c>
      <c r="F12" s="380">
        <v>31.3</v>
      </c>
      <c r="G12" s="353"/>
      <c r="H12" s="353"/>
      <c r="I12" s="353">
        <v>1606</v>
      </c>
      <c r="J12" s="380">
        <v>80.3</v>
      </c>
      <c r="K12" s="353">
        <v>0</v>
      </c>
      <c r="L12" s="380">
        <v>0</v>
      </c>
      <c r="M12" s="353">
        <f t="shared" si="2"/>
        <v>0</v>
      </c>
      <c r="N12" s="380">
        <f t="shared" si="1"/>
        <v>0</v>
      </c>
      <c r="O12" s="353"/>
    </row>
    <row r="13" spans="1:26" ht="12.75">
      <c r="A13" s="353">
        <f>AT3A_Schools_PS!A12</f>
        <v>3</v>
      </c>
      <c r="B13" s="353" t="str">
        <f>AT3A_Schools_PS!B12</f>
        <v>03-ALLAHABAD</v>
      </c>
      <c r="C13" s="353">
        <v>3238</v>
      </c>
      <c r="D13" s="380">
        <v>161.9</v>
      </c>
      <c r="E13" s="353">
        <v>3238</v>
      </c>
      <c r="F13" s="380">
        <v>161.9</v>
      </c>
      <c r="G13" s="353"/>
      <c r="H13" s="353"/>
      <c r="I13" s="353">
        <v>0</v>
      </c>
      <c r="J13" s="380">
        <v>0</v>
      </c>
      <c r="K13" s="353">
        <v>0</v>
      </c>
      <c r="L13" s="380">
        <v>0</v>
      </c>
      <c r="M13" s="353">
        <f t="shared" si="2"/>
        <v>0</v>
      </c>
      <c r="N13" s="380">
        <f t="shared" si="1"/>
        <v>0</v>
      </c>
      <c r="O13" s="353"/>
    </row>
    <row r="14" spans="1:26" ht="12.75">
      <c r="A14" s="353">
        <f>AT3A_Schools_PS!A13</f>
        <v>4</v>
      </c>
      <c r="B14" s="353" t="str">
        <f>AT3A_Schools_PS!B13</f>
        <v>04-AMBEDKAR NAGAR</v>
      </c>
      <c r="C14" s="353">
        <v>1756</v>
      </c>
      <c r="D14" s="380">
        <v>87.8</v>
      </c>
      <c r="E14" s="353">
        <v>1756</v>
      </c>
      <c r="F14" s="380">
        <v>87.8</v>
      </c>
      <c r="G14" s="353"/>
      <c r="H14" s="353"/>
      <c r="I14" s="353">
        <v>0</v>
      </c>
      <c r="J14" s="380">
        <v>0</v>
      </c>
      <c r="K14" s="353">
        <v>0</v>
      </c>
      <c r="L14" s="380">
        <v>0</v>
      </c>
      <c r="M14" s="353">
        <f t="shared" si="2"/>
        <v>0</v>
      </c>
      <c r="N14" s="380">
        <f t="shared" si="1"/>
        <v>0</v>
      </c>
      <c r="O14" s="353"/>
    </row>
    <row r="15" spans="1:26" ht="12.75">
      <c r="A15" s="353">
        <f>AT3A_Schools_PS!A14</f>
        <v>5</v>
      </c>
      <c r="B15" s="353" t="str">
        <f>AT3A_Schools_PS!B14</f>
        <v>05-AURAIYA</v>
      </c>
      <c r="C15" s="353">
        <v>1426</v>
      </c>
      <c r="D15" s="380">
        <v>71.3</v>
      </c>
      <c r="E15" s="353">
        <v>507</v>
      </c>
      <c r="F15" s="380">
        <v>25.35</v>
      </c>
      <c r="G15" s="353"/>
      <c r="H15" s="353"/>
      <c r="I15" s="353">
        <v>919</v>
      </c>
      <c r="J15" s="380">
        <v>45.95</v>
      </c>
      <c r="K15" s="353">
        <v>0</v>
      </c>
      <c r="L15" s="380">
        <v>0</v>
      </c>
      <c r="M15" s="353">
        <f t="shared" si="2"/>
        <v>0</v>
      </c>
      <c r="N15" s="380">
        <f t="shared" si="1"/>
        <v>0</v>
      </c>
      <c r="O15" s="353"/>
    </row>
    <row r="16" spans="1:26" ht="12.75">
      <c r="A16" s="353">
        <f>AT3A_Schools_PS!A15</f>
        <v>6</v>
      </c>
      <c r="B16" s="353" t="str">
        <f>AT3A_Schools_PS!B15</f>
        <v>06-AZAMGARH</v>
      </c>
      <c r="C16" s="353">
        <v>2957</v>
      </c>
      <c r="D16" s="380">
        <v>147.85</v>
      </c>
      <c r="E16" s="353">
        <v>2957</v>
      </c>
      <c r="F16" s="380">
        <v>147.85</v>
      </c>
      <c r="G16" s="353"/>
      <c r="H16" s="353"/>
      <c r="I16" s="353">
        <v>0</v>
      </c>
      <c r="J16" s="380">
        <v>0</v>
      </c>
      <c r="K16" s="353">
        <v>0</v>
      </c>
      <c r="L16" s="380">
        <v>0</v>
      </c>
      <c r="M16" s="353">
        <f t="shared" si="2"/>
        <v>0</v>
      </c>
      <c r="N16" s="380">
        <f t="shared" si="1"/>
        <v>0</v>
      </c>
      <c r="O16" s="353"/>
    </row>
    <row r="17" spans="1:15" ht="12.75">
      <c r="A17" s="353">
        <f>AT3A_Schools_PS!A16</f>
        <v>7</v>
      </c>
      <c r="B17" s="353" t="str">
        <f>AT3A_Schools_PS!B16</f>
        <v>07-BADAUN</v>
      </c>
      <c r="C17" s="353">
        <v>2452</v>
      </c>
      <c r="D17" s="380">
        <v>122.6</v>
      </c>
      <c r="E17" s="353">
        <v>2368</v>
      </c>
      <c r="F17" s="380">
        <v>118.4</v>
      </c>
      <c r="G17" s="353"/>
      <c r="H17" s="353"/>
      <c r="I17" s="353">
        <v>84</v>
      </c>
      <c r="J17" s="380">
        <v>4.2</v>
      </c>
      <c r="K17" s="353">
        <v>0</v>
      </c>
      <c r="L17" s="380">
        <v>0</v>
      </c>
      <c r="M17" s="353">
        <f t="shared" si="2"/>
        <v>0</v>
      </c>
      <c r="N17" s="380">
        <f t="shared" si="1"/>
        <v>0</v>
      </c>
      <c r="O17" s="353"/>
    </row>
    <row r="18" spans="1:15" ht="12.75">
      <c r="A18" s="353">
        <f>AT3A_Schools_PS!A17</f>
        <v>8</v>
      </c>
      <c r="B18" s="353" t="str">
        <f>AT3A_Schools_PS!B17</f>
        <v>08-BAGHPAT</v>
      </c>
      <c r="C18" s="353">
        <v>654</v>
      </c>
      <c r="D18" s="380">
        <v>32.700000000000003</v>
      </c>
      <c r="E18" s="353">
        <v>654</v>
      </c>
      <c r="F18" s="380">
        <v>32.700000000000003</v>
      </c>
      <c r="G18" s="353"/>
      <c r="H18" s="353"/>
      <c r="I18" s="353">
        <v>0</v>
      </c>
      <c r="J18" s="380">
        <v>0</v>
      </c>
      <c r="K18" s="353">
        <v>0</v>
      </c>
      <c r="L18" s="380">
        <v>0</v>
      </c>
      <c r="M18" s="353">
        <f t="shared" si="2"/>
        <v>0</v>
      </c>
      <c r="N18" s="380">
        <f t="shared" si="1"/>
        <v>0</v>
      </c>
      <c r="O18" s="353"/>
    </row>
    <row r="19" spans="1:15" ht="12.75">
      <c r="A19" s="353">
        <f>AT3A_Schools_PS!A18</f>
        <v>9</v>
      </c>
      <c r="B19" s="353" t="str">
        <f>AT3A_Schools_PS!B18</f>
        <v>09-BAHRAICH</v>
      </c>
      <c r="C19" s="353">
        <v>3115</v>
      </c>
      <c r="D19" s="380">
        <v>155.75</v>
      </c>
      <c r="E19" s="353">
        <v>2441</v>
      </c>
      <c r="F19" s="380">
        <v>122.05</v>
      </c>
      <c r="G19" s="353"/>
      <c r="H19" s="353"/>
      <c r="I19" s="353">
        <v>674</v>
      </c>
      <c r="J19" s="380">
        <v>33.700000000000003</v>
      </c>
      <c r="K19" s="353">
        <v>0</v>
      </c>
      <c r="L19" s="380">
        <v>0</v>
      </c>
      <c r="M19" s="353">
        <f t="shared" si="2"/>
        <v>0</v>
      </c>
      <c r="N19" s="380">
        <f t="shared" si="1"/>
        <v>0</v>
      </c>
      <c r="O19" s="353"/>
    </row>
    <row r="20" spans="1:15" ht="12.75">
      <c r="A20" s="353">
        <f>AT3A_Schools_PS!A19</f>
        <v>10</v>
      </c>
      <c r="B20" s="353" t="str">
        <f>AT3A_Schools_PS!B19</f>
        <v>10-BALLIA</v>
      </c>
      <c r="C20" s="353">
        <v>2437</v>
      </c>
      <c r="D20" s="380">
        <v>121.85</v>
      </c>
      <c r="E20" s="353">
        <v>2437</v>
      </c>
      <c r="F20" s="380">
        <v>121.85</v>
      </c>
      <c r="G20" s="353"/>
      <c r="H20" s="353"/>
      <c r="I20" s="353">
        <v>0</v>
      </c>
      <c r="J20" s="380">
        <v>0</v>
      </c>
      <c r="K20" s="353">
        <v>0</v>
      </c>
      <c r="L20" s="380">
        <v>0</v>
      </c>
      <c r="M20" s="353">
        <f t="shared" si="2"/>
        <v>0</v>
      </c>
      <c r="N20" s="380">
        <f t="shared" si="1"/>
        <v>0</v>
      </c>
      <c r="O20" s="353"/>
    </row>
    <row r="21" spans="1:15" ht="12.75">
      <c r="A21" s="353">
        <f>AT3A_Schools_PS!A20</f>
        <v>11</v>
      </c>
      <c r="B21" s="353" t="str">
        <f>AT3A_Schools_PS!B20</f>
        <v>11-BALRAMPUR</v>
      </c>
      <c r="C21" s="353">
        <v>1848</v>
      </c>
      <c r="D21" s="380">
        <v>92.4</v>
      </c>
      <c r="E21" s="353">
        <v>328</v>
      </c>
      <c r="F21" s="380">
        <v>16.399999999999999</v>
      </c>
      <c r="G21" s="353"/>
      <c r="H21" s="353"/>
      <c r="I21" s="353">
        <v>1520</v>
      </c>
      <c r="J21" s="380">
        <v>76</v>
      </c>
      <c r="K21" s="353">
        <v>0</v>
      </c>
      <c r="L21" s="380">
        <v>0</v>
      </c>
      <c r="M21" s="353">
        <f t="shared" si="2"/>
        <v>0</v>
      </c>
      <c r="N21" s="380">
        <f t="shared" si="1"/>
        <v>0</v>
      </c>
      <c r="O21" s="353"/>
    </row>
    <row r="22" spans="1:15" ht="12.75">
      <c r="A22" s="353">
        <f>AT3A_Schools_PS!A21</f>
        <v>12</v>
      </c>
      <c r="B22" s="353" t="str">
        <f>AT3A_Schools_PS!B21</f>
        <v>12-BANDA</v>
      </c>
      <c r="C22" s="353">
        <v>1934</v>
      </c>
      <c r="D22" s="380">
        <v>96.7</v>
      </c>
      <c r="E22" s="353">
        <v>1908</v>
      </c>
      <c r="F22" s="380">
        <v>95.4</v>
      </c>
      <c r="G22" s="353"/>
      <c r="H22" s="353"/>
      <c r="I22" s="353">
        <v>26</v>
      </c>
      <c r="J22" s="380">
        <v>1.3</v>
      </c>
      <c r="K22" s="353">
        <v>0</v>
      </c>
      <c r="L22" s="380">
        <v>0</v>
      </c>
      <c r="M22" s="353">
        <f t="shared" si="2"/>
        <v>0</v>
      </c>
      <c r="N22" s="380">
        <f t="shared" si="1"/>
        <v>0</v>
      </c>
      <c r="O22" s="353"/>
    </row>
    <row r="23" spans="1:15" ht="12.75">
      <c r="A23" s="353">
        <f>AT3A_Schools_PS!A22</f>
        <v>13</v>
      </c>
      <c r="B23" s="353" t="str">
        <f>AT3A_Schools_PS!B22</f>
        <v>13-BARABANKI</v>
      </c>
      <c r="C23" s="353">
        <v>2640</v>
      </c>
      <c r="D23" s="380">
        <v>132</v>
      </c>
      <c r="E23" s="353">
        <v>2640</v>
      </c>
      <c r="F23" s="380">
        <v>132</v>
      </c>
      <c r="G23" s="353"/>
      <c r="H23" s="353"/>
      <c r="I23" s="353">
        <v>0</v>
      </c>
      <c r="J23" s="380">
        <v>0</v>
      </c>
      <c r="K23" s="353">
        <v>0</v>
      </c>
      <c r="L23" s="380">
        <v>0</v>
      </c>
      <c r="M23" s="353">
        <f t="shared" si="2"/>
        <v>0</v>
      </c>
      <c r="N23" s="380">
        <f t="shared" si="1"/>
        <v>0</v>
      </c>
      <c r="O23" s="353"/>
    </row>
    <row r="24" spans="1:15" ht="12.75">
      <c r="A24" s="353">
        <f>AT3A_Schools_PS!A23</f>
        <v>14</v>
      </c>
      <c r="B24" s="353" t="str">
        <f>AT3A_Schools_PS!B23</f>
        <v>14-BAREILY</v>
      </c>
      <c r="C24" s="353">
        <v>2615</v>
      </c>
      <c r="D24" s="380">
        <v>130.75</v>
      </c>
      <c r="E24" s="353">
        <v>1967</v>
      </c>
      <c r="F24" s="380">
        <v>98.35</v>
      </c>
      <c r="G24" s="353"/>
      <c r="H24" s="353"/>
      <c r="I24" s="353">
        <v>648</v>
      </c>
      <c r="J24" s="380">
        <v>32.4</v>
      </c>
      <c r="K24" s="353">
        <v>0</v>
      </c>
      <c r="L24" s="380">
        <v>0</v>
      </c>
      <c r="M24" s="353">
        <f t="shared" si="2"/>
        <v>0</v>
      </c>
      <c r="N24" s="380">
        <f t="shared" si="1"/>
        <v>0</v>
      </c>
      <c r="O24" s="353"/>
    </row>
    <row r="25" spans="1:15" ht="12.75">
      <c r="A25" s="353">
        <f>AT3A_Schools_PS!A24</f>
        <v>15</v>
      </c>
      <c r="B25" s="353" t="str">
        <f>AT3A_Schools_PS!B24</f>
        <v>15-BASTI</v>
      </c>
      <c r="C25" s="353">
        <v>2124</v>
      </c>
      <c r="D25" s="380">
        <v>106.2</v>
      </c>
      <c r="E25" s="353">
        <v>2124</v>
      </c>
      <c r="F25" s="380">
        <v>106.2</v>
      </c>
      <c r="G25" s="353"/>
      <c r="H25" s="353"/>
      <c r="I25" s="353">
        <v>0</v>
      </c>
      <c r="J25" s="380">
        <v>0</v>
      </c>
      <c r="K25" s="353">
        <v>0</v>
      </c>
      <c r="L25" s="380">
        <v>0</v>
      </c>
      <c r="M25" s="353">
        <f t="shared" si="2"/>
        <v>0</v>
      </c>
      <c r="N25" s="380">
        <f t="shared" si="1"/>
        <v>0</v>
      </c>
      <c r="O25" s="353"/>
    </row>
    <row r="26" spans="1:15" ht="12.75">
      <c r="A26" s="353">
        <f>AT3A_Schools_PS!A25</f>
        <v>16</v>
      </c>
      <c r="B26" s="353" t="str">
        <f>AT3A_Schools_PS!B25</f>
        <v>16-BHADOHI</v>
      </c>
      <c r="C26" s="353">
        <v>1000</v>
      </c>
      <c r="D26" s="380">
        <v>50</v>
      </c>
      <c r="E26" s="353">
        <v>1000</v>
      </c>
      <c r="F26" s="380">
        <v>50</v>
      </c>
      <c r="G26" s="353"/>
      <c r="H26" s="353"/>
      <c r="I26" s="353">
        <v>0</v>
      </c>
      <c r="J26" s="380">
        <v>0</v>
      </c>
      <c r="K26" s="353">
        <v>0</v>
      </c>
      <c r="L26" s="380">
        <v>0</v>
      </c>
      <c r="M26" s="353">
        <f t="shared" si="2"/>
        <v>0</v>
      </c>
      <c r="N26" s="380">
        <f t="shared" si="1"/>
        <v>0</v>
      </c>
      <c r="O26" s="353"/>
    </row>
    <row r="27" spans="1:15" ht="12.75">
      <c r="A27" s="353">
        <f>AT3A_Schools_PS!A26</f>
        <v>17</v>
      </c>
      <c r="B27" s="353" t="str">
        <f>AT3A_Schools_PS!B26</f>
        <v>17-BIJNOUR</v>
      </c>
      <c r="C27" s="353">
        <v>2469</v>
      </c>
      <c r="D27" s="380">
        <v>123.45</v>
      </c>
      <c r="E27" s="353">
        <v>2469</v>
      </c>
      <c r="F27" s="380">
        <v>123.45</v>
      </c>
      <c r="G27" s="353"/>
      <c r="H27" s="353"/>
      <c r="I27" s="353">
        <v>0</v>
      </c>
      <c r="J27" s="380">
        <v>0</v>
      </c>
      <c r="K27" s="353">
        <v>0</v>
      </c>
      <c r="L27" s="380">
        <v>0</v>
      </c>
      <c r="M27" s="353">
        <f t="shared" si="2"/>
        <v>0</v>
      </c>
      <c r="N27" s="380">
        <f t="shared" si="1"/>
        <v>0</v>
      </c>
      <c r="O27" s="353"/>
    </row>
    <row r="28" spans="1:15" ht="12.75">
      <c r="A28" s="353">
        <f>AT3A_Schools_PS!A27</f>
        <v>18</v>
      </c>
      <c r="B28" s="353" t="str">
        <f>AT3A_Schools_PS!B27</f>
        <v>18-BULANDSHAHAR</v>
      </c>
      <c r="C28" s="353">
        <v>2382</v>
      </c>
      <c r="D28" s="380">
        <v>119.1</v>
      </c>
      <c r="E28" s="353">
        <v>2382</v>
      </c>
      <c r="F28" s="380">
        <v>119.1</v>
      </c>
      <c r="G28" s="353"/>
      <c r="H28" s="353"/>
      <c r="I28" s="353">
        <v>0</v>
      </c>
      <c r="J28" s="380">
        <v>0</v>
      </c>
      <c r="K28" s="353">
        <v>0</v>
      </c>
      <c r="L28" s="380">
        <v>0</v>
      </c>
      <c r="M28" s="353">
        <f t="shared" si="2"/>
        <v>0</v>
      </c>
      <c r="N28" s="380">
        <f t="shared" si="1"/>
        <v>0</v>
      </c>
      <c r="O28" s="353"/>
    </row>
    <row r="29" spans="1:15" ht="12.75">
      <c r="A29" s="353">
        <f>AT3A_Schools_PS!A28</f>
        <v>19</v>
      </c>
      <c r="B29" s="353" t="str">
        <f>AT3A_Schools_PS!B28</f>
        <v>19-CHANDAULI</v>
      </c>
      <c r="C29" s="353">
        <v>1443</v>
      </c>
      <c r="D29" s="380">
        <v>72.150000000000006</v>
      </c>
      <c r="E29" s="353">
        <v>1443</v>
      </c>
      <c r="F29" s="380">
        <v>72.150000000000006</v>
      </c>
      <c r="G29" s="353"/>
      <c r="H29" s="353"/>
      <c r="I29" s="353">
        <v>0</v>
      </c>
      <c r="J29" s="380">
        <v>0</v>
      </c>
      <c r="K29" s="353">
        <v>0</v>
      </c>
      <c r="L29" s="380">
        <v>0</v>
      </c>
      <c r="M29" s="353">
        <f t="shared" si="2"/>
        <v>0</v>
      </c>
      <c r="N29" s="380">
        <f t="shared" si="1"/>
        <v>0</v>
      </c>
      <c r="O29" s="353"/>
    </row>
    <row r="30" spans="1:15" ht="12.75">
      <c r="A30" s="353">
        <f>AT3A_Schools_PS!A29</f>
        <v>20</v>
      </c>
      <c r="B30" s="353" t="str">
        <f>AT3A_Schools_PS!B29</f>
        <v>20-CHITRAKOOT</v>
      </c>
      <c r="C30" s="353">
        <v>1310</v>
      </c>
      <c r="D30" s="380">
        <v>65.5</v>
      </c>
      <c r="E30" s="353">
        <v>1081</v>
      </c>
      <c r="F30" s="380">
        <v>54.05</v>
      </c>
      <c r="G30" s="353"/>
      <c r="H30" s="353"/>
      <c r="I30" s="353">
        <v>229</v>
      </c>
      <c r="J30" s="380">
        <v>11.45</v>
      </c>
      <c r="K30" s="353">
        <v>0</v>
      </c>
      <c r="L30" s="380">
        <v>0</v>
      </c>
      <c r="M30" s="353">
        <f t="shared" si="2"/>
        <v>0</v>
      </c>
      <c r="N30" s="380">
        <f t="shared" si="1"/>
        <v>0</v>
      </c>
      <c r="O30" s="353"/>
    </row>
    <row r="31" spans="1:15" ht="12.75">
      <c r="A31" s="353">
        <f>AT3A_Schools_PS!A30</f>
        <v>21</v>
      </c>
      <c r="B31" s="353" t="str">
        <f>AT3A_Schools_PS!B30</f>
        <v>21-AMETHI</v>
      </c>
      <c r="C31" s="353">
        <v>1625</v>
      </c>
      <c r="D31" s="380">
        <v>81.25</v>
      </c>
      <c r="E31" s="353">
        <v>1499</v>
      </c>
      <c r="F31" s="380">
        <v>74.95</v>
      </c>
      <c r="G31" s="353"/>
      <c r="H31" s="353"/>
      <c r="I31" s="353">
        <v>126</v>
      </c>
      <c r="J31" s="380">
        <v>6.3</v>
      </c>
      <c r="K31" s="353">
        <v>0</v>
      </c>
      <c r="L31" s="380">
        <v>0</v>
      </c>
      <c r="M31" s="353">
        <f t="shared" si="2"/>
        <v>0</v>
      </c>
      <c r="N31" s="380">
        <f t="shared" si="1"/>
        <v>0</v>
      </c>
      <c r="O31" s="353"/>
    </row>
    <row r="32" spans="1:15" ht="12.75">
      <c r="A32" s="353">
        <f>AT3A_Schools_PS!A31</f>
        <v>22</v>
      </c>
      <c r="B32" s="353" t="str">
        <f>AT3A_Schools_PS!B31</f>
        <v>22-DEORIA</v>
      </c>
      <c r="C32" s="353">
        <v>2174</v>
      </c>
      <c r="D32" s="380">
        <v>108.7</v>
      </c>
      <c r="E32" s="353">
        <v>2174</v>
      </c>
      <c r="F32" s="380">
        <v>108.7</v>
      </c>
      <c r="G32" s="353"/>
      <c r="H32" s="353"/>
      <c r="I32" s="353">
        <v>0</v>
      </c>
      <c r="J32" s="380">
        <v>0</v>
      </c>
      <c r="K32" s="353">
        <v>0</v>
      </c>
      <c r="L32" s="380">
        <v>0</v>
      </c>
      <c r="M32" s="353">
        <f t="shared" si="2"/>
        <v>0</v>
      </c>
      <c r="N32" s="380">
        <f t="shared" si="1"/>
        <v>0</v>
      </c>
      <c r="O32" s="353"/>
    </row>
    <row r="33" spans="1:15" ht="12.75">
      <c r="A33" s="353">
        <f>AT3A_Schools_PS!A32</f>
        <v>23</v>
      </c>
      <c r="B33" s="353" t="str">
        <f>AT3A_Schools_PS!B32</f>
        <v>23-ETAH</v>
      </c>
      <c r="C33" s="353">
        <v>1442</v>
      </c>
      <c r="D33" s="380">
        <v>72.099999999999994</v>
      </c>
      <c r="E33" s="353">
        <v>448</v>
      </c>
      <c r="F33" s="380">
        <v>22.4</v>
      </c>
      <c r="G33" s="353"/>
      <c r="H33" s="353"/>
      <c r="I33" s="353">
        <v>0</v>
      </c>
      <c r="J33" s="380">
        <v>0</v>
      </c>
      <c r="K33" s="353">
        <v>994</v>
      </c>
      <c r="L33" s="380">
        <v>49.7</v>
      </c>
      <c r="M33" s="353">
        <f t="shared" si="2"/>
        <v>0</v>
      </c>
      <c r="N33" s="380">
        <f t="shared" si="1"/>
        <v>0</v>
      </c>
      <c r="O33" s="353"/>
    </row>
    <row r="34" spans="1:15" ht="12.75">
      <c r="A34" s="353">
        <f>AT3A_Schools_PS!A33</f>
        <v>24</v>
      </c>
      <c r="B34" s="353" t="str">
        <f>AT3A_Schools_PS!B33</f>
        <v>24-FAIZABAD</v>
      </c>
      <c r="C34" s="353">
        <v>1933</v>
      </c>
      <c r="D34" s="380">
        <v>96.65</v>
      </c>
      <c r="E34" s="353">
        <v>1933</v>
      </c>
      <c r="F34" s="380">
        <v>96.65</v>
      </c>
      <c r="G34" s="353"/>
      <c r="H34" s="353"/>
      <c r="I34" s="353">
        <v>0</v>
      </c>
      <c r="J34" s="380">
        <v>0</v>
      </c>
      <c r="K34" s="353">
        <v>0</v>
      </c>
      <c r="L34" s="380">
        <v>0</v>
      </c>
      <c r="M34" s="353">
        <f t="shared" si="2"/>
        <v>0</v>
      </c>
      <c r="N34" s="380">
        <f t="shared" si="1"/>
        <v>0</v>
      </c>
      <c r="O34" s="353"/>
    </row>
    <row r="35" spans="1:15" ht="12.75">
      <c r="A35" s="353">
        <f>AT3A_Schools_PS!A34</f>
        <v>25</v>
      </c>
      <c r="B35" s="353" t="str">
        <f>AT3A_Schools_PS!B34</f>
        <v>25-FARRUKHABAD</v>
      </c>
      <c r="C35" s="353">
        <v>1711</v>
      </c>
      <c r="D35" s="380">
        <v>85.55</v>
      </c>
      <c r="E35" s="353">
        <v>579</v>
      </c>
      <c r="F35" s="380">
        <v>28.95</v>
      </c>
      <c r="G35" s="353"/>
      <c r="H35" s="353"/>
      <c r="I35" s="353">
        <v>1132</v>
      </c>
      <c r="J35" s="380">
        <v>56.6</v>
      </c>
      <c r="K35" s="353">
        <v>0</v>
      </c>
      <c r="L35" s="380">
        <v>0</v>
      </c>
      <c r="M35" s="353">
        <f t="shared" si="2"/>
        <v>0</v>
      </c>
      <c r="N35" s="380">
        <f t="shared" si="1"/>
        <v>0</v>
      </c>
      <c r="O35" s="353"/>
    </row>
    <row r="36" spans="1:15" ht="12.75">
      <c r="A36" s="353">
        <f>AT3A_Schools_PS!A35</f>
        <v>26</v>
      </c>
      <c r="B36" s="353" t="str">
        <f>AT3A_Schools_PS!B35</f>
        <v>26-FATEHPUR</v>
      </c>
      <c r="C36" s="353">
        <v>2338</v>
      </c>
      <c r="D36" s="380">
        <v>116.9</v>
      </c>
      <c r="E36" s="353">
        <v>2338</v>
      </c>
      <c r="F36" s="380">
        <v>116.9</v>
      </c>
      <c r="G36" s="353"/>
      <c r="H36" s="353"/>
      <c r="I36" s="353">
        <v>0</v>
      </c>
      <c r="J36" s="380">
        <v>0</v>
      </c>
      <c r="K36" s="353">
        <v>0</v>
      </c>
      <c r="L36" s="380">
        <v>0</v>
      </c>
      <c r="M36" s="353">
        <f t="shared" si="2"/>
        <v>0</v>
      </c>
      <c r="N36" s="380">
        <f t="shared" si="1"/>
        <v>0</v>
      </c>
      <c r="O36" s="353"/>
    </row>
    <row r="37" spans="1:15" ht="12.75">
      <c r="A37" s="353">
        <f>AT3A_Schools_PS!A36</f>
        <v>27</v>
      </c>
      <c r="B37" s="353" t="str">
        <f>AT3A_Schools_PS!B36</f>
        <v>27-FIROZABAD</v>
      </c>
      <c r="C37" s="353">
        <v>1853</v>
      </c>
      <c r="D37" s="380">
        <v>92.65</v>
      </c>
      <c r="E37" s="353">
        <v>1853</v>
      </c>
      <c r="F37" s="380">
        <v>92.65</v>
      </c>
      <c r="G37" s="353"/>
      <c r="H37" s="353"/>
      <c r="I37" s="353">
        <v>0</v>
      </c>
      <c r="J37" s="380">
        <v>0</v>
      </c>
      <c r="K37" s="353">
        <v>0</v>
      </c>
      <c r="L37" s="380">
        <v>0</v>
      </c>
      <c r="M37" s="353">
        <f t="shared" si="2"/>
        <v>0</v>
      </c>
      <c r="N37" s="380">
        <f t="shared" si="1"/>
        <v>0</v>
      </c>
      <c r="O37" s="353"/>
    </row>
    <row r="38" spans="1:15" ht="12.75">
      <c r="A38" s="353">
        <f>AT3A_Schools_PS!A37</f>
        <v>28</v>
      </c>
      <c r="B38" s="353" t="str">
        <f>AT3A_Schools_PS!B37</f>
        <v>28-G.B. NAGAR</v>
      </c>
      <c r="C38" s="353">
        <v>665</v>
      </c>
      <c r="D38" s="380">
        <v>33.25</v>
      </c>
      <c r="E38" s="353">
        <v>0</v>
      </c>
      <c r="F38" s="380">
        <v>0</v>
      </c>
      <c r="G38" s="353"/>
      <c r="H38" s="353"/>
      <c r="I38" s="353">
        <v>665</v>
      </c>
      <c r="J38" s="380">
        <v>33.25</v>
      </c>
      <c r="K38" s="353">
        <v>0</v>
      </c>
      <c r="L38" s="380">
        <v>0</v>
      </c>
      <c r="M38" s="353">
        <f t="shared" si="2"/>
        <v>0</v>
      </c>
      <c r="N38" s="380">
        <f t="shared" si="1"/>
        <v>0</v>
      </c>
      <c r="O38" s="353"/>
    </row>
    <row r="39" spans="1:15" ht="12.75">
      <c r="A39" s="353">
        <f>AT3A_Schools_PS!A38</f>
        <v>29</v>
      </c>
      <c r="B39" s="353" t="str">
        <f>AT3A_Schools_PS!B38</f>
        <v>29-GHAZIPUR</v>
      </c>
      <c r="C39" s="353">
        <v>2428</v>
      </c>
      <c r="D39" s="380">
        <v>121.4</v>
      </c>
      <c r="E39" s="353">
        <v>2428</v>
      </c>
      <c r="F39" s="380">
        <v>121.4</v>
      </c>
      <c r="G39" s="353"/>
      <c r="H39" s="353"/>
      <c r="I39" s="353">
        <v>0</v>
      </c>
      <c r="J39" s="380">
        <v>0</v>
      </c>
      <c r="K39" s="353">
        <v>0</v>
      </c>
      <c r="L39" s="380">
        <v>0</v>
      </c>
      <c r="M39" s="353">
        <f t="shared" si="2"/>
        <v>0</v>
      </c>
      <c r="N39" s="380">
        <f t="shared" si="1"/>
        <v>0</v>
      </c>
      <c r="O39" s="353"/>
    </row>
    <row r="40" spans="1:15" ht="12.75">
      <c r="A40" s="353">
        <f>AT3A_Schools_PS!A39</f>
        <v>30</v>
      </c>
      <c r="B40" s="353" t="str">
        <f>AT3A_Schools_PS!B39</f>
        <v>30-GHAZIYABAD</v>
      </c>
      <c r="C40" s="353">
        <v>568</v>
      </c>
      <c r="D40" s="380">
        <v>28.4</v>
      </c>
      <c r="E40" s="353">
        <v>568</v>
      </c>
      <c r="F40" s="380">
        <v>28.4</v>
      </c>
      <c r="G40" s="353"/>
      <c r="H40" s="353"/>
      <c r="I40" s="353">
        <v>0</v>
      </c>
      <c r="J40" s="380">
        <v>0</v>
      </c>
      <c r="K40" s="353">
        <v>0</v>
      </c>
      <c r="L40" s="380">
        <v>0</v>
      </c>
      <c r="M40" s="353">
        <f t="shared" si="2"/>
        <v>0</v>
      </c>
      <c r="N40" s="380">
        <f t="shared" si="1"/>
        <v>0</v>
      </c>
      <c r="O40" s="353"/>
    </row>
    <row r="41" spans="1:15" ht="12.75">
      <c r="A41" s="353">
        <f>AT3A_Schools_PS!A40</f>
        <v>31</v>
      </c>
      <c r="B41" s="353" t="str">
        <f>AT3A_Schools_PS!B40</f>
        <v>31-GONDA</v>
      </c>
      <c r="C41" s="353">
        <v>2715</v>
      </c>
      <c r="D41" s="380">
        <v>135.75</v>
      </c>
      <c r="E41" s="353">
        <v>2109</v>
      </c>
      <c r="F41" s="380">
        <v>105.45</v>
      </c>
      <c r="G41" s="353"/>
      <c r="H41" s="353"/>
      <c r="I41" s="353">
        <v>0</v>
      </c>
      <c r="J41" s="380">
        <v>0</v>
      </c>
      <c r="K41" s="353">
        <v>606</v>
      </c>
      <c r="L41" s="380">
        <v>30.3</v>
      </c>
      <c r="M41" s="353">
        <f t="shared" si="2"/>
        <v>0</v>
      </c>
      <c r="N41" s="380">
        <f t="shared" si="1"/>
        <v>0</v>
      </c>
      <c r="O41" s="353"/>
    </row>
    <row r="42" spans="1:15" ht="12.75">
      <c r="A42" s="353">
        <f>AT3A_Schools_PS!A41</f>
        <v>32</v>
      </c>
      <c r="B42" s="353" t="str">
        <f>AT3A_Schools_PS!B41</f>
        <v>32-GORAKHPUR</v>
      </c>
      <c r="C42" s="353">
        <v>2820</v>
      </c>
      <c r="D42" s="380">
        <v>141</v>
      </c>
      <c r="E42" s="353">
        <v>2820</v>
      </c>
      <c r="F42" s="380">
        <v>141</v>
      </c>
      <c r="G42" s="353"/>
      <c r="H42" s="353"/>
      <c r="I42" s="353">
        <v>0</v>
      </c>
      <c r="J42" s="380">
        <v>0</v>
      </c>
      <c r="K42" s="353">
        <v>0</v>
      </c>
      <c r="L42" s="380">
        <v>0</v>
      </c>
      <c r="M42" s="353">
        <f t="shared" si="2"/>
        <v>0</v>
      </c>
      <c r="N42" s="380">
        <f t="shared" si="1"/>
        <v>0</v>
      </c>
      <c r="O42" s="353"/>
    </row>
    <row r="43" spans="1:15" ht="12.75">
      <c r="A43" s="353">
        <f>AT3A_Schools_PS!A42</f>
        <v>33</v>
      </c>
      <c r="B43" s="353" t="str">
        <f>AT3A_Schools_PS!B42</f>
        <v>33-HAMEERPUR</v>
      </c>
      <c r="C43" s="353">
        <v>1498</v>
      </c>
      <c r="D43" s="380">
        <v>74.900000000000006</v>
      </c>
      <c r="E43" s="353">
        <v>1202</v>
      </c>
      <c r="F43" s="380">
        <v>60.1</v>
      </c>
      <c r="G43" s="353"/>
      <c r="H43" s="353"/>
      <c r="I43" s="353">
        <v>296</v>
      </c>
      <c r="J43" s="380">
        <v>14.8</v>
      </c>
      <c r="K43" s="353">
        <v>0</v>
      </c>
      <c r="L43" s="380">
        <v>0</v>
      </c>
      <c r="M43" s="353">
        <f t="shared" si="2"/>
        <v>0</v>
      </c>
      <c r="N43" s="380">
        <f t="shared" si="1"/>
        <v>0</v>
      </c>
      <c r="O43" s="353"/>
    </row>
    <row r="44" spans="1:15" ht="12.75">
      <c r="A44" s="353">
        <f>AT3A_Schools_PS!A43</f>
        <v>34</v>
      </c>
      <c r="B44" s="353" t="str">
        <f>AT3A_Schools_PS!B43</f>
        <v>34-HARDOI</v>
      </c>
      <c r="C44" s="353">
        <v>3438</v>
      </c>
      <c r="D44" s="380">
        <v>171.9</v>
      </c>
      <c r="E44" s="353">
        <v>3438</v>
      </c>
      <c r="F44" s="380">
        <v>171.9</v>
      </c>
      <c r="G44" s="353"/>
      <c r="H44" s="353"/>
      <c r="I44" s="353">
        <v>0</v>
      </c>
      <c r="J44" s="380">
        <v>0</v>
      </c>
      <c r="K44" s="353">
        <v>0</v>
      </c>
      <c r="L44" s="380">
        <v>0</v>
      </c>
      <c r="M44" s="353">
        <f t="shared" si="2"/>
        <v>0</v>
      </c>
      <c r="N44" s="380">
        <f t="shared" si="1"/>
        <v>0</v>
      </c>
      <c r="O44" s="353"/>
    </row>
    <row r="45" spans="1:15" ht="12.75">
      <c r="A45" s="353">
        <f>AT3A_Schools_PS!A44</f>
        <v>35</v>
      </c>
      <c r="B45" s="353" t="str">
        <f>AT3A_Schools_PS!B44</f>
        <v>35-HATHRAS</v>
      </c>
      <c r="C45" s="353">
        <v>1312</v>
      </c>
      <c r="D45" s="380">
        <v>65.599999999999994</v>
      </c>
      <c r="E45" s="353">
        <v>373</v>
      </c>
      <c r="F45" s="380">
        <v>18.649999999999999</v>
      </c>
      <c r="G45" s="353"/>
      <c r="H45" s="353"/>
      <c r="I45" s="353">
        <v>939</v>
      </c>
      <c r="J45" s="380">
        <v>46.95</v>
      </c>
      <c r="K45" s="353">
        <v>0</v>
      </c>
      <c r="L45" s="380">
        <v>0</v>
      </c>
      <c r="M45" s="353">
        <f t="shared" si="2"/>
        <v>0</v>
      </c>
      <c r="N45" s="380">
        <f t="shared" si="1"/>
        <v>0</v>
      </c>
      <c r="O45" s="353"/>
    </row>
    <row r="46" spans="1:15" ht="12.75">
      <c r="A46" s="353">
        <f>AT3A_Schools_PS!A45</f>
        <v>36</v>
      </c>
      <c r="B46" s="353" t="str">
        <f>AT3A_Schools_PS!B45</f>
        <v>36-ITAWAH</v>
      </c>
      <c r="C46" s="353">
        <v>1722</v>
      </c>
      <c r="D46" s="380">
        <v>86.1</v>
      </c>
      <c r="E46" s="353">
        <v>1722</v>
      </c>
      <c r="F46" s="380">
        <v>86.1</v>
      </c>
      <c r="G46" s="353"/>
      <c r="H46" s="353"/>
      <c r="I46" s="353">
        <v>0</v>
      </c>
      <c r="J46" s="380">
        <v>0</v>
      </c>
      <c r="K46" s="353">
        <v>0</v>
      </c>
      <c r="L46" s="380">
        <v>0</v>
      </c>
      <c r="M46" s="353">
        <f t="shared" si="2"/>
        <v>0</v>
      </c>
      <c r="N46" s="380">
        <f t="shared" si="1"/>
        <v>0</v>
      </c>
      <c r="O46" s="353"/>
    </row>
    <row r="47" spans="1:15" ht="12.75">
      <c r="A47" s="353">
        <f>AT3A_Schools_PS!A46</f>
        <v>37</v>
      </c>
      <c r="B47" s="353" t="str">
        <f>AT3A_Schools_PS!B46</f>
        <v>37-J.P. NAGAR</v>
      </c>
      <c r="C47" s="353">
        <v>1439</v>
      </c>
      <c r="D47" s="380">
        <v>71.95</v>
      </c>
      <c r="E47" s="353">
        <v>1041</v>
      </c>
      <c r="F47" s="380">
        <v>52.05</v>
      </c>
      <c r="G47" s="353"/>
      <c r="H47" s="353"/>
      <c r="I47" s="353">
        <v>398</v>
      </c>
      <c r="J47" s="380">
        <v>19.899999999999999</v>
      </c>
      <c r="K47" s="353">
        <v>0</v>
      </c>
      <c r="L47" s="380">
        <v>0</v>
      </c>
      <c r="M47" s="353">
        <f t="shared" si="2"/>
        <v>0</v>
      </c>
      <c r="N47" s="380">
        <f t="shared" si="1"/>
        <v>0</v>
      </c>
      <c r="O47" s="353"/>
    </row>
    <row r="48" spans="1:15" ht="12.75">
      <c r="A48" s="353">
        <f>AT3A_Schools_PS!A47</f>
        <v>38</v>
      </c>
      <c r="B48" s="353" t="str">
        <f>AT3A_Schools_PS!B47</f>
        <v>38-JALAUN</v>
      </c>
      <c r="C48" s="353">
        <v>1751</v>
      </c>
      <c r="D48" s="380">
        <v>87.55</v>
      </c>
      <c r="E48" s="353">
        <v>1751</v>
      </c>
      <c r="F48" s="380">
        <v>87.55</v>
      </c>
      <c r="G48" s="353"/>
      <c r="H48" s="353"/>
      <c r="I48" s="353">
        <v>0</v>
      </c>
      <c r="J48" s="380">
        <v>0</v>
      </c>
      <c r="K48" s="353">
        <v>0</v>
      </c>
      <c r="L48" s="380">
        <v>0</v>
      </c>
      <c r="M48" s="353">
        <f t="shared" si="2"/>
        <v>0</v>
      </c>
      <c r="N48" s="380">
        <f t="shared" si="1"/>
        <v>0</v>
      </c>
      <c r="O48" s="353"/>
    </row>
    <row r="49" spans="1:15" ht="12.75">
      <c r="A49" s="353">
        <f>AT3A_Schools_PS!A48</f>
        <v>39</v>
      </c>
      <c r="B49" s="353" t="str">
        <f>AT3A_Schools_PS!B48</f>
        <v>39-JAUNPUR</v>
      </c>
      <c r="C49" s="353">
        <v>3053</v>
      </c>
      <c r="D49" s="380">
        <v>152.65</v>
      </c>
      <c r="E49" s="353">
        <v>3053</v>
      </c>
      <c r="F49" s="380">
        <v>152.65</v>
      </c>
      <c r="G49" s="353"/>
      <c r="H49" s="353"/>
      <c r="I49" s="353">
        <v>0</v>
      </c>
      <c r="J49" s="380">
        <v>0</v>
      </c>
      <c r="K49" s="353">
        <v>0</v>
      </c>
      <c r="L49" s="380">
        <v>0</v>
      </c>
      <c r="M49" s="353">
        <f t="shared" si="2"/>
        <v>0</v>
      </c>
      <c r="N49" s="380">
        <f t="shared" si="1"/>
        <v>0</v>
      </c>
      <c r="O49" s="353"/>
    </row>
    <row r="50" spans="1:15" ht="12.75">
      <c r="A50" s="353">
        <f>AT3A_Schools_PS!A49</f>
        <v>40</v>
      </c>
      <c r="B50" s="353" t="str">
        <f>AT3A_Schools_PS!B49</f>
        <v>40-JHANSI</v>
      </c>
      <c r="C50" s="353">
        <v>1650</v>
      </c>
      <c r="D50" s="380">
        <v>82.5</v>
      </c>
      <c r="E50" s="353">
        <v>1650</v>
      </c>
      <c r="F50" s="380">
        <v>82.5</v>
      </c>
      <c r="G50" s="353"/>
      <c r="H50" s="353"/>
      <c r="I50" s="353">
        <v>0</v>
      </c>
      <c r="J50" s="380">
        <v>0</v>
      </c>
      <c r="K50" s="353">
        <v>0</v>
      </c>
      <c r="L50" s="380">
        <v>0</v>
      </c>
      <c r="M50" s="353">
        <f t="shared" si="2"/>
        <v>0</v>
      </c>
      <c r="N50" s="380">
        <f t="shared" si="1"/>
        <v>0</v>
      </c>
      <c r="O50" s="353"/>
    </row>
    <row r="51" spans="1:15" ht="12.75">
      <c r="A51" s="353">
        <f>AT3A_Schools_PS!A50</f>
        <v>41</v>
      </c>
      <c r="B51" s="353" t="str">
        <f>AT3A_Schools_PS!B50</f>
        <v>41-KANNAUJ</v>
      </c>
      <c r="C51" s="353">
        <v>1412</v>
      </c>
      <c r="D51" s="380">
        <v>70.599999999999994</v>
      </c>
      <c r="E51" s="353">
        <v>1224</v>
      </c>
      <c r="F51" s="380">
        <v>61.2</v>
      </c>
      <c r="G51" s="353"/>
      <c r="H51" s="353"/>
      <c r="I51" s="353">
        <v>188</v>
      </c>
      <c r="J51" s="380">
        <v>9.4</v>
      </c>
      <c r="K51" s="353">
        <v>0</v>
      </c>
      <c r="L51" s="380">
        <v>0</v>
      </c>
      <c r="M51" s="353">
        <f t="shared" si="2"/>
        <v>0</v>
      </c>
      <c r="N51" s="380">
        <f t="shared" si="1"/>
        <v>0</v>
      </c>
      <c r="O51" s="353"/>
    </row>
    <row r="52" spans="1:15" ht="12.75">
      <c r="A52" s="353">
        <f>AT3A_Schools_PS!A51</f>
        <v>42</v>
      </c>
      <c r="B52" s="353" t="str">
        <f>AT3A_Schools_PS!B51</f>
        <v>42-KANPUR DEHAT</v>
      </c>
      <c r="C52" s="353">
        <v>2190</v>
      </c>
      <c r="D52" s="380">
        <v>109.5</v>
      </c>
      <c r="E52" s="353">
        <v>0</v>
      </c>
      <c r="F52" s="380">
        <v>0</v>
      </c>
      <c r="G52" s="353"/>
      <c r="H52" s="353"/>
      <c r="I52" s="353">
        <v>2190</v>
      </c>
      <c r="J52" s="380">
        <v>109.5</v>
      </c>
      <c r="K52" s="353">
        <v>0</v>
      </c>
      <c r="L52" s="380">
        <v>0</v>
      </c>
      <c r="M52" s="353">
        <f t="shared" si="2"/>
        <v>0</v>
      </c>
      <c r="N52" s="380">
        <f t="shared" si="1"/>
        <v>0</v>
      </c>
      <c r="O52" s="353"/>
    </row>
    <row r="53" spans="1:15" ht="12.75">
      <c r="A53" s="353">
        <f>AT3A_Schools_PS!A52</f>
        <v>43</v>
      </c>
      <c r="B53" s="353" t="str">
        <f>AT3A_Schools_PS!B52</f>
        <v>43-KANPUR NAGAR</v>
      </c>
      <c r="C53" s="353">
        <v>2200</v>
      </c>
      <c r="D53" s="380">
        <v>110</v>
      </c>
      <c r="E53" s="353">
        <v>2200</v>
      </c>
      <c r="F53" s="380">
        <v>110</v>
      </c>
      <c r="G53" s="353"/>
      <c r="H53" s="353"/>
      <c r="I53" s="353">
        <v>0</v>
      </c>
      <c r="J53" s="380">
        <v>0</v>
      </c>
      <c r="K53" s="353">
        <v>0</v>
      </c>
      <c r="L53" s="380">
        <v>0</v>
      </c>
      <c r="M53" s="353">
        <f t="shared" si="2"/>
        <v>0</v>
      </c>
      <c r="N53" s="380">
        <f t="shared" si="1"/>
        <v>0</v>
      </c>
      <c r="O53" s="353"/>
    </row>
    <row r="54" spans="1:15" ht="12.75">
      <c r="A54" s="353">
        <f>AT3A_Schools_PS!A53</f>
        <v>44</v>
      </c>
      <c r="B54" s="353" t="str">
        <f>AT3A_Schools_PS!B53</f>
        <v>44-KAAS GANJ</v>
      </c>
      <c r="C54" s="353">
        <v>1575</v>
      </c>
      <c r="D54" s="380">
        <v>78.75</v>
      </c>
      <c r="E54" s="353">
        <v>1499</v>
      </c>
      <c r="F54" s="380">
        <v>74.95</v>
      </c>
      <c r="G54" s="353"/>
      <c r="H54" s="353"/>
      <c r="I54" s="353">
        <v>76</v>
      </c>
      <c r="J54" s="380">
        <v>3.8</v>
      </c>
      <c r="K54" s="353">
        <v>0</v>
      </c>
      <c r="L54" s="380">
        <v>0</v>
      </c>
      <c r="M54" s="353">
        <f t="shared" si="2"/>
        <v>0</v>
      </c>
      <c r="N54" s="380">
        <f t="shared" si="1"/>
        <v>0</v>
      </c>
      <c r="O54" s="353"/>
    </row>
    <row r="55" spans="1:15" ht="12.75">
      <c r="A55" s="353">
        <f>AT3A_Schools_PS!A54</f>
        <v>45</v>
      </c>
      <c r="B55" s="353" t="str">
        <f>AT3A_Schools_PS!B54</f>
        <v>45-KAUSHAMBI</v>
      </c>
      <c r="C55" s="353">
        <v>1350</v>
      </c>
      <c r="D55" s="380">
        <v>67.5</v>
      </c>
      <c r="E55" s="353">
        <v>1350</v>
      </c>
      <c r="F55" s="380">
        <v>67.5</v>
      </c>
      <c r="G55" s="353"/>
      <c r="H55" s="353"/>
      <c r="I55" s="353">
        <v>0</v>
      </c>
      <c r="J55" s="380">
        <v>0</v>
      </c>
      <c r="K55" s="353">
        <v>0</v>
      </c>
      <c r="L55" s="380">
        <v>0</v>
      </c>
      <c r="M55" s="353">
        <f t="shared" si="2"/>
        <v>0</v>
      </c>
      <c r="N55" s="380">
        <f t="shared" si="1"/>
        <v>0</v>
      </c>
      <c r="O55" s="353"/>
    </row>
    <row r="56" spans="1:15" ht="12.75">
      <c r="A56" s="353">
        <f>AT3A_Schools_PS!A55</f>
        <v>46</v>
      </c>
      <c r="B56" s="353" t="str">
        <f>AT3A_Schools_PS!B55</f>
        <v>46-KUSHINAGAR</v>
      </c>
      <c r="C56" s="353">
        <v>2525</v>
      </c>
      <c r="D56" s="380">
        <v>126.25</v>
      </c>
      <c r="E56" s="353">
        <v>2525</v>
      </c>
      <c r="F56" s="380">
        <v>126.25</v>
      </c>
      <c r="G56" s="353"/>
      <c r="H56" s="353"/>
      <c r="I56" s="353">
        <v>0</v>
      </c>
      <c r="J56" s="380">
        <v>0</v>
      </c>
      <c r="K56" s="353">
        <v>0</v>
      </c>
      <c r="L56" s="380">
        <v>0</v>
      </c>
      <c r="M56" s="353">
        <f t="shared" si="2"/>
        <v>0</v>
      </c>
      <c r="N56" s="380">
        <f t="shared" si="1"/>
        <v>0</v>
      </c>
      <c r="O56" s="353"/>
    </row>
    <row r="57" spans="1:15" ht="12.75">
      <c r="A57" s="353">
        <f>AT3A_Schools_PS!A56</f>
        <v>47</v>
      </c>
      <c r="B57" s="353" t="str">
        <f>AT3A_Schools_PS!B56</f>
        <v>47-LAKHIMPUR KHERI</v>
      </c>
      <c r="C57" s="353">
        <v>3181</v>
      </c>
      <c r="D57" s="380">
        <v>159.05000000000001</v>
      </c>
      <c r="E57" s="353">
        <v>3181</v>
      </c>
      <c r="F57" s="380">
        <v>159.05000000000001</v>
      </c>
      <c r="G57" s="353"/>
      <c r="H57" s="353"/>
      <c r="I57" s="353">
        <v>0</v>
      </c>
      <c r="J57" s="380">
        <v>0</v>
      </c>
      <c r="K57" s="353">
        <v>0</v>
      </c>
      <c r="L57" s="380">
        <v>0</v>
      </c>
      <c r="M57" s="353">
        <f t="shared" si="2"/>
        <v>0</v>
      </c>
      <c r="N57" s="380">
        <f t="shared" si="1"/>
        <v>0</v>
      </c>
      <c r="O57" s="353"/>
    </row>
    <row r="58" spans="1:15" ht="12.75">
      <c r="A58" s="353">
        <f>AT3A_Schools_PS!A57</f>
        <v>48</v>
      </c>
      <c r="B58" s="353" t="str">
        <f>AT3A_Schools_PS!B57</f>
        <v>48-LALITPUR</v>
      </c>
      <c r="C58" s="353">
        <v>1396</v>
      </c>
      <c r="D58" s="380">
        <v>69.8</v>
      </c>
      <c r="E58" s="353">
        <v>1396</v>
      </c>
      <c r="F58" s="380">
        <v>69.8</v>
      </c>
      <c r="G58" s="353"/>
      <c r="H58" s="353"/>
      <c r="I58" s="353">
        <v>0</v>
      </c>
      <c r="J58" s="380">
        <v>0</v>
      </c>
      <c r="K58" s="353">
        <v>0</v>
      </c>
      <c r="L58" s="380">
        <v>0</v>
      </c>
      <c r="M58" s="353">
        <f t="shared" si="2"/>
        <v>0</v>
      </c>
      <c r="N58" s="380">
        <f t="shared" si="1"/>
        <v>0</v>
      </c>
      <c r="O58" s="353"/>
    </row>
    <row r="59" spans="1:15" ht="12.75">
      <c r="A59" s="353">
        <f>AT3A_Schools_PS!A58</f>
        <v>49</v>
      </c>
      <c r="B59" s="353" t="str">
        <f>AT3A_Schools_PS!B58</f>
        <v>49-LUCKNOW</v>
      </c>
      <c r="C59" s="353">
        <v>1845</v>
      </c>
      <c r="D59" s="380">
        <v>92.25</v>
      </c>
      <c r="E59" s="353">
        <v>1845</v>
      </c>
      <c r="F59" s="380">
        <v>92.25</v>
      </c>
      <c r="G59" s="353"/>
      <c r="H59" s="353"/>
      <c r="I59" s="353">
        <v>0</v>
      </c>
      <c r="J59" s="380">
        <v>0</v>
      </c>
      <c r="K59" s="353">
        <v>0</v>
      </c>
      <c r="L59" s="380">
        <v>0</v>
      </c>
      <c r="M59" s="353">
        <f t="shared" si="2"/>
        <v>0</v>
      </c>
      <c r="N59" s="380">
        <f t="shared" si="1"/>
        <v>0</v>
      </c>
      <c r="O59" s="353"/>
    </row>
    <row r="60" spans="1:15" ht="12.75">
      <c r="A60" s="353">
        <f>AT3A_Schools_PS!A59</f>
        <v>50</v>
      </c>
      <c r="B60" s="353" t="str">
        <f>AT3A_Schools_PS!B59</f>
        <v>50-MAHOBA</v>
      </c>
      <c r="C60" s="353">
        <v>1008</v>
      </c>
      <c r="D60" s="380">
        <v>50.4</v>
      </c>
      <c r="E60" s="353">
        <v>284</v>
      </c>
      <c r="F60" s="380">
        <v>14.2</v>
      </c>
      <c r="G60" s="353"/>
      <c r="H60" s="353"/>
      <c r="I60" s="353">
        <v>711</v>
      </c>
      <c r="J60" s="380">
        <v>35.549999999999997</v>
      </c>
      <c r="K60" s="353">
        <v>13</v>
      </c>
      <c r="L60" s="380">
        <v>0.65</v>
      </c>
      <c r="M60" s="353">
        <f t="shared" si="2"/>
        <v>0</v>
      </c>
      <c r="N60" s="380">
        <f t="shared" si="1"/>
        <v>0</v>
      </c>
      <c r="O60" s="353"/>
    </row>
    <row r="61" spans="1:15" ht="12.75">
      <c r="A61" s="353">
        <f>AT3A_Schools_PS!A60</f>
        <v>51</v>
      </c>
      <c r="B61" s="353" t="str">
        <f>AT3A_Schools_PS!B60</f>
        <v>51-MAHRAJGANJ</v>
      </c>
      <c r="C61" s="353">
        <v>1880</v>
      </c>
      <c r="D61" s="380">
        <v>94</v>
      </c>
      <c r="E61" s="353">
        <v>1880</v>
      </c>
      <c r="F61" s="380">
        <v>94</v>
      </c>
      <c r="G61" s="353"/>
      <c r="H61" s="353"/>
      <c r="I61" s="353">
        <v>0</v>
      </c>
      <c r="J61" s="380">
        <v>0</v>
      </c>
      <c r="K61" s="353">
        <v>0</v>
      </c>
      <c r="L61" s="380">
        <v>0</v>
      </c>
      <c r="M61" s="353">
        <f t="shared" si="2"/>
        <v>0</v>
      </c>
      <c r="N61" s="380">
        <f t="shared" si="1"/>
        <v>0</v>
      </c>
      <c r="O61" s="353"/>
    </row>
    <row r="62" spans="1:15" ht="12.75">
      <c r="A62" s="353">
        <f>AT3A_Schools_PS!A61</f>
        <v>52</v>
      </c>
      <c r="B62" s="353" t="str">
        <f>AT3A_Schools_PS!B61</f>
        <v>52-MAINPURI</v>
      </c>
      <c r="C62" s="353">
        <v>2012</v>
      </c>
      <c r="D62" s="380">
        <v>100.6</v>
      </c>
      <c r="E62" s="353">
        <v>1801</v>
      </c>
      <c r="F62" s="380">
        <v>90.05</v>
      </c>
      <c r="G62" s="353"/>
      <c r="H62" s="353"/>
      <c r="I62" s="353">
        <v>211</v>
      </c>
      <c r="J62" s="380">
        <v>10.55</v>
      </c>
      <c r="K62" s="353">
        <v>0</v>
      </c>
      <c r="L62" s="380">
        <v>0</v>
      </c>
      <c r="M62" s="353">
        <f t="shared" si="2"/>
        <v>0</v>
      </c>
      <c r="N62" s="380">
        <f t="shared" si="1"/>
        <v>0</v>
      </c>
      <c r="O62" s="353"/>
    </row>
    <row r="63" spans="1:15" ht="12.75">
      <c r="A63" s="353">
        <f>AT3A_Schools_PS!A62</f>
        <v>53</v>
      </c>
      <c r="B63" s="353" t="str">
        <f>AT3A_Schools_PS!B62</f>
        <v>53-MATHURA</v>
      </c>
      <c r="C63" s="353">
        <v>1720</v>
      </c>
      <c r="D63" s="380">
        <v>86</v>
      </c>
      <c r="E63" s="353">
        <v>0</v>
      </c>
      <c r="F63" s="380">
        <v>0</v>
      </c>
      <c r="G63" s="353"/>
      <c r="H63" s="353"/>
      <c r="I63" s="353">
        <v>1720</v>
      </c>
      <c r="J63" s="380">
        <v>86</v>
      </c>
      <c r="K63" s="353">
        <v>0</v>
      </c>
      <c r="L63" s="380">
        <v>0</v>
      </c>
      <c r="M63" s="353">
        <f t="shared" si="2"/>
        <v>0</v>
      </c>
      <c r="N63" s="380">
        <f t="shared" si="1"/>
        <v>0</v>
      </c>
      <c r="O63" s="353"/>
    </row>
    <row r="64" spans="1:15" ht="12.75">
      <c r="A64" s="353">
        <f>AT3A_Schools_PS!A63</f>
        <v>54</v>
      </c>
      <c r="B64" s="353" t="str">
        <f>AT3A_Schools_PS!B63</f>
        <v>54-MAU</v>
      </c>
      <c r="C64" s="353">
        <v>1444</v>
      </c>
      <c r="D64" s="380">
        <v>72.2</v>
      </c>
      <c r="E64" s="353">
        <v>1444</v>
      </c>
      <c r="F64" s="380">
        <v>72.2</v>
      </c>
      <c r="G64" s="353"/>
      <c r="H64" s="353"/>
      <c r="I64" s="353">
        <v>0</v>
      </c>
      <c r="J64" s="380">
        <v>0</v>
      </c>
      <c r="K64" s="353">
        <v>0</v>
      </c>
      <c r="L64" s="380">
        <v>0</v>
      </c>
      <c r="M64" s="353">
        <f t="shared" si="2"/>
        <v>0</v>
      </c>
      <c r="N64" s="380">
        <f t="shared" si="1"/>
        <v>0</v>
      </c>
      <c r="O64" s="353"/>
    </row>
    <row r="65" spans="1:15" ht="12.75">
      <c r="A65" s="353">
        <f>AT3A_Schools_PS!A64</f>
        <v>55</v>
      </c>
      <c r="B65" s="353" t="str">
        <f>AT3A_Schools_PS!B64</f>
        <v>55-MEERUT</v>
      </c>
      <c r="C65" s="353">
        <v>1408</v>
      </c>
      <c r="D65" s="380">
        <v>70.400000000000006</v>
      </c>
      <c r="E65" s="353">
        <v>1408</v>
      </c>
      <c r="F65" s="380">
        <v>70.400000000000006</v>
      </c>
      <c r="G65" s="353"/>
      <c r="H65" s="353"/>
      <c r="I65" s="353">
        <v>0</v>
      </c>
      <c r="J65" s="380">
        <v>0</v>
      </c>
      <c r="K65" s="353">
        <v>0</v>
      </c>
      <c r="L65" s="380">
        <v>0</v>
      </c>
      <c r="M65" s="353">
        <f t="shared" si="2"/>
        <v>0</v>
      </c>
      <c r="N65" s="380">
        <f t="shared" si="1"/>
        <v>0</v>
      </c>
      <c r="O65" s="353"/>
    </row>
    <row r="66" spans="1:15" ht="12.75">
      <c r="A66" s="353">
        <f>AT3A_Schools_PS!A65</f>
        <v>56</v>
      </c>
      <c r="B66" s="353" t="str">
        <f>AT3A_Schools_PS!B65</f>
        <v>56-MIRZAPUR</v>
      </c>
      <c r="C66" s="353">
        <v>1961</v>
      </c>
      <c r="D66" s="380">
        <v>98.05</v>
      </c>
      <c r="E66" s="353">
        <v>1961</v>
      </c>
      <c r="F66" s="380">
        <v>98.05</v>
      </c>
      <c r="G66" s="353"/>
      <c r="H66" s="353"/>
      <c r="I66" s="353">
        <v>0</v>
      </c>
      <c r="J66" s="380">
        <v>0</v>
      </c>
      <c r="K66" s="353">
        <v>0</v>
      </c>
      <c r="L66" s="380">
        <v>0</v>
      </c>
      <c r="M66" s="353">
        <f t="shared" si="2"/>
        <v>0</v>
      </c>
      <c r="N66" s="380">
        <f t="shared" si="1"/>
        <v>0</v>
      </c>
      <c r="O66" s="353"/>
    </row>
    <row r="67" spans="1:15" ht="12.75">
      <c r="A67" s="353">
        <f>AT3A_Schools_PS!A66</f>
        <v>57</v>
      </c>
      <c r="B67" s="353" t="str">
        <f>AT3A_Schools_PS!B66</f>
        <v>57-MORADABAD</v>
      </c>
      <c r="C67" s="353">
        <v>1575</v>
      </c>
      <c r="D67" s="380">
        <v>78.75</v>
      </c>
      <c r="E67" s="353">
        <v>1575</v>
      </c>
      <c r="F67" s="380">
        <v>78.75</v>
      </c>
      <c r="G67" s="353"/>
      <c r="H67" s="353"/>
      <c r="I67" s="353">
        <v>0</v>
      </c>
      <c r="J67" s="380">
        <v>0</v>
      </c>
      <c r="K67" s="353">
        <v>0</v>
      </c>
      <c r="L67" s="380">
        <v>0</v>
      </c>
      <c r="M67" s="353">
        <f t="shared" si="2"/>
        <v>0</v>
      </c>
      <c r="N67" s="380">
        <f t="shared" si="1"/>
        <v>0</v>
      </c>
      <c r="O67" s="353"/>
    </row>
    <row r="68" spans="1:15" ht="12.75">
      <c r="A68" s="353">
        <f>AT3A_Schools_PS!A67</f>
        <v>58</v>
      </c>
      <c r="B68" s="353" t="str">
        <f>AT3A_Schools_PS!B67</f>
        <v>58-MUZAFFARNAGAR</v>
      </c>
      <c r="C68" s="353">
        <v>1159</v>
      </c>
      <c r="D68" s="380">
        <v>57.95</v>
      </c>
      <c r="E68" s="353">
        <v>1159</v>
      </c>
      <c r="F68" s="380">
        <v>57.95</v>
      </c>
      <c r="G68" s="353"/>
      <c r="H68" s="353"/>
      <c r="I68" s="353">
        <v>0</v>
      </c>
      <c r="J68" s="380">
        <v>0</v>
      </c>
      <c r="K68" s="353">
        <v>0</v>
      </c>
      <c r="L68" s="380">
        <v>0</v>
      </c>
      <c r="M68" s="353">
        <f t="shared" si="2"/>
        <v>0</v>
      </c>
      <c r="N68" s="380">
        <f t="shared" si="1"/>
        <v>0</v>
      </c>
      <c r="O68" s="353"/>
    </row>
    <row r="69" spans="1:15" ht="12.75">
      <c r="A69" s="353">
        <f>AT3A_Schools_PS!A68</f>
        <v>59</v>
      </c>
      <c r="B69" s="353" t="str">
        <f>AT3A_Schools_PS!B68</f>
        <v>59-PILIBHIT</v>
      </c>
      <c r="C69" s="353">
        <v>1730</v>
      </c>
      <c r="D69" s="380">
        <v>86.5</v>
      </c>
      <c r="E69" s="353">
        <v>1389</v>
      </c>
      <c r="F69" s="380">
        <v>69.45</v>
      </c>
      <c r="G69" s="353"/>
      <c r="H69" s="353"/>
      <c r="I69" s="353">
        <v>341</v>
      </c>
      <c r="J69" s="380">
        <v>17.05</v>
      </c>
      <c r="K69" s="353">
        <v>0</v>
      </c>
      <c r="L69" s="380">
        <v>0</v>
      </c>
      <c r="M69" s="353">
        <f t="shared" si="2"/>
        <v>0</v>
      </c>
      <c r="N69" s="380">
        <f t="shared" si="1"/>
        <v>0</v>
      </c>
      <c r="O69" s="353"/>
    </row>
    <row r="70" spans="1:15" ht="12.75">
      <c r="A70" s="353">
        <f>AT3A_Schools_PS!A69</f>
        <v>60</v>
      </c>
      <c r="B70" s="353" t="str">
        <f>AT3A_Schools_PS!B69</f>
        <v>60-PRATAPGARH</v>
      </c>
      <c r="C70" s="353">
        <v>2307</v>
      </c>
      <c r="D70" s="380">
        <v>115.35</v>
      </c>
      <c r="E70" s="353">
        <v>2307</v>
      </c>
      <c r="F70" s="380">
        <v>115.35</v>
      </c>
      <c r="G70" s="353"/>
      <c r="H70" s="353"/>
      <c r="I70" s="353">
        <v>0</v>
      </c>
      <c r="J70" s="380">
        <v>0</v>
      </c>
      <c r="K70" s="353">
        <v>0</v>
      </c>
      <c r="L70" s="380">
        <v>0</v>
      </c>
      <c r="M70" s="353">
        <f t="shared" si="2"/>
        <v>0</v>
      </c>
      <c r="N70" s="380">
        <f t="shared" si="1"/>
        <v>0</v>
      </c>
      <c r="O70" s="353"/>
    </row>
    <row r="71" spans="1:15" ht="12.75">
      <c r="A71" s="353">
        <f>AT3A_Schools_PS!A70</f>
        <v>61</v>
      </c>
      <c r="B71" s="353" t="str">
        <f>AT3A_Schools_PS!B70</f>
        <v>61-RAI BAREILY</v>
      </c>
      <c r="C71" s="353">
        <v>1879</v>
      </c>
      <c r="D71" s="380">
        <v>93.95</v>
      </c>
      <c r="E71" s="353">
        <v>1879</v>
      </c>
      <c r="F71" s="380">
        <v>93.95</v>
      </c>
      <c r="G71" s="353"/>
      <c r="H71" s="353"/>
      <c r="I71" s="353">
        <v>0</v>
      </c>
      <c r="J71" s="380">
        <v>0</v>
      </c>
      <c r="K71" s="353">
        <v>0</v>
      </c>
      <c r="L71" s="380">
        <v>0</v>
      </c>
      <c r="M71" s="353">
        <f t="shared" si="2"/>
        <v>0</v>
      </c>
      <c r="N71" s="380">
        <f t="shared" si="1"/>
        <v>0</v>
      </c>
      <c r="O71" s="353"/>
    </row>
    <row r="72" spans="1:15" ht="12.75">
      <c r="A72" s="353">
        <f>AT3A_Schools_PS!A71</f>
        <v>62</v>
      </c>
      <c r="B72" s="353" t="str">
        <f>AT3A_Schools_PS!B71</f>
        <v>62-RAMPUR</v>
      </c>
      <c r="C72" s="353">
        <v>1801</v>
      </c>
      <c r="D72" s="380">
        <v>90.05</v>
      </c>
      <c r="E72" s="353">
        <v>1801</v>
      </c>
      <c r="F72" s="380">
        <v>90.05</v>
      </c>
      <c r="G72" s="353"/>
      <c r="H72" s="353"/>
      <c r="I72" s="353">
        <v>0</v>
      </c>
      <c r="J72" s="380">
        <v>0</v>
      </c>
      <c r="K72" s="353">
        <v>0</v>
      </c>
      <c r="L72" s="380">
        <v>0</v>
      </c>
      <c r="M72" s="353">
        <f t="shared" si="2"/>
        <v>0</v>
      </c>
      <c r="N72" s="380">
        <f t="shared" si="1"/>
        <v>0</v>
      </c>
      <c r="O72" s="353"/>
    </row>
    <row r="73" spans="1:15" ht="12.75">
      <c r="A73" s="353">
        <f>AT3A_Schools_PS!A72</f>
        <v>63</v>
      </c>
      <c r="B73" s="353" t="str">
        <f>AT3A_Schools_PS!B72</f>
        <v>63-SAHARANPUR</v>
      </c>
      <c r="C73" s="353">
        <v>1885</v>
      </c>
      <c r="D73" s="380">
        <v>94.25</v>
      </c>
      <c r="E73" s="353">
        <v>1885</v>
      </c>
      <c r="F73" s="380">
        <v>94.25</v>
      </c>
      <c r="G73" s="353"/>
      <c r="H73" s="353"/>
      <c r="I73" s="353">
        <v>0</v>
      </c>
      <c r="J73" s="380">
        <v>0</v>
      </c>
      <c r="K73" s="353">
        <v>0</v>
      </c>
      <c r="L73" s="380">
        <v>0</v>
      </c>
      <c r="M73" s="353">
        <f t="shared" si="2"/>
        <v>0</v>
      </c>
      <c r="N73" s="380">
        <f t="shared" si="1"/>
        <v>0</v>
      </c>
      <c r="O73" s="353"/>
    </row>
    <row r="74" spans="1:15" ht="12.75">
      <c r="A74" s="353">
        <f>AT3A_Schools_PS!A73</f>
        <v>64</v>
      </c>
      <c r="B74" s="353" t="str">
        <f>AT3A_Schools_PS!B73</f>
        <v>64-SANTKABIR NAGAR</v>
      </c>
      <c r="C74" s="353">
        <v>1275</v>
      </c>
      <c r="D74" s="380">
        <v>63.75</v>
      </c>
      <c r="E74" s="353">
        <v>1275</v>
      </c>
      <c r="F74" s="380">
        <v>63.75</v>
      </c>
      <c r="G74" s="353"/>
      <c r="H74" s="353"/>
      <c r="I74" s="353">
        <v>0</v>
      </c>
      <c r="J74" s="380">
        <v>0</v>
      </c>
      <c r="K74" s="353">
        <v>0</v>
      </c>
      <c r="L74" s="380">
        <v>0</v>
      </c>
      <c r="M74" s="353">
        <f t="shared" si="2"/>
        <v>0</v>
      </c>
      <c r="N74" s="380">
        <f t="shared" si="1"/>
        <v>0</v>
      </c>
      <c r="O74" s="353"/>
    </row>
    <row r="75" spans="1:15" ht="12.75">
      <c r="A75" s="353">
        <f>AT3A_Schools_PS!A74</f>
        <v>65</v>
      </c>
      <c r="B75" s="353" t="str">
        <f>AT3A_Schools_PS!B74</f>
        <v>65-SHAHJAHANPUR</v>
      </c>
      <c r="C75" s="353">
        <v>2875</v>
      </c>
      <c r="D75" s="380">
        <v>143.75</v>
      </c>
      <c r="E75" s="353">
        <v>2875</v>
      </c>
      <c r="F75" s="380">
        <v>143.75</v>
      </c>
      <c r="G75" s="353"/>
      <c r="H75" s="353"/>
      <c r="I75" s="353">
        <v>0</v>
      </c>
      <c r="J75" s="380">
        <v>0</v>
      </c>
      <c r="K75" s="353">
        <v>0</v>
      </c>
      <c r="L75" s="380">
        <v>0</v>
      </c>
      <c r="M75" s="353">
        <f t="shared" si="2"/>
        <v>0</v>
      </c>
      <c r="N75" s="380">
        <f t="shared" si="1"/>
        <v>0</v>
      </c>
      <c r="O75" s="353"/>
    </row>
    <row r="76" spans="1:15" ht="12.75">
      <c r="A76" s="353">
        <f>AT3A_Schools_PS!A75</f>
        <v>66</v>
      </c>
      <c r="B76" s="353" t="str">
        <f>AT3A_Schools_PS!B75</f>
        <v>66-SHRAWASTI</v>
      </c>
      <c r="C76" s="353">
        <v>1163</v>
      </c>
      <c r="D76" s="380">
        <v>58.15</v>
      </c>
      <c r="E76" s="353">
        <v>962</v>
      </c>
      <c r="F76" s="380">
        <v>48.1</v>
      </c>
      <c r="G76" s="353"/>
      <c r="H76" s="353"/>
      <c r="I76" s="353">
        <v>201</v>
      </c>
      <c r="J76" s="380">
        <v>10.050000000000001</v>
      </c>
      <c r="K76" s="353">
        <v>0</v>
      </c>
      <c r="L76" s="380">
        <v>0</v>
      </c>
      <c r="M76" s="353">
        <f t="shared" si="2"/>
        <v>0</v>
      </c>
      <c r="N76" s="380">
        <f t="shared" si="1"/>
        <v>0</v>
      </c>
      <c r="O76" s="353"/>
    </row>
    <row r="77" spans="1:15" ht="12.75">
      <c r="A77" s="353">
        <f>AT3A_Schools_PS!A76</f>
        <v>67</v>
      </c>
      <c r="B77" s="353" t="str">
        <f>AT3A_Schools_PS!B76</f>
        <v>67-SIDDHARTHNAGAR</v>
      </c>
      <c r="C77" s="353">
        <v>2271</v>
      </c>
      <c r="D77" s="380">
        <v>113.55</v>
      </c>
      <c r="E77" s="353">
        <v>2271</v>
      </c>
      <c r="F77" s="380">
        <v>113.55</v>
      </c>
      <c r="G77" s="353"/>
      <c r="H77" s="353"/>
      <c r="I77" s="353">
        <v>0</v>
      </c>
      <c r="J77" s="380">
        <v>0</v>
      </c>
      <c r="K77" s="353">
        <v>0</v>
      </c>
      <c r="L77" s="380">
        <v>0</v>
      </c>
      <c r="M77" s="353">
        <f t="shared" si="2"/>
        <v>0</v>
      </c>
      <c r="N77" s="380">
        <f t="shared" si="1"/>
        <v>0</v>
      </c>
      <c r="O77" s="353"/>
    </row>
    <row r="78" spans="1:15" ht="12.75">
      <c r="A78" s="353">
        <f>AT3A_Schools_PS!A77</f>
        <v>68</v>
      </c>
      <c r="B78" s="353" t="str">
        <f>AT3A_Schools_PS!B77</f>
        <v>68-SITAPUR</v>
      </c>
      <c r="C78" s="353">
        <v>3622</v>
      </c>
      <c r="D78" s="380">
        <v>181.1</v>
      </c>
      <c r="E78" s="353">
        <v>3622</v>
      </c>
      <c r="F78" s="380">
        <v>181.1</v>
      </c>
      <c r="G78" s="353"/>
      <c r="H78" s="353"/>
      <c r="I78" s="353">
        <v>0</v>
      </c>
      <c r="J78" s="380">
        <v>0</v>
      </c>
      <c r="K78" s="353">
        <v>0</v>
      </c>
      <c r="L78" s="380">
        <v>0</v>
      </c>
      <c r="M78" s="353">
        <f t="shared" si="2"/>
        <v>0</v>
      </c>
      <c r="N78" s="380">
        <f t="shared" si="1"/>
        <v>0</v>
      </c>
      <c r="O78" s="353"/>
    </row>
    <row r="79" spans="1:15" ht="12.75">
      <c r="A79" s="353">
        <f>AT3A_Schools_PS!A78</f>
        <v>69</v>
      </c>
      <c r="B79" s="353" t="str">
        <f>AT3A_Schools_PS!B78</f>
        <v>69-SONBHADRA</v>
      </c>
      <c r="C79" s="353">
        <v>1876</v>
      </c>
      <c r="D79" s="380">
        <v>93.8</v>
      </c>
      <c r="E79" s="353">
        <v>1876</v>
      </c>
      <c r="F79" s="380">
        <v>93.8</v>
      </c>
      <c r="G79" s="353"/>
      <c r="H79" s="353"/>
      <c r="I79" s="353">
        <v>0</v>
      </c>
      <c r="J79" s="380">
        <v>0</v>
      </c>
      <c r="K79" s="353">
        <v>0</v>
      </c>
      <c r="L79" s="380">
        <v>0</v>
      </c>
      <c r="M79" s="353">
        <f t="shared" si="2"/>
        <v>0</v>
      </c>
      <c r="N79" s="380">
        <f t="shared" si="1"/>
        <v>0</v>
      </c>
      <c r="O79" s="353"/>
    </row>
    <row r="80" spans="1:15" ht="12.75">
      <c r="A80" s="353">
        <f>AT3A_Schools_PS!A79</f>
        <v>70</v>
      </c>
      <c r="B80" s="353" t="str">
        <f>AT3A_Schools_PS!B79</f>
        <v>70-SULTANPUR</v>
      </c>
      <c r="C80" s="353">
        <v>1970</v>
      </c>
      <c r="D80" s="380">
        <v>98.5</v>
      </c>
      <c r="E80" s="353">
        <v>1970</v>
      </c>
      <c r="F80" s="380">
        <v>98.5</v>
      </c>
      <c r="G80" s="353"/>
      <c r="H80" s="353"/>
      <c r="I80" s="353">
        <v>0</v>
      </c>
      <c r="J80" s="380">
        <v>0</v>
      </c>
      <c r="K80" s="353">
        <v>0</v>
      </c>
      <c r="L80" s="380">
        <v>0</v>
      </c>
      <c r="M80" s="353">
        <f t="shared" si="2"/>
        <v>0</v>
      </c>
      <c r="N80" s="380">
        <f t="shared" si="1"/>
        <v>0</v>
      </c>
      <c r="O80" s="353"/>
    </row>
    <row r="81" spans="1:15" ht="12.75">
      <c r="A81" s="353">
        <f>AT3A_Schools_PS!A80</f>
        <v>71</v>
      </c>
      <c r="B81" s="353" t="str">
        <f>AT3A_Schools_PS!B80</f>
        <v>71-UNNAO</v>
      </c>
      <c r="C81" s="353">
        <v>2748</v>
      </c>
      <c r="D81" s="380">
        <v>137.4</v>
      </c>
      <c r="E81" s="353">
        <v>2748</v>
      </c>
      <c r="F81" s="380">
        <v>137.4</v>
      </c>
      <c r="G81" s="353"/>
      <c r="H81" s="353"/>
      <c r="I81" s="353">
        <v>0</v>
      </c>
      <c r="J81" s="380">
        <v>0</v>
      </c>
      <c r="K81" s="353">
        <v>0</v>
      </c>
      <c r="L81" s="380">
        <v>0</v>
      </c>
      <c r="M81" s="353">
        <f t="shared" si="2"/>
        <v>0</v>
      </c>
      <c r="N81" s="380">
        <f t="shared" si="1"/>
        <v>0</v>
      </c>
      <c r="O81" s="353"/>
    </row>
    <row r="82" spans="1:15" ht="12.75">
      <c r="A82" s="353">
        <f>AT3A_Schools_PS!A81</f>
        <v>72</v>
      </c>
      <c r="B82" s="353" t="str">
        <f>AT3A_Schools_PS!B81</f>
        <v>72-VARANASI</v>
      </c>
      <c r="C82" s="353">
        <v>1405</v>
      </c>
      <c r="D82" s="380">
        <v>70.25</v>
      </c>
      <c r="E82" s="353">
        <v>1405</v>
      </c>
      <c r="F82" s="380">
        <v>70.25</v>
      </c>
      <c r="G82" s="353"/>
      <c r="H82" s="353"/>
      <c r="I82" s="353">
        <v>0</v>
      </c>
      <c r="J82" s="380">
        <v>0</v>
      </c>
      <c r="K82" s="353">
        <v>0</v>
      </c>
      <c r="L82" s="380">
        <v>0</v>
      </c>
      <c r="M82" s="353">
        <f t="shared" si="2"/>
        <v>0</v>
      </c>
      <c r="N82" s="380">
        <f t="shared" si="1"/>
        <v>0</v>
      </c>
      <c r="O82" s="353"/>
    </row>
    <row r="83" spans="1:15" ht="12.75">
      <c r="A83" s="353">
        <f>AT3A_Schools_PS!A82</f>
        <v>73</v>
      </c>
      <c r="B83" s="353" t="str">
        <f>AT3A_Schools_PS!B82</f>
        <v>73-SAMBHAL</v>
      </c>
      <c r="C83" s="353">
        <v>1539</v>
      </c>
      <c r="D83" s="380">
        <v>76.95</v>
      </c>
      <c r="E83" s="353">
        <v>1539</v>
      </c>
      <c r="F83" s="380">
        <v>76.95</v>
      </c>
      <c r="G83" s="353"/>
      <c r="H83" s="353"/>
      <c r="I83" s="353">
        <v>0</v>
      </c>
      <c r="J83" s="380">
        <v>0</v>
      </c>
      <c r="K83" s="353">
        <v>0</v>
      </c>
      <c r="L83" s="380">
        <v>0</v>
      </c>
      <c r="M83" s="353">
        <f t="shared" si="2"/>
        <v>0</v>
      </c>
      <c r="N83" s="380">
        <f t="shared" si="1"/>
        <v>0</v>
      </c>
      <c r="O83" s="353"/>
    </row>
    <row r="84" spans="1:15" ht="12.75">
      <c r="A84" s="353">
        <f>AT3A_Schools_PS!A83</f>
        <v>74</v>
      </c>
      <c r="B84" s="353" t="str">
        <f>AT3A_Schools_PS!B83</f>
        <v>74-HAPUR</v>
      </c>
      <c r="C84" s="353">
        <v>637</v>
      </c>
      <c r="D84" s="380">
        <v>31.85</v>
      </c>
      <c r="E84" s="353">
        <v>577</v>
      </c>
      <c r="F84" s="380">
        <v>28.85</v>
      </c>
      <c r="G84" s="353"/>
      <c r="H84" s="353"/>
      <c r="I84" s="353">
        <v>60</v>
      </c>
      <c r="J84" s="380">
        <v>3</v>
      </c>
      <c r="K84" s="353">
        <v>0</v>
      </c>
      <c r="L84" s="380">
        <v>0</v>
      </c>
      <c r="M84" s="353">
        <f t="shared" si="2"/>
        <v>0</v>
      </c>
      <c r="N84" s="380">
        <f t="shared" si="1"/>
        <v>0</v>
      </c>
      <c r="O84" s="353"/>
    </row>
    <row r="85" spans="1:15" ht="12.75">
      <c r="A85" s="353">
        <f>AT3A_Schools_PS!A84</f>
        <v>75</v>
      </c>
      <c r="B85" s="353" t="str">
        <f>AT3A_Schools_PS!B84</f>
        <v>75-SHAMLI</v>
      </c>
      <c r="C85" s="353">
        <v>833</v>
      </c>
      <c r="D85" s="380">
        <v>41.65</v>
      </c>
      <c r="E85" s="353">
        <v>833</v>
      </c>
      <c r="F85" s="380">
        <v>41.65</v>
      </c>
      <c r="G85" s="353"/>
      <c r="H85" s="353"/>
      <c r="I85" s="353">
        <v>0</v>
      </c>
      <c r="J85" s="380">
        <v>0</v>
      </c>
      <c r="K85" s="353">
        <v>0</v>
      </c>
      <c r="L85" s="380">
        <v>0</v>
      </c>
      <c r="M85" s="353">
        <f t="shared" si="2"/>
        <v>0</v>
      </c>
      <c r="N85" s="380">
        <f t="shared" si="1"/>
        <v>0</v>
      </c>
      <c r="O85" s="353"/>
    </row>
    <row r="90" spans="1:15" ht="15.75" customHeight="1">
      <c r="A90" s="321" t="str">
        <f>AT_2A_fundflow!A53</f>
        <v>Date:</v>
      </c>
      <c r="M90" s="362" t="str">
        <f>'AT-1'!J46</f>
        <v>(Signature)</v>
      </c>
    </row>
    <row r="91" spans="1:15" ht="15.75" customHeight="1">
      <c r="A91" s="321" t="str">
        <f>AT_2A_fundflow!A54</f>
        <v>Place: LUCKNOW</v>
      </c>
      <c r="M91" s="362" t="str">
        <f>'AT-1'!J47</f>
        <v>Secretary Basic Education Department</v>
      </c>
    </row>
    <row r="92" spans="1:15" ht="15.75" customHeight="1">
      <c r="H92" s="452" t="str">
        <f>'AT-1'!I48</f>
        <v>Seal:</v>
      </c>
      <c r="L92" s="362" t="str">
        <f>'AT-1'!I48</f>
        <v>Seal:</v>
      </c>
    </row>
  </sheetData>
  <mergeCells count="13">
    <mergeCell ref="E6:F6"/>
    <mergeCell ref="C6:D6"/>
    <mergeCell ref="A3:O3"/>
    <mergeCell ref="A2:O2"/>
    <mergeCell ref="D1:E1"/>
    <mergeCell ref="A4:O4"/>
    <mergeCell ref="G6:H6"/>
    <mergeCell ref="I6:J6"/>
    <mergeCell ref="K6:L6"/>
    <mergeCell ref="M6:N6"/>
    <mergeCell ref="O6:O7"/>
    <mergeCell ref="B6:B7"/>
    <mergeCell ref="A6:A7"/>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36.xml><?xml version="1.0" encoding="utf-8"?>
<worksheet xmlns="http://schemas.openxmlformats.org/spreadsheetml/2006/main" xmlns:r="http://schemas.openxmlformats.org/officeDocument/2006/relationships">
  <sheetPr>
    <tabColor rgb="FF00B050"/>
    <outlinePr summaryBelow="0" summaryRight="0"/>
    <pageSetUpPr fitToPage="1"/>
  </sheetPr>
  <dimension ref="A1:AA91"/>
  <sheetViews>
    <sheetView view="pageBreakPreview" zoomScaleSheetLayoutView="100" workbookViewId="0">
      <pane xSplit="2" ySplit="9" topLeftCell="C67" activePane="bottomRight" state="frozen"/>
      <selection activeCell="D42" sqref="D42:F43"/>
      <selection pane="topRight" activeCell="D42" sqref="D42:F43"/>
      <selection pane="bottomLeft" activeCell="D42" sqref="D42:F43"/>
      <selection pane="bottomRight" activeCell="J78" sqref="J78"/>
    </sheetView>
  </sheetViews>
  <sheetFormatPr defaultColWidth="14.42578125" defaultRowHeight="15.75" customHeight="1"/>
  <cols>
    <col min="1" max="1" width="6.5703125" style="361" customWidth="1"/>
    <col min="2" max="2" width="24.42578125" style="361" customWidth="1"/>
    <col min="3" max="8" width="12.7109375" style="361" customWidth="1"/>
    <col min="9" max="9" width="14.42578125" style="361" hidden="1"/>
    <col min="10" max="16384" width="14.42578125" style="361"/>
  </cols>
  <sheetData>
    <row r="1" spans="1:27" ht="12.75">
      <c r="A1" s="277"/>
      <c r="B1" s="277"/>
      <c r="C1" s="277"/>
      <c r="D1" s="277"/>
      <c r="E1" s="277"/>
      <c r="F1" s="277"/>
      <c r="G1" s="403"/>
      <c r="H1" s="403" t="s">
        <v>423</v>
      </c>
    </row>
    <row r="2" spans="1:27" ht="12.75">
      <c r="A2" s="701" t="str">
        <f>'AT-2-S1 BUDGET'!A2</f>
        <v>[Mid Day Meal Scheme, U.P.]</v>
      </c>
      <c r="B2" s="680"/>
      <c r="C2" s="680"/>
      <c r="D2" s="680"/>
      <c r="E2" s="680"/>
      <c r="F2" s="680"/>
      <c r="G2" s="680"/>
      <c r="H2" s="680"/>
    </row>
    <row r="3" spans="1:27" ht="23.25">
      <c r="A3" s="704" t="str">
        <f>'AT-2-S1 BUDGET'!A3</f>
        <v>Annual Work Plan and Budget 2019-20</v>
      </c>
      <c r="B3" s="680"/>
      <c r="C3" s="680"/>
      <c r="D3" s="680"/>
      <c r="E3" s="680"/>
      <c r="F3" s="680"/>
      <c r="G3" s="680"/>
      <c r="H3" s="680"/>
    </row>
    <row r="4" spans="1:27" ht="12.75">
      <c r="A4" s="705" t="s">
        <v>424</v>
      </c>
      <c r="B4" s="680"/>
      <c r="C4" s="680"/>
      <c r="D4" s="680"/>
      <c r="E4" s="680"/>
      <c r="F4" s="680"/>
      <c r="G4" s="680"/>
      <c r="H4" s="680"/>
    </row>
    <row r="5" spans="1:27" ht="12.75">
      <c r="A5" s="298" t="str">
        <f>AT_2A_fundflow!A5</f>
        <v>State: UTTAR PRADESH</v>
      </c>
      <c r="B5" s="277"/>
      <c r="C5" s="277"/>
      <c r="D5" s="277"/>
      <c r="E5" s="277"/>
      <c r="F5" s="331"/>
      <c r="G5" s="348"/>
      <c r="H5" s="348" t="str">
        <f>AT_2A_fundflow!U5</f>
        <v>(For the Period 01.04.18 to 31.03.19)</v>
      </c>
    </row>
    <row r="6" spans="1:27" ht="15.75" customHeight="1">
      <c r="A6" s="691" t="s">
        <v>83</v>
      </c>
      <c r="B6" s="691" t="s">
        <v>90</v>
      </c>
      <c r="C6" s="691" t="s">
        <v>425</v>
      </c>
      <c r="D6" s="693" t="s">
        <v>426</v>
      </c>
      <c r="E6" s="694"/>
      <c r="F6" s="694"/>
      <c r="G6" s="694"/>
      <c r="H6" s="682"/>
    </row>
    <row r="7" spans="1:27" ht="62.25" customHeight="1">
      <c r="A7" s="692"/>
      <c r="B7" s="692"/>
      <c r="C7" s="692"/>
      <c r="D7" s="285" t="s">
        <v>427</v>
      </c>
      <c r="E7" s="285" t="s">
        <v>428</v>
      </c>
      <c r="F7" s="285" t="s">
        <v>429</v>
      </c>
      <c r="G7" s="285" t="s">
        <v>430</v>
      </c>
      <c r="H7" s="285" t="s">
        <v>8</v>
      </c>
    </row>
    <row r="8" spans="1:27" ht="15.75" customHeight="1">
      <c r="A8" s="285">
        <v>1</v>
      </c>
      <c r="B8" s="285">
        <v>2</v>
      </c>
      <c r="C8" s="285">
        <v>3</v>
      </c>
      <c r="D8" s="285">
        <v>4</v>
      </c>
      <c r="E8" s="285">
        <v>5</v>
      </c>
      <c r="F8" s="285">
        <v>6</v>
      </c>
      <c r="G8" s="285">
        <v>7</v>
      </c>
      <c r="H8" s="285">
        <v>8</v>
      </c>
    </row>
    <row r="9" spans="1:27" ht="12.75">
      <c r="A9" s="349"/>
      <c r="B9" s="349" t="s">
        <v>27</v>
      </c>
      <c r="C9" s="374">
        <f t="shared" ref="C9:J9" si="0">SUM(C10:C84)</f>
        <v>168283</v>
      </c>
      <c r="D9" s="374">
        <f t="shared" si="0"/>
        <v>152552</v>
      </c>
      <c r="E9" s="374">
        <f t="shared" si="0"/>
        <v>0</v>
      </c>
      <c r="F9" s="374">
        <f t="shared" si="0"/>
        <v>7507</v>
      </c>
      <c r="G9" s="374">
        <f t="shared" si="0"/>
        <v>8224</v>
      </c>
      <c r="H9" s="374">
        <f t="shared" si="0"/>
        <v>0</v>
      </c>
      <c r="I9" s="321"/>
      <c r="J9" s="374">
        <f t="shared" si="0"/>
        <v>0</v>
      </c>
      <c r="K9" s="321"/>
      <c r="L9" s="321"/>
      <c r="M9" s="321"/>
      <c r="N9" s="321"/>
      <c r="O9" s="321"/>
      <c r="P9" s="321"/>
      <c r="Q9" s="321"/>
      <c r="R9" s="321"/>
      <c r="S9" s="321"/>
      <c r="T9" s="321"/>
      <c r="U9" s="321"/>
      <c r="V9" s="321"/>
      <c r="W9" s="321"/>
      <c r="X9" s="321"/>
      <c r="Y9" s="321"/>
      <c r="Z9" s="321"/>
      <c r="AA9" s="321"/>
    </row>
    <row r="10" spans="1:27" ht="12.75">
      <c r="A10" s="353">
        <f>AT3A_Schools_PS!A10</f>
        <v>1</v>
      </c>
      <c r="B10" s="353" t="str">
        <f>AT3A_Schools_PS!B10</f>
        <v>01-AGRA</v>
      </c>
      <c r="C10" s="375">
        <f>'AT-3'!G9</f>
        <v>3069</v>
      </c>
      <c r="D10" s="353">
        <v>2889</v>
      </c>
      <c r="E10" s="353">
        <v>0</v>
      </c>
      <c r="F10" s="353">
        <v>123</v>
      </c>
      <c r="G10" s="353">
        <v>57</v>
      </c>
      <c r="H10" s="353">
        <v>0</v>
      </c>
      <c r="I10" s="361">
        <f t="shared" ref="I10:I84" si="1">D10+E10+F10+G10+H10</f>
        <v>3069</v>
      </c>
      <c r="J10" s="361">
        <f>G10-'AT-21_Cooks(CentralizedKitchen)'!D10</f>
        <v>0</v>
      </c>
    </row>
    <row r="11" spans="1:27" ht="12.75">
      <c r="A11" s="353">
        <f>AT3A_Schools_PS!A11</f>
        <v>2</v>
      </c>
      <c r="B11" s="353" t="str">
        <f>AT3A_Schools_PS!B11</f>
        <v>02-ALIGARH</v>
      </c>
      <c r="C11" s="375">
        <f>'AT-3'!G10</f>
        <v>2644</v>
      </c>
      <c r="D11" s="353">
        <v>2247</v>
      </c>
      <c r="E11" s="353">
        <v>0</v>
      </c>
      <c r="F11" s="353">
        <v>115</v>
      </c>
      <c r="G11" s="353">
        <v>282</v>
      </c>
      <c r="H11" s="353">
        <v>0</v>
      </c>
      <c r="I11" s="361">
        <f t="shared" si="1"/>
        <v>2644</v>
      </c>
      <c r="J11" s="601">
        <f>G11-'AT-21_Cooks(CentralizedKitchen)'!D11</f>
        <v>0</v>
      </c>
    </row>
    <row r="12" spans="1:27" ht="12.75">
      <c r="A12" s="353">
        <f>AT3A_Schools_PS!A12</f>
        <v>3</v>
      </c>
      <c r="B12" s="353" t="str">
        <f>AT3A_Schools_PS!B12</f>
        <v>03-ALLAHABAD</v>
      </c>
      <c r="C12" s="375">
        <f>'AT-3'!G11</f>
        <v>3887</v>
      </c>
      <c r="D12" s="353">
        <v>3392</v>
      </c>
      <c r="E12" s="353">
        <v>0</v>
      </c>
      <c r="F12" s="353">
        <v>495</v>
      </c>
      <c r="G12" s="353">
        <v>0</v>
      </c>
      <c r="H12" s="353">
        <v>0</v>
      </c>
      <c r="I12" s="361">
        <f t="shared" si="1"/>
        <v>3887</v>
      </c>
      <c r="J12" s="601">
        <f>G12-'AT-21_Cooks(CentralizedKitchen)'!D12</f>
        <v>0</v>
      </c>
    </row>
    <row r="13" spans="1:27" ht="12.75">
      <c r="A13" s="353">
        <f>AT3A_Schools_PS!A13</f>
        <v>4</v>
      </c>
      <c r="B13" s="353" t="str">
        <f>AT3A_Schools_PS!B13</f>
        <v>04-AMBEDKAR NAGAR</v>
      </c>
      <c r="C13" s="375">
        <f>'AT-3'!G12</f>
        <v>2049</v>
      </c>
      <c r="D13" s="353">
        <v>1763</v>
      </c>
      <c r="E13" s="353">
        <v>0</v>
      </c>
      <c r="F13" s="353">
        <v>286</v>
      </c>
      <c r="G13" s="353">
        <v>0</v>
      </c>
      <c r="H13" s="353">
        <v>0</v>
      </c>
      <c r="I13" s="361">
        <f t="shared" si="1"/>
        <v>2049</v>
      </c>
      <c r="J13" s="601">
        <f>G13-'AT-21_Cooks(CentralizedKitchen)'!D13</f>
        <v>0</v>
      </c>
    </row>
    <row r="14" spans="1:27" ht="12.75">
      <c r="A14" s="353">
        <f>AT3A_Schools_PS!A14</f>
        <v>5</v>
      </c>
      <c r="B14" s="353" t="str">
        <f>AT3A_Schools_PS!B14</f>
        <v>05-AURAIYA</v>
      </c>
      <c r="C14" s="375">
        <f>'AT-3'!G13</f>
        <v>1638</v>
      </c>
      <c r="D14" s="353">
        <v>1311</v>
      </c>
      <c r="E14" s="353">
        <v>0</v>
      </c>
      <c r="F14" s="353">
        <v>327</v>
      </c>
      <c r="G14" s="353">
        <v>0</v>
      </c>
      <c r="H14" s="353">
        <v>0</v>
      </c>
      <c r="I14" s="361">
        <f t="shared" si="1"/>
        <v>1638</v>
      </c>
      <c r="J14" s="601">
        <f>G14-'AT-21_Cooks(CentralizedKitchen)'!D14</f>
        <v>0</v>
      </c>
    </row>
    <row r="15" spans="1:27" ht="12.75">
      <c r="A15" s="353">
        <f>AT3A_Schools_PS!A15</f>
        <v>6</v>
      </c>
      <c r="B15" s="353" t="str">
        <f>AT3A_Schools_PS!B15</f>
        <v>06-AZAMGARH</v>
      </c>
      <c r="C15" s="375">
        <f>'AT-3'!G14</f>
        <v>3564</v>
      </c>
      <c r="D15" s="353">
        <v>2998</v>
      </c>
      <c r="E15" s="353">
        <v>0</v>
      </c>
      <c r="F15" s="353">
        <v>566</v>
      </c>
      <c r="G15" s="353">
        <v>0</v>
      </c>
      <c r="H15" s="353">
        <v>0</v>
      </c>
      <c r="I15" s="361">
        <f t="shared" si="1"/>
        <v>3564</v>
      </c>
      <c r="J15" s="601">
        <f>G15-'AT-21_Cooks(CentralizedKitchen)'!D15</f>
        <v>0</v>
      </c>
    </row>
    <row r="16" spans="1:27" ht="12.75">
      <c r="A16" s="353">
        <f>AT3A_Schools_PS!A16</f>
        <v>7</v>
      </c>
      <c r="B16" s="353" t="str">
        <f>AT3A_Schools_PS!B16</f>
        <v>07-BADAUN</v>
      </c>
      <c r="C16" s="375">
        <f>'AT-3'!G15</f>
        <v>2540</v>
      </c>
      <c r="D16" s="353">
        <v>1632</v>
      </c>
      <c r="E16" s="353">
        <v>0</v>
      </c>
      <c r="F16" s="353">
        <v>908</v>
      </c>
      <c r="G16" s="353">
        <v>0</v>
      </c>
      <c r="H16" s="353">
        <v>0</v>
      </c>
      <c r="I16" s="361">
        <f t="shared" si="1"/>
        <v>2540</v>
      </c>
      <c r="J16" s="601">
        <f>G16-'AT-21_Cooks(CentralizedKitchen)'!D16</f>
        <v>0</v>
      </c>
    </row>
    <row r="17" spans="1:10" ht="12.75">
      <c r="A17" s="353">
        <f>AT3A_Schools_PS!A17</f>
        <v>8</v>
      </c>
      <c r="B17" s="353" t="str">
        <f>AT3A_Schools_PS!B17</f>
        <v>08-BAGHPAT</v>
      </c>
      <c r="C17" s="375">
        <f>'AT-3'!G16</f>
        <v>778</v>
      </c>
      <c r="D17" s="353">
        <v>712</v>
      </c>
      <c r="E17" s="353">
        <v>0</v>
      </c>
      <c r="F17" s="353">
        <v>0</v>
      </c>
      <c r="G17" s="353">
        <v>66</v>
      </c>
      <c r="H17" s="353">
        <v>0</v>
      </c>
      <c r="I17" s="361">
        <f t="shared" si="1"/>
        <v>778</v>
      </c>
      <c r="J17" s="601">
        <f>G17-'AT-21_Cooks(CentralizedKitchen)'!D17</f>
        <v>0</v>
      </c>
    </row>
    <row r="18" spans="1:10" ht="12.75">
      <c r="A18" s="353">
        <f>AT3A_Schools_PS!A18</f>
        <v>9</v>
      </c>
      <c r="B18" s="353" t="str">
        <f>AT3A_Schools_PS!B18</f>
        <v>09-BAHRAICH</v>
      </c>
      <c r="C18" s="375">
        <f>'AT-3'!G17</f>
        <v>3520</v>
      </c>
      <c r="D18" s="353">
        <v>3460</v>
      </c>
      <c r="E18" s="353">
        <v>0</v>
      </c>
      <c r="F18" s="353">
        <v>60</v>
      </c>
      <c r="G18" s="353">
        <v>0</v>
      </c>
      <c r="H18" s="353">
        <v>0</v>
      </c>
      <c r="I18" s="361">
        <f t="shared" si="1"/>
        <v>3520</v>
      </c>
      <c r="J18" s="601">
        <f>G18-'AT-21_Cooks(CentralizedKitchen)'!D18</f>
        <v>0</v>
      </c>
    </row>
    <row r="19" spans="1:10" ht="12.75">
      <c r="A19" s="353">
        <f>AT3A_Schools_PS!A19</f>
        <v>10</v>
      </c>
      <c r="B19" s="353" t="str">
        <f>AT3A_Schools_PS!B19</f>
        <v>10-BALLIA</v>
      </c>
      <c r="C19" s="375">
        <f>'AT-3'!G18</f>
        <v>2842</v>
      </c>
      <c r="D19" s="353">
        <v>2727</v>
      </c>
      <c r="E19" s="353">
        <v>0</v>
      </c>
      <c r="F19" s="353">
        <v>115</v>
      </c>
      <c r="G19" s="353">
        <v>0</v>
      </c>
      <c r="H19" s="353">
        <v>0</v>
      </c>
      <c r="I19" s="361">
        <f t="shared" si="1"/>
        <v>2842</v>
      </c>
      <c r="J19" s="601">
        <f>G19-'AT-21_Cooks(CentralizedKitchen)'!D19</f>
        <v>0</v>
      </c>
    </row>
    <row r="20" spans="1:10" ht="12.75">
      <c r="A20" s="353">
        <f>AT3A_Schools_PS!A20</f>
        <v>11</v>
      </c>
      <c r="B20" s="353" t="str">
        <f>AT3A_Schools_PS!B20</f>
        <v>11-BALRAMPUR</v>
      </c>
      <c r="C20" s="375">
        <f>'AT-3'!G19</f>
        <v>2294</v>
      </c>
      <c r="D20" s="353">
        <v>2294</v>
      </c>
      <c r="E20" s="353">
        <v>0</v>
      </c>
      <c r="F20" s="353">
        <v>0</v>
      </c>
      <c r="G20" s="353">
        <v>0</v>
      </c>
      <c r="H20" s="353">
        <v>0</v>
      </c>
      <c r="I20" s="361">
        <f t="shared" si="1"/>
        <v>2294</v>
      </c>
      <c r="J20" s="601">
        <f>G20-'AT-21_Cooks(CentralizedKitchen)'!D20</f>
        <v>0</v>
      </c>
    </row>
    <row r="21" spans="1:10" ht="12.75">
      <c r="A21" s="353">
        <f>AT3A_Schools_PS!A21</f>
        <v>12</v>
      </c>
      <c r="B21" s="353" t="str">
        <f>AT3A_Schools_PS!B21</f>
        <v>12-BANDA</v>
      </c>
      <c r="C21" s="375">
        <f>'AT-3'!G20</f>
        <v>2100</v>
      </c>
      <c r="D21" s="353">
        <v>2049</v>
      </c>
      <c r="E21" s="353">
        <v>0</v>
      </c>
      <c r="F21" s="353">
        <v>51</v>
      </c>
      <c r="G21" s="353">
        <v>0</v>
      </c>
      <c r="H21" s="353">
        <v>0</v>
      </c>
      <c r="I21" s="361">
        <f t="shared" si="1"/>
        <v>2100</v>
      </c>
      <c r="J21" s="601">
        <f>G21-'AT-21_Cooks(CentralizedKitchen)'!D21</f>
        <v>0</v>
      </c>
    </row>
    <row r="22" spans="1:10" ht="12.75">
      <c r="A22" s="353">
        <f>AT3A_Schools_PS!A22</f>
        <v>13</v>
      </c>
      <c r="B22" s="353" t="str">
        <f>AT3A_Schools_PS!B22</f>
        <v>13-BARABANKI</v>
      </c>
      <c r="C22" s="375">
        <f>'AT-3'!G21</f>
        <v>3132</v>
      </c>
      <c r="D22" s="353">
        <v>3028</v>
      </c>
      <c r="E22" s="353">
        <v>0</v>
      </c>
      <c r="F22" s="353">
        <v>104</v>
      </c>
      <c r="G22" s="353">
        <v>0</v>
      </c>
      <c r="H22" s="353">
        <v>0</v>
      </c>
      <c r="I22" s="361">
        <f t="shared" si="1"/>
        <v>3132</v>
      </c>
      <c r="J22" s="601">
        <f>G22-'AT-21_Cooks(CentralizedKitchen)'!D22</f>
        <v>0</v>
      </c>
    </row>
    <row r="23" spans="1:10" ht="12.75">
      <c r="A23" s="353">
        <f>AT3A_Schools_PS!A23</f>
        <v>14</v>
      </c>
      <c r="B23" s="353" t="str">
        <f>AT3A_Schools_PS!B23</f>
        <v>14-BAREILY</v>
      </c>
      <c r="C23" s="375">
        <f>'AT-3'!G22</f>
        <v>3020</v>
      </c>
      <c r="D23" s="353">
        <v>2551</v>
      </c>
      <c r="E23" s="353">
        <v>0</v>
      </c>
      <c r="F23" s="353">
        <v>113</v>
      </c>
      <c r="G23" s="353">
        <v>356</v>
      </c>
      <c r="H23" s="353">
        <v>0</v>
      </c>
      <c r="I23" s="361">
        <f t="shared" si="1"/>
        <v>3020</v>
      </c>
      <c r="J23" s="601">
        <f>G23-'AT-21_Cooks(CentralizedKitchen)'!D23</f>
        <v>0</v>
      </c>
    </row>
    <row r="24" spans="1:10" ht="12.75">
      <c r="A24" s="353">
        <f>AT3A_Schools_PS!A24</f>
        <v>15</v>
      </c>
      <c r="B24" s="353" t="str">
        <f>AT3A_Schools_PS!B24</f>
        <v>15-BASTI</v>
      </c>
      <c r="C24" s="375">
        <f>'AT-3'!G23</f>
        <v>2542</v>
      </c>
      <c r="D24" s="353">
        <v>2394</v>
      </c>
      <c r="E24" s="353">
        <v>0</v>
      </c>
      <c r="F24" s="353">
        <v>148</v>
      </c>
      <c r="G24" s="353">
        <v>0</v>
      </c>
      <c r="H24" s="353">
        <v>0</v>
      </c>
      <c r="I24" s="361">
        <f t="shared" si="1"/>
        <v>2542</v>
      </c>
      <c r="J24" s="601">
        <f>G24-'AT-21_Cooks(CentralizedKitchen)'!D24</f>
        <v>0</v>
      </c>
    </row>
    <row r="25" spans="1:10" ht="12.75">
      <c r="A25" s="353">
        <f>AT3A_Schools_PS!A25</f>
        <v>16</v>
      </c>
      <c r="B25" s="353" t="str">
        <f>AT3A_Schools_PS!B25</f>
        <v>16-BHADOHI</v>
      </c>
      <c r="C25" s="375">
        <f>'AT-3'!G24</f>
        <v>1153</v>
      </c>
      <c r="D25" s="353">
        <v>1118</v>
      </c>
      <c r="E25" s="353">
        <v>0</v>
      </c>
      <c r="F25" s="353">
        <v>35</v>
      </c>
      <c r="G25" s="353">
        <v>0</v>
      </c>
      <c r="H25" s="353">
        <v>0</v>
      </c>
      <c r="I25" s="361">
        <f t="shared" si="1"/>
        <v>1153</v>
      </c>
      <c r="J25" s="601">
        <f>G25-'AT-21_Cooks(CentralizedKitchen)'!D25</f>
        <v>0</v>
      </c>
    </row>
    <row r="26" spans="1:10" ht="12.75">
      <c r="A26" s="353">
        <f>AT3A_Schools_PS!A26</f>
        <v>17</v>
      </c>
      <c r="B26" s="353" t="str">
        <f>AT3A_Schools_PS!B26</f>
        <v>17-BIJNOUR</v>
      </c>
      <c r="C26" s="375">
        <f>'AT-3'!G25</f>
        <v>2707</v>
      </c>
      <c r="D26" s="353">
        <v>2470</v>
      </c>
      <c r="E26" s="353">
        <v>0</v>
      </c>
      <c r="F26" s="353">
        <v>0</v>
      </c>
      <c r="G26" s="353">
        <v>237</v>
      </c>
      <c r="H26" s="353">
        <v>0</v>
      </c>
      <c r="I26" s="361">
        <f t="shared" si="1"/>
        <v>2707</v>
      </c>
      <c r="J26" s="601">
        <f>G26-'AT-21_Cooks(CentralizedKitchen)'!D26</f>
        <v>0</v>
      </c>
    </row>
    <row r="27" spans="1:10" ht="12.75">
      <c r="A27" s="353">
        <f>AT3A_Schools_PS!A27</f>
        <v>18</v>
      </c>
      <c r="B27" s="353" t="str">
        <f>AT3A_Schools_PS!B27</f>
        <v>18-BULANDSHAHAR</v>
      </c>
      <c r="C27" s="375">
        <f>'AT-3'!G26</f>
        <v>2614</v>
      </c>
      <c r="D27" s="353">
        <v>2447</v>
      </c>
      <c r="E27" s="353">
        <v>0</v>
      </c>
      <c r="F27" s="353">
        <v>0</v>
      </c>
      <c r="G27" s="353">
        <v>167</v>
      </c>
      <c r="H27" s="353">
        <v>0</v>
      </c>
      <c r="I27" s="361">
        <f t="shared" si="1"/>
        <v>2614</v>
      </c>
      <c r="J27" s="601">
        <f>G27-'AT-21_Cooks(CentralizedKitchen)'!D27</f>
        <v>0</v>
      </c>
    </row>
    <row r="28" spans="1:10" ht="12.75">
      <c r="A28" s="353">
        <f>AT3A_Schools_PS!A28</f>
        <v>19</v>
      </c>
      <c r="B28" s="353" t="str">
        <f>AT3A_Schools_PS!B28</f>
        <v>19-CHANDAULI</v>
      </c>
      <c r="C28" s="375">
        <f>'AT-3'!G27</f>
        <v>1551</v>
      </c>
      <c r="D28" s="353">
        <v>1533</v>
      </c>
      <c r="E28" s="353">
        <v>0</v>
      </c>
      <c r="F28" s="353">
        <v>0</v>
      </c>
      <c r="G28" s="353">
        <v>18</v>
      </c>
      <c r="H28" s="353">
        <v>0</v>
      </c>
      <c r="I28" s="361">
        <f t="shared" si="1"/>
        <v>1551</v>
      </c>
      <c r="J28" s="601">
        <f>G28-'AT-21_Cooks(CentralizedKitchen)'!D28</f>
        <v>0</v>
      </c>
    </row>
    <row r="29" spans="1:10" ht="12.75">
      <c r="A29" s="353">
        <f>AT3A_Schools_PS!A29</f>
        <v>20</v>
      </c>
      <c r="B29" s="353" t="str">
        <f>AT3A_Schools_PS!B29</f>
        <v>20-CHITRAKOOT</v>
      </c>
      <c r="C29" s="375">
        <f>'AT-3'!G28</f>
        <v>1468</v>
      </c>
      <c r="D29" s="353">
        <v>1365</v>
      </c>
      <c r="E29" s="353">
        <v>0</v>
      </c>
      <c r="F29" s="353">
        <v>103</v>
      </c>
      <c r="G29" s="353">
        <v>0</v>
      </c>
      <c r="H29" s="353">
        <v>0</v>
      </c>
      <c r="I29" s="361">
        <f t="shared" si="1"/>
        <v>1468</v>
      </c>
      <c r="J29" s="601">
        <f>G29-'AT-21_Cooks(CentralizedKitchen)'!D29</f>
        <v>0</v>
      </c>
    </row>
    <row r="30" spans="1:10" ht="12.75">
      <c r="A30" s="353">
        <f>AT3A_Schools_PS!A30</f>
        <v>21</v>
      </c>
      <c r="B30" s="353" t="str">
        <f>AT3A_Schools_PS!B30</f>
        <v>21-AMETHI</v>
      </c>
      <c r="C30" s="375">
        <f>'AT-3'!G29</f>
        <v>1848</v>
      </c>
      <c r="D30" s="353">
        <v>1785</v>
      </c>
      <c r="E30" s="353">
        <v>0</v>
      </c>
      <c r="F30" s="353">
        <v>63</v>
      </c>
      <c r="G30" s="353">
        <v>0</v>
      </c>
      <c r="H30" s="353">
        <v>0</v>
      </c>
      <c r="I30" s="361">
        <f t="shared" si="1"/>
        <v>1848</v>
      </c>
      <c r="J30" s="601">
        <f>G30-'AT-21_Cooks(CentralizedKitchen)'!D30</f>
        <v>0</v>
      </c>
    </row>
    <row r="31" spans="1:10" ht="12.75">
      <c r="A31" s="353">
        <f>AT3A_Schools_PS!A31</f>
        <v>22</v>
      </c>
      <c r="B31" s="353" t="str">
        <f>AT3A_Schools_PS!B31</f>
        <v>22-DEORIA</v>
      </c>
      <c r="C31" s="375">
        <f>'AT-3'!G30</f>
        <v>2869</v>
      </c>
      <c r="D31" s="353">
        <v>2800</v>
      </c>
      <c r="E31" s="353">
        <v>0</v>
      </c>
      <c r="F31" s="353">
        <v>69</v>
      </c>
      <c r="G31" s="353">
        <v>0</v>
      </c>
      <c r="H31" s="353">
        <v>0</v>
      </c>
      <c r="I31" s="361">
        <f t="shared" si="1"/>
        <v>2869</v>
      </c>
      <c r="J31" s="601">
        <f>G31-'AT-21_Cooks(CentralizedKitchen)'!D31</f>
        <v>0</v>
      </c>
    </row>
    <row r="32" spans="1:10" ht="12.75">
      <c r="A32" s="353">
        <f>AT3A_Schools_PS!A32</f>
        <v>23</v>
      </c>
      <c r="B32" s="353" t="str">
        <f>AT3A_Schools_PS!B32</f>
        <v>23-ETAH</v>
      </c>
      <c r="C32" s="375">
        <f>'AT-3'!G31</f>
        <v>2030</v>
      </c>
      <c r="D32" s="353">
        <v>2014</v>
      </c>
      <c r="E32" s="353">
        <v>0</v>
      </c>
      <c r="F32" s="353">
        <v>16</v>
      </c>
      <c r="G32" s="353">
        <v>0</v>
      </c>
      <c r="H32" s="353">
        <v>0</v>
      </c>
      <c r="I32" s="361">
        <f t="shared" si="1"/>
        <v>2030</v>
      </c>
      <c r="J32" s="601">
        <f>G32-'AT-21_Cooks(CentralizedKitchen)'!D32</f>
        <v>0</v>
      </c>
    </row>
    <row r="33" spans="1:10" ht="12.75">
      <c r="A33" s="353">
        <f>AT3A_Schools_PS!A33</f>
        <v>24</v>
      </c>
      <c r="B33" s="353" t="str">
        <f>AT3A_Schools_PS!B33</f>
        <v>24-FAIZABAD</v>
      </c>
      <c r="C33" s="375">
        <f>'AT-3'!G32</f>
        <v>2257</v>
      </c>
      <c r="D33" s="353">
        <v>2166</v>
      </c>
      <c r="E33" s="353">
        <v>0</v>
      </c>
      <c r="F33" s="353">
        <v>91</v>
      </c>
      <c r="G33" s="353">
        <v>0</v>
      </c>
      <c r="H33" s="353">
        <v>0</v>
      </c>
      <c r="I33" s="361">
        <f t="shared" si="1"/>
        <v>2257</v>
      </c>
      <c r="J33" s="601">
        <f>G33-'AT-21_Cooks(CentralizedKitchen)'!D33</f>
        <v>0</v>
      </c>
    </row>
    <row r="34" spans="1:10" ht="12.75">
      <c r="A34" s="353">
        <f>AT3A_Schools_PS!A34</f>
        <v>25</v>
      </c>
      <c r="B34" s="353" t="str">
        <f>AT3A_Schools_PS!B34</f>
        <v>25-FARRUKHABAD</v>
      </c>
      <c r="C34" s="375">
        <f>'AT-3'!G33</f>
        <v>1974</v>
      </c>
      <c r="D34" s="353">
        <v>1861</v>
      </c>
      <c r="E34" s="353">
        <v>0</v>
      </c>
      <c r="F34" s="353">
        <v>113</v>
      </c>
      <c r="G34" s="353">
        <v>0</v>
      </c>
      <c r="H34" s="353">
        <v>0</v>
      </c>
      <c r="I34" s="361">
        <f t="shared" si="1"/>
        <v>1974</v>
      </c>
      <c r="J34" s="601">
        <f>G34-'AT-21_Cooks(CentralizedKitchen)'!D34</f>
        <v>0</v>
      </c>
    </row>
    <row r="35" spans="1:10" ht="12.75">
      <c r="A35" s="353">
        <f>AT3A_Schools_PS!A35</f>
        <v>26</v>
      </c>
      <c r="B35" s="353" t="str">
        <f>AT3A_Schools_PS!B35</f>
        <v>26-FATEHPUR</v>
      </c>
      <c r="C35" s="375">
        <f>'AT-3'!G34</f>
        <v>2818</v>
      </c>
      <c r="D35" s="353">
        <v>2765</v>
      </c>
      <c r="E35" s="353">
        <v>0</v>
      </c>
      <c r="F35" s="353">
        <v>53</v>
      </c>
      <c r="G35" s="353">
        <v>0</v>
      </c>
      <c r="H35" s="353">
        <v>0</v>
      </c>
      <c r="I35" s="361">
        <f t="shared" si="1"/>
        <v>2818</v>
      </c>
      <c r="J35" s="601">
        <f>G35-'AT-21_Cooks(CentralizedKitchen)'!D35</f>
        <v>0</v>
      </c>
    </row>
    <row r="36" spans="1:10" ht="12.75">
      <c r="A36" s="353">
        <f>AT3A_Schools_PS!A36</f>
        <v>27</v>
      </c>
      <c r="B36" s="353" t="str">
        <f>AT3A_Schools_PS!B36</f>
        <v>27-FIROZABAD</v>
      </c>
      <c r="C36" s="375">
        <f>'AT-3'!G35</f>
        <v>2293</v>
      </c>
      <c r="D36" s="353">
        <v>2275</v>
      </c>
      <c r="E36" s="353">
        <v>0</v>
      </c>
      <c r="F36" s="353">
        <v>18</v>
      </c>
      <c r="G36" s="353">
        <v>0</v>
      </c>
      <c r="H36" s="353">
        <v>0</v>
      </c>
      <c r="I36" s="361">
        <f t="shared" si="1"/>
        <v>2293</v>
      </c>
      <c r="J36" s="601">
        <f>G36-'AT-21_Cooks(CentralizedKitchen)'!D36</f>
        <v>0</v>
      </c>
    </row>
    <row r="37" spans="1:10" ht="12.75">
      <c r="A37" s="353">
        <f>AT3A_Schools_PS!A37</f>
        <v>28</v>
      </c>
      <c r="B37" s="353" t="str">
        <f>AT3A_Schools_PS!B37</f>
        <v>28-G.B. NAGAR</v>
      </c>
      <c r="C37" s="375">
        <f>'AT-3'!G36</f>
        <v>743</v>
      </c>
      <c r="D37" s="353">
        <v>0</v>
      </c>
      <c r="E37" s="353">
        <v>0</v>
      </c>
      <c r="F37" s="353">
        <v>0</v>
      </c>
      <c r="G37" s="353">
        <v>743</v>
      </c>
      <c r="H37" s="353">
        <v>0</v>
      </c>
      <c r="I37" s="361">
        <f t="shared" si="1"/>
        <v>743</v>
      </c>
      <c r="J37" s="601">
        <f>G37-'AT-21_Cooks(CentralizedKitchen)'!D37</f>
        <v>0</v>
      </c>
    </row>
    <row r="38" spans="1:10" ht="12.75">
      <c r="A38" s="353">
        <f>AT3A_Schools_PS!A38</f>
        <v>29</v>
      </c>
      <c r="B38" s="353" t="str">
        <f>AT3A_Schools_PS!B38</f>
        <v>29-GHAZIPUR</v>
      </c>
      <c r="C38" s="375">
        <f>'AT-3'!G37</f>
        <v>3012</v>
      </c>
      <c r="D38" s="353">
        <v>2695</v>
      </c>
      <c r="E38" s="353">
        <v>0</v>
      </c>
      <c r="F38" s="353">
        <v>317</v>
      </c>
      <c r="G38" s="353">
        <v>0</v>
      </c>
      <c r="H38" s="353">
        <v>0</v>
      </c>
      <c r="I38" s="361">
        <f t="shared" si="1"/>
        <v>3012</v>
      </c>
      <c r="J38" s="601">
        <f>G38-'AT-21_Cooks(CentralizedKitchen)'!D38</f>
        <v>0</v>
      </c>
    </row>
    <row r="39" spans="1:10" ht="12.75">
      <c r="A39" s="353">
        <f>AT3A_Schools_PS!A39</f>
        <v>30</v>
      </c>
      <c r="B39" s="353" t="str">
        <f>AT3A_Schools_PS!B39</f>
        <v>30-GHAZIYABAD</v>
      </c>
      <c r="C39" s="375">
        <f>'AT-3'!G38</f>
        <v>673</v>
      </c>
      <c r="D39" s="353">
        <v>673</v>
      </c>
      <c r="E39" s="353">
        <v>0</v>
      </c>
      <c r="F39" s="353">
        <v>0</v>
      </c>
      <c r="G39" s="353">
        <v>0</v>
      </c>
      <c r="H39" s="353">
        <v>0</v>
      </c>
      <c r="I39" s="361">
        <f t="shared" si="1"/>
        <v>673</v>
      </c>
      <c r="J39" s="601">
        <f>G39-'AT-21_Cooks(CentralizedKitchen)'!D39</f>
        <v>0</v>
      </c>
    </row>
    <row r="40" spans="1:10" ht="12.75">
      <c r="A40" s="353">
        <f>AT3A_Schools_PS!A40</f>
        <v>31</v>
      </c>
      <c r="B40" s="353" t="str">
        <f>AT3A_Schools_PS!B40</f>
        <v>31-GONDA</v>
      </c>
      <c r="C40" s="375">
        <f>'AT-3'!G39</f>
        <v>3211</v>
      </c>
      <c r="D40" s="353">
        <v>3136</v>
      </c>
      <c r="E40" s="353">
        <v>0</v>
      </c>
      <c r="F40" s="353">
        <v>75</v>
      </c>
      <c r="G40" s="353">
        <v>0</v>
      </c>
      <c r="H40" s="353">
        <v>0</v>
      </c>
      <c r="I40" s="361">
        <f t="shared" si="1"/>
        <v>3211</v>
      </c>
      <c r="J40" s="601">
        <f>G40-'AT-21_Cooks(CentralizedKitchen)'!D40</f>
        <v>0</v>
      </c>
    </row>
    <row r="41" spans="1:10" ht="12.75">
      <c r="A41" s="353">
        <f>AT3A_Schools_PS!A41</f>
        <v>32</v>
      </c>
      <c r="B41" s="353" t="str">
        <f>AT3A_Schools_PS!B41</f>
        <v>32-GORAKHPUR</v>
      </c>
      <c r="C41" s="375">
        <f>'AT-3'!G40</f>
        <v>3221</v>
      </c>
      <c r="D41" s="353">
        <v>2988</v>
      </c>
      <c r="E41" s="353">
        <v>0</v>
      </c>
      <c r="F41" s="353">
        <v>233</v>
      </c>
      <c r="G41" s="353">
        <v>0</v>
      </c>
      <c r="H41" s="353">
        <v>0</v>
      </c>
      <c r="I41" s="361">
        <f t="shared" si="1"/>
        <v>3221</v>
      </c>
      <c r="J41" s="601">
        <f>G41-'AT-21_Cooks(CentralizedKitchen)'!D41</f>
        <v>0</v>
      </c>
    </row>
    <row r="42" spans="1:10" ht="12.75">
      <c r="A42" s="353">
        <f>AT3A_Schools_PS!A42</f>
        <v>33</v>
      </c>
      <c r="B42" s="353" t="str">
        <f>AT3A_Schools_PS!B42</f>
        <v>33-HAMEERPUR</v>
      </c>
      <c r="C42" s="375">
        <f>'AT-3'!G41</f>
        <v>1232</v>
      </c>
      <c r="D42" s="353">
        <v>1182</v>
      </c>
      <c r="E42" s="353">
        <v>0</v>
      </c>
      <c r="F42" s="353">
        <v>50</v>
      </c>
      <c r="G42" s="353">
        <v>0</v>
      </c>
      <c r="H42" s="353">
        <v>0</v>
      </c>
      <c r="I42" s="361">
        <f t="shared" si="1"/>
        <v>1232</v>
      </c>
      <c r="J42" s="601">
        <f>G42-'AT-21_Cooks(CentralizedKitchen)'!D42</f>
        <v>0</v>
      </c>
    </row>
    <row r="43" spans="1:10" ht="12.75">
      <c r="A43" s="353">
        <f>AT3A_Schools_PS!A43</f>
        <v>34</v>
      </c>
      <c r="B43" s="353" t="str">
        <f>AT3A_Schools_PS!B43</f>
        <v>34-HARDOI</v>
      </c>
      <c r="C43" s="375">
        <f>'AT-3'!G42</f>
        <v>3993</v>
      </c>
      <c r="D43" s="353">
        <v>3993</v>
      </c>
      <c r="E43" s="353">
        <v>0</v>
      </c>
      <c r="F43" s="353">
        <v>0</v>
      </c>
      <c r="G43" s="353">
        <v>0</v>
      </c>
      <c r="H43" s="353">
        <v>0</v>
      </c>
      <c r="I43" s="361">
        <f t="shared" si="1"/>
        <v>3993</v>
      </c>
      <c r="J43" s="601">
        <f>G43-'AT-21_Cooks(CentralizedKitchen)'!D43</f>
        <v>0</v>
      </c>
    </row>
    <row r="44" spans="1:10" ht="12.75">
      <c r="A44" s="353">
        <f>AT3A_Schools_PS!A44</f>
        <v>35</v>
      </c>
      <c r="B44" s="353" t="str">
        <f>AT3A_Schools_PS!B44</f>
        <v>35-HATHRAS</v>
      </c>
      <c r="C44" s="375">
        <f>'AT-3'!G43</f>
        <v>1586</v>
      </c>
      <c r="D44" s="353">
        <v>1070</v>
      </c>
      <c r="E44" s="353">
        <v>0</v>
      </c>
      <c r="F44" s="353">
        <v>0</v>
      </c>
      <c r="G44" s="353">
        <v>516</v>
      </c>
      <c r="H44" s="353">
        <v>0</v>
      </c>
      <c r="I44" s="361">
        <f t="shared" si="1"/>
        <v>1586</v>
      </c>
      <c r="J44" s="601">
        <f>G44-'AT-21_Cooks(CentralizedKitchen)'!D44</f>
        <v>0</v>
      </c>
    </row>
    <row r="45" spans="1:10" ht="12.75">
      <c r="A45" s="353">
        <f>AT3A_Schools_PS!A45</f>
        <v>36</v>
      </c>
      <c r="B45" s="353" t="str">
        <f>AT3A_Schools_PS!B45</f>
        <v>36-ITAWAH</v>
      </c>
      <c r="C45" s="375">
        <f>'AT-3'!G44</f>
        <v>1884</v>
      </c>
      <c r="D45" s="353">
        <v>1845</v>
      </c>
      <c r="E45" s="353">
        <v>0</v>
      </c>
      <c r="F45" s="353">
        <v>39</v>
      </c>
      <c r="G45" s="353">
        <v>0</v>
      </c>
      <c r="H45" s="353">
        <v>0</v>
      </c>
      <c r="I45" s="361">
        <f t="shared" si="1"/>
        <v>1884</v>
      </c>
      <c r="J45" s="601">
        <f>G45-'AT-21_Cooks(CentralizedKitchen)'!D45</f>
        <v>0</v>
      </c>
    </row>
    <row r="46" spans="1:10" ht="12.75">
      <c r="A46" s="353">
        <f>AT3A_Schools_PS!A46</f>
        <v>37</v>
      </c>
      <c r="B46" s="353" t="str">
        <f>AT3A_Schools_PS!B46</f>
        <v>37-J.P. NAGAR</v>
      </c>
      <c r="C46" s="375">
        <f>'AT-3'!G45</f>
        <v>1620</v>
      </c>
      <c r="D46" s="353">
        <v>1487</v>
      </c>
      <c r="E46" s="353">
        <v>0</v>
      </c>
      <c r="F46" s="353">
        <v>0</v>
      </c>
      <c r="G46" s="353">
        <v>133</v>
      </c>
      <c r="H46" s="353">
        <v>0</v>
      </c>
      <c r="I46" s="361">
        <f t="shared" si="1"/>
        <v>1620</v>
      </c>
      <c r="J46" s="601">
        <f>G46-'AT-21_Cooks(CentralizedKitchen)'!D46</f>
        <v>0</v>
      </c>
    </row>
    <row r="47" spans="1:10" ht="12.75">
      <c r="A47" s="353">
        <f>AT3A_Schools_PS!A47</f>
        <v>38</v>
      </c>
      <c r="B47" s="353" t="str">
        <f>AT3A_Schools_PS!B47</f>
        <v>38-JALAUN</v>
      </c>
      <c r="C47" s="375">
        <f>'AT-3'!G46</f>
        <v>1918</v>
      </c>
      <c r="D47" s="353">
        <v>1918</v>
      </c>
      <c r="E47" s="353">
        <v>0</v>
      </c>
      <c r="F47" s="353">
        <v>0</v>
      </c>
      <c r="G47" s="353">
        <v>0</v>
      </c>
      <c r="H47" s="353">
        <v>0</v>
      </c>
      <c r="I47" s="361">
        <f t="shared" si="1"/>
        <v>1918</v>
      </c>
      <c r="J47" s="601">
        <f>G47-'AT-21_Cooks(CentralizedKitchen)'!D47</f>
        <v>0</v>
      </c>
    </row>
    <row r="48" spans="1:10" ht="12.75">
      <c r="A48" s="353">
        <f>AT3A_Schools_PS!A48</f>
        <v>39</v>
      </c>
      <c r="B48" s="353" t="str">
        <f>AT3A_Schools_PS!B48</f>
        <v>39-JAUNPUR</v>
      </c>
      <c r="C48" s="375">
        <f>'AT-3'!G47</f>
        <v>3553</v>
      </c>
      <c r="D48" s="353">
        <v>3073</v>
      </c>
      <c r="E48" s="353">
        <v>0</v>
      </c>
      <c r="F48" s="353">
        <v>480</v>
      </c>
      <c r="G48" s="353">
        <v>0</v>
      </c>
      <c r="H48" s="353">
        <v>0</v>
      </c>
      <c r="I48" s="361">
        <f t="shared" si="1"/>
        <v>3553</v>
      </c>
      <c r="J48" s="601">
        <f>G48-'AT-21_Cooks(CentralizedKitchen)'!D48</f>
        <v>0</v>
      </c>
    </row>
    <row r="49" spans="1:10" ht="12.75">
      <c r="A49" s="353">
        <f>AT3A_Schools_PS!A49</f>
        <v>40</v>
      </c>
      <c r="B49" s="353" t="str">
        <f>AT3A_Schools_PS!B49</f>
        <v>40-JHANSI</v>
      </c>
      <c r="C49" s="375">
        <f>'AT-3'!G48</f>
        <v>1850</v>
      </c>
      <c r="D49" s="353">
        <v>1850</v>
      </c>
      <c r="E49" s="353">
        <v>0</v>
      </c>
      <c r="F49" s="353">
        <v>0</v>
      </c>
      <c r="G49" s="353">
        <v>0</v>
      </c>
      <c r="H49" s="353">
        <v>0</v>
      </c>
      <c r="I49" s="361">
        <f t="shared" si="1"/>
        <v>1850</v>
      </c>
      <c r="J49" s="601">
        <f>G49-'AT-21_Cooks(CentralizedKitchen)'!D49</f>
        <v>0</v>
      </c>
    </row>
    <row r="50" spans="1:10" ht="12.75">
      <c r="A50" s="353">
        <f>AT3A_Schools_PS!A50</f>
        <v>41</v>
      </c>
      <c r="B50" s="353" t="str">
        <f>AT3A_Schools_PS!B50</f>
        <v>41-KANNAUJ</v>
      </c>
      <c r="C50" s="375">
        <f>'AT-3'!G49</f>
        <v>1765</v>
      </c>
      <c r="D50" s="353">
        <v>1765</v>
      </c>
      <c r="E50" s="353">
        <v>0</v>
      </c>
      <c r="F50" s="353">
        <v>0</v>
      </c>
      <c r="G50" s="353">
        <v>0</v>
      </c>
      <c r="H50" s="353">
        <v>0</v>
      </c>
      <c r="I50" s="361">
        <f t="shared" si="1"/>
        <v>1765</v>
      </c>
      <c r="J50" s="601">
        <f>G50-'AT-21_Cooks(CentralizedKitchen)'!D50</f>
        <v>0</v>
      </c>
    </row>
    <row r="51" spans="1:10" ht="12.75">
      <c r="A51" s="353">
        <f>AT3A_Schools_PS!A51</f>
        <v>42</v>
      </c>
      <c r="B51" s="353" t="str">
        <f>AT3A_Schools_PS!B51</f>
        <v>42-KANPUR DEHAT</v>
      </c>
      <c r="C51" s="375">
        <f>'AT-3'!G50</f>
        <v>2380</v>
      </c>
      <c r="D51" s="353">
        <v>2280</v>
      </c>
      <c r="E51" s="353">
        <v>0</v>
      </c>
      <c r="F51" s="353">
        <v>100</v>
      </c>
      <c r="G51" s="353">
        <v>0</v>
      </c>
      <c r="H51" s="353">
        <v>0</v>
      </c>
      <c r="I51" s="361">
        <f t="shared" si="1"/>
        <v>2380</v>
      </c>
      <c r="J51" s="601">
        <f>G51-'AT-21_Cooks(CentralizedKitchen)'!D51</f>
        <v>0</v>
      </c>
    </row>
    <row r="52" spans="1:10" ht="12.75">
      <c r="A52" s="353">
        <f>AT3A_Schools_PS!A52</f>
        <v>43</v>
      </c>
      <c r="B52" s="353" t="str">
        <f>AT3A_Schools_PS!B52</f>
        <v>43-KANPUR NAGAR</v>
      </c>
      <c r="C52" s="375">
        <f>'AT-3'!G51</f>
        <v>2470</v>
      </c>
      <c r="D52" s="353">
        <v>1863</v>
      </c>
      <c r="E52" s="353">
        <v>0</v>
      </c>
      <c r="F52" s="353">
        <v>42</v>
      </c>
      <c r="G52" s="353">
        <v>565</v>
      </c>
      <c r="H52" s="353">
        <v>0</v>
      </c>
      <c r="I52" s="361">
        <f t="shared" si="1"/>
        <v>2470</v>
      </c>
      <c r="J52" s="601">
        <f>G52-'AT-21_Cooks(CentralizedKitchen)'!D52</f>
        <v>0</v>
      </c>
    </row>
    <row r="53" spans="1:10" ht="12.75">
      <c r="A53" s="353">
        <f>AT3A_Schools_PS!A53</f>
        <v>44</v>
      </c>
      <c r="B53" s="353" t="str">
        <f>AT3A_Schools_PS!B53</f>
        <v>44-KAAS GANJ</v>
      </c>
      <c r="C53" s="375">
        <f>'AT-3'!G52</f>
        <v>1495</v>
      </c>
      <c r="D53" s="353">
        <v>1180</v>
      </c>
      <c r="E53" s="353">
        <v>0</v>
      </c>
      <c r="F53" s="353">
        <v>241</v>
      </c>
      <c r="G53" s="353">
        <v>74</v>
      </c>
      <c r="H53" s="353">
        <v>0</v>
      </c>
      <c r="I53" s="361">
        <f t="shared" si="1"/>
        <v>1495</v>
      </c>
      <c r="J53" s="601">
        <f>G53-'AT-21_Cooks(CentralizedKitchen)'!D53</f>
        <v>0</v>
      </c>
    </row>
    <row r="54" spans="1:10" ht="12.75">
      <c r="A54" s="353">
        <f>AT3A_Schools_PS!A54</f>
        <v>45</v>
      </c>
      <c r="B54" s="353" t="str">
        <f>AT3A_Schools_PS!B54</f>
        <v>45-KAUSHAMBI</v>
      </c>
      <c r="C54" s="375">
        <f>'AT-3'!G53</f>
        <v>1477</v>
      </c>
      <c r="D54" s="353">
        <v>1380</v>
      </c>
      <c r="E54" s="353">
        <v>0</v>
      </c>
      <c r="F54" s="353">
        <v>97</v>
      </c>
      <c r="G54" s="353">
        <v>0</v>
      </c>
      <c r="H54" s="353">
        <v>0</v>
      </c>
      <c r="I54" s="361">
        <f t="shared" si="1"/>
        <v>1477</v>
      </c>
      <c r="J54" s="601">
        <f>G54-'AT-21_Cooks(CentralizedKitchen)'!D54</f>
        <v>0</v>
      </c>
    </row>
    <row r="55" spans="1:10" ht="12.75">
      <c r="A55" s="353">
        <f>AT3A_Schools_PS!A55</f>
        <v>46</v>
      </c>
      <c r="B55" s="353" t="str">
        <f>AT3A_Schools_PS!B55</f>
        <v>46-KUSHINAGAR</v>
      </c>
      <c r="C55" s="375">
        <f>'AT-3'!G54</f>
        <v>3197</v>
      </c>
      <c r="D55" s="353">
        <v>3022</v>
      </c>
      <c r="E55" s="353">
        <v>0</v>
      </c>
      <c r="F55" s="353">
        <v>175</v>
      </c>
      <c r="G55" s="353">
        <v>0</v>
      </c>
      <c r="H55" s="353">
        <v>0</v>
      </c>
      <c r="I55" s="361">
        <f t="shared" si="1"/>
        <v>3197</v>
      </c>
      <c r="J55" s="601">
        <f>G55-'AT-21_Cooks(CentralizedKitchen)'!D55</f>
        <v>0</v>
      </c>
    </row>
    <row r="56" spans="1:10" ht="12.75">
      <c r="A56" s="353">
        <f>AT3A_Schools_PS!A56</f>
        <v>47</v>
      </c>
      <c r="B56" s="353" t="str">
        <f>AT3A_Schools_PS!B56</f>
        <v>47-LAKHIMPUR KHERI</v>
      </c>
      <c r="C56" s="375">
        <f>'AT-3'!G55</f>
        <v>3930</v>
      </c>
      <c r="D56" s="353">
        <v>3820</v>
      </c>
      <c r="E56" s="353">
        <v>0</v>
      </c>
      <c r="F56" s="353">
        <v>0</v>
      </c>
      <c r="G56" s="353">
        <v>110</v>
      </c>
      <c r="H56" s="353">
        <v>0</v>
      </c>
      <c r="I56" s="361">
        <f t="shared" si="1"/>
        <v>3930</v>
      </c>
      <c r="J56" s="601">
        <f>G56-'AT-21_Cooks(CentralizedKitchen)'!D56</f>
        <v>0</v>
      </c>
    </row>
    <row r="57" spans="1:10" ht="12.75">
      <c r="A57" s="353">
        <f>AT3A_Schools_PS!A57</f>
        <v>48</v>
      </c>
      <c r="B57" s="353" t="str">
        <f>AT3A_Schools_PS!B57</f>
        <v>48-LALITPUR</v>
      </c>
      <c r="C57" s="375">
        <f>'AT-3'!G56</f>
        <v>1562</v>
      </c>
      <c r="D57" s="353">
        <v>1562</v>
      </c>
      <c r="E57" s="353">
        <v>0</v>
      </c>
      <c r="F57" s="353">
        <v>0</v>
      </c>
      <c r="G57" s="353">
        <v>0</v>
      </c>
      <c r="H57" s="353">
        <v>0</v>
      </c>
      <c r="I57" s="361">
        <f t="shared" si="1"/>
        <v>1562</v>
      </c>
      <c r="J57" s="601">
        <f>G57-'AT-21_Cooks(CentralizedKitchen)'!D57</f>
        <v>0</v>
      </c>
    </row>
    <row r="58" spans="1:10" ht="12.75">
      <c r="A58" s="353">
        <f>AT3A_Schools_PS!A58</f>
        <v>49</v>
      </c>
      <c r="B58" s="353" t="str">
        <f>AT3A_Schools_PS!B58</f>
        <v>49-LUCKNOW</v>
      </c>
      <c r="C58" s="375">
        <f>'AT-3'!G57</f>
        <v>2089</v>
      </c>
      <c r="D58" s="353">
        <v>589</v>
      </c>
      <c r="E58" s="353">
        <v>0</v>
      </c>
      <c r="F58" s="353">
        <v>0</v>
      </c>
      <c r="G58" s="353">
        <v>1500</v>
      </c>
      <c r="H58" s="353">
        <v>0</v>
      </c>
      <c r="I58" s="361">
        <f t="shared" si="1"/>
        <v>2089</v>
      </c>
      <c r="J58" s="601">
        <f>G58-'AT-21_Cooks(CentralizedKitchen)'!D58</f>
        <v>0</v>
      </c>
    </row>
    <row r="59" spans="1:10" ht="12.75">
      <c r="A59" s="353">
        <f>AT3A_Schools_PS!A59</f>
        <v>50</v>
      </c>
      <c r="B59" s="353" t="str">
        <f>AT3A_Schools_PS!B59</f>
        <v>50-MAHOBA</v>
      </c>
      <c r="C59" s="375">
        <f>'AT-3'!G58</f>
        <v>1054</v>
      </c>
      <c r="D59" s="353">
        <v>957</v>
      </c>
      <c r="E59" s="353">
        <v>0</v>
      </c>
      <c r="F59" s="353">
        <v>97</v>
      </c>
      <c r="G59" s="353">
        <v>0</v>
      </c>
      <c r="H59" s="353">
        <v>0</v>
      </c>
      <c r="I59" s="361">
        <f t="shared" si="1"/>
        <v>1054</v>
      </c>
      <c r="J59" s="601">
        <f>G59-'AT-21_Cooks(CentralizedKitchen)'!D59</f>
        <v>0</v>
      </c>
    </row>
    <row r="60" spans="1:10" ht="12.75">
      <c r="A60" s="353">
        <f>AT3A_Schools_PS!A60</f>
        <v>51</v>
      </c>
      <c r="B60" s="353" t="str">
        <f>AT3A_Schools_PS!B60</f>
        <v>51-MAHRAJGANJ</v>
      </c>
      <c r="C60" s="375">
        <f>'AT-3'!G59</f>
        <v>2240</v>
      </c>
      <c r="D60" s="353">
        <v>2240</v>
      </c>
      <c r="E60" s="353">
        <v>0</v>
      </c>
      <c r="F60" s="353">
        <v>0</v>
      </c>
      <c r="G60" s="353">
        <v>0</v>
      </c>
      <c r="H60" s="353">
        <v>0</v>
      </c>
      <c r="I60" s="361">
        <f t="shared" si="1"/>
        <v>2240</v>
      </c>
      <c r="J60" s="601">
        <f>G60-'AT-21_Cooks(CentralizedKitchen)'!D60</f>
        <v>0</v>
      </c>
    </row>
    <row r="61" spans="1:10" ht="12.75">
      <c r="A61" s="353">
        <f>AT3A_Schools_PS!A61</f>
        <v>52</v>
      </c>
      <c r="B61" s="353" t="str">
        <f>AT3A_Schools_PS!B61</f>
        <v>52-MAINPURI</v>
      </c>
      <c r="C61" s="375">
        <f>'AT-3'!G60</f>
        <v>2238</v>
      </c>
      <c r="D61" s="353">
        <v>1920</v>
      </c>
      <c r="E61" s="353">
        <v>0</v>
      </c>
      <c r="F61" s="353">
        <v>318</v>
      </c>
      <c r="G61" s="353">
        <v>0</v>
      </c>
      <c r="H61" s="353">
        <v>0</v>
      </c>
      <c r="I61" s="361">
        <f t="shared" si="1"/>
        <v>2238</v>
      </c>
      <c r="J61" s="601">
        <f>G61-'AT-21_Cooks(CentralizedKitchen)'!D61</f>
        <v>0</v>
      </c>
    </row>
    <row r="62" spans="1:10" ht="12.75">
      <c r="A62" s="353">
        <f>AT3A_Schools_PS!A62</f>
        <v>53</v>
      </c>
      <c r="B62" s="353" t="str">
        <f>AT3A_Schools_PS!B62</f>
        <v>53-MATHURA</v>
      </c>
      <c r="C62" s="375">
        <f>'AT-3'!G61</f>
        <v>2077</v>
      </c>
      <c r="D62" s="353">
        <v>4</v>
      </c>
      <c r="E62" s="353">
        <v>0</v>
      </c>
      <c r="F62" s="353">
        <v>0</v>
      </c>
      <c r="G62" s="353">
        <v>2073</v>
      </c>
      <c r="H62" s="353">
        <v>0</v>
      </c>
      <c r="I62" s="361">
        <f t="shared" si="1"/>
        <v>2077</v>
      </c>
      <c r="J62" s="601">
        <f>G62-'AT-21_Cooks(CentralizedKitchen)'!D62</f>
        <v>0</v>
      </c>
    </row>
    <row r="63" spans="1:10" ht="12.75">
      <c r="A63" s="353">
        <f>AT3A_Schools_PS!A63</f>
        <v>54</v>
      </c>
      <c r="B63" s="353" t="str">
        <f>AT3A_Schools_PS!B63</f>
        <v>54-MAU</v>
      </c>
      <c r="C63" s="375">
        <f>'AT-3'!G62</f>
        <v>1756</v>
      </c>
      <c r="D63" s="353">
        <v>1649</v>
      </c>
      <c r="E63" s="353">
        <v>0</v>
      </c>
      <c r="F63" s="353">
        <v>0</v>
      </c>
      <c r="G63" s="353">
        <v>107</v>
      </c>
      <c r="H63" s="353">
        <v>0</v>
      </c>
      <c r="I63" s="361">
        <f t="shared" si="1"/>
        <v>1756</v>
      </c>
      <c r="J63" s="601">
        <f>G63-'AT-21_Cooks(CentralizedKitchen)'!D63</f>
        <v>0</v>
      </c>
    </row>
    <row r="64" spans="1:10" ht="12.75">
      <c r="A64" s="353">
        <f>AT3A_Schools_PS!A64</f>
        <v>55</v>
      </c>
      <c r="B64" s="353" t="str">
        <f>AT3A_Schools_PS!B64</f>
        <v>55-MEERUT</v>
      </c>
      <c r="C64" s="375">
        <f>'AT-3'!G63</f>
        <v>1539</v>
      </c>
      <c r="D64" s="353">
        <v>1111</v>
      </c>
      <c r="E64" s="353">
        <v>0</v>
      </c>
      <c r="F64" s="353">
        <v>0</v>
      </c>
      <c r="G64" s="353">
        <v>428</v>
      </c>
      <c r="H64" s="353">
        <v>0</v>
      </c>
      <c r="I64" s="361">
        <f t="shared" si="1"/>
        <v>1539</v>
      </c>
      <c r="J64" s="601">
        <f>G64-'AT-21_Cooks(CentralizedKitchen)'!D64</f>
        <v>0</v>
      </c>
    </row>
    <row r="65" spans="1:10" ht="12.75">
      <c r="A65" s="353">
        <f>AT3A_Schools_PS!A65</f>
        <v>56</v>
      </c>
      <c r="B65" s="353" t="str">
        <f>AT3A_Schools_PS!B65</f>
        <v>56-MIRZAPUR</v>
      </c>
      <c r="C65" s="375">
        <f>'AT-3'!G64</f>
        <v>2323</v>
      </c>
      <c r="D65" s="353">
        <v>2323</v>
      </c>
      <c r="E65" s="353">
        <v>0</v>
      </c>
      <c r="F65" s="353">
        <v>0</v>
      </c>
      <c r="G65" s="353">
        <v>0</v>
      </c>
      <c r="H65" s="353">
        <v>0</v>
      </c>
      <c r="I65" s="361">
        <f t="shared" si="1"/>
        <v>2323</v>
      </c>
      <c r="J65" s="601">
        <f>G65-'AT-21_Cooks(CentralizedKitchen)'!D65</f>
        <v>0</v>
      </c>
    </row>
    <row r="66" spans="1:10" ht="12.75">
      <c r="A66" s="353">
        <f>AT3A_Schools_PS!A66</f>
        <v>57</v>
      </c>
      <c r="B66" s="353" t="str">
        <f>AT3A_Schools_PS!B66</f>
        <v>57-MORADABAD</v>
      </c>
      <c r="C66" s="375">
        <f>'AT-3'!G65</f>
        <v>1831</v>
      </c>
      <c r="D66" s="353">
        <v>1618</v>
      </c>
      <c r="E66" s="353">
        <v>0</v>
      </c>
      <c r="F66" s="353">
        <v>0</v>
      </c>
      <c r="G66" s="353">
        <v>213</v>
      </c>
      <c r="H66" s="353">
        <v>0</v>
      </c>
      <c r="I66" s="361">
        <f t="shared" si="1"/>
        <v>1831</v>
      </c>
      <c r="J66" s="601">
        <f>G66-'AT-21_Cooks(CentralizedKitchen)'!D66</f>
        <v>0</v>
      </c>
    </row>
    <row r="67" spans="1:10" ht="12.75">
      <c r="A67" s="353">
        <f>AT3A_Schools_PS!A67</f>
        <v>58</v>
      </c>
      <c r="B67" s="353" t="str">
        <f>AT3A_Schools_PS!B67</f>
        <v>58-MUZAFFARNAGAR</v>
      </c>
      <c r="C67" s="375">
        <f>'AT-3'!G66</f>
        <v>1384</v>
      </c>
      <c r="D67" s="353">
        <v>1309</v>
      </c>
      <c r="E67" s="353">
        <v>0</v>
      </c>
      <c r="F67" s="353">
        <v>0</v>
      </c>
      <c r="G67" s="353">
        <v>75</v>
      </c>
      <c r="H67" s="353">
        <v>0</v>
      </c>
      <c r="I67" s="361">
        <f t="shared" si="1"/>
        <v>1384</v>
      </c>
      <c r="J67" s="601">
        <f>G67-'AT-21_Cooks(CentralizedKitchen)'!D67</f>
        <v>0</v>
      </c>
    </row>
    <row r="68" spans="1:10" ht="12.75">
      <c r="A68" s="353">
        <f>AT3A_Schools_PS!A68</f>
        <v>59</v>
      </c>
      <c r="B68" s="353" t="str">
        <f>AT3A_Schools_PS!B68</f>
        <v>59-PILIBHIT</v>
      </c>
      <c r="C68" s="375">
        <f>'AT-3'!G67</f>
        <v>1843</v>
      </c>
      <c r="D68" s="353">
        <v>1779</v>
      </c>
      <c r="E68" s="353">
        <v>0</v>
      </c>
      <c r="F68" s="353">
        <v>64</v>
      </c>
      <c r="G68" s="353">
        <v>0</v>
      </c>
      <c r="H68" s="353">
        <v>0</v>
      </c>
      <c r="I68" s="361">
        <f t="shared" si="1"/>
        <v>1843</v>
      </c>
      <c r="J68" s="601">
        <f>G68-'AT-21_Cooks(CentralizedKitchen)'!D68</f>
        <v>0</v>
      </c>
    </row>
    <row r="69" spans="1:10" ht="12.75">
      <c r="A69" s="353">
        <f>AT3A_Schools_PS!A69</f>
        <v>60</v>
      </c>
      <c r="B69" s="353" t="str">
        <f>AT3A_Schools_PS!B69</f>
        <v>60-PRATAPGARH</v>
      </c>
      <c r="C69" s="375">
        <f>'AT-3'!G68</f>
        <v>2949</v>
      </c>
      <c r="D69" s="353">
        <v>2654</v>
      </c>
      <c r="E69" s="353">
        <v>0</v>
      </c>
      <c r="F69" s="353">
        <v>295</v>
      </c>
      <c r="G69" s="353">
        <v>0</v>
      </c>
      <c r="H69" s="353">
        <v>0</v>
      </c>
      <c r="I69" s="361">
        <f t="shared" si="1"/>
        <v>2949</v>
      </c>
      <c r="J69" s="601">
        <f>G69-'AT-21_Cooks(CentralizedKitchen)'!D69</f>
        <v>0</v>
      </c>
    </row>
    <row r="70" spans="1:10" ht="12.75">
      <c r="A70" s="353">
        <f>AT3A_Schools_PS!A70</f>
        <v>61</v>
      </c>
      <c r="B70" s="353" t="str">
        <f>AT3A_Schools_PS!B70</f>
        <v>61-RAI BAREILY</v>
      </c>
      <c r="C70" s="375">
        <f>'AT-3'!G69</f>
        <v>2705</v>
      </c>
      <c r="D70" s="353">
        <v>2705</v>
      </c>
      <c r="E70" s="353">
        <v>0</v>
      </c>
      <c r="F70" s="353">
        <v>0</v>
      </c>
      <c r="G70" s="353">
        <v>0</v>
      </c>
      <c r="H70" s="353">
        <v>0</v>
      </c>
      <c r="I70" s="361">
        <f t="shared" si="1"/>
        <v>2705</v>
      </c>
      <c r="J70" s="601">
        <f>G70-'AT-21_Cooks(CentralizedKitchen)'!D70</f>
        <v>0</v>
      </c>
    </row>
    <row r="71" spans="1:10" ht="12.75">
      <c r="A71" s="353">
        <f>AT3A_Schools_PS!A71</f>
        <v>62</v>
      </c>
      <c r="B71" s="353" t="str">
        <f>AT3A_Schools_PS!B71</f>
        <v>62-RAMPUR</v>
      </c>
      <c r="C71" s="375">
        <f>'AT-3'!G70</f>
        <v>2063</v>
      </c>
      <c r="D71" s="353">
        <v>1892</v>
      </c>
      <c r="E71" s="353">
        <v>0</v>
      </c>
      <c r="F71" s="353">
        <v>50</v>
      </c>
      <c r="G71" s="353">
        <v>121</v>
      </c>
      <c r="H71" s="353">
        <v>0</v>
      </c>
      <c r="I71" s="361">
        <f t="shared" si="1"/>
        <v>2063</v>
      </c>
      <c r="J71" s="601">
        <f>G71-'AT-21_Cooks(CentralizedKitchen)'!D71</f>
        <v>0</v>
      </c>
    </row>
    <row r="72" spans="1:10" ht="12.75">
      <c r="A72" s="353">
        <f>AT3A_Schools_PS!A72</f>
        <v>63</v>
      </c>
      <c r="B72" s="353" t="str">
        <f>AT3A_Schools_PS!B72</f>
        <v>63-SAHARANPUR</v>
      </c>
      <c r="C72" s="375">
        <f>'AT-3'!G71</f>
        <v>2064</v>
      </c>
      <c r="D72" s="353">
        <f>1937-232</f>
        <v>1705</v>
      </c>
      <c r="E72" s="353">
        <v>0</v>
      </c>
      <c r="F72" s="353">
        <v>127</v>
      </c>
      <c r="G72" s="353">
        <v>232</v>
      </c>
      <c r="H72" s="353">
        <v>0</v>
      </c>
      <c r="I72" s="361">
        <f t="shared" si="1"/>
        <v>2064</v>
      </c>
      <c r="J72" s="601">
        <f>G72-'AT-21_Cooks(CentralizedKitchen)'!D72</f>
        <v>0</v>
      </c>
    </row>
    <row r="73" spans="1:10" ht="12.75">
      <c r="A73" s="353">
        <f>AT3A_Schools_PS!A73</f>
        <v>64</v>
      </c>
      <c r="B73" s="353" t="str">
        <f>AT3A_Schools_PS!B73</f>
        <v>64-SANTKABIR NAGAR</v>
      </c>
      <c r="C73" s="375">
        <f>'AT-3'!G72</f>
        <v>1603</v>
      </c>
      <c r="D73" s="353">
        <v>1518</v>
      </c>
      <c r="E73" s="353">
        <v>0</v>
      </c>
      <c r="F73" s="353">
        <v>85</v>
      </c>
      <c r="G73" s="353">
        <v>0</v>
      </c>
      <c r="H73" s="353">
        <v>0</v>
      </c>
      <c r="I73" s="361">
        <f t="shared" si="1"/>
        <v>1603</v>
      </c>
      <c r="J73" s="601">
        <f>G73-'AT-21_Cooks(CentralizedKitchen)'!D73</f>
        <v>0</v>
      </c>
    </row>
    <row r="74" spans="1:10" ht="12.75">
      <c r="A74" s="353">
        <f>AT3A_Schools_PS!A74</f>
        <v>65</v>
      </c>
      <c r="B74" s="353" t="str">
        <f>AT3A_Schools_PS!B74</f>
        <v>65-SHAHJAHANPUR</v>
      </c>
      <c r="C74" s="375">
        <f>'AT-3'!G73</f>
        <v>3274</v>
      </c>
      <c r="D74" s="353">
        <v>3091</v>
      </c>
      <c r="E74" s="353">
        <v>0</v>
      </c>
      <c r="F74" s="353">
        <v>183</v>
      </c>
      <c r="G74" s="353">
        <v>0</v>
      </c>
      <c r="H74" s="353">
        <v>0</v>
      </c>
      <c r="I74" s="361">
        <f t="shared" si="1"/>
        <v>3274</v>
      </c>
      <c r="J74" s="601">
        <f>G74-'AT-21_Cooks(CentralizedKitchen)'!D74</f>
        <v>0</v>
      </c>
    </row>
    <row r="75" spans="1:10" ht="12.75">
      <c r="A75" s="353">
        <f>AT3A_Schools_PS!A75</f>
        <v>66</v>
      </c>
      <c r="B75" s="353" t="str">
        <f>AT3A_Schools_PS!B75</f>
        <v>66-SHRAWASTI</v>
      </c>
      <c r="C75" s="375">
        <f>'AT-3'!G74</f>
        <v>1295</v>
      </c>
      <c r="D75" s="353">
        <v>1279</v>
      </c>
      <c r="E75" s="353">
        <v>0</v>
      </c>
      <c r="F75" s="353">
        <v>16</v>
      </c>
      <c r="G75" s="353">
        <v>0</v>
      </c>
      <c r="H75" s="353">
        <v>0</v>
      </c>
      <c r="I75" s="361">
        <f t="shared" si="1"/>
        <v>1295</v>
      </c>
      <c r="J75" s="601">
        <f>G75-'AT-21_Cooks(CentralizedKitchen)'!D75</f>
        <v>0</v>
      </c>
    </row>
    <row r="76" spans="1:10" ht="12.75">
      <c r="A76" s="353">
        <f>AT3A_Schools_PS!A76</f>
        <v>67</v>
      </c>
      <c r="B76" s="353" t="str">
        <f>AT3A_Schools_PS!B76</f>
        <v>67-SIDDHARTHNAGAR</v>
      </c>
      <c r="C76" s="375">
        <f>'AT-3'!G75</f>
        <v>2752</v>
      </c>
      <c r="D76" s="353">
        <v>2593</v>
      </c>
      <c r="E76" s="353">
        <v>0</v>
      </c>
      <c r="F76" s="353">
        <v>159</v>
      </c>
      <c r="G76" s="353">
        <v>0</v>
      </c>
      <c r="H76" s="353">
        <v>0</v>
      </c>
      <c r="I76" s="361">
        <f t="shared" si="1"/>
        <v>2752</v>
      </c>
      <c r="J76" s="601">
        <f>G76-'AT-21_Cooks(CentralizedKitchen)'!D76</f>
        <v>0</v>
      </c>
    </row>
    <row r="77" spans="1:10" ht="12.75">
      <c r="A77" s="353">
        <f>AT3A_Schools_PS!A77</f>
        <v>68</v>
      </c>
      <c r="B77" s="353" t="str">
        <f>AT3A_Schools_PS!B77</f>
        <v>68-SITAPUR</v>
      </c>
      <c r="C77" s="375">
        <f>'AT-3'!G76</f>
        <v>4338</v>
      </c>
      <c r="D77" s="353">
        <v>4174</v>
      </c>
      <c r="E77" s="353">
        <v>0</v>
      </c>
      <c r="F77" s="353">
        <v>164</v>
      </c>
      <c r="G77" s="353">
        <v>0</v>
      </c>
      <c r="H77" s="353">
        <v>0</v>
      </c>
      <c r="I77" s="361">
        <f t="shared" si="1"/>
        <v>4338</v>
      </c>
      <c r="J77" s="601">
        <f>G77-'AT-21_Cooks(CentralizedKitchen)'!D77</f>
        <v>0</v>
      </c>
    </row>
    <row r="78" spans="1:10" ht="12.75">
      <c r="A78" s="353">
        <f>AT3A_Schools_PS!A78</f>
        <v>69</v>
      </c>
      <c r="B78" s="353" t="str">
        <f>AT3A_Schools_PS!B78</f>
        <v>69-SONBHADRA</v>
      </c>
      <c r="C78" s="375">
        <f>'AT-3'!G77</f>
        <v>2490</v>
      </c>
      <c r="D78" s="353">
        <v>2490</v>
      </c>
      <c r="E78" s="353">
        <v>0</v>
      </c>
      <c r="F78" s="353">
        <v>0</v>
      </c>
      <c r="G78" s="353">
        <v>0</v>
      </c>
      <c r="H78" s="353">
        <v>0</v>
      </c>
      <c r="I78" s="361">
        <f t="shared" si="1"/>
        <v>2490</v>
      </c>
      <c r="J78" s="601">
        <f>G78-'AT-21_Cooks(CentralizedKitchen)'!D78</f>
        <v>0</v>
      </c>
    </row>
    <row r="79" spans="1:10" ht="12.75">
      <c r="A79" s="353">
        <f>AT3A_Schools_PS!A79</f>
        <v>70</v>
      </c>
      <c r="B79" s="353" t="str">
        <f>AT3A_Schools_PS!B79</f>
        <v>70-SULTANPUR</v>
      </c>
      <c r="C79" s="375">
        <f>'AT-3'!G78</f>
        <v>2471</v>
      </c>
      <c r="D79" s="353">
        <v>2343</v>
      </c>
      <c r="E79" s="353">
        <v>0</v>
      </c>
      <c r="F79" s="353">
        <v>128</v>
      </c>
      <c r="G79" s="353">
        <v>0</v>
      </c>
      <c r="H79" s="353">
        <v>0</v>
      </c>
      <c r="I79" s="361">
        <f t="shared" si="1"/>
        <v>2471</v>
      </c>
      <c r="J79" s="601">
        <f>G79-'AT-21_Cooks(CentralizedKitchen)'!D79</f>
        <v>0</v>
      </c>
    </row>
    <row r="80" spans="1:10" ht="12.75">
      <c r="A80" s="353">
        <f>AT3A_Schools_PS!A80</f>
        <v>71</v>
      </c>
      <c r="B80" s="353" t="str">
        <f>AT3A_Schools_PS!B80</f>
        <v>71-UNNAO</v>
      </c>
      <c r="C80" s="375">
        <f>'AT-3'!G79</f>
        <v>3240</v>
      </c>
      <c r="D80" s="353">
        <v>3240</v>
      </c>
      <c r="E80" s="353">
        <v>0</v>
      </c>
      <c r="F80" s="353">
        <v>0</v>
      </c>
      <c r="G80" s="353">
        <v>0</v>
      </c>
      <c r="H80" s="353">
        <v>0</v>
      </c>
      <c r="I80" s="361">
        <f t="shared" si="1"/>
        <v>3240</v>
      </c>
      <c r="J80" s="601">
        <f>G80-'AT-21_Cooks(CentralizedKitchen)'!D80</f>
        <v>0</v>
      </c>
    </row>
    <row r="81" spans="1:10" ht="12.75">
      <c r="A81" s="353">
        <f>AT3A_Schools_PS!A81</f>
        <v>72</v>
      </c>
      <c r="B81" s="353" t="str">
        <f>AT3A_Schools_PS!B81</f>
        <v>72-VARANASI</v>
      </c>
      <c r="C81" s="375">
        <f>'AT-3'!G80</f>
        <v>1610</v>
      </c>
      <c r="D81" s="353">
        <v>1582</v>
      </c>
      <c r="E81" s="353">
        <v>0</v>
      </c>
      <c r="F81" s="353">
        <v>0</v>
      </c>
      <c r="G81" s="353">
        <v>28</v>
      </c>
      <c r="H81" s="353">
        <v>0</v>
      </c>
      <c r="I81" s="361">
        <f t="shared" si="1"/>
        <v>1610</v>
      </c>
      <c r="J81" s="601">
        <f>G81-'AT-21_Cooks(CentralizedKitchen)'!D81</f>
        <v>0</v>
      </c>
    </row>
    <row r="82" spans="1:10" ht="12.75">
      <c r="A82" s="353">
        <f>AT3A_Schools_PS!A82</f>
        <v>73</v>
      </c>
      <c r="B82" s="353" t="str">
        <f>AT3A_Schools_PS!B82</f>
        <v>73-SAMBHAL</v>
      </c>
      <c r="C82" s="375">
        <f>'AT-3'!G81</f>
        <v>1582</v>
      </c>
      <c r="D82" s="353">
        <v>1496</v>
      </c>
      <c r="E82" s="353">
        <v>0</v>
      </c>
      <c r="F82" s="353">
        <v>0</v>
      </c>
      <c r="G82" s="353">
        <v>86</v>
      </c>
      <c r="H82" s="353">
        <v>0</v>
      </c>
      <c r="I82" s="361">
        <f t="shared" si="1"/>
        <v>1582</v>
      </c>
      <c r="J82" s="601">
        <f>G82-'AT-21_Cooks(CentralizedKitchen)'!D82</f>
        <v>0</v>
      </c>
    </row>
    <row r="83" spans="1:10" ht="12.75">
      <c r="A83" s="353">
        <f>AT3A_Schools_PS!A83</f>
        <v>74</v>
      </c>
      <c r="B83" s="353" t="str">
        <f>AT3A_Schools_PS!B83</f>
        <v>74-HAPUR</v>
      </c>
      <c r="C83" s="375">
        <f>'AT-3'!G82</f>
        <v>700</v>
      </c>
      <c r="D83" s="353">
        <v>700</v>
      </c>
      <c r="E83" s="353">
        <v>0</v>
      </c>
      <c r="F83" s="353">
        <v>0</v>
      </c>
      <c r="G83" s="353">
        <v>0</v>
      </c>
      <c r="H83" s="353">
        <v>0</v>
      </c>
      <c r="I83" s="361">
        <f t="shared" si="1"/>
        <v>700</v>
      </c>
      <c r="J83" s="601">
        <f>G83-'AT-21_Cooks(CentralizedKitchen)'!D83</f>
        <v>0</v>
      </c>
    </row>
    <row r="84" spans="1:10" ht="12.75">
      <c r="A84" s="353">
        <f>AT3A_Schools_PS!A84</f>
        <v>75</v>
      </c>
      <c r="B84" s="353" t="str">
        <f>AT3A_Schools_PS!B84</f>
        <v>75-SHAMLI</v>
      </c>
      <c r="C84" s="375">
        <f>'AT-3'!G83</f>
        <v>800</v>
      </c>
      <c r="D84" s="353">
        <v>763</v>
      </c>
      <c r="E84" s="353">
        <v>0</v>
      </c>
      <c r="F84" s="353">
        <v>0</v>
      </c>
      <c r="G84" s="353">
        <v>37</v>
      </c>
      <c r="H84" s="353">
        <v>0</v>
      </c>
      <c r="I84" s="361">
        <f t="shared" si="1"/>
        <v>800</v>
      </c>
      <c r="J84" s="601">
        <f>G84-'AT-21_Cooks(CentralizedKitchen)'!D84</f>
        <v>0</v>
      </c>
    </row>
    <row r="89" spans="1:10" ht="15.75" customHeight="1">
      <c r="A89" s="321" t="str">
        <f>AT_2A_fundflow!A53</f>
        <v>Date:</v>
      </c>
      <c r="G89" s="362" t="str">
        <f>'AT-1'!J46</f>
        <v>(Signature)</v>
      </c>
    </row>
    <row r="90" spans="1:10" ht="15.75" customHeight="1">
      <c r="A90" s="321" t="str">
        <f>AT_2A_fundflow!A54</f>
        <v>Place: LUCKNOW</v>
      </c>
      <c r="G90" s="362" t="str">
        <f>'AT-1'!J47</f>
        <v>Secretary Basic Education Department</v>
      </c>
    </row>
    <row r="91" spans="1:10" ht="15.75" customHeight="1">
      <c r="F91" s="362" t="str">
        <f>'AT-1'!I48</f>
        <v>Seal:</v>
      </c>
    </row>
  </sheetData>
  <mergeCells count="7">
    <mergeCell ref="A6:A7"/>
    <mergeCell ref="B6:B7"/>
    <mergeCell ref="C6:C7"/>
    <mergeCell ref="A2:H2"/>
    <mergeCell ref="D6:H6"/>
    <mergeCell ref="A3:H3"/>
    <mergeCell ref="A4:H4"/>
  </mergeCells>
  <conditionalFormatting sqref="C10:C84">
    <cfRule type="cellIs" dxfId="13" priority="1" operator="notEqual">
      <formula>I10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37.xml><?xml version="1.0" encoding="utf-8"?>
<worksheet xmlns="http://schemas.openxmlformats.org/spreadsheetml/2006/main" xmlns:r="http://schemas.openxmlformats.org/officeDocument/2006/relationships">
  <sheetPr>
    <tabColor rgb="FF00B050"/>
    <outlinePr summaryBelow="0" summaryRight="0"/>
    <pageSetUpPr fitToPage="1"/>
  </sheetPr>
  <dimension ref="A1:Z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42578125" style="361" customWidth="1"/>
    <col min="2" max="2" width="21.7109375" style="361" bestFit="1" customWidth="1"/>
    <col min="3" max="3" width="13.42578125" style="361" customWidth="1"/>
    <col min="4" max="4" width="9.5703125" style="361" customWidth="1"/>
    <col min="5" max="5" width="8.85546875" style="361" customWidth="1"/>
    <col min="6" max="6" width="10" style="361" customWidth="1"/>
    <col min="7" max="7" width="11.140625" style="361" customWidth="1"/>
    <col min="8" max="8" width="10" style="361" customWidth="1"/>
    <col min="9" max="14" width="11.42578125" style="361" customWidth="1"/>
    <col min="15" max="15" width="0" style="361" hidden="1" customWidth="1"/>
    <col min="16" max="16384" width="14.42578125" style="361"/>
  </cols>
  <sheetData>
    <row r="1" spans="1:26" ht="12.75">
      <c r="A1" s="277"/>
      <c r="B1" s="277"/>
      <c r="C1" s="277"/>
      <c r="D1" s="277"/>
      <c r="E1" s="277"/>
      <c r="F1" s="277"/>
      <c r="G1" s="277"/>
      <c r="H1" s="277"/>
      <c r="I1" s="277"/>
      <c r="J1" s="277"/>
      <c r="K1" s="277"/>
      <c r="L1" s="277"/>
      <c r="M1" s="277"/>
      <c r="N1" s="328" t="s">
        <v>431</v>
      </c>
    </row>
    <row r="2" spans="1:26" ht="12.75">
      <c r="A2" s="701" t="str">
        <f>'AT-2-S1 BUDGET'!A2</f>
        <v>[Mid Day Meal Scheme, U.P.]</v>
      </c>
      <c r="B2" s="680"/>
      <c r="C2" s="680"/>
      <c r="D2" s="680"/>
      <c r="E2" s="680"/>
      <c r="F2" s="680"/>
      <c r="G2" s="680"/>
      <c r="H2" s="680"/>
      <c r="I2" s="680"/>
      <c r="J2" s="680"/>
      <c r="K2" s="680"/>
      <c r="L2" s="680"/>
      <c r="M2" s="680"/>
      <c r="N2" s="680"/>
    </row>
    <row r="3" spans="1:26" ht="23.25">
      <c r="A3" s="704" t="str">
        <f>'AT-2-S1 BUDGET'!A3</f>
        <v>Annual Work Plan and Budget 2019-20</v>
      </c>
      <c r="B3" s="680"/>
      <c r="C3" s="680"/>
      <c r="D3" s="680"/>
      <c r="E3" s="680"/>
      <c r="F3" s="680"/>
      <c r="G3" s="680"/>
      <c r="H3" s="680"/>
      <c r="I3" s="680"/>
      <c r="J3" s="680"/>
      <c r="K3" s="680"/>
      <c r="L3" s="680"/>
      <c r="M3" s="680"/>
      <c r="N3" s="680"/>
    </row>
    <row r="4" spans="1:26" ht="12.75">
      <c r="A4" s="705" t="s">
        <v>432</v>
      </c>
      <c r="B4" s="680"/>
      <c r="C4" s="680"/>
      <c r="D4" s="680"/>
      <c r="E4" s="680"/>
      <c r="F4" s="680"/>
      <c r="G4" s="680"/>
      <c r="H4" s="680"/>
      <c r="I4" s="680"/>
      <c r="J4" s="680"/>
      <c r="K4" s="680"/>
      <c r="L4" s="680"/>
      <c r="M4" s="680"/>
      <c r="N4" s="680"/>
    </row>
    <row r="5" spans="1:26" ht="12.75">
      <c r="A5" s="298" t="str">
        <f>AT_2A_fundflow!A5</f>
        <v>State: UTTAR PRADESH</v>
      </c>
      <c r="B5" s="277"/>
      <c r="C5" s="277"/>
      <c r="D5" s="277"/>
      <c r="E5" s="277"/>
      <c r="F5" s="277"/>
      <c r="G5" s="277"/>
      <c r="H5" s="277"/>
      <c r="I5" s="277"/>
      <c r="J5" s="277"/>
      <c r="K5" s="277"/>
      <c r="L5" s="331"/>
      <c r="M5" s="331"/>
      <c r="N5" s="283" t="str">
        <f>AT_2A_fundflow!U5</f>
        <v>(For the Period 01.04.18 to 31.03.19)</v>
      </c>
    </row>
    <row r="6" spans="1:26" ht="21.75" customHeight="1">
      <c r="A6" s="691" t="s">
        <v>83</v>
      </c>
      <c r="B6" s="691" t="s">
        <v>90</v>
      </c>
      <c r="C6" s="691" t="s">
        <v>433</v>
      </c>
      <c r="D6" s="693" t="s">
        <v>434</v>
      </c>
      <c r="E6" s="694"/>
      <c r="F6" s="694"/>
      <c r="G6" s="694"/>
      <c r="H6" s="682"/>
      <c r="I6" s="691" t="s">
        <v>435</v>
      </c>
      <c r="J6" s="691" t="s">
        <v>436</v>
      </c>
      <c r="K6" s="693" t="s">
        <v>437</v>
      </c>
      <c r="L6" s="694"/>
      <c r="M6" s="694"/>
      <c r="N6" s="682"/>
    </row>
    <row r="7" spans="1:26" ht="48.75" customHeight="1">
      <c r="A7" s="692"/>
      <c r="B7" s="692"/>
      <c r="C7" s="692"/>
      <c r="D7" s="285" t="s">
        <v>438</v>
      </c>
      <c r="E7" s="285" t="s">
        <v>439</v>
      </c>
      <c r="F7" s="285" t="s">
        <v>440</v>
      </c>
      <c r="G7" s="285" t="s">
        <v>441</v>
      </c>
      <c r="H7" s="285" t="s">
        <v>8</v>
      </c>
      <c r="I7" s="692"/>
      <c r="J7" s="692"/>
      <c r="K7" s="285" t="s">
        <v>442</v>
      </c>
      <c r="L7" s="285" t="s">
        <v>443</v>
      </c>
      <c r="M7" s="285" t="s">
        <v>444</v>
      </c>
      <c r="N7" s="285" t="s">
        <v>445</v>
      </c>
    </row>
    <row r="8" spans="1:26" ht="12.75">
      <c r="A8" s="285">
        <v>1</v>
      </c>
      <c r="B8" s="285">
        <v>2</v>
      </c>
      <c r="C8" s="285">
        <v>3</v>
      </c>
      <c r="D8" s="285">
        <v>4</v>
      </c>
      <c r="E8" s="285">
        <v>5</v>
      </c>
      <c r="F8" s="285">
        <v>6</v>
      </c>
      <c r="G8" s="285">
        <v>7</v>
      </c>
      <c r="H8" s="285">
        <v>8</v>
      </c>
      <c r="I8" s="285">
        <v>9</v>
      </c>
      <c r="J8" s="285">
        <v>10</v>
      </c>
      <c r="K8" s="285">
        <v>11</v>
      </c>
      <c r="L8" s="285">
        <v>12</v>
      </c>
      <c r="M8" s="285">
        <v>13</v>
      </c>
      <c r="N8" s="285">
        <v>14</v>
      </c>
    </row>
    <row r="9" spans="1:26" ht="15" customHeight="1">
      <c r="A9" s="349"/>
      <c r="B9" s="349" t="s">
        <v>27</v>
      </c>
      <c r="C9" s="374">
        <f t="shared" ref="C9:N9" si="0">SUM(C10:C84)</f>
        <v>168283</v>
      </c>
      <c r="D9" s="374">
        <f t="shared" si="0"/>
        <v>2257</v>
      </c>
      <c r="E9" s="374">
        <f t="shared" si="0"/>
        <v>4137</v>
      </c>
      <c r="F9" s="374">
        <f t="shared" si="0"/>
        <v>161751</v>
      </c>
      <c r="G9" s="374">
        <f t="shared" si="0"/>
        <v>0</v>
      </c>
      <c r="H9" s="374">
        <f t="shared" si="0"/>
        <v>138</v>
      </c>
      <c r="I9" s="374">
        <f t="shared" si="0"/>
        <v>136811</v>
      </c>
      <c r="J9" s="374">
        <f t="shared" si="0"/>
        <v>141325</v>
      </c>
      <c r="K9" s="374">
        <f t="shared" si="0"/>
        <v>155761</v>
      </c>
      <c r="L9" s="374">
        <f t="shared" si="0"/>
        <v>103486</v>
      </c>
      <c r="M9" s="374">
        <f t="shared" si="0"/>
        <v>100790</v>
      </c>
      <c r="N9" s="374">
        <f t="shared" si="0"/>
        <v>153007</v>
      </c>
      <c r="O9" s="321"/>
      <c r="P9" s="321"/>
      <c r="Q9" s="321"/>
      <c r="R9" s="321"/>
      <c r="S9" s="321"/>
      <c r="T9" s="321"/>
      <c r="U9" s="321"/>
      <c r="V9" s="321"/>
      <c r="W9" s="321"/>
      <c r="X9" s="321"/>
      <c r="Y9" s="321"/>
      <c r="Z9" s="321"/>
    </row>
    <row r="10" spans="1:26" ht="15" customHeight="1">
      <c r="A10" s="353">
        <f>AT3A_Schools_PS!A10</f>
        <v>1</v>
      </c>
      <c r="B10" s="353" t="str">
        <f>AT3A_Schools_PS!B10</f>
        <v>01-AGRA</v>
      </c>
      <c r="C10" s="353">
        <v>3069</v>
      </c>
      <c r="D10" s="353">
        <v>112</v>
      </c>
      <c r="E10" s="353">
        <v>177</v>
      </c>
      <c r="F10" s="353">
        <v>2780</v>
      </c>
      <c r="G10" s="353">
        <v>0</v>
      </c>
      <c r="H10" s="353">
        <v>0</v>
      </c>
      <c r="I10" s="353">
        <v>3069</v>
      </c>
      <c r="J10" s="353">
        <v>3069</v>
      </c>
      <c r="K10" s="353">
        <v>3069</v>
      </c>
      <c r="L10" s="353">
        <v>3069</v>
      </c>
      <c r="M10" s="353">
        <v>3069</v>
      </c>
      <c r="N10" s="353">
        <v>3069</v>
      </c>
      <c r="O10" s="361">
        <f>'AT-3'!G9</f>
        <v>3069</v>
      </c>
    </row>
    <row r="11" spans="1:26" ht="15" customHeight="1">
      <c r="A11" s="353">
        <f>AT3A_Schools_PS!A11</f>
        <v>2</v>
      </c>
      <c r="B11" s="353" t="str">
        <f>AT3A_Schools_PS!B11</f>
        <v>02-ALIGARH</v>
      </c>
      <c r="C11" s="353">
        <v>2644</v>
      </c>
      <c r="D11" s="353">
        <v>80</v>
      </c>
      <c r="E11" s="353">
        <v>316</v>
      </c>
      <c r="F11" s="353">
        <v>2248</v>
      </c>
      <c r="G11" s="353">
        <v>0</v>
      </c>
      <c r="H11" s="353">
        <v>0</v>
      </c>
      <c r="I11" s="353">
        <v>2644</v>
      </c>
      <c r="J11" s="353">
        <v>2644</v>
      </c>
      <c r="K11" s="353">
        <v>1845</v>
      </c>
      <c r="L11" s="353">
        <v>787</v>
      </c>
      <c r="M11" s="353">
        <v>257</v>
      </c>
      <c r="N11" s="353">
        <v>1319</v>
      </c>
      <c r="O11" s="361">
        <f>'AT-3'!G10</f>
        <v>2644</v>
      </c>
    </row>
    <row r="12" spans="1:26" ht="15" customHeight="1">
      <c r="A12" s="353">
        <f>AT3A_Schools_PS!A12</f>
        <v>3</v>
      </c>
      <c r="B12" s="353" t="str">
        <f>AT3A_Schools_PS!B12</f>
        <v>03-ALLAHABAD</v>
      </c>
      <c r="C12" s="353">
        <v>3887</v>
      </c>
      <c r="D12" s="353">
        <v>86</v>
      </c>
      <c r="E12" s="353">
        <v>466</v>
      </c>
      <c r="F12" s="353">
        <v>3335</v>
      </c>
      <c r="G12" s="353">
        <v>0</v>
      </c>
      <c r="H12" s="353">
        <v>0</v>
      </c>
      <c r="I12" s="353">
        <v>3887</v>
      </c>
      <c r="J12" s="353">
        <v>3887</v>
      </c>
      <c r="K12" s="353">
        <v>3887</v>
      </c>
      <c r="L12" s="353">
        <v>3887</v>
      </c>
      <c r="M12" s="353">
        <v>3887</v>
      </c>
      <c r="N12" s="353">
        <v>3887</v>
      </c>
      <c r="O12" s="361">
        <f>'AT-3'!G11</f>
        <v>3887</v>
      </c>
    </row>
    <row r="13" spans="1:26" ht="15" customHeight="1">
      <c r="A13" s="353">
        <f>AT3A_Schools_PS!A13</f>
        <v>4</v>
      </c>
      <c r="B13" s="353" t="str">
        <f>AT3A_Schools_PS!B13</f>
        <v>04-AMBEDKAR NAGAR</v>
      </c>
      <c r="C13" s="353">
        <v>2049</v>
      </c>
      <c r="D13" s="353">
        <v>151</v>
      </c>
      <c r="E13" s="353">
        <v>0</v>
      </c>
      <c r="F13" s="353">
        <v>1898</v>
      </c>
      <c r="G13" s="353">
        <v>0</v>
      </c>
      <c r="H13" s="353">
        <v>0</v>
      </c>
      <c r="I13" s="353">
        <v>2049</v>
      </c>
      <c r="J13" s="353">
        <v>2049</v>
      </c>
      <c r="K13" s="353">
        <v>2049</v>
      </c>
      <c r="L13" s="353">
        <v>2049</v>
      </c>
      <c r="M13" s="353">
        <v>2049</v>
      </c>
      <c r="N13" s="353">
        <v>2049</v>
      </c>
      <c r="O13" s="361">
        <f>'AT-3'!G12</f>
        <v>2049</v>
      </c>
    </row>
    <row r="14" spans="1:26" ht="15" customHeight="1">
      <c r="A14" s="353">
        <f>AT3A_Schools_PS!A14</f>
        <v>5</v>
      </c>
      <c r="B14" s="353" t="str">
        <f>AT3A_Schools_PS!B14</f>
        <v>05-AURAIYA</v>
      </c>
      <c r="C14" s="353">
        <v>1638</v>
      </c>
      <c r="D14" s="353">
        <v>0</v>
      </c>
      <c r="E14" s="353">
        <v>0</v>
      </c>
      <c r="F14" s="353">
        <v>1638</v>
      </c>
      <c r="G14" s="353">
        <v>0</v>
      </c>
      <c r="H14" s="353">
        <v>0</v>
      </c>
      <c r="I14" s="353">
        <v>1638</v>
      </c>
      <c r="J14" s="353">
        <v>1638</v>
      </c>
      <c r="K14" s="353">
        <v>1638</v>
      </c>
      <c r="L14" s="353">
        <v>0</v>
      </c>
      <c r="M14" s="353">
        <v>1001</v>
      </c>
      <c r="N14" s="353">
        <v>1638</v>
      </c>
      <c r="O14" s="361">
        <f>'AT-3'!G13</f>
        <v>1638</v>
      </c>
    </row>
    <row r="15" spans="1:26" ht="15" customHeight="1">
      <c r="A15" s="353">
        <f>AT3A_Schools_PS!A15</f>
        <v>6</v>
      </c>
      <c r="B15" s="353" t="str">
        <f>AT3A_Schools_PS!B15</f>
        <v>06-AZAMGARH</v>
      </c>
      <c r="C15" s="353">
        <v>3564</v>
      </c>
      <c r="D15" s="353">
        <v>0</v>
      </c>
      <c r="E15" s="353">
        <v>0</v>
      </c>
      <c r="F15" s="353">
        <v>3564</v>
      </c>
      <c r="G15" s="353">
        <v>0</v>
      </c>
      <c r="H15" s="353">
        <v>0</v>
      </c>
      <c r="I15" s="353">
        <v>0</v>
      </c>
      <c r="J15" s="353">
        <v>3564</v>
      </c>
      <c r="K15" s="353">
        <v>3564</v>
      </c>
      <c r="L15" s="353">
        <v>375</v>
      </c>
      <c r="M15" s="353">
        <v>834</v>
      </c>
      <c r="N15" s="353">
        <v>3564</v>
      </c>
      <c r="O15" s="361">
        <f>'AT-3'!G14</f>
        <v>3564</v>
      </c>
    </row>
    <row r="16" spans="1:26" ht="15" customHeight="1">
      <c r="A16" s="353">
        <f>AT3A_Schools_PS!A16</f>
        <v>7</v>
      </c>
      <c r="B16" s="353" t="str">
        <f>AT3A_Schools_PS!B16</f>
        <v>07-BADAUN</v>
      </c>
      <c r="C16" s="353">
        <v>2540</v>
      </c>
      <c r="D16" s="353">
        <v>3</v>
      </c>
      <c r="E16" s="353">
        <v>9</v>
      </c>
      <c r="F16" s="353">
        <v>2528</v>
      </c>
      <c r="G16" s="353">
        <v>0</v>
      </c>
      <c r="H16" s="353">
        <v>0</v>
      </c>
      <c r="I16" s="353">
        <v>2540</v>
      </c>
      <c r="J16" s="353">
        <v>2540</v>
      </c>
      <c r="K16" s="353">
        <v>1009</v>
      </c>
      <c r="L16" s="353">
        <v>444</v>
      </c>
      <c r="M16" s="353">
        <v>292</v>
      </c>
      <c r="N16" s="353">
        <v>795</v>
      </c>
      <c r="O16" s="361">
        <f>'AT-3'!G15</f>
        <v>2540</v>
      </c>
    </row>
    <row r="17" spans="1:15" ht="15" customHeight="1">
      <c r="A17" s="353">
        <f>AT3A_Schools_PS!A17</f>
        <v>8</v>
      </c>
      <c r="B17" s="353" t="str">
        <f>AT3A_Schools_PS!B17</f>
        <v>08-BAGHPAT</v>
      </c>
      <c r="C17" s="353">
        <v>778</v>
      </c>
      <c r="D17" s="353">
        <v>0</v>
      </c>
      <c r="E17" s="353">
        <v>0</v>
      </c>
      <c r="F17" s="353">
        <v>778</v>
      </c>
      <c r="G17" s="353">
        <v>0</v>
      </c>
      <c r="H17" s="353">
        <v>0</v>
      </c>
      <c r="I17" s="353">
        <v>778</v>
      </c>
      <c r="J17" s="353">
        <v>778</v>
      </c>
      <c r="K17" s="353">
        <v>778</v>
      </c>
      <c r="L17" s="353">
        <v>778</v>
      </c>
      <c r="M17" s="353">
        <v>778</v>
      </c>
      <c r="N17" s="353">
        <v>778</v>
      </c>
      <c r="O17" s="361">
        <f>'AT-3'!G16</f>
        <v>778</v>
      </c>
    </row>
    <row r="18" spans="1:15" ht="15" customHeight="1">
      <c r="A18" s="353">
        <f>AT3A_Schools_PS!A18</f>
        <v>9</v>
      </c>
      <c r="B18" s="353" t="str">
        <f>AT3A_Schools_PS!B18</f>
        <v>09-BAHRAICH</v>
      </c>
      <c r="C18" s="353">
        <v>3520</v>
      </c>
      <c r="D18" s="353">
        <v>9</v>
      </c>
      <c r="E18" s="353">
        <v>0</v>
      </c>
      <c r="F18" s="353">
        <v>3511</v>
      </c>
      <c r="G18" s="353">
        <v>0</v>
      </c>
      <c r="H18" s="353">
        <v>0</v>
      </c>
      <c r="I18" s="353">
        <v>3520</v>
      </c>
      <c r="J18" s="353">
        <v>3520</v>
      </c>
      <c r="K18" s="353">
        <v>3520</v>
      </c>
      <c r="L18" s="353">
        <v>3520</v>
      </c>
      <c r="M18" s="353">
        <v>3520</v>
      </c>
      <c r="N18" s="353">
        <v>3520</v>
      </c>
      <c r="O18" s="361">
        <f>'AT-3'!G17</f>
        <v>3520</v>
      </c>
    </row>
    <row r="19" spans="1:15" ht="15" customHeight="1">
      <c r="A19" s="353">
        <f>AT3A_Schools_PS!A19</f>
        <v>10</v>
      </c>
      <c r="B19" s="353" t="str">
        <f>AT3A_Schools_PS!B19</f>
        <v>10-BALLIA</v>
      </c>
      <c r="C19" s="353">
        <v>2842</v>
      </c>
      <c r="D19" s="353">
        <v>0</v>
      </c>
      <c r="E19" s="353">
        <v>0</v>
      </c>
      <c r="F19" s="353">
        <v>2842</v>
      </c>
      <c r="G19" s="353">
        <v>0</v>
      </c>
      <c r="H19" s="353">
        <v>0</v>
      </c>
      <c r="I19" s="353">
        <v>0</v>
      </c>
      <c r="J19" s="353">
        <v>0</v>
      </c>
      <c r="K19" s="353">
        <v>2842</v>
      </c>
      <c r="L19" s="353">
        <v>2842</v>
      </c>
      <c r="M19" s="353">
        <v>578</v>
      </c>
      <c r="N19" s="353">
        <v>2842</v>
      </c>
      <c r="O19" s="361">
        <f>'AT-3'!G18</f>
        <v>2842</v>
      </c>
    </row>
    <row r="20" spans="1:15" ht="15" customHeight="1">
      <c r="A20" s="353">
        <f>AT3A_Schools_PS!A20</f>
        <v>11</v>
      </c>
      <c r="B20" s="353" t="str">
        <f>AT3A_Schools_PS!B20</f>
        <v>11-BALRAMPUR</v>
      </c>
      <c r="C20" s="353">
        <v>2294</v>
      </c>
      <c r="D20" s="353">
        <v>22</v>
      </c>
      <c r="E20" s="353">
        <v>78</v>
      </c>
      <c r="F20" s="353">
        <v>2194</v>
      </c>
      <c r="G20" s="353">
        <v>0</v>
      </c>
      <c r="H20" s="353">
        <v>0</v>
      </c>
      <c r="I20" s="353">
        <v>2294</v>
      </c>
      <c r="J20" s="353">
        <v>2294</v>
      </c>
      <c r="K20" s="353">
        <v>616</v>
      </c>
      <c r="L20" s="353">
        <v>319</v>
      </c>
      <c r="M20" s="353">
        <v>479</v>
      </c>
      <c r="N20" s="353">
        <v>873</v>
      </c>
      <c r="O20" s="361">
        <f>'AT-3'!G19</f>
        <v>2294</v>
      </c>
    </row>
    <row r="21" spans="1:15" ht="15" customHeight="1">
      <c r="A21" s="353">
        <f>AT3A_Schools_PS!A21</f>
        <v>12</v>
      </c>
      <c r="B21" s="353" t="str">
        <f>AT3A_Schools_PS!B21</f>
        <v>12-BANDA</v>
      </c>
      <c r="C21" s="353">
        <v>2100</v>
      </c>
      <c r="D21" s="353">
        <v>0</v>
      </c>
      <c r="E21" s="353">
        <v>43</v>
      </c>
      <c r="F21" s="353">
        <v>2057</v>
      </c>
      <c r="G21" s="353">
        <v>0</v>
      </c>
      <c r="H21" s="353">
        <v>0</v>
      </c>
      <c r="I21" s="353">
        <v>2100</v>
      </c>
      <c r="J21" s="353">
        <v>2100</v>
      </c>
      <c r="K21" s="353">
        <v>2100</v>
      </c>
      <c r="L21" s="353">
        <v>1382</v>
      </c>
      <c r="M21" s="353">
        <v>694</v>
      </c>
      <c r="N21" s="353">
        <v>2100</v>
      </c>
      <c r="O21" s="361">
        <f>'AT-3'!G20</f>
        <v>2100</v>
      </c>
    </row>
    <row r="22" spans="1:15" ht="15" customHeight="1">
      <c r="A22" s="353">
        <f>AT3A_Schools_PS!A22</f>
        <v>13</v>
      </c>
      <c r="B22" s="353" t="str">
        <f>AT3A_Schools_PS!B22</f>
        <v>13-BARABANKI</v>
      </c>
      <c r="C22" s="353">
        <v>3132</v>
      </c>
      <c r="D22" s="353">
        <v>0</v>
      </c>
      <c r="E22" s="353">
        <v>0</v>
      </c>
      <c r="F22" s="353">
        <v>3132</v>
      </c>
      <c r="G22" s="353">
        <v>0</v>
      </c>
      <c r="H22" s="353">
        <v>0</v>
      </c>
      <c r="I22" s="353">
        <v>3132</v>
      </c>
      <c r="J22" s="353">
        <v>3132</v>
      </c>
      <c r="K22" s="353">
        <v>3132</v>
      </c>
      <c r="L22" s="353">
        <v>3132</v>
      </c>
      <c r="M22" s="353">
        <v>3132</v>
      </c>
      <c r="N22" s="353">
        <v>3132</v>
      </c>
      <c r="O22" s="361">
        <f>'AT-3'!G21</f>
        <v>3132</v>
      </c>
    </row>
    <row r="23" spans="1:15" ht="15" customHeight="1">
      <c r="A23" s="353">
        <f>AT3A_Schools_PS!A23</f>
        <v>14</v>
      </c>
      <c r="B23" s="353" t="str">
        <f>AT3A_Schools_PS!B23</f>
        <v>14-BAREILY</v>
      </c>
      <c r="C23" s="353">
        <v>3020</v>
      </c>
      <c r="D23" s="353">
        <v>34</v>
      </c>
      <c r="E23" s="353">
        <v>0</v>
      </c>
      <c r="F23" s="353">
        <v>2986</v>
      </c>
      <c r="G23" s="353">
        <v>0</v>
      </c>
      <c r="H23" s="353">
        <v>0</v>
      </c>
      <c r="I23" s="353">
        <v>0</v>
      </c>
      <c r="J23" s="353">
        <v>0</v>
      </c>
      <c r="K23" s="353">
        <v>3027</v>
      </c>
      <c r="L23" s="353">
        <v>2827</v>
      </c>
      <c r="M23" s="353">
        <v>708</v>
      </c>
      <c r="N23" s="353">
        <v>3015</v>
      </c>
      <c r="O23" s="361">
        <f>'AT-3'!G22</f>
        <v>3020</v>
      </c>
    </row>
    <row r="24" spans="1:15" ht="15" customHeight="1">
      <c r="A24" s="353">
        <f>AT3A_Schools_PS!A24</f>
        <v>15</v>
      </c>
      <c r="B24" s="353" t="str">
        <f>AT3A_Schools_PS!B24</f>
        <v>15-BASTI</v>
      </c>
      <c r="C24" s="353">
        <v>2542</v>
      </c>
      <c r="D24" s="353">
        <v>77</v>
      </c>
      <c r="E24" s="353">
        <v>3</v>
      </c>
      <c r="F24" s="353">
        <v>2462</v>
      </c>
      <c r="G24" s="353">
        <v>0</v>
      </c>
      <c r="H24" s="353">
        <v>0</v>
      </c>
      <c r="I24" s="353">
        <v>2542</v>
      </c>
      <c r="J24" s="353">
        <v>2542</v>
      </c>
      <c r="K24" s="353">
        <v>2542</v>
      </c>
      <c r="L24" s="353">
        <v>2542</v>
      </c>
      <c r="M24" s="353">
        <v>2542</v>
      </c>
      <c r="N24" s="353">
        <v>2542</v>
      </c>
      <c r="O24" s="361">
        <f>'AT-3'!G23</f>
        <v>2542</v>
      </c>
    </row>
    <row r="25" spans="1:15" ht="15" customHeight="1">
      <c r="A25" s="353">
        <f>AT3A_Schools_PS!A25</f>
        <v>16</v>
      </c>
      <c r="B25" s="353" t="str">
        <f>AT3A_Schools_PS!B25</f>
        <v>16-BHADOHI</v>
      </c>
      <c r="C25" s="353">
        <v>1153</v>
      </c>
      <c r="D25" s="353">
        <v>0</v>
      </c>
      <c r="E25" s="353">
        <v>0</v>
      </c>
      <c r="F25" s="353">
        <v>1153</v>
      </c>
      <c r="G25" s="353">
        <v>0</v>
      </c>
      <c r="H25" s="353">
        <v>0</v>
      </c>
      <c r="I25" s="353">
        <v>790</v>
      </c>
      <c r="J25" s="353">
        <v>140</v>
      </c>
      <c r="K25" s="353">
        <v>1153</v>
      </c>
      <c r="L25" s="353">
        <v>790</v>
      </c>
      <c r="M25" s="353">
        <v>140</v>
      </c>
      <c r="N25" s="353">
        <v>1153</v>
      </c>
      <c r="O25" s="361">
        <f>'AT-3'!G24</f>
        <v>1153</v>
      </c>
    </row>
    <row r="26" spans="1:15" ht="15" customHeight="1">
      <c r="A26" s="353">
        <f>AT3A_Schools_PS!A26</f>
        <v>17</v>
      </c>
      <c r="B26" s="353" t="str">
        <f>AT3A_Schools_PS!B26</f>
        <v>17-BIJNOUR</v>
      </c>
      <c r="C26" s="353">
        <v>2707</v>
      </c>
      <c r="D26" s="353">
        <v>0</v>
      </c>
      <c r="E26" s="353">
        <v>751</v>
      </c>
      <c r="F26" s="353">
        <v>1956</v>
      </c>
      <c r="G26" s="353">
        <v>0</v>
      </c>
      <c r="H26" s="353">
        <v>0</v>
      </c>
      <c r="I26" s="353">
        <v>230</v>
      </c>
      <c r="J26" s="353">
        <v>2707</v>
      </c>
      <c r="K26" s="353">
        <v>2707</v>
      </c>
      <c r="L26" s="353">
        <v>230</v>
      </c>
      <c r="M26" s="353">
        <v>326</v>
      </c>
      <c r="N26" s="353">
        <v>2596</v>
      </c>
      <c r="O26" s="361">
        <f>'AT-3'!G25</f>
        <v>2707</v>
      </c>
    </row>
    <row r="27" spans="1:15" ht="15" customHeight="1">
      <c r="A27" s="353">
        <f>AT3A_Schools_PS!A27</f>
        <v>18</v>
      </c>
      <c r="B27" s="353" t="str">
        <f>AT3A_Schools_PS!B27</f>
        <v>18-BULANDSHAHAR</v>
      </c>
      <c r="C27" s="353">
        <v>2614</v>
      </c>
      <c r="D27" s="353">
        <v>0</v>
      </c>
      <c r="E27" s="353">
        <v>0</v>
      </c>
      <c r="F27" s="353">
        <v>2614</v>
      </c>
      <c r="G27" s="353">
        <v>0</v>
      </c>
      <c r="H27" s="353">
        <v>0</v>
      </c>
      <c r="I27" s="353">
        <v>2614</v>
      </c>
      <c r="J27" s="353">
        <v>2614</v>
      </c>
      <c r="K27" s="353">
        <v>2614</v>
      </c>
      <c r="L27" s="353">
        <v>2614</v>
      </c>
      <c r="M27" s="353">
        <v>2614</v>
      </c>
      <c r="N27" s="353">
        <v>2614</v>
      </c>
      <c r="O27" s="361">
        <f>'AT-3'!G26</f>
        <v>2614</v>
      </c>
    </row>
    <row r="28" spans="1:15" ht="15" customHeight="1">
      <c r="A28" s="353">
        <f>AT3A_Schools_PS!A28</f>
        <v>19</v>
      </c>
      <c r="B28" s="353" t="str">
        <f>AT3A_Schools_PS!B28</f>
        <v>19-CHANDAULI</v>
      </c>
      <c r="C28" s="353">
        <v>1551</v>
      </c>
      <c r="D28" s="353">
        <v>0</v>
      </c>
      <c r="E28" s="353">
        <v>0</v>
      </c>
      <c r="F28" s="353">
        <v>1551</v>
      </c>
      <c r="G28" s="353">
        <v>0</v>
      </c>
      <c r="H28" s="353">
        <v>0</v>
      </c>
      <c r="I28" s="353">
        <v>1551</v>
      </c>
      <c r="J28" s="353">
        <v>1551</v>
      </c>
      <c r="K28" s="353">
        <v>1551</v>
      </c>
      <c r="L28" s="353">
        <v>0</v>
      </c>
      <c r="M28" s="353">
        <v>1551</v>
      </c>
      <c r="N28" s="353">
        <v>1551</v>
      </c>
      <c r="O28" s="361">
        <f>'AT-3'!G27</f>
        <v>1551</v>
      </c>
    </row>
    <row r="29" spans="1:15" ht="15" customHeight="1">
      <c r="A29" s="353">
        <f>AT3A_Schools_PS!A29</f>
        <v>20</v>
      </c>
      <c r="B29" s="353" t="str">
        <f>AT3A_Schools_PS!B29</f>
        <v>20-CHITRAKOOT</v>
      </c>
      <c r="C29" s="353">
        <v>1468</v>
      </c>
      <c r="D29" s="353">
        <v>0</v>
      </c>
      <c r="E29" s="353">
        <v>0</v>
      </c>
      <c r="F29" s="353">
        <v>1468</v>
      </c>
      <c r="G29" s="353">
        <v>0</v>
      </c>
      <c r="H29" s="353">
        <v>0</v>
      </c>
      <c r="I29" s="353">
        <v>0</v>
      </c>
      <c r="J29" s="353">
        <v>0</v>
      </c>
      <c r="K29" s="353">
        <v>1468</v>
      </c>
      <c r="L29" s="353">
        <v>15</v>
      </c>
      <c r="M29" s="353">
        <v>1468</v>
      </c>
      <c r="N29" s="353">
        <v>1468</v>
      </c>
      <c r="O29" s="361">
        <f>'AT-3'!G28</f>
        <v>1468</v>
      </c>
    </row>
    <row r="30" spans="1:15" ht="15" customHeight="1">
      <c r="A30" s="353">
        <f>AT3A_Schools_PS!A30</f>
        <v>21</v>
      </c>
      <c r="B30" s="353" t="str">
        <f>AT3A_Schools_PS!B30</f>
        <v>21-AMETHI</v>
      </c>
      <c r="C30" s="353">
        <v>1848</v>
      </c>
      <c r="D30" s="353">
        <v>0</v>
      </c>
      <c r="E30" s="353">
        <v>0</v>
      </c>
      <c r="F30" s="353">
        <v>1848</v>
      </c>
      <c r="G30" s="353">
        <v>0</v>
      </c>
      <c r="H30" s="353">
        <v>0</v>
      </c>
      <c r="I30" s="353">
        <v>1848</v>
      </c>
      <c r="J30" s="353">
        <v>1848</v>
      </c>
      <c r="K30" s="353">
        <v>1848</v>
      </c>
      <c r="L30" s="353">
        <v>0</v>
      </c>
      <c r="M30" s="353">
        <v>0</v>
      </c>
      <c r="N30" s="353">
        <v>1848</v>
      </c>
      <c r="O30" s="361">
        <f>'AT-3'!G29</f>
        <v>1848</v>
      </c>
    </row>
    <row r="31" spans="1:15" ht="15" customHeight="1">
      <c r="A31" s="353">
        <f>AT3A_Schools_PS!A31</f>
        <v>22</v>
      </c>
      <c r="B31" s="353" t="str">
        <f>AT3A_Schools_PS!B31</f>
        <v>22-DEORIA</v>
      </c>
      <c r="C31" s="353">
        <v>2869</v>
      </c>
      <c r="D31" s="353">
        <v>0</v>
      </c>
      <c r="E31" s="353">
        <v>0</v>
      </c>
      <c r="F31" s="353">
        <v>2869</v>
      </c>
      <c r="G31" s="353">
        <v>0</v>
      </c>
      <c r="H31" s="353">
        <v>0</v>
      </c>
      <c r="I31" s="353">
        <v>2869</v>
      </c>
      <c r="J31" s="353">
        <v>2869</v>
      </c>
      <c r="K31" s="353">
        <v>2869</v>
      </c>
      <c r="L31" s="353">
        <v>0</v>
      </c>
      <c r="M31" s="353">
        <v>0</v>
      </c>
      <c r="N31" s="353">
        <v>2869</v>
      </c>
      <c r="O31" s="361">
        <f>'AT-3'!G30</f>
        <v>2869</v>
      </c>
    </row>
    <row r="32" spans="1:15" ht="15" customHeight="1">
      <c r="A32" s="353">
        <f>AT3A_Schools_PS!A32</f>
        <v>23</v>
      </c>
      <c r="B32" s="353" t="str">
        <f>AT3A_Schools_PS!B32</f>
        <v>23-ETAH</v>
      </c>
      <c r="C32" s="353">
        <v>2030</v>
      </c>
      <c r="D32" s="353">
        <v>10</v>
      </c>
      <c r="E32" s="353">
        <v>0</v>
      </c>
      <c r="F32" s="353">
        <v>2020</v>
      </c>
      <c r="G32" s="353">
        <v>0</v>
      </c>
      <c r="H32" s="353">
        <v>0</v>
      </c>
      <c r="I32" s="353">
        <v>2030</v>
      </c>
      <c r="J32" s="353">
        <v>166</v>
      </c>
      <c r="K32" s="353">
        <v>2030</v>
      </c>
      <c r="L32" s="353">
        <v>166</v>
      </c>
      <c r="M32" s="353">
        <v>419</v>
      </c>
      <c r="N32" s="353">
        <v>2030</v>
      </c>
      <c r="O32" s="361">
        <f>'AT-3'!G31</f>
        <v>2030</v>
      </c>
    </row>
    <row r="33" spans="1:15" ht="15" customHeight="1">
      <c r="A33" s="353">
        <f>AT3A_Schools_PS!A33</f>
        <v>24</v>
      </c>
      <c r="B33" s="353" t="str">
        <f>AT3A_Schools_PS!B33</f>
        <v>24-FAIZABAD</v>
      </c>
      <c r="C33" s="353">
        <v>2257</v>
      </c>
      <c r="D33" s="353">
        <v>93</v>
      </c>
      <c r="E33" s="353">
        <v>24</v>
      </c>
      <c r="F33" s="353">
        <v>2140</v>
      </c>
      <c r="G33" s="353">
        <v>0</v>
      </c>
      <c r="H33" s="353">
        <v>0</v>
      </c>
      <c r="I33" s="353">
        <v>2257</v>
      </c>
      <c r="J33" s="353">
        <v>2257</v>
      </c>
      <c r="K33" s="353">
        <v>2257</v>
      </c>
      <c r="L33" s="353">
        <v>2257</v>
      </c>
      <c r="M33" s="353">
        <v>2257</v>
      </c>
      <c r="N33" s="353">
        <v>2257</v>
      </c>
      <c r="O33" s="361">
        <f>'AT-3'!G32</f>
        <v>2257</v>
      </c>
    </row>
    <row r="34" spans="1:15" ht="15" customHeight="1">
      <c r="A34" s="353">
        <f>AT3A_Schools_PS!A34</f>
        <v>25</v>
      </c>
      <c r="B34" s="353" t="str">
        <f>AT3A_Schools_PS!B34</f>
        <v>25-FARRUKHABAD</v>
      </c>
      <c r="C34" s="353">
        <v>1974</v>
      </c>
      <c r="D34" s="353">
        <v>0</v>
      </c>
      <c r="E34" s="353">
        <v>0</v>
      </c>
      <c r="F34" s="353">
        <v>1974</v>
      </c>
      <c r="G34" s="353">
        <v>0</v>
      </c>
      <c r="H34" s="353">
        <v>0</v>
      </c>
      <c r="I34" s="353">
        <v>0</v>
      </c>
      <c r="J34" s="353">
        <v>0</v>
      </c>
      <c r="K34" s="353">
        <v>1974</v>
      </c>
      <c r="L34" s="353">
        <v>347</v>
      </c>
      <c r="M34" s="353">
        <v>1974</v>
      </c>
      <c r="N34" s="353">
        <v>18</v>
      </c>
      <c r="O34" s="361">
        <f>'AT-3'!G33</f>
        <v>1974</v>
      </c>
    </row>
    <row r="35" spans="1:15" ht="15" customHeight="1">
      <c r="A35" s="353">
        <f>AT3A_Schools_PS!A35</f>
        <v>26</v>
      </c>
      <c r="B35" s="353" t="str">
        <f>AT3A_Schools_PS!B35</f>
        <v>26-FATEHPUR</v>
      </c>
      <c r="C35" s="353">
        <v>2818</v>
      </c>
      <c r="D35" s="353">
        <v>212</v>
      </c>
      <c r="E35" s="353">
        <v>141</v>
      </c>
      <c r="F35" s="353">
        <v>2465</v>
      </c>
      <c r="G35" s="353">
        <v>0</v>
      </c>
      <c r="H35" s="353">
        <v>0</v>
      </c>
      <c r="I35" s="353">
        <v>2818</v>
      </c>
      <c r="J35" s="353">
        <v>2818</v>
      </c>
      <c r="K35" s="353">
        <v>2818</v>
      </c>
      <c r="L35" s="353">
        <v>2818</v>
      </c>
      <c r="M35" s="353">
        <v>2818</v>
      </c>
      <c r="N35" s="353">
        <v>2818</v>
      </c>
      <c r="O35" s="361">
        <f>'AT-3'!G34</f>
        <v>2818</v>
      </c>
    </row>
    <row r="36" spans="1:15" ht="15" customHeight="1">
      <c r="A36" s="353">
        <f>AT3A_Schools_PS!A36</f>
        <v>27</v>
      </c>
      <c r="B36" s="353" t="str">
        <f>AT3A_Schools_PS!B36</f>
        <v>27-FIROZABAD</v>
      </c>
      <c r="C36" s="353">
        <v>2293</v>
      </c>
      <c r="D36" s="353">
        <v>9</v>
      </c>
      <c r="E36" s="353">
        <v>80</v>
      </c>
      <c r="F36" s="353">
        <v>2204</v>
      </c>
      <c r="G36" s="353">
        <v>0</v>
      </c>
      <c r="H36" s="353">
        <v>0</v>
      </c>
      <c r="I36" s="353">
        <v>2293</v>
      </c>
      <c r="J36" s="353">
        <v>2293</v>
      </c>
      <c r="K36" s="353">
        <v>2293</v>
      </c>
      <c r="L36" s="353">
        <v>2293</v>
      </c>
      <c r="M36" s="353">
        <v>2293</v>
      </c>
      <c r="N36" s="353">
        <v>2293</v>
      </c>
      <c r="O36" s="361">
        <f>'AT-3'!G35</f>
        <v>2293</v>
      </c>
    </row>
    <row r="37" spans="1:15" ht="15" customHeight="1">
      <c r="A37" s="353">
        <f>AT3A_Schools_PS!A37</f>
        <v>28</v>
      </c>
      <c r="B37" s="353" t="str">
        <f>AT3A_Schools_PS!B37</f>
        <v>28-G.B. NAGAR</v>
      </c>
      <c r="C37" s="353">
        <v>743</v>
      </c>
      <c r="D37" s="353">
        <v>17</v>
      </c>
      <c r="E37" s="353">
        <v>64</v>
      </c>
      <c r="F37" s="353">
        <v>662</v>
      </c>
      <c r="G37" s="353">
        <v>0</v>
      </c>
      <c r="H37" s="353">
        <v>0</v>
      </c>
      <c r="I37" s="353">
        <v>743</v>
      </c>
      <c r="J37" s="353">
        <v>743</v>
      </c>
      <c r="K37" s="353">
        <v>743</v>
      </c>
      <c r="L37" s="353">
        <v>80</v>
      </c>
      <c r="M37" s="353">
        <v>84</v>
      </c>
      <c r="N37" s="353">
        <v>0</v>
      </c>
      <c r="O37" s="361">
        <f>'AT-3'!G36</f>
        <v>743</v>
      </c>
    </row>
    <row r="38" spans="1:15" ht="15" customHeight="1">
      <c r="A38" s="353">
        <f>AT3A_Schools_PS!A38</f>
        <v>29</v>
      </c>
      <c r="B38" s="353" t="str">
        <f>AT3A_Schools_PS!B38</f>
        <v>29-GHAZIPUR</v>
      </c>
      <c r="C38" s="353">
        <v>3012</v>
      </c>
      <c r="D38" s="353">
        <v>0</v>
      </c>
      <c r="E38" s="353">
        <v>0</v>
      </c>
      <c r="F38" s="353">
        <v>3012</v>
      </c>
      <c r="G38" s="353">
        <v>0</v>
      </c>
      <c r="H38" s="353">
        <v>0</v>
      </c>
      <c r="I38" s="353">
        <v>3012</v>
      </c>
      <c r="J38" s="353">
        <v>3012</v>
      </c>
      <c r="K38" s="353">
        <v>3012</v>
      </c>
      <c r="L38" s="353">
        <v>3012</v>
      </c>
      <c r="M38" s="353">
        <v>3012</v>
      </c>
      <c r="N38" s="353">
        <v>3012</v>
      </c>
      <c r="O38" s="361">
        <f>'AT-3'!G37</f>
        <v>3012</v>
      </c>
    </row>
    <row r="39" spans="1:15" ht="15" customHeight="1">
      <c r="A39" s="353">
        <f>AT3A_Schools_PS!A39</f>
        <v>30</v>
      </c>
      <c r="B39" s="353" t="str">
        <f>AT3A_Schools_PS!B39</f>
        <v>30-GHAZIYABAD</v>
      </c>
      <c r="C39" s="353">
        <v>673</v>
      </c>
      <c r="D39" s="353">
        <v>0</v>
      </c>
      <c r="E39" s="353">
        <v>6</v>
      </c>
      <c r="F39" s="353">
        <v>667</v>
      </c>
      <c r="G39" s="353">
        <v>0</v>
      </c>
      <c r="H39" s="353">
        <v>0</v>
      </c>
      <c r="I39" s="353">
        <v>673</v>
      </c>
      <c r="J39" s="353">
        <v>673</v>
      </c>
      <c r="K39" s="353">
        <v>673</v>
      </c>
      <c r="L39" s="353">
        <v>74</v>
      </c>
      <c r="M39" s="353">
        <v>78</v>
      </c>
      <c r="N39" s="353">
        <v>0</v>
      </c>
      <c r="O39" s="361">
        <f>'AT-3'!G38</f>
        <v>673</v>
      </c>
    </row>
    <row r="40" spans="1:15" ht="15" customHeight="1">
      <c r="A40" s="353">
        <f>AT3A_Schools_PS!A40</f>
        <v>31</v>
      </c>
      <c r="B40" s="353" t="str">
        <f>AT3A_Schools_PS!B40</f>
        <v>31-GONDA</v>
      </c>
      <c r="C40" s="353">
        <v>3211</v>
      </c>
      <c r="D40" s="353">
        <v>3</v>
      </c>
      <c r="E40" s="353">
        <v>0</v>
      </c>
      <c r="F40" s="353">
        <v>3208</v>
      </c>
      <c r="G40" s="353">
        <v>0</v>
      </c>
      <c r="H40" s="353">
        <v>0</v>
      </c>
      <c r="I40" s="353">
        <v>3211</v>
      </c>
      <c r="J40" s="353">
        <v>3211</v>
      </c>
      <c r="K40" s="353">
        <v>3211</v>
      </c>
      <c r="L40" s="353">
        <v>3211</v>
      </c>
      <c r="M40" s="353">
        <v>3211</v>
      </c>
      <c r="N40" s="353">
        <v>3211</v>
      </c>
      <c r="O40" s="361">
        <f>'AT-3'!G39</f>
        <v>3211</v>
      </c>
    </row>
    <row r="41" spans="1:15" ht="15" customHeight="1">
      <c r="A41" s="353">
        <f>AT3A_Schools_PS!A41</f>
        <v>32</v>
      </c>
      <c r="B41" s="353" t="str">
        <f>AT3A_Schools_PS!B41</f>
        <v>32-GORAKHPUR</v>
      </c>
      <c r="C41" s="353">
        <v>3221</v>
      </c>
      <c r="D41" s="353">
        <v>0</v>
      </c>
      <c r="E41" s="353">
        <v>59</v>
      </c>
      <c r="F41" s="353">
        <v>3162</v>
      </c>
      <c r="G41" s="353">
        <v>0</v>
      </c>
      <c r="H41" s="353">
        <v>0</v>
      </c>
      <c r="I41" s="353">
        <v>3221</v>
      </c>
      <c r="J41" s="353">
        <v>3221</v>
      </c>
      <c r="K41" s="353">
        <v>3221</v>
      </c>
      <c r="L41" s="353">
        <v>3221</v>
      </c>
      <c r="M41" s="353">
        <v>3221</v>
      </c>
      <c r="N41" s="353">
        <v>3221</v>
      </c>
      <c r="O41" s="361">
        <f>'AT-3'!G40</f>
        <v>3221</v>
      </c>
    </row>
    <row r="42" spans="1:15" ht="15" customHeight="1">
      <c r="A42" s="353">
        <f>AT3A_Schools_PS!A42</f>
        <v>33</v>
      </c>
      <c r="B42" s="353" t="str">
        <f>AT3A_Schools_PS!B42</f>
        <v>33-HAMEERPUR</v>
      </c>
      <c r="C42" s="353">
        <v>1232</v>
      </c>
      <c r="D42" s="353">
        <v>72</v>
      </c>
      <c r="E42" s="353">
        <v>0</v>
      </c>
      <c r="F42" s="353">
        <v>1160</v>
      </c>
      <c r="G42" s="353">
        <v>0</v>
      </c>
      <c r="H42" s="353">
        <v>0</v>
      </c>
      <c r="I42" s="353">
        <v>1232</v>
      </c>
      <c r="J42" s="353">
        <v>1232</v>
      </c>
      <c r="K42" s="353">
        <v>1232</v>
      </c>
      <c r="L42" s="353">
        <v>935</v>
      </c>
      <c r="M42" s="353">
        <v>980</v>
      </c>
      <c r="N42" s="353">
        <v>1232</v>
      </c>
      <c r="O42" s="361">
        <f>'AT-3'!G41</f>
        <v>1232</v>
      </c>
    </row>
    <row r="43" spans="1:15" ht="15" customHeight="1">
      <c r="A43" s="353">
        <f>AT3A_Schools_PS!A43</f>
        <v>34</v>
      </c>
      <c r="B43" s="353" t="str">
        <f>AT3A_Schools_PS!B43</f>
        <v>34-HARDOI</v>
      </c>
      <c r="C43" s="353">
        <v>3993</v>
      </c>
      <c r="D43" s="353">
        <v>0</v>
      </c>
      <c r="E43" s="353">
        <v>0</v>
      </c>
      <c r="F43" s="353">
        <v>3993</v>
      </c>
      <c r="G43" s="353">
        <v>0</v>
      </c>
      <c r="H43" s="353">
        <v>0</v>
      </c>
      <c r="I43" s="353">
        <v>3993</v>
      </c>
      <c r="J43" s="353">
        <v>3993</v>
      </c>
      <c r="K43" s="353">
        <v>3993</v>
      </c>
      <c r="L43" s="353">
        <v>2387</v>
      </c>
      <c r="M43" s="353">
        <v>2203</v>
      </c>
      <c r="N43" s="353">
        <v>3993</v>
      </c>
      <c r="O43" s="361">
        <f>'AT-3'!G42</f>
        <v>3993</v>
      </c>
    </row>
    <row r="44" spans="1:15" ht="15" customHeight="1">
      <c r="A44" s="353">
        <f>AT3A_Schools_PS!A44</f>
        <v>35</v>
      </c>
      <c r="B44" s="353" t="str">
        <f>AT3A_Schools_PS!B44</f>
        <v>35-HATHRAS</v>
      </c>
      <c r="C44" s="353">
        <v>1586</v>
      </c>
      <c r="D44" s="353">
        <v>56</v>
      </c>
      <c r="E44" s="353">
        <v>0</v>
      </c>
      <c r="F44" s="353">
        <v>1530</v>
      </c>
      <c r="G44" s="353">
        <v>0</v>
      </c>
      <c r="H44" s="353">
        <v>0</v>
      </c>
      <c r="I44" s="353">
        <v>1586</v>
      </c>
      <c r="J44" s="353">
        <v>1586</v>
      </c>
      <c r="K44" s="353">
        <v>1531</v>
      </c>
      <c r="L44" s="353">
        <v>607</v>
      </c>
      <c r="M44" s="353">
        <v>924</v>
      </c>
      <c r="N44" s="353">
        <v>1586</v>
      </c>
      <c r="O44" s="361">
        <f>'AT-3'!G43</f>
        <v>1586</v>
      </c>
    </row>
    <row r="45" spans="1:15" ht="15" customHeight="1">
      <c r="A45" s="353">
        <f>AT3A_Schools_PS!A45</f>
        <v>36</v>
      </c>
      <c r="B45" s="353" t="str">
        <f>AT3A_Schools_PS!B45</f>
        <v>36-ITAWAH</v>
      </c>
      <c r="C45" s="353">
        <v>1884</v>
      </c>
      <c r="D45" s="353">
        <v>184</v>
      </c>
      <c r="E45" s="353">
        <v>0</v>
      </c>
      <c r="F45" s="353">
        <v>1700</v>
      </c>
      <c r="G45" s="353">
        <v>0</v>
      </c>
      <c r="H45" s="353">
        <v>0</v>
      </c>
      <c r="I45" s="353">
        <v>1884</v>
      </c>
      <c r="J45" s="353">
        <v>1884</v>
      </c>
      <c r="K45" s="353">
        <v>1884</v>
      </c>
      <c r="L45" s="353">
        <v>0</v>
      </c>
      <c r="M45" s="353">
        <v>0</v>
      </c>
      <c r="N45" s="353">
        <v>1884</v>
      </c>
      <c r="O45" s="361">
        <f>'AT-3'!G44</f>
        <v>1884</v>
      </c>
    </row>
    <row r="46" spans="1:15" ht="15" customHeight="1">
      <c r="A46" s="353">
        <f>AT3A_Schools_PS!A46</f>
        <v>37</v>
      </c>
      <c r="B46" s="353" t="str">
        <f>AT3A_Schools_PS!B46</f>
        <v>37-J.P. NAGAR</v>
      </c>
      <c r="C46" s="353">
        <v>1620</v>
      </c>
      <c r="D46" s="353">
        <v>8</v>
      </c>
      <c r="E46" s="353">
        <v>84</v>
      </c>
      <c r="F46" s="353">
        <v>1528</v>
      </c>
      <c r="G46" s="353">
        <v>0</v>
      </c>
      <c r="H46" s="353">
        <v>0</v>
      </c>
      <c r="I46" s="353">
        <v>1620</v>
      </c>
      <c r="J46" s="353">
        <v>1620</v>
      </c>
      <c r="K46" s="353">
        <v>1620</v>
      </c>
      <c r="L46" s="353">
        <v>952</v>
      </c>
      <c r="M46" s="353">
        <v>1135</v>
      </c>
      <c r="N46" s="353">
        <v>1620</v>
      </c>
      <c r="O46" s="361">
        <f>'AT-3'!G45</f>
        <v>1620</v>
      </c>
    </row>
    <row r="47" spans="1:15" ht="15" customHeight="1">
      <c r="A47" s="353">
        <f>AT3A_Schools_PS!A47</f>
        <v>38</v>
      </c>
      <c r="B47" s="353" t="str">
        <f>AT3A_Schools_PS!B47</f>
        <v>38-JALAUN</v>
      </c>
      <c r="C47" s="353">
        <v>1918</v>
      </c>
      <c r="D47" s="353">
        <v>0</v>
      </c>
      <c r="E47" s="353">
        <v>0</v>
      </c>
      <c r="F47" s="353">
        <v>1918</v>
      </c>
      <c r="G47" s="353">
        <v>0</v>
      </c>
      <c r="H47" s="353">
        <v>0</v>
      </c>
      <c r="I47" s="353">
        <v>0</v>
      </c>
      <c r="J47" s="353">
        <v>1918</v>
      </c>
      <c r="K47" s="353">
        <v>1918</v>
      </c>
      <c r="L47" s="353">
        <v>1374</v>
      </c>
      <c r="M47" s="353">
        <v>479</v>
      </c>
      <c r="N47" s="353">
        <v>1242</v>
      </c>
      <c r="O47" s="361">
        <f>'AT-3'!G46</f>
        <v>1918</v>
      </c>
    </row>
    <row r="48" spans="1:15" ht="15" customHeight="1">
      <c r="A48" s="353">
        <f>AT3A_Schools_PS!A48</f>
        <v>39</v>
      </c>
      <c r="B48" s="353" t="str">
        <f>AT3A_Schools_PS!B48</f>
        <v>39-JAUNPUR</v>
      </c>
      <c r="C48" s="353">
        <v>3553</v>
      </c>
      <c r="D48" s="353">
        <v>0</v>
      </c>
      <c r="E48" s="353">
        <v>0</v>
      </c>
      <c r="F48" s="353">
        <v>3553</v>
      </c>
      <c r="G48" s="353">
        <v>0</v>
      </c>
      <c r="H48" s="353">
        <v>0</v>
      </c>
      <c r="I48" s="353">
        <v>0</v>
      </c>
      <c r="J48" s="353">
        <v>0</v>
      </c>
      <c r="K48" s="353">
        <v>3553</v>
      </c>
      <c r="L48" s="353">
        <v>0</v>
      </c>
      <c r="M48" s="353">
        <v>3553</v>
      </c>
      <c r="N48" s="353">
        <v>3553</v>
      </c>
      <c r="O48" s="361">
        <f>'AT-3'!G47</f>
        <v>3553</v>
      </c>
    </row>
    <row r="49" spans="1:15" ht="15" customHeight="1">
      <c r="A49" s="353">
        <f>AT3A_Schools_PS!A49</f>
        <v>40</v>
      </c>
      <c r="B49" s="353" t="str">
        <f>AT3A_Schools_PS!B49</f>
        <v>40-JHANSI</v>
      </c>
      <c r="C49" s="353">
        <v>1850</v>
      </c>
      <c r="D49" s="353">
        <v>17</v>
      </c>
      <c r="E49" s="353">
        <v>174</v>
      </c>
      <c r="F49" s="353">
        <v>1659</v>
      </c>
      <c r="G49" s="353">
        <v>0</v>
      </c>
      <c r="H49" s="353">
        <v>0</v>
      </c>
      <c r="I49" s="353">
        <v>1850</v>
      </c>
      <c r="J49" s="353">
        <v>1850</v>
      </c>
      <c r="K49" s="353">
        <v>1850</v>
      </c>
      <c r="L49" s="353">
        <v>1850</v>
      </c>
      <c r="M49" s="353">
        <v>1850</v>
      </c>
      <c r="N49" s="353">
        <v>1850</v>
      </c>
      <c r="O49" s="361">
        <f>'AT-3'!G48</f>
        <v>1850</v>
      </c>
    </row>
    <row r="50" spans="1:15" ht="15" customHeight="1">
      <c r="A50" s="353">
        <f>AT3A_Schools_PS!A50</f>
        <v>41</v>
      </c>
      <c r="B50" s="353" t="str">
        <f>AT3A_Schools_PS!B50</f>
        <v>41-KANNAUJ</v>
      </c>
      <c r="C50" s="353">
        <v>1765</v>
      </c>
      <c r="D50" s="353">
        <v>100</v>
      </c>
      <c r="E50" s="353">
        <v>38</v>
      </c>
      <c r="F50" s="353">
        <v>1627</v>
      </c>
      <c r="G50" s="353">
        <v>0</v>
      </c>
      <c r="H50" s="353">
        <v>0</v>
      </c>
      <c r="I50" s="353">
        <v>1765</v>
      </c>
      <c r="J50" s="353">
        <v>1765</v>
      </c>
      <c r="K50" s="353">
        <v>1835</v>
      </c>
      <c r="L50" s="353">
        <v>461</v>
      </c>
      <c r="M50" s="353">
        <v>832</v>
      </c>
      <c r="N50" s="353">
        <v>1873</v>
      </c>
      <c r="O50" s="361">
        <f>'AT-3'!G49</f>
        <v>1765</v>
      </c>
    </row>
    <row r="51" spans="1:15" ht="15" customHeight="1">
      <c r="A51" s="353">
        <f>AT3A_Schools_PS!A51</f>
        <v>42</v>
      </c>
      <c r="B51" s="353" t="str">
        <f>AT3A_Schools_PS!B51</f>
        <v>42-KANPUR DEHAT</v>
      </c>
      <c r="C51" s="353">
        <v>2380</v>
      </c>
      <c r="D51" s="353">
        <v>0</v>
      </c>
      <c r="E51" s="353">
        <v>31</v>
      </c>
      <c r="F51" s="353">
        <v>2349</v>
      </c>
      <c r="G51" s="353">
        <v>0</v>
      </c>
      <c r="H51" s="353">
        <v>0</v>
      </c>
      <c r="I51" s="353">
        <v>2380</v>
      </c>
      <c r="J51" s="353">
        <v>2380</v>
      </c>
      <c r="K51" s="353">
        <v>2380</v>
      </c>
      <c r="L51" s="353">
        <v>1651</v>
      </c>
      <c r="M51" s="353">
        <v>408</v>
      </c>
      <c r="N51" s="353">
        <v>4998</v>
      </c>
      <c r="O51" s="361">
        <f>'AT-3'!G50</f>
        <v>2380</v>
      </c>
    </row>
    <row r="52" spans="1:15" ht="15" customHeight="1">
      <c r="A52" s="353">
        <f>AT3A_Schools_PS!A52</f>
        <v>43</v>
      </c>
      <c r="B52" s="353" t="str">
        <f>AT3A_Schools_PS!B52</f>
        <v>43-KANPUR NAGAR</v>
      </c>
      <c r="C52" s="353">
        <v>2470</v>
      </c>
      <c r="D52" s="353">
        <v>26</v>
      </c>
      <c r="E52" s="353">
        <v>26</v>
      </c>
      <c r="F52" s="353">
        <v>2301</v>
      </c>
      <c r="G52" s="353">
        <v>0</v>
      </c>
      <c r="H52" s="353">
        <v>117</v>
      </c>
      <c r="I52" s="353">
        <v>2470</v>
      </c>
      <c r="J52" s="353">
        <v>2470</v>
      </c>
      <c r="K52" s="353">
        <v>2470</v>
      </c>
      <c r="L52" s="353">
        <v>2470</v>
      </c>
      <c r="M52" s="353">
        <v>1741</v>
      </c>
      <c r="N52" s="353">
        <v>2470</v>
      </c>
      <c r="O52" s="361">
        <f>'AT-3'!G51</f>
        <v>2470</v>
      </c>
    </row>
    <row r="53" spans="1:15" ht="15" customHeight="1">
      <c r="A53" s="353">
        <f>AT3A_Schools_PS!A53</f>
        <v>44</v>
      </c>
      <c r="B53" s="353" t="str">
        <f>AT3A_Schools_PS!B53</f>
        <v>44-KAAS GANJ</v>
      </c>
      <c r="C53" s="353">
        <v>1495</v>
      </c>
      <c r="D53" s="353">
        <v>15</v>
      </c>
      <c r="E53" s="353">
        <v>19</v>
      </c>
      <c r="F53" s="353">
        <v>1455</v>
      </c>
      <c r="G53" s="353">
        <v>0</v>
      </c>
      <c r="H53" s="353">
        <v>6</v>
      </c>
      <c r="I53" s="353">
        <v>1495</v>
      </c>
      <c r="J53" s="353">
        <v>1495</v>
      </c>
      <c r="K53" s="353">
        <v>1495</v>
      </c>
      <c r="L53" s="353">
        <v>1125</v>
      </c>
      <c r="M53" s="353">
        <v>1495</v>
      </c>
      <c r="N53" s="353">
        <v>0</v>
      </c>
      <c r="O53" s="361">
        <f>'AT-3'!G52</f>
        <v>1495</v>
      </c>
    </row>
    <row r="54" spans="1:15" ht="15" customHeight="1">
      <c r="A54" s="353">
        <f>AT3A_Schools_PS!A54</f>
        <v>45</v>
      </c>
      <c r="B54" s="353" t="str">
        <f>AT3A_Schools_PS!B54</f>
        <v>45-KAUSHAMBI</v>
      </c>
      <c r="C54" s="353">
        <v>1477</v>
      </c>
      <c r="D54" s="353">
        <v>0</v>
      </c>
      <c r="E54" s="353">
        <v>0</v>
      </c>
      <c r="F54" s="353">
        <v>1477</v>
      </c>
      <c r="G54" s="353">
        <v>0</v>
      </c>
      <c r="H54" s="353">
        <v>0</v>
      </c>
      <c r="I54" s="353">
        <v>1477</v>
      </c>
      <c r="J54" s="353">
        <v>1477</v>
      </c>
      <c r="K54" s="353">
        <v>1477</v>
      </c>
      <c r="L54" s="353">
        <v>1147</v>
      </c>
      <c r="M54" s="353">
        <v>1009</v>
      </c>
      <c r="N54" s="353">
        <v>1477</v>
      </c>
      <c r="O54" s="361">
        <f>'AT-3'!G53</f>
        <v>1477</v>
      </c>
    </row>
    <row r="55" spans="1:15" ht="15" customHeight="1">
      <c r="A55" s="353">
        <f>AT3A_Schools_PS!A55</f>
        <v>46</v>
      </c>
      <c r="B55" s="353" t="str">
        <f>AT3A_Schools_PS!B55</f>
        <v>46-KUSHINAGAR</v>
      </c>
      <c r="C55" s="353">
        <v>3197</v>
      </c>
      <c r="D55" s="353">
        <v>3</v>
      </c>
      <c r="E55" s="353">
        <v>0</v>
      </c>
      <c r="F55" s="353">
        <v>3194</v>
      </c>
      <c r="G55" s="353">
        <v>0</v>
      </c>
      <c r="H55" s="353">
        <v>0</v>
      </c>
      <c r="I55" s="353">
        <v>3165</v>
      </c>
      <c r="J55" s="353">
        <v>3165</v>
      </c>
      <c r="K55" s="353">
        <v>18</v>
      </c>
      <c r="L55" s="353">
        <v>202</v>
      </c>
      <c r="M55" s="353">
        <v>118</v>
      </c>
      <c r="N55" s="353">
        <v>2827</v>
      </c>
      <c r="O55" s="361">
        <f>'AT-3'!G54</f>
        <v>3197</v>
      </c>
    </row>
    <row r="56" spans="1:15" ht="15" customHeight="1">
      <c r="A56" s="353">
        <f>AT3A_Schools_PS!A56</f>
        <v>47</v>
      </c>
      <c r="B56" s="353" t="str">
        <f>AT3A_Schools_PS!B56</f>
        <v>47-LAKHIMPUR KHERI</v>
      </c>
      <c r="C56" s="353">
        <v>3930</v>
      </c>
      <c r="D56" s="353">
        <v>0</v>
      </c>
      <c r="E56" s="353">
        <v>0</v>
      </c>
      <c r="F56" s="353">
        <v>3930</v>
      </c>
      <c r="G56" s="353">
        <v>0</v>
      </c>
      <c r="H56" s="353">
        <v>0</v>
      </c>
      <c r="I56" s="353">
        <v>3930</v>
      </c>
      <c r="J56" s="353">
        <v>3930</v>
      </c>
      <c r="K56" s="353">
        <v>3930</v>
      </c>
      <c r="L56" s="353">
        <v>3930</v>
      </c>
      <c r="M56" s="353">
        <v>3930</v>
      </c>
      <c r="N56" s="353">
        <v>3930</v>
      </c>
      <c r="O56" s="361">
        <f>'AT-3'!G55</f>
        <v>3930</v>
      </c>
    </row>
    <row r="57" spans="1:15" ht="15" customHeight="1">
      <c r="A57" s="353">
        <f>AT3A_Schools_PS!A57</f>
        <v>48</v>
      </c>
      <c r="B57" s="353" t="str">
        <f>AT3A_Schools_PS!B57</f>
        <v>48-LALITPUR</v>
      </c>
      <c r="C57" s="353">
        <v>1562</v>
      </c>
      <c r="D57" s="353">
        <v>44</v>
      </c>
      <c r="E57" s="353">
        <v>90</v>
      </c>
      <c r="F57" s="353">
        <v>1428</v>
      </c>
      <c r="G57" s="353">
        <v>0</v>
      </c>
      <c r="H57" s="353">
        <v>0</v>
      </c>
      <c r="I57" s="353">
        <v>1562</v>
      </c>
      <c r="J57" s="353">
        <v>475</v>
      </c>
      <c r="K57" s="353">
        <v>1562</v>
      </c>
      <c r="L57" s="353">
        <v>781</v>
      </c>
      <c r="M57" s="353">
        <v>410</v>
      </c>
      <c r="N57" s="353">
        <v>0</v>
      </c>
      <c r="O57" s="361">
        <f>'AT-3'!G56</f>
        <v>1562</v>
      </c>
    </row>
    <row r="58" spans="1:15" ht="15" customHeight="1">
      <c r="A58" s="353">
        <f>AT3A_Schools_PS!A58</f>
        <v>49</v>
      </c>
      <c r="B58" s="353" t="str">
        <f>AT3A_Schools_PS!B58</f>
        <v>49-LUCKNOW</v>
      </c>
      <c r="C58" s="353">
        <v>2089</v>
      </c>
      <c r="D58" s="353">
        <v>62</v>
      </c>
      <c r="E58" s="353">
        <v>353</v>
      </c>
      <c r="F58" s="353">
        <v>1674</v>
      </c>
      <c r="G58" s="353">
        <v>0</v>
      </c>
      <c r="H58" s="353">
        <v>0</v>
      </c>
      <c r="I58" s="353">
        <v>0</v>
      </c>
      <c r="J58" s="353">
        <v>0</v>
      </c>
      <c r="K58" s="353">
        <v>1682</v>
      </c>
      <c r="L58" s="353">
        <v>0</v>
      </c>
      <c r="M58" s="353">
        <v>1682</v>
      </c>
      <c r="N58" s="353">
        <v>1682</v>
      </c>
      <c r="O58" s="361">
        <f>'AT-3'!G57</f>
        <v>2089</v>
      </c>
    </row>
    <row r="59" spans="1:15" ht="15" customHeight="1">
      <c r="A59" s="353">
        <f>AT3A_Schools_PS!A59</f>
        <v>50</v>
      </c>
      <c r="B59" s="353" t="str">
        <f>AT3A_Schools_PS!B59</f>
        <v>50-MAHOBA</v>
      </c>
      <c r="C59" s="353">
        <v>1054</v>
      </c>
      <c r="D59" s="353">
        <v>0</v>
      </c>
      <c r="E59" s="353">
        <v>0</v>
      </c>
      <c r="F59" s="353">
        <v>1054</v>
      </c>
      <c r="G59" s="353">
        <v>0</v>
      </c>
      <c r="H59" s="353">
        <v>0</v>
      </c>
      <c r="I59" s="353">
        <v>1054</v>
      </c>
      <c r="J59" s="353">
        <v>1054</v>
      </c>
      <c r="K59" s="353">
        <v>1054</v>
      </c>
      <c r="L59" s="353">
        <v>0</v>
      </c>
      <c r="M59" s="353">
        <v>1054</v>
      </c>
      <c r="N59" s="353"/>
      <c r="O59" s="361">
        <f>'AT-3'!G58</f>
        <v>1054</v>
      </c>
    </row>
    <row r="60" spans="1:15" ht="15" customHeight="1">
      <c r="A60" s="353">
        <f>AT3A_Schools_PS!A60</f>
        <v>51</v>
      </c>
      <c r="B60" s="353" t="str">
        <f>AT3A_Schools_PS!B60</f>
        <v>51-MAHRAJGANJ</v>
      </c>
      <c r="C60" s="353">
        <v>2240</v>
      </c>
      <c r="D60" s="353">
        <v>0</v>
      </c>
      <c r="E60" s="353">
        <v>0</v>
      </c>
      <c r="F60" s="353">
        <v>2240</v>
      </c>
      <c r="G60" s="353">
        <v>0</v>
      </c>
      <c r="H60" s="353">
        <v>0</v>
      </c>
      <c r="I60" s="353">
        <v>2240</v>
      </c>
      <c r="J60" s="353">
        <v>2240</v>
      </c>
      <c r="K60" s="353">
        <v>2242</v>
      </c>
      <c r="L60" s="353">
        <v>173</v>
      </c>
      <c r="M60" s="353">
        <v>0</v>
      </c>
      <c r="N60" s="353">
        <v>2242</v>
      </c>
      <c r="O60" s="361">
        <f>'AT-3'!G59</f>
        <v>2240</v>
      </c>
    </row>
    <row r="61" spans="1:15" ht="15" customHeight="1">
      <c r="A61" s="353">
        <f>AT3A_Schools_PS!A61</f>
        <v>52</v>
      </c>
      <c r="B61" s="353" t="str">
        <f>AT3A_Schools_PS!B61</f>
        <v>52-MAINPURI</v>
      </c>
      <c r="C61" s="353">
        <v>2238</v>
      </c>
      <c r="D61" s="353">
        <v>0</v>
      </c>
      <c r="E61" s="353">
        <v>0</v>
      </c>
      <c r="F61" s="353">
        <v>2238</v>
      </c>
      <c r="G61" s="353">
        <v>0</v>
      </c>
      <c r="H61" s="353">
        <v>0</v>
      </c>
      <c r="I61" s="353">
        <v>2238</v>
      </c>
      <c r="J61" s="353">
        <v>2238</v>
      </c>
      <c r="K61" s="353">
        <v>2238</v>
      </c>
      <c r="L61" s="353">
        <v>2238</v>
      </c>
      <c r="M61" s="353">
        <v>2238</v>
      </c>
      <c r="N61" s="353">
        <v>2238</v>
      </c>
      <c r="O61" s="361">
        <f>'AT-3'!G60</f>
        <v>2238</v>
      </c>
    </row>
    <row r="62" spans="1:15" ht="15" customHeight="1">
      <c r="A62" s="353">
        <f>AT3A_Schools_PS!A62</f>
        <v>53</v>
      </c>
      <c r="B62" s="353" t="str">
        <f>AT3A_Schools_PS!B62</f>
        <v>53-MATHURA</v>
      </c>
      <c r="C62" s="353">
        <v>2077</v>
      </c>
      <c r="D62" s="353">
        <v>102</v>
      </c>
      <c r="E62" s="353">
        <v>159</v>
      </c>
      <c r="F62" s="353">
        <v>1816</v>
      </c>
      <c r="G62" s="353">
        <v>0</v>
      </c>
      <c r="H62" s="353">
        <v>0</v>
      </c>
      <c r="I62" s="353">
        <v>2077</v>
      </c>
      <c r="J62" s="353">
        <v>2077</v>
      </c>
      <c r="K62" s="353">
        <v>2077</v>
      </c>
      <c r="L62" s="353">
        <v>0</v>
      </c>
      <c r="M62" s="353">
        <v>0</v>
      </c>
      <c r="N62" s="353">
        <v>4</v>
      </c>
      <c r="O62" s="361">
        <f>'AT-3'!G61</f>
        <v>2077</v>
      </c>
    </row>
    <row r="63" spans="1:15" ht="15" customHeight="1">
      <c r="A63" s="353">
        <f>AT3A_Schools_PS!A63</f>
        <v>54</v>
      </c>
      <c r="B63" s="353" t="str">
        <f>AT3A_Schools_PS!B63</f>
        <v>54-MAU</v>
      </c>
      <c r="C63" s="353">
        <v>1756</v>
      </c>
      <c r="D63" s="353">
        <v>0</v>
      </c>
      <c r="E63" s="353">
        <v>0</v>
      </c>
      <c r="F63" s="353">
        <v>1756</v>
      </c>
      <c r="G63" s="353">
        <v>0</v>
      </c>
      <c r="H63" s="353">
        <v>0</v>
      </c>
      <c r="I63" s="353">
        <v>1716</v>
      </c>
      <c r="J63" s="353">
        <v>0</v>
      </c>
      <c r="K63" s="353">
        <v>1716</v>
      </c>
      <c r="L63" s="353">
        <v>0</v>
      </c>
      <c r="M63" s="353">
        <v>1756</v>
      </c>
      <c r="N63" s="353">
        <v>1712</v>
      </c>
      <c r="O63" s="361">
        <f>'AT-3'!G62</f>
        <v>1756</v>
      </c>
    </row>
    <row r="64" spans="1:15" ht="15" customHeight="1">
      <c r="A64" s="353">
        <f>AT3A_Schools_PS!A64</f>
        <v>55</v>
      </c>
      <c r="B64" s="353" t="str">
        <f>AT3A_Schools_PS!B64</f>
        <v>55-MEERUT</v>
      </c>
      <c r="C64" s="353">
        <v>1539</v>
      </c>
      <c r="D64" s="353">
        <v>0</v>
      </c>
      <c r="E64" s="353">
        <v>256</v>
      </c>
      <c r="F64" s="353">
        <v>1283</v>
      </c>
      <c r="G64" s="353">
        <v>0</v>
      </c>
      <c r="H64" s="353">
        <v>0</v>
      </c>
      <c r="I64" s="353">
        <v>0</v>
      </c>
      <c r="J64" s="353">
        <v>0</v>
      </c>
      <c r="K64" s="353">
        <v>1530</v>
      </c>
      <c r="L64" s="353">
        <v>1530</v>
      </c>
      <c r="M64" s="353">
        <v>1530</v>
      </c>
      <c r="N64" s="353">
        <v>1530</v>
      </c>
      <c r="O64" s="361">
        <f>'AT-3'!G63</f>
        <v>1539</v>
      </c>
    </row>
    <row r="65" spans="1:15" ht="15" customHeight="1">
      <c r="A65" s="353">
        <f>AT3A_Schools_PS!A65</f>
        <v>56</v>
      </c>
      <c r="B65" s="353" t="str">
        <f>AT3A_Schools_PS!B65</f>
        <v>56-MIRZAPUR</v>
      </c>
      <c r="C65" s="353">
        <v>2323</v>
      </c>
      <c r="D65" s="353">
        <v>298</v>
      </c>
      <c r="E65" s="353">
        <v>14</v>
      </c>
      <c r="F65" s="353">
        <v>2011</v>
      </c>
      <c r="G65" s="353">
        <v>0</v>
      </c>
      <c r="H65" s="353">
        <v>0</v>
      </c>
      <c r="I65" s="353">
        <v>2303</v>
      </c>
      <c r="J65" s="353">
        <v>2303</v>
      </c>
      <c r="K65" s="353">
        <v>1821</v>
      </c>
      <c r="L65" s="353">
        <v>170</v>
      </c>
      <c r="M65" s="353">
        <v>119</v>
      </c>
      <c r="N65" s="353">
        <v>193</v>
      </c>
      <c r="O65" s="361">
        <f>'AT-3'!G64</f>
        <v>2323</v>
      </c>
    </row>
    <row r="66" spans="1:15" ht="15" customHeight="1">
      <c r="A66" s="353">
        <f>AT3A_Schools_PS!A66</f>
        <v>57</v>
      </c>
      <c r="B66" s="353" t="str">
        <f>AT3A_Schools_PS!B66</f>
        <v>57-MORADABAD</v>
      </c>
      <c r="C66" s="353">
        <v>1831</v>
      </c>
      <c r="D66" s="353">
        <v>22</v>
      </c>
      <c r="E66" s="353">
        <v>153</v>
      </c>
      <c r="F66" s="353">
        <v>1656</v>
      </c>
      <c r="G66" s="353">
        <v>0</v>
      </c>
      <c r="H66" s="353">
        <v>0</v>
      </c>
      <c r="I66" s="353">
        <v>0</v>
      </c>
      <c r="J66" s="353">
        <v>0</v>
      </c>
      <c r="K66" s="353">
        <v>0</v>
      </c>
      <c r="L66" s="353">
        <v>517</v>
      </c>
      <c r="M66" s="353">
        <v>884</v>
      </c>
      <c r="N66" s="353">
        <v>1831</v>
      </c>
      <c r="O66" s="361">
        <f>'AT-3'!G65</f>
        <v>1831</v>
      </c>
    </row>
    <row r="67" spans="1:15" ht="15" customHeight="1">
      <c r="A67" s="353">
        <f>AT3A_Schools_PS!A67</f>
        <v>58</v>
      </c>
      <c r="B67" s="353" t="str">
        <f>AT3A_Schools_PS!B67</f>
        <v>58-MUZAFFARNAGAR</v>
      </c>
      <c r="C67" s="353">
        <v>1384</v>
      </c>
      <c r="D67" s="353">
        <v>3</v>
      </c>
      <c r="E67" s="353">
        <v>5</v>
      </c>
      <c r="F67" s="353">
        <v>1376</v>
      </c>
      <c r="G67" s="353">
        <v>0</v>
      </c>
      <c r="H67" s="353">
        <v>0</v>
      </c>
      <c r="I67" s="353">
        <v>1309</v>
      </c>
      <c r="J67" s="353">
        <v>1309</v>
      </c>
      <c r="K67" s="353">
        <v>879</v>
      </c>
      <c r="L67" s="353">
        <v>79</v>
      </c>
      <c r="M67" s="353">
        <v>326</v>
      </c>
      <c r="N67" s="353">
        <v>25</v>
      </c>
      <c r="O67" s="361">
        <f>'AT-3'!G66</f>
        <v>1384</v>
      </c>
    </row>
    <row r="68" spans="1:15" ht="15" customHeight="1">
      <c r="A68" s="353">
        <f>AT3A_Schools_PS!A68</f>
        <v>59</v>
      </c>
      <c r="B68" s="353" t="str">
        <f>AT3A_Schools_PS!B68</f>
        <v>59-PILIBHIT</v>
      </c>
      <c r="C68" s="353">
        <v>1843</v>
      </c>
      <c r="D68" s="353">
        <v>0</v>
      </c>
      <c r="E68" s="353">
        <v>0</v>
      </c>
      <c r="F68" s="353">
        <v>1843</v>
      </c>
      <c r="G68" s="353">
        <v>0</v>
      </c>
      <c r="H68" s="353">
        <v>0</v>
      </c>
      <c r="I68" s="353">
        <v>1843</v>
      </c>
      <c r="J68" s="353">
        <v>1843</v>
      </c>
      <c r="K68" s="353">
        <v>1843</v>
      </c>
      <c r="L68" s="353">
        <v>1843</v>
      </c>
      <c r="M68" s="353">
        <v>1843</v>
      </c>
      <c r="N68" s="353">
        <v>1843</v>
      </c>
      <c r="O68" s="361">
        <f>'AT-3'!G67</f>
        <v>1843</v>
      </c>
    </row>
    <row r="69" spans="1:15" ht="15" customHeight="1">
      <c r="A69" s="353">
        <f>AT3A_Schools_PS!A69</f>
        <v>60</v>
      </c>
      <c r="B69" s="353" t="str">
        <f>AT3A_Schools_PS!B69</f>
        <v>60-PRATAPGARH</v>
      </c>
      <c r="C69" s="353">
        <v>2949</v>
      </c>
      <c r="D69" s="353">
        <v>165</v>
      </c>
      <c r="E69" s="353">
        <v>79</v>
      </c>
      <c r="F69" s="353">
        <v>2705</v>
      </c>
      <c r="G69" s="353">
        <v>0</v>
      </c>
      <c r="H69" s="353">
        <v>0</v>
      </c>
      <c r="I69" s="353">
        <v>1034</v>
      </c>
      <c r="J69" s="353">
        <v>1915</v>
      </c>
      <c r="K69" s="353">
        <v>995</v>
      </c>
      <c r="L69" s="353">
        <v>207</v>
      </c>
      <c r="M69" s="353">
        <v>207</v>
      </c>
      <c r="N69" s="353">
        <v>1540</v>
      </c>
      <c r="O69" s="361">
        <f>'AT-3'!G68</f>
        <v>2949</v>
      </c>
    </row>
    <row r="70" spans="1:15" ht="15" customHeight="1">
      <c r="A70" s="353">
        <f>AT3A_Schools_PS!A70</f>
        <v>61</v>
      </c>
      <c r="B70" s="353" t="str">
        <f>AT3A_Schools_PS!B70</f>
        <v>61-RAI BAREILY</v>
      </c>
      <c r="C70" s="353">
        <v>2705</v>
      </c>
      <c r="D70" s="353">
        <v>0</v>
      </c>
      <c r="E70" s="353">
        <v>0</v>
      </c>
      <c r="F70" s="353">
        <v>2705</v>
      </c>
      <c r="G70" s="353">
        <v>0</v>
      </c>
      <c r="H70" s="353">
        <v>0</v>
      </c>
      <c r="I70" s="353">
        <v>2705</v>
      </c>
      <c r="J70" s="353">
        <v>2705</v>
      </c>
      <c r="K70" s="353">
        <v>2705</v>
      </c>
      <c r="L70" s="353">
        <v>2705</v>
      </c>
      <c r="M70" s="353">
        <v>2705</v>
      </c>
      <c r="N70" s="353">
        <v>2705</v>
      </c>
      <c r="O70" s="361">
        <f>'AT-3'!G69</f>
        <v>2705</v>
      </c>
    </row>
    <row r="71" spans="1:15" ht="15" customHeight="1">
      <c r="A71" s="353">
        <f>AT3A_Schools_PS!A71</f>
        <v>62</v>
      </c>
      <c r="B71" s="353" t="str">
        <f>AT3A_Schools_PS!B71</f>
        <v>62-RAMPUR</v>
      </c>
      <c r="C71" s="353">
        <v>2063</v>
      </c>
      <c r="D71" s="353">
        <v>0</v>
      </c>
      <c r="E71" s="353">
        <v>124</v>
      </c>
      <c r="F71" s="353">
        <v>1939</v>
      </c>
      <c r="G71" s="353">
        <v>0</v>
      </c>
      <c r="H71" s="353">
        <v>0</v>
      </c>
      <c r="I71" s="353">
        <v>2063</v>
      </c>
      <c r="J71" s="353">
        <v>2063</v>
      </c>
      <c r="K71" s="353">
        <v>2063</v>
      </c>
      <c r="L71" s="353">
        <v>2063</v>
      </c>
      <c r="M71" s="353">
        <v>1301</v>
      </c>
      <c r="N71" s="353">
        <v>2063</v>
      </c>
      <c r="O71" s="361">
        <f>'AT-3'!G70</f>
        <v>2063</v>
      </c>
    </row>
    <row r="72" spans="1:15" ht="15" customHeight="1">
      <c r="A72" s="353">
        <f>AT3A_Schools_PS!A72</f>
        <v>63</v>
      </c>
      <c r="B72" s="353" t="str">
        <f>AT3A_Schools_PS!B72</f>
        <v>63-SAHARANPUR</v>
      </c>
      <c r="C72" s="353">
        <v>2064</v>
      </c>
      <c r="D72" s="353">
        <v>51</v>
      </c>
      <c r="E72" s="353">
        <v>130</v>
      </c>
      <c r="F72" s="353">
        <v>1882</v>
      </c>
      <c r="G72" s="353">
        <v>0</v>
      </c>
      <c r="H72" s="353">
        <v>1</v>
      </c>
      <c r="I72" s="353">
        <v>2064</v>
      </c>
      <c r="J72" s="353">
        <v>2064</v>
      </c>
      <c r="K72" s="353">
        <v>2064</v>
      </c>
      <c r="L72" s="353">
        <v>2064</v>
      </c>
      <c r="M72" s="353">
        <v>2064</v>
      </c>
      <c r="N72" s="353">
        <v>2064</v>
      </c>
      <c r="O72" s="361">
        <f>'AT-3'!G71</f>
        <v>2064</v>
      </c>
    </row>
    <row r="73" spans="1:15" ht="15" customHeight="1">
      <c r="A73" s="353">
        <f>AT3A_Schools_PS!A73</f>
        <v>64</v>
      </c>
      <c r="B73" s="353" t="str">
        <f>AT3A_Schools_PS!B73</f>
        <v>64-SANTKABIR NAGAR</v>
      </c>
      <c r="C73" s="353">
        <v>1603</v>
      </c>
      <c r="D73" s="353">
        <v>0</v>
      </c>
      <c r="E73" s="353">
        <v>0</v>
      </c>
      <c r="F73" s="353">
        <v>1603</v>
      </c>
      <c r="G73" s="353">
        <v>0</v>
      </c>
      <c r="H73" s="353">
        <v>0</v>
      </c>
      <c r="I73" s="353">
        <v>1603</v>
      </c>
      <c r="J73" s="353">
        <v>1603</v>
      </c>
      <c r="K73" s="353">
        <v>1603</v>
      </c>
      <c r="L73" s="353">
        <v>1603</v>
      </c>
      <c r="M73" s="353">
        <v>1603</v>
      </c>
      <c r="N73" s="353">
        <v>1603</v>
      </c>
      <c r="O73" s="361">
        <f>'AT-3'!G72</f>
        <v>1603</v>
      </c>
    </row>
    <row r="74" spans="1:15" ht="15" customHeight="1">
      <c r="A74" s="353">
        <f>AT3A_Schools_PS!A74</f>
        <v>65</v>
      </c>
      <c r="B74" s="353" t="str">
        <f>AT3A_Schools_PS!B74</f>
        <v>65-SHAHJAHANPUR</v>
      </c>
      <c r="C74" s="353">
        <v>3274</v>
      </c>
      <c r="D74" s="353">
        <v>27</v>
      </c>
      <c r="E74" s="353">
        <v>39</v>
      </c>
      <c r="F74" s="353">
        <v>3208</v>
      </c>
      <c r="G74" s="353">
        <v>0</v>
      </c>
      <c r="H74" s="353">
        <v>0</v>
      </c>
      <c r="I74" s="353">
        <v>3274</v>
      </c>
      <c r="J74" s="353">
        <v>3274</v>
      </c>
      <c r="K74" s="353">
        <v>3274</v>
      </c>
      <c r="L74" s="353">
        <v>2971</v>
      </c>
      <c r="M74" s="353">
        <v>1863</v>
      </c>
      <c r="N74" s="353">
        <v>3274</v>
      </c>
      <c r="O74" s="361">
        <f>'AT-3'!G73</f>
        <v>3274</v>
      </c>
    </row>
    <row r="75" spans="1:15" ht="15" customHeight="1">
      <c r="A75" s="353">
        <f>AT3A_Schools_PS!A75</f>
        <v>66</v>
      </c>
      <c r="B75" s="353" t="str">
        <f>AT3A_Schools_PS!B75</f>
        <v>66-SHRAWASTI</v>
      </c>
      <c r="C75" s="353">
        <v>1295</v>
      </c>
      <c r="D75" s="353">
        <v>10</v>
      </c>
      <c r="E75" s="353">
        <v>0</v>
      </c>
      <c r="F75" s="353">
        <v>1285</v>
      </c>
      <c r="G75" s="353">
        <v>0</v>
      </c>
      <c r="H75" s="353">
        <v>0</v>
      </c>
      <c r="I75" s="353">
        <v>1295</v>
      </c>
      <c r="J75" s="353">
        <v>1295</v>
      </c>
      <c r="K75" s="353">
        <v>1295</v>
      </c>
      <c r="L75" s="353">
        <v>1295</v>
      </c>
      <c r="M75" s="353">
        <v>1295</v>
      </c>
      <c r="N75" s="353">
        <v>1295</v>
      </c>
      <c r="O75" s="361">
        <f>'AT-3'!G74</f>
        <v>1295</v>
      </c>
    </row>
    <row r="76" spans="1:15" ht="15" customHeight="1">
      <c r="A76" s="353">
        <f>AT3A_Schools_PS!A76</f>
        <v>67</v>
      </c>
      <c r="B76" s="353" t="str">
        <f>AT3A_Schools_PS!B76</f>
        <v>67-SIDDHARTHNAGAR</v>
      </c>
      <c r="C76" s="353">
        <v>2752</v>
      </c>
      <c r="D76" s="353">
        <v>0</v>
      </c>
      <c r="E76" s="353">
        <v>0</v>
      </c>
      <c r="F76" s="353">
        <v>2752</v>
      </c>
      <c r="G76" s="353">
        <v>0</v>
      </c>
      <c r="H76" s="353">
        <v>0</v>
      </c>
      <c r="I76" s="353">
        <v>0</v>
      </c>
      <c r="J76" s="353">
        <v>2752</v>
      </c>
      <c r="K76" s="353">
        <v>2752</v>
      </c>
      <c r="L76" s="353">
        <v>2752</v>
      </c>
      <c r="M76" s="353">
        <v>0</v>
      </c>
      <c r="N76" s="353">
        <v>2752</v>
      </c>
      <c r="O76" s="361">
        <f>'AT-3'!G75</f>
        <v>2752</v>
      </c>
    </row>
    <row r="77" spans="1:15" ht="15" customHeight="1">
      <c r="A77" s="353">
        <f>AT3A_Schools_PS!A77</f>
        <v>68</v>
      </c>
      <c r="B77" s="353" t="str">
        <f>AT3A_Schools_PS!B77</f>
        <v>68-SITAPUR</v>
      </c>
      <c r="C77" s="353">
        <v>4338</v>
      </c>
      <c r="D77" s="353">
        <v>0</v>
      </c>
      <c r="E77" s="353">
        <v>0</v>
      </c>
      <c r="F77" s="353">
        <v>4338</v>
      </c>
      <c r="G77" s="353">
        <v>0</v>
      </c>
      <c r="H77" s="353">
        <v>0</v>
      </c>
      <c r="I77" s="353">
        <v>4338</v>
      </c>
      <c r="J77" s="353">
        <v>4338</v>
      </c>
      <c r="K77" s="353">
        <v>4338</v>
      </c>
      <c r="L77" s="353">
        <v>4338</v>
      </c>
      <c r="M77" s="353">
        <v>4338</v>
      </c>
      <c r="N77" s="353">
        <v>4338</v>
      </c>
      <c r="O77" s="361">
        <f>'AT-3'!G76</f>
        <v>4338</v>
      </c>
    </row>
    <row r="78" spans="1:15" ht="15" customHeight="1">
      <c r="A78" s="353">
        <f>AT3A_Schools_PS!A78</f>
        <v>69</v>
      </c>
      <c r="B78" s="353" t="str">
        <f>AT3A_Schools_PS!B78</f>
        <v>69-SONBHADRA</v>
      </c>
      <c r="C78" s="353">
        <v>2490</v>
      </c>
      <c r="D78" s="353">
        <v>0</v>
      </c>
      <c r="E78" s="353">
        <v>0</v>
      </c>
      <c r="F78" s="353">
        <v>2490</v>
      </c>
      <c r="G78" s="353">
        <v>0</v>
      </c>
      <c r="H78" s="353">
        <v>0</v>
      </c>
      <c r="I78" s="353">
        <v>2490</v>
      </c>
      <c r="J78" s="353">
        <v>2490</v>
      </c>
      <c r="K78" s="353">
        <v>2490</v>
      </c>
      <c r="L78" s="353">
        <v>677</v>
      </c>
      <c r="M78" s="353">
        <v>891</v>
      </c>
      <c r="N78" s="353">
        <v>2490</v>
      </c>
      <c r="O78" s="361">
        <f>'AT-3'!G77</f>
        <v>2490</v>
      </c>
    </row>
    <row r="79" spans="1:15" ht="15" customHeight="1">
      <c r="A79" s="353">
        <f>AT3A_Schools_PS!A79</f>
        <v>70</v>
      </c>
      <c r="B79" s="353" t="str">
        <f>AT3A_Schools_PS!B79</f>
        <v>70-SULTANPUR</v>
      </c>
      <c r="C79" s="353">
        <v>2471</v>
      </c>
      <c r="D79" s="353">
        <v>28</v>
      </c>
      <c r="E79" s="353">
        <v>54</v>
      </c>
      <c r="F79" s="353">
        <v>2375</v>
      </c>
      <c r="G79" s="353">
        <v>0</v>
      </c>
      <c r="H79" s="353">
        <v>14</v>
      </c>
      <c r="I79" s="353">
        <v>2471</v>
      </c>
      <c r="J79" s="353">
        <v>2471</v>
      </c>
      <c r="K79" s="353">
        <v>2360</v>
      </c>
      <c r="L79" s="353">
        <v>1040</v>
      </c>
      <c r="M79" s="353">
        <v>760</v>
      </c>
      <c r="N79" s="353">
        <v>2471</v>
      </c>
      <c r="O79" s="361">
        <f>'AT-3'!G78</f>
        <v>2471</v>
      </c>
    </row>
    <row r="80" spans="1:15" ht="15" customHeight="1">
      <c r="A80" s="353">
        <f>AT3A_Schools_PS!A80</f>
        <v>71</v>
      </c>
      <c r="B80" s="353" t="str">
        <f>AT3A_Schools_PS!B80</f>
        <v>71-UNNAO</v>
      </c>
      <c r="C80" s="353">
        <v>3240</v>
      </c>
      <c r="D80" s="353">
        <v>0</v>
      </c>
      <c r="E80" s="353">
        <v>0</v>
      </c>
      <c r="F80" s="353">
        <v>3240</v>
      </c>
      <c r="G80" s="353">
        <v>0</v>
      </c>
      <c r="H80" s="353">
        <v>0</v>
      </c>
      <c r="I80" s="353">
        <v>3240</v>
      </c>
      <c r="J80" s="353">
        <v>3240</v>
      </c>
      <c r="K80" s="353">
        <v>3240</v>
      </c>
      <c r="L80" s="353">
        <v>3240</v>
      </c>
      <c r="M80" s="353"/>
      <c r="N80" s="353">
        <v>3240</v>
      </c>
      <c r="O80" s="361">
        <f>'AT-3'!G79</f>
        <v>3240</v>
      </c>
    </row>
    <row r="81" spans="1:15" ht="15" customHeight="1">
      <c r="A81" s="353">
        <f>AT3A_Schools_PS!A81</f>
        <v>72</v>
      </c>
      <c r="B81" s="353" t="str">
        <f>AT3A_Schools_PS!B81</f>
        <v>72-VARANASI</v>
      </c>
      <c r="C81" s="353">
        <v>1610</v>
      </c>
      <c r="D81" s="353">
        <v>21</v>
      </c>
      <c r="E81" s="353">
        <v>53</v>
      </c>
      <c r="F81" s="353">
        <v>1536</v>
      </c>
      <c r="G81" s="353">
        <v>0</v>
      </c>
      <c r="H81" s="353">
        <v>0</v>
      </c>
      <c r="I81" s="353">
        <v>1610</v>
      </c>
      <c r="J81" s="353">
        <v>246</v>
      </c>
      <c r="K81" s="353">
        <v>1610</v>
      </c>
      <c r="L81" s="353">
        <v>853</v>
      </c>
      <c r="M81" s="353">
        <v>69</v>
      </c>
      <c r="N81" s="353">
        <v>4824</v>
      </c>
      <c r="O81" s="361">
        <f>'AT-3'!G80</f>
        <v>1610</v>
      </c>
    </row>
    <row r="82" spans="1:15" ht="15" customHeight="1">
      <c r="A82" s="353">
        <f>AT3A_Schools_PS!A82</f>
        <v>73</v>
      </c>
      <c r="B82" s="353" t="str">
        <f>AT3A_Schools_PS!B82</f>
        <v>73-SAMBHAL</v>
      </c>
      <c r="C82" s="353">
        <v>1582</v>
      </c>
      <c r="D82" s="353">
        <v>0</v>
      </c>
      <c r="E82" s="353">
        <v>0</v>
      </c>
      <c r="F82" s="353">
        <v>1582</v>
      </c>
      <c r="G82" s="353">
        <v>0</v>
      </c>
      <c r="H82" s="353">
        <v>0</v>
      </c>
      <c r="I82" s="353">
        <v>1582</v>
      </c>
      <c r="J82" s="353">
        <v>1582</v>
      </c>
      <c r="K82" s="353">
        <v>1582</v>
      </c>
      <c r="L82" s="353">
        <v>1582</v>
      </c>
      <c r="M82" s="353">
        <v>1582</v>
      </c>
      <c r="N82" s="353">
        <v>1582</v>
      </c>
      <c r="O82" s="361">
        <f>'AT-3'!G81</f>
        <v>1582</v>
      </c>
    </row>
    <row r="83" spans="1:15" ht="15" customHeight="1">
      <c r="A83" s="353">
        <f>AT3A_Schools_PS!A83</f>
        <v>74</v>
      </c>
      <c r="B83" s="353" t="str">
        <f>AT3A_Schools_PS!B83</f>
        <v>74-HAPUR</v>
      </c>
      <c r="C83" s="353">
        <v>700</v>
      </c>
      <c r="D83" s="353">
        <v>0</v>
      </c>
      <c r="E83" s="353">
        <v>0</v>
      </c>
      <c r="F83" s="353">
        <v>700</v>
      </c>
      <c r="G83" s="353">
        <v>0</v>
      </c>
      <c r="H83" s="353">
        <v>0</v>
      </c>
      <c r="I83" s="353">
        <v>700</v>
      </c>
      <c r="J83" s="353">
        <v>303</v>
      </c>
      <c r="K83" s="353">
        <v>700</v>
      </c>
      <c r="L83" s="353">
        <v>303</v>
      </c>
      <c r="M83" s="353">
        <v>283</v>
      </c>
      <c r="N83" s="353">
        <v>86</v>
      </c>
      <c r="O83" s="361">
        <f>'AT-3'!G82</f>
        <v>700</v>
      </c>
    </row>
    <row r="84" spans="1:15" ht="15" customHeight="1">
      <c r="A84" s="353">
        <f>AT3A_Schools_PS!A84</f>
        <v>75</v>
      </c>
      <c r="B84" s="353" t="str">
        <f>AT3A_Schools_PS!B84</f>
        <v>75-SHAMLI</v>
      </c>
      <c r="C84" s="353">
        <v>800</v>
      </c>
      <c r="D84" s="353">
        <v>25</v>
      </c>
      <c r="E84" s="353">
        <v>39</v>
      </c>
      <c r="F84" s="353">
        <v>736</v>
      </c>
      <c r="G84" s="353">
        <v>0</v>
      </c>
      <c r="H84" s="353">
        <v>0</v>
      </c>
      <c r="I84" s="353">
        <v>800</v>
      </c>
      <c r="J84" s="353">
        <v>800</v>
      </c>
      <c r="K84" s="353">
        <v>800</v>
      </c>
      <c r="L84" s="353">
        <v>290</v>
      </c>
      <c r="M84" s="353">
        <v>44</v>
      </c>
      <c r="N84" s="353">
        <v>763</v>
      </c>
      <c r="O84" s="361">
        <f>'AT-3'!G83</f>
        <v>800</v>
      </c>
    </row>
    <row r="89" spans="1:15" ht="12.75">
      <c r="A89" s="321" t="str">
        <f>AT_2A_fundflow!A53</f>
        <v>Date:</v>
      </c>
      <c r="L89" s="362" t="str">
        <f>'AT-1'!J46</f>
        <v>(Signature)</v>
      </c>
    </row>
    <row r="90" spans="1:15" ht="12.75">
      <c r="A90" s="321" t="str">
        <f>AT_2A_fundflow!A54</f>
        <v>Place: LUCKNOW</v>
      </c>
      <c r="L90" s="362" t="str">
        <f>'AT-1'!J47</f>
        <v>Secretary Basic Education Department</v>
      </c>
    </row>
    <row r="91" spans="1:15" ht="12.75">
      <c r="K91" s="362" t="str">
        <f>'AT-1'!I48</f>
        <v>Seal:</v>
      </c>
    </row>
  </sheetData>
  <mergeCells count="10">
    <mergeCell ref="A3:N3"/>
    <mergeCell ref="A2:N2"/>
    <mergeCell ref="A4:N4"/>
    <mergeCell ref="C6:C7"/>
    <mergeCell ref="I6:I7"/>
    <mergeCell ref="J6:J7"/>
    <mergeCell ref="D6:H6"/>
    <mergeCell ref="K6:N6"/>
    <mergeCell ref="A6:A7"/>
    <mergeCell ref="B6:B7"/>
  </mergeCells>
  <conditionalFormatting sqref="C10:C84">
    <cfRule type="cellIs" dxfId="12" priority="1" operator="notEqual">
      <formula>O10</formula>
    </cfRule>
  </conditionalFormatting>
  <conditionalFormatting sqref="C10:C84">
    <cfRule type="cellIs" dxfId="11" priority="2" operator="notEqual">
      <formula>D10+E10+F10+G10+H10</formula>
    </cfRule>
  </conditionalFormatting>
  <conditionalFormatting sqref="R12">
    <cfRule type="notContainsBlanks" dxfId="10" priority="3">
      <formula>LEN(TRIM(R12))&gt;0</formula>
    </cfRule>
  </conditionalFormatting>
  <printOptions horizontalCentered="1"/>
  <pageMargins left="0.59055118110236227" right="0.59055118110236227" top="0.78740157480314965" bottom="0.59055118110236227" header="0.78740157480314965" footer="0.39370078740157483"/>
  <pageSetup paperSize="9" scale="85" fitToHeight="0" pageOrder="overThenDown" orientation="landscape" cellComments="atEnd" r:id="rId1"/>
  <headerFooter>
    <oddFooter>&amp;R&amp;P of &amp;N</oddFooter>
  </headerFooter>
</worksheet>
</file>

<file path=xl/worksheets/sheet38.xml><?xml version="1.0" encoding="utf-8"?>
<worksheet xmlns="http://schemas.openxmlformats.org/spreadsheetml/2006/main" xmlns:r="http://schemas.openxmlformats.org/officeDocument/2006/relationships">
  <sheetPr>
    <tabColor rgb="FF00B050"/>
    <outlinePr summaryBelow="0" summaryRight="0"/>
    <pageSetUpPr fitToPage="1"/>
  </sheetPr>
  <dimension ref="A1:Z1000"/>
  <sheetViews>
    <sheetView view="pageBreakPreview" zoomScaleSheetLayoutView="100" workbookViewId="0">
      <pane xSplit="2" ySplit="9" topLeftCell="C25" activePane="bottomRight" state="frozen"/>
      <selection activeCell="D42" sqref="D42:F43"/>
      <selection pane="topRight" activeCell="D42" sqref="D42:F43"/>
      <selection pane="bottomLeft" activeCell="D42" sqref="D42:F43"/>
      <selection pane="bottomRight" activeCell="A32" sqref="A32:XFD32"/>
    </sheetView>
  </sheetViews>
  <sheetFormatPr defaultColWidth="14.42578125" defaultRowHeight="15.75" customHeight="1"/>
  <cols>
    <col min="1" max="1" width="6.7109375" style="513" customWidth="1"/>
    <col min="2" max="2" width="21.7109375" style="513" bestFit="1" customWidth="1"/>
    <col min="3" max="3" width="57.7109375" style="513" bestFit="1" customWidth="1"/>
    <col min="4" max="7" width="14.42578125" style="513"/>
    <col min="8" max="8" width="20.28515625" style="405" customWidth="1"/>
    <col min="9" max="16384" width="14.42578125" style="513"/>
  </cols>
  <sheetData>
    <row r="1" spans="1:26" ht="12.75">
      <c r="A1" s="518"/>
      <c r="B1" s="518"/>
      <c r="C1" s="518"/>
      <c r="D1" s="518"/>
      <c r="E1" s="518"/>
      <c r="F1" s="518"/>
      <c r="G1" s="518"/>
      <c r="H1" s="337" t="s">
        <v>446</v>
      </c>
      <c r="I1" s="517"/>
      <c r="J1" s="517"/>
      <c r="K1" s="517"/>
      <c r="L1" s="517"/>
      <c r="M1" s="517"/>
      <c r="N1" s="517"/>
      <c r="O1" s="517"/>
      <c r="P1" s="517"/>
      <c r="Q1" s="517"/>
      <c r="R1" s="517"/>
      <c r="S1" s="517"/>
      <c r="T1" s="517"/>
      <c r="U1" s="517"/>
      <c r="V1" s="517"/>
      <c r="W1" s="517"/>
      <c r="X1" s="517"/>
      <c r="Y1" s="517"/>
      <c r="Z1" s="517"/>
    </row>
    <row r="2" spans="1:26" ht="12.75">
      <c r="A2" s="701" t="str">
        <f>'AT-2-S1 BUDGET'!A2</f>
        <v>[Mid Day Meal Scheme, U.P.]</v>
      </c>
      <c r="B2" s="680"/>
      <c r="C2" s="680"/>
      <c r="D2" s="680"/>
      <c r="E2" s="680"/>
      <c r="F2" s="680"/>
      <c r="G2" s="680"/>
      <c r="H2" s="680"/>
      <c r="I2" s="517"/>
      <c r="J2" s="517"/>
      <c r="K2" s="517"/>
      <c r="L2" s="517"/>
      <c r="M2" s="517"/>
      <c r="N2" s="517"/>
      <c r="O2" s="517"/>
      <c r="P2" s="517"/>
      <c r="Q2" s="517"/>
      <c r="R2" s="517"/>
      <c r="S2" s="517"/>
      <c r="T2" s="517"/>
      <c r="U2" s="517"/>
      <c r="V2" s="517"/>
      <c r="W2" s="517"/>
      <c r="X2" s="517"/>
      <c r="Y2" s="517"/>
      <c r="Z2" s="517"/>
    </row>
    <row r="3" spans="1:26" ht="23.25">
      <c r="A3" s="704" t="str">
        <f>'AT-2-S1 BUDGET'!A3</f>
        <v>Annual Work Plan and Budget 2019-20</v>
      </c>
      <c r="B3" s="680"/>
      <c r="C3" s="680"/>
      <c r="D3" s="680"/>
      <c r="E3" s="680"/>
      <c r="F3" s="680"/>
      <c r="G3" s="680"/>
      <c r="H3" s="680"/>
      <c r="I3" s="517"/>
      <c r="J3" s="517"/>
      <c r="K3" s="517"/>
      <c r="L3" s="517"/>
      <c r="M3" s="517"/>
      <c r="N3" s="517"/>
      <c r="O3" s="517"/>
      <c r="P3" s="517"/>
      <c r="Q3" s="517"/>
      <c r="R3" s="517"/>
      <c r="S3" s="517"/>
      <c r="T3" s="517"/>
      <c r="U3" s="517"/>
      <c r="V3" s="517"/>
      <c r="W3" s="517"/>
      <c r="X3" s="517"/>
      <c r="Y3" s="517"/>
      <c r="Z3" s="517"/>
    </row>
    <row r="4" spans="1:26" ht="12.75">
      <c r="A4" s="705" t="s">
        <v>447</v>
      </c>
      <c r="B4" s="680"/>
      <c r="C4" s="680"/>
      <c r="D4" s="680"/>
      <c r="E4" s="680"/>
      <c r="F4" s="680"/>
      <c r="G4" s="680"/>
      <c r="H4" s="680"/>
      <c r="I4" s="517"/>
      <c r="J4" s="517"/>
      <c r="K4" s="517"/>
      <c r="L4" s="517"/>
      <c r="M4" s="517"/>
      <c r="N4" s="517"/>
      <c r="O4" s="517"/>
      <c r="P4" s="517"/>
      <c r="Q4" s="517"/>
      <c r="R4" s="517"/>
      <c r="S4" s="517"/>
      <c r="T4" s="517"/>
      <c r="U4" s="517"/>
      <c r="V4" s="517"/>
      <c r="W4" s="517"/>
      <c r="X4" s="517"/>
      <c r="Y4" s="517"/>
      <c r="Z4" s="517"/>
    </row>
    <row r="5" spans="1:26" ht="25.5">
      <c r="A5" s="295" t="str">
        <f>AT_2A_fundflow!A5</f>
        <v>State: UTTAR PRADESH</v>
      </c>
      <c r="B5" s="518"/>
      <c r="C5" s="518"/>
      <c r="D5" s="518"/>
      <c r="E5" s="518"/>
      <c r="F5" s="383"/>
      <c r="G5" s="383"/>
      <c r="H5" s="537" t="str">
        <f>AT_2A_fundflow!U5</f>
        <v>(For the Period 01.04.18 to 31.03.19)</v>
      </c>
      <c r="I5" s="517"/>
      <c r="J5" s="517"/>
      <c r="K5" s="517"/>
      <c r="L5" s="517"/>
      <c r="M5" s="517"/>
      <c r="N5" s="517"/>
      <c r="O5" s="517"/>
      <c r="P5" s="517"/>
      <c r="Q5" s="517"/>
      <c r="R5" s="517"/>
      <c r="S5" s="517"/>
      <c r="T5" s="517"/>
      <c r="U5" s="517"/>
      <c r="V5" s="517"/>
      <c r="W5" s="517"/>
      <c r="X5" s="517"/>
      <c r="Y5" s="517"/>
      <c r="Z5" s="517"/>
    </row>
    <row r="6" spans="1:26" ht="18" customHeight="1">
      <c r="A6" s="764" t="s">
        <v>83</v>
      </c>
      <c r="B6" s="764" t="s">
        <v>90</v>
      </c>
      <c r="C6" s="764" t="s">
        <v>448</v>
      </c>
      <c r="D6" s="762" t="s">
        <v>449</v>
      </c>
      <c r="E6" s="763"/>
      <c r="F6" s="762" t="s">
        <v>450</v>
      </c>
      <c r="G6" s="763"/>
      <c r="H6" s="691" t="s">
        <v>372</v>
      </c>
      <c r="I6" s="517"/>
      <c r="J6" s="517"/>
      <c r="K6" s="517"/>
      <c r="L6" s="517"/>
      <c r="M6" s="517"/>
      <c r="N6" s="517"/>
      <c r="O6" s="517"/>
      <c r="P6" s="517"/>
      <c r="Q6" s="517"/>
      <c r="R6" s="517"/>
      <c r="S6" s="517"/>
      <c r="T6" s="517"/>
      <c r="U6" s="517"/>
      <c r="V6" s="517"/>
      <c r="W6" s="517"/>
      <c r="X6" s="517"/>
      <c r="Y6" s="517"/>
      <c r="Z6" s="517"/>
    </row>
    <row r="7" spans="1:26" ht="55.5" customHeight="1">
      <c r="A7" s="765"/>
      <c r="B7" s="765"/>
      <c r="C7" s="765"/>
      <c r="D7" s="538" t="s">
        <v>451</v>
      </c>
      <c r="E7" s="538" t="s">
        <v>452</v>
      </c>
      <c r="F7" s="538" t="s">
        <v>453</v>
      </c>
      <c r="G7" s="538" t="s">
        <v>454</v>
      </c>
      <c r="H7" s="766"/>
      <c r="I7" s="517"/>
      <c r="J7" s="517"/>
      <c r="K7" s="517"/>
      <c r="L7" s="517"/>
      <c r="M7" s="517"/>
      <c r="N7" s="517"/>
      <c r="O7" s="517"/>
      <c r="P7" s="517"/>
      <c r="Q7" s="517"/>
      <c r="R7" s="517"/>
      <c r="S7" s="517"/>
      <c r="T7" s="517"/>
      <c r="U7" s="517"/>
      <c r="V7" s="517"/>
      <c r="W7" s="517"/>
      <c r="X7" s="517"/>
      <c r="Y7" s="517"/>
      <c r="Z7" s="517"/>
    </row>
    <row r="8" spans="1:26" ht="12.75">
      <c r="A8" s="538">
        <v>1</v>
      </c>
      <c r="B8" s="538">
        <v>2</v>
      </c>
      <c r="C8" s="538">
        <v>3</v>
      </c>
      <c r="D8" s="538">
        <v>4</v>
      </c>
      <c r="E8" s="538">
        <v>5</v>
      </c>
      <c r="F8" s="538">
        <v>6</v>
      </c>
      <c r="G8" s="538">
        <v>7</v>
      </c>
      <c r="H8" s="285">
        <v>8</v>
      </c>
      <c r="I8" s="517"/>
      <c r="J8" s="517"/>
      <c r="K8" s="517"/>
      <c r="L8" s="517"/>
      <c r="M8" s="517"/>
      <c r="N8" s="517"/>
      <c r="O8" s="517"/>
      <c r="P8" s="517"/>
      <c r="Q8" s="517"/>
      <c r="R8" s="517"/>
      <c r="S8" s="517"/>
      <c r="T8" s="517"/>
      <c r="U8" s="517"/>
      <c r="V8" s="517"/>
      <c r="W8" s="517"/>
      <c r="X8" s="517"/>
      <c r="Y8" s="517"/>
      <c r="Z8" s="517"/>
    </row>
    <row r="9" spans="1:26" ht="12.75">
      <c r="A9" s="289"/>
      <c r="B9" s="289" t="s">
        <v>27</v>
      </c>
      <c r="C9" s="289"/>
      <c r="D9" s="289">
        <f>SUM(D10:D84)</f>
        <v>2713</v>
      </c>
      <c r="E9" s="289">
        <f>SUM(E10:E84)</f>
        <v>1034</v>
      </c>
      <c r="F9" s="289">
        <f>SUM(F10:F84)</f>
        <v>700</v>
      </c>
      <c r="G9" s="289">
        <f>SUM(G10:G84)</f>
        <v>8</v>
      </c>
      <c r="H9" s="332"/>
      <c r="I9" s="197"/>
      <c r="J9" s="197"/>
      <c r="K9" s="197"/>
      <c r="L9" s="197"/>
      <c r="M9" s="197"/>
      <c r="N9" s="197"/>
      <c r="O9" s="197"/>
      <c r="P9" s="197"/>
      <c r="Q9" s="197"/>
      <c r="R9" s="197"/>
      <c r="S9" s="197"/>
      <c r="T9" s="197"/>
      <c r="U9" s="197"/>
      <c r="V9" s="197"/>
      <c r="W9" s="197"/>
      <c r="X9" s="197"/>
      <c r="Y9" s="197"/>
      <c r="Z9" s="197"/>
    </row>
    <row r="10" spans="1:26" ht="12.75">
      <c r="A10" s="290">
        <f>AT3A_Schools_PS!A10</f>
        <v>1</v>
      </c>
      <c r="B10" s="290" t="str">
        <f>AT3A_Schools_PS!B10</f>
        <v>01-AGRA</v>
      </c>
      <c r="C10" s="290"/>
      <c r="D10" s="290">
        <v>0</v>
      </c>
      <c r="E10" s="290">
        <v>0</v>
      </c>
      <c r="F10" s="290">
        <v>0</v>
      </c>
      <c r="G10" s="290">
        <v>0</v>
      </c>
      <c r="H10" s="297"/>
      <c r="I10" s="517"/>
      <c r="J10" s="517"/>
      <c r="K10" s="517"/>
      <c r="L10" s="517"/>
      <c r="M10" s="517"/>
      <c r="N10" s="517"/>
      <c r="O10" s="517"/>
      <c r="P10" s="517"/>
      <c r="Q10" s="517"/>
      <c r="R10" s="517"/>
      <c r="S10" s="517"/>
      <c r="T10" s="517"/>
      <c r="U10" s="517"/>
      <c r="V10" s="517"/>
      <c r="W10" s="517"/>
      <c r="X10" s="517"/>
      <c r="Y10" s="517"/>
      <c r="Z10" s="517"/>
    </row>
    <row r="11" spans="1:26" ht="12.75">
      <c r="A11" s="290">
        <f>AT3A_Schools_PS!A11</f>
        <v>2</v>
      </c>
      <c r="B11" s="290" t="str">
        <f>AT3A_Schools_PS!B11</f>
        <v>02-ALIGARH</v>
      </c>
      <c r="C11" s="290" t="s">
        <v>1082</v>
      </c>
      <c r="D11" s="290">
        <v>8</v>
      </c>
      <c r="E11" s="290">
        <v>0</v>
      </c>
      <c r="F11" s="290">
        <v>0</v>
      </c>
      <c r="G11" s="290">
        <v>0</v>
      </c>
      <c r="H11" s="297" t="s">
        <v>1083</v>
      </c>
      <c r="I11" s="517"/>
      <c r="J11" s="517"/>
      <c r="K11" s="517"/>
      <c r="L11" s="517"/>
      <c r="M11" s="517"/>
      <c r="N11" s="517"/>
      <c r="O11" s="517"/>
      <c r="P11" s="517"/>
      <c r="Q11" s="517"/>
      <c r="R11" s="517"/>
      <c r="S11" s="517"/>
      <c r="T11" s="517"/>
      <c r="U11" s="517"/>
      <c r="V11" s="517"/>
      <c r="W11" s="517"/>
      <c r="X11" s="517"/>
      <c r="Y11" s="517"/>
      <c r="Z11" s="517"/>
    </row>
    <row r="12" spans="1:26" ht="12.75">
      <c r="A12" s="290">
        <f>AT3A_Schools_PS!A12</f>
        <v>3</v>
      </c>
      <c r="B12" s="290" t="str">
        <f>AT3A_Schools_PS!B12</f>
        <v>03-ALLAHABAD</v>
      </c>
      <c r="C12" s="290"/>
      <c r="D12" s="290">
        <v>0</v>
      </c>
      <c r="E12" s="290">
        <v>0</v>
      </c>
      <c r="F12" s="290">
        <v>0</v>
      </c>
      <c r="G12" s="290">
        <v>0</v>
      </c>
      <c r="H12" s="297"/>
      <c r="I12" s="517"/>
      <c r="J12" s="517"/>
      <c r="K12" s="517"/>
      <c r="L12" s="517"/>
      <c r="M12" s="517"/>
      <c r="N12" s="517"/>
      <c r="O12" s="517"/>
      <c r="P12" s="517"/>
      <c r="Q12" s="517"/>
      <c r="R12" s="517"/>
      <c r="S12" s="517"/>
      <c r="T12" s="517"/>
      <c r="U12" s="517"/>
      <c r="V12" s="517"/>
      <c r="W12" s="517"/>
      <c r="X12" s="517"/>
      <c r="Y12" s="517"/>
      <c r="Z12" s="517"/>
    </row>
    <row r="13" spans="1:26" ht="12.75">
      <c r="A13" s="290">
        <f>AT3A_Schools_PS!A13</f>
        <v>4</v>
      </c>
      <c r="B13" s="290" t="str">
        <f>AT3A_Schools_PS!B13</f>
        <v>04-AMBEDKAR NAGAR</v>
      </c>
      <c r="C13" s="290" t="s">
        <v>455</v>
      </c>
      <c r="D13" s="290">
        <v>14</v>
      </c>
      <c r="E13" s="290">
        <v>14</v>
      </c>
      <c r="F13" s="290">
        <v>14</v>
      </c>
      <c r="G13" s="290">
        <v>0</v>
      </c>
      <c r="H13" s="297"/>
      <c r="I13" s="517"/>
      <c r="J13" s="517"/>
      <c r="K13" s="517"/>
      <c r="L13" s="517"/>
      <c r="M13" s="517"/>
      <c r="N13" s="517"/>
      <c r="O13" s="517"/>
      <c r="P13" s="517"/>
      <c r="Q13" s="517"/>
      <c r="R13" s="517"/>
      <c r="S13" s="517"/>
      <c r="T13" s="517"/>
      <c r="U13" s="517"/>
      <c r="V13" s="517"/>
      <c r="W13" s="517"/>
      <c r="X13" s="517"/>
      <c r="Y13" s="517"/>
      <c r="Z13" s="517"/>
    </row>
    <row r="14" spans="1:26" ht="12.75">
      <c r="A14" s="290">
        <f>AT3A_Schools_PS!A14</f>
        <v>5</v>
      </c>
      <c r="B14" s="290" t="str">
        <f>AT3A_Schools_PS!B14</f>
        <v>05-AURAIYA</v>
      </c>
      <c r="C14" s="290"/>
      <c r="D14" s="290">
        <v>0</v>
      </c>
      <c r="E14" s="290">
        <v>0</v>
      </c>
      <c r="F14" s="290">
        <v>0</v>
      </c>
      <c r="G14" s="290">
        <v>0</v>
      </c>
      <c r="H14" s="297"/>
      <c r="I14" s="517"/>
      <c r="J14" s="517"/>
      <c r="K14" s="517"/>
      <c r="L14" s="517"/>
      <c r="M14" s="517"/>
      <c r="N14" s="517"/>
      <c r="O14" s="517"/>
      <c r="P14" s="517"/>
      <c r="Q14" s="517"/>
      <c r="R14" s="517"/>
      <c r="S14" s="517"/>
      <c r="T14" s="517"/>
      <c r="U14" s="517"/>
      <c r="V14" s="517"/>
      <c r="W14" s="517"/>
      <c r="X14" s="517"/>
      <c r="Y14" s="517"/>
      <c r="Z14" s="517"/>
    </row>
    <row r="15" spans="1:26" ht="12.75">
      <c r="A15" s="290">
        <f>AT3A_Schools_PS!A15</f>
        <v>6</v>
      </c>
      <c r="B15" s="290" t="str">
        <f>AT3A_Schools_PS!B15</f>
        <v>06-AZAMGARH</v>
      </c>
      <c r="C15" s="290"/>
      <c r="D15" s="290">
        <v>0</v>
      </c>
      <c r="E15" s="290">
        <v>0</v>
      </c>
      <c r="F15" s="290">
        <v>0</v>
      </c>
      <c r="G15" s="290">
        <v>0</v>
      </c>
      <c r="H15" s="297"/>
      <c r="I15" s="517"/>
      <c r="J15" s="517"/>
      <c r="K15" s="517"/>
      <c r="L15" s="517"/>
      <c r="M15" s="517"/>
      <c r="N15" s="517"/>
      <c r="O15" s="517"/>
      <c r="P15" s="517"/>
      <c r="Q15" s="517"/>
      <c r="R15" s="517"/>
      <c r="S15" s="517"/>
      <c r="T15" s="517"/>
      <c r="U15" s="517"/>
      <c r="V15" s="517"/>
      <c r="W15" s="517"/>
      <c r="X15" s="517"/>
      <c r="Y15" s="517"/>
      <c r="Z15" s="517"/>
    </row>
    <row r="16" spans="1:26" ht="12.75">
      <c r="A16" s="290">
        <f>AT3A_Schools_PS!A16</f>
        <v>7</v>
      </c>
      <c r="B16" s="290" t="str">
        <f>AT3A_Schools_PS!B16</f>
        <v>07-BADAUN</v>
      </c>
      <c r="C16" s="290"/>
      <c r="D16" s="290">
        <v>0</v>
      </c>
      <c r="E16" s="290">
        <v>0</v>
      </c>
      <c r="F16" s="290">
        <v>0</v>
      </c>
      <c r="G16" s="290">
        <v>0</v>
      </c>
      <c r="H16" s="297"/>
      <c r="I16" s="517"/>
      <c r="J16" s="517"/>
      <c r="K16" s="517"/>
      <c r="L16" s="517"/>
      <c r="M16" s="517"/>
      <c r="N16" s="517"/>
      <c r="O16" s="517"/>
      <c r="P16" s="517"/>
      <c r="Q16" s="517"/>
      <c r="R16" s="517"/>
      <c r="S16" s="517"/>
      <c r="T16" s="517"/>
      <c r="U16" s="517"/>
      <c r="V16" s="517"/>
      <c r="W16" s="517"/>
      <c r="X16" s="517"/>
      <c r="Y16" s="517"/>
      <c r="Z16" s="517"/>
    </row>
    <row r="17" spans="1:26" ht="12.75">
      <c r="A17" s="290">
        <f>AT3A_Schools_PS!A17</f>
        <v>8</v>
      </c>
      <c r="B17" s="290" t="str">
        <f>AT3A_Schools_PS!B17</f>
        <v>08-BAGHPAT</v>
      </c>
      <c r="C17" s="290" t="s">
        <v>1084</v>
      </c>
      <c r="D17" s="290">
        <v>9</v>
      </c>
      <c r="E17" s="290">
        <v>5</v>
      </c>
      <c r="F17" s="290">
        <v>0</v>
      </c>
      <c r="G17" s="290">
        <v>0</v>
      </c>
      <c r="H17" s="297" t="s">
        <v>1083</v>
      </c>
      <c r="I17" s="517"/>
      <c r="J17" s="517"/>
      <c r="K17" s="517"/>
      <c r="L17" s="517"/>
      <c r="M17" s="517"/>
      <c r="N17" s="517"/>
      <c r="O17" s="517"/>
      <c r="P17" s="517"/>
      <c r="Q17" s="517"/>
      <c r="R17" s="517"/>
      <c r="S17" s="517"/>
      <c r="T17" s="517"/>
      <c r="U17" s="517"/>
      <c r="V17" s="517"/>
      <c r="W17" s="517"/>
      <c r="X17" s="517"/>
      <c r="Y17" s="517"/>
      <c r="Z17" s="517"/>
    </row>
    <row r="18" spans="1:26" ht="12.75">
      <c r="A18" s="290">
        <f>AT3A_Schools_PS!A18</f>
        <v>9</v>
      </c>
      <c r="B18" s="290" t="str">
        <f>AT3A_Schools_PS!B18</f>
        <v>09-BAHRAICH</v>
      </c>
      <c r="C18" s="290" t="s">
        <v>1085</v>
      </c>
      <c r="D18" s="290">
        <v>52</v>
      </c>
      <c r="E18" s="290">
        <v>52</v>
      </c>
      <c r="F18" s="290">
        <v>52</v>
      </c>
      <c r="G18" s="290">
        <v>0</v>
      </c>
      <c r="H18" s="297"/>
      <c r="I18" s="517"/>
      <c r="J18" s="517"/>
      <c r="K18" s="517"/>
      <c r="L18" s="517"/>
      <c r="M18" s="517"/>
      <c r="N18" s="517"/>
      <c r="O18" s="517"/>
      <c r="P18" s="517"/>
      <c r="Q18" s="517"/>
      <c r="R18" s="517"/>
      <c r="S18" s="517"/>
      <c r="T18" s="517"/>
      <c r="U18" s="517"/>
      <c r="V18" s="517"/>
      <c r="W18" s="517"/>
      <c r="X18" s="517"/>
      <c r="Y18" s="517"/>
      <c r="Z18" s="517"/>
    </row>
    <row r="19" spans="1:26" ht="12.75">
      <c r="A19" s="290">
        <f>AT3A_Schools_PS!A19</f>
        <v>10</v>
      </c>
      <c r="B19" s="290" t="str">
        <f>AT3A_Schools_PS!B19</f>
        <v>10-BALLIA</v>
      </c>
      <c r="C19" s="290"/>
      <c r="D19" s="290">
        <v>0</v>
      </c>
      <c r="E19" s="290">
        <v>0</v>
      </c>
      <c r="F19" s="290">
        <v>0</v>
      </c>
      <c r="G19" s="290">
        <v>0</v>
      </c>
      <c r="H19" s="297"/>
      <c r="I19" s="517"/>
      <c r="J19" s="517"/>
      <c r="K19" s="517"/>
      <c r="L19" s="517"/>
      <c r="M19" s="517"/>
      <c r="N19" s="517"/>
      <c r="O19" s="517"/>
      <c r="P19" s="517"/>
      <c r="Q19" s="517"/>
      <c r="R19" s="517"/>
      <c r="S19" s="517"/>
      <c r="T19" s="517"/>
      <c r="U19" s="517"/>
      <c r="V19" s="517"/>
      <c r="W19" s="517"/>
      <c r="X19" s="517"/>
      <c r="Y19" s="517"/>
      <c r="Z19" s="517"/>
    </row>
    <row r="20" spans="1:26" ht="12.75">
      <c r="A20" s="290">
        <f>AT3A_Schools_PS!A20</f>
        <v>11</v>
      </c>
      <c r="B20" s="290" t="str">
        <f>AT3A_Schools_PS!B20</f>
        <v>11-BALRAMPUR</v>
      </c>
      <c r="C20" s="290" t="s">
        <v>456</v>
      </c>
      <c r="D20" s="290">
        <v>7</v>
      </c>
      <c r="E20" s="290">
        <v>7</v>
      </c>
      <c r="F20" s="290">
        <v>0</v>
      </c>
      <c r="G20" s="290">
        <v>0</v>
      </c>
      <c r="H20" s="297" t="s">
        <v>1086</v>
      </c>
      <c r="I20" s="517"/>
      <c r="J20" s="517"/>
      <c r="K20" s="517"/>
      <c r="L20" s="517"/>
      <c r="M20" s="517"/>
      <c r="N20" s="517"/>
      <c r="O20" s="517"/>
      <c r="P20" s="517"/>
      <c r="Q20" s="517"/>
      <c r="R20" s="517"/>
      <c r="S20" s="517"/>
      <c r="T20" s="517"/>
      <c r="U20" s="517"/>
      <c r="V20" s="517"/>
      <c r="W20" s="517"/>
      <c r="X20" s="517"/>
      <c r="Y20" s="517"/>
      <c r="Z20" s="517"/>
    </row>
    <row r="21" spans="1:26" ht="12.75">
      <c r="A21" s="290">
        <f>AT3A_Schools_PS!A21</f>
        <v>12</v>
      </c>
      <c r="B21" s="290" t="str">
        <f>AT3A_Schools_PS!B21</f>
        <v>12-BANDA</v>
      </c>
      <c r="C21" s="290"/>
      <c r="D21" s="290">
        <v>0</v>
      </c>
      <c r="E21" s="290">
        <v>0</v>
      </c>
      <c r="F21" s="290">
        <v>0</v>
      </c>
      <c r="G21" s="290">
        <v>0</v>
      </c>
      <c r="H21" s="297"/>
      <c r="I21" s="517"/>
      <c r="J21" s="517"/>
      <c r="K21" s="517"/>
      <c r="L21" s="517"/>
      <c r="M21" s="517"/>
      <c r="N21" s="517"/>
      <c r="O21" s="517"/>
      <c r="P21" s="517"/>
      <c r="Q21" s="517"/>
      <c r="R21" s="517"/>
      <c r="S21" s="517"/>
      <c r="T21" s="517"/>
      <c r="U21" s="517"/>
      <c r="V21" s="517"/>
      <c r="W21" s="517"/>
      <c r="X21" s="517"/>
      <c r="Y21" s="517"/>
      <c r="Z21" s="517"/>
    </row>
    <row r="22" spans="1:26" ht="12.75">
      <c r="A22" s="290">
        <f>AT3A_Schools_PS!A22</f>
        <v>13</v>
      </c>
      <c r="B22" s="290" t="str">
        <f>AT3A_Schools_PS!B22</f>
        <v>13-BARABANKI</v>
      </c>
      <c r="C22" s="290"/>
      <c r="D22" s="290">
        <v>0</v>
      </c>
      <c r="E22" s="290">
        <v>0</v>
      </c>
      <c r="F22" s="290">
        <v>0</v>
      </c>
      <c r="G22" s="290">
        <v>0</v>
      </c>
      <c r="H22" s="297"/>
      <c r="I22" s="517"/>
      <c r="J22" s="517"/>
      <c r="K22" s="517"/>
      <c r="L22" s="517"/>
      <c r="M22" s="517"/>
      <c r="N22" s="517"/>
      <c r="O22" s="517"/>
      <c r="P22" s="517"/>
      <c r="Q22" s="517"/>
      <c r="R22" s="517"/>
      <c r="S22" s="517"/>
      <c r="T22" s="517"/>
      <c r="U22" s="517"/>
      <c r="V22" s="517"/>
      <c r="W22" s="517"/>
      <c r="X22" s="517"/>
      <c r="Y22" s="517"/>
      <c r="Z22" s="517"/>
    </row>
    <row r="23" spans="1:26" ht="12.75">
      <c r="A23" s="290">
        <f>AT3A_Schools_PS!A23</f>
        <v>14</v>
      </c>
      <c r="B23" s="290" t="str">
        <f>AT3A_Schools_PS!B23</f>
        <v>14-BAREILY</v>
      </c>
      <c r="C23" s="290"/>
      <c r="D23" s="290">
        <v>0</v>
      </c>
      <c r="E23" s="290">
        <v>0</v>
      </c>
      <c r="F23" s="290">
        <v>0</v>
      </c>
      <c r="G23" s="290">
        <v>0</v>
      </c>
      <c r="H23" s="297"/>
      <c r="I23" s="517"/>
      <c r="J23" s="517"/>
      <c r="K23" s="517"/>
      <c r="L23" s="517"/>
      <c r="M23" s="517"/>
      <c r="N23" s="517"/>
      <c r="O23" s="517"/>
      <c r="P23" s="517"/>
      <c r="Q23" s="517"/>
      <c r="R23" s="517"/>
      <c r="S23" s="517"/>
      <c r="T23" s="517"/>
      <c r="U23" s="517"/>
      <c r="V23" s="517"/>
      <c r="W23" s="517"/>
      <c r="X23" s="517"/>
      <c r="Y23" s="517"/>
      <c r="Z23" s="517"/>
    </row>
    <row r="24" spans="1:26" ht="12.75">
      <c r="A24" s="290">
        <f>AT3A_Schools_PS!A24</f>
        <v>15</v>
      </c>
      <c r="B24" s="290" t="str">
        <f>AT3A_Schools_PS!B24</f>
        <v>15-BASTI</v>
      </c>
      <c r="C24" s="290" t="s">
        <v>456</v>
      </c>
      <c r="D24" s="290">
        <v>60</v>
      </c>
      <c r="E24" s="290">
        <v>60</v>
      </c>
      <c r="F24" s="290">
        <v>60</v>
      </c>
      <c r="G24" s="290">
        <v>0</v>
      </c>
      <c r="H24" s="297"/>
      <c r="I24" s="517"/>
      <c r="J24" s="517"/>
      <c r="K24" s="517"/>
      <c r="L24" s="517"/>
      <c r="M24" s="517"/>
      <c r="N24" s="517"/>
      <c r="O24" s="517"/>
      <c r="P24" s="517"/>
      <c r="Q24" s="517"/>
      <c r="R24" s="517"/>
      <c r="S24" s="517"/>
      <c r="T24" s="517"/>
      <c r="U24" s="517"/>
      <c r="V24" s="517"/>
      <c r="W24" s="517"/>
      <c r="X24" s="517"/>
      <c r="Y24" s="517"/>
      <c r="Z24" s="517"/>
    </row>
    <row r="25" spans="1:26" ht="12.75">
      <c r="A25" s="290">
        <f>AT3A_Schools_PS!A25</f>
        <v>16</v>
      </c>
      <c r="B25" s="290" t="str">
        <f>AT3A_Schools_PS!B25</f>
        <v>16-BHADOHI</v>
      </c>
      <c r="C25" s="290"/>
      <c r="D25" s="290">
        <v>0</v>
      </c>
      <c r="E25" s="290">
        <v>0</v>
      </c>
      <c r="F25" s="290">
        <v>0</v>
      </c>
      <c r="G25" s="290">
        <v>0</v>
      </c>
      <c r="H25" s="297"/>
      <c r="I25" s="517"/>
      <c r="J25" s="517"/>
      <c r="K25" s="517"/>
      <c r="L25" s="517"/>
      <c r="M25" s="517"/>
      <c r="N25" s="517"/>
      <c r="O25" s="517"/>
      <c r="P25" s="517"/>
      <c r="Q25" s="517"/>
      <c r="R25" s="517"/>
      <c r="S25" s="517"/>
      <c r="T25" s="517"/>
      <c r="U25" s="517"/>
      <c r="V25" s="517"/>
      <c r="W25" s="517"/>
      <c r="X25" s="517"/>
      <c r="Y25" s="517"/>
      <c r="Z25" s="517"/>
    </row>
    <row r="26" spans="1:26" ht="12.75">
      <c r="A26" s="290">
        <f>AT3A_Schools_PS!A26</f>
        <v>17</v>
      </c>
      <c r="B26" s="290" t="str">
        <f>AT3A_Schools_PS!B26</f>
        <v>17-BIJNOUR</v>
      </c>
      <c r="C26" s="290" t="s">
        <v>456</v>
      </c>
      <c r="D26" s="290">
        <v>98</v>
      </c>
      <c r="E26" s="290">
        <v>98</v>
      </c>
      <c r="F26" s="290">
        <v>98</v>
      </c>
      <c r="G26" s="290">
        <v>0</v>
      </c>
      <c r="H26" s="297" t="s">
        <v>1087</v>
      </c>
      <c r="I26" s="517"/>
      <c r="J26" s="517"/>
      <c r="K26" s="517"/>
      <c r="L26" s="517"/>
      <c r="M26" s="517"/>
      <c r="N26" s="517"/>
      <c r="O26" s="517"/>
      <c r="P26" s="517"/>
      <c r="Q26" s="517"/>
      <c r="R26" s="517"/>
      <c r="S26" s="517"/>
      <c r="T26" s="517"/>
      <c r="U26" s="517"/>
      <c r="V26" s="517"/>
      <c r="W26" s="517"/>
      <c r="X26" s="517"/>
      <c r="Y26" s="517"/>
      <c r="Z26" s="517"/>
    </row>
    <row r="27" spans="1:26" ht="12.75">
      <c r="A27" s="290">
        <f>AT3A_Schools_PS!A27</f>
        <v>18</v>
      </c>
      <c r="B27" s="290" t="str">
        <f>AT3A_Schools_PS!B27</f>
        <v>18-BULANDSHAHAR</v>
      </c>
      <c r="C27" s="290"/>
      <c r="D27" s="290">
        <v>0</v>
      </c>
      <c r="E27" s="290">
        <v>0</v>
      </c>
      <c r="F27" s="290">
        <v>0</v>
      </c>
      <c r="G27" s="290">
        <v>0</v>
      </c>
      <c r="H27" s="297"/>
      <c r="I27" s="517"/>
      <c r="J27" s="517"/>
      <c r="K27" s="517"/>
      <c r="L27" s="517"/>
      <c r="M27" s="517"/>
      <c r="N27" s="517"/>
      <c r="O27" s="517"/>
      <c r="P27" s="517"/>
      <c r="Q27" s="517"/>
      <c r="R27" s="517"/>
      <c r="S27" s="517"/>
      <c r="T27" s="517"/>
      <c r="U27" s="517"/>
      <c r="V27" s="517"/>
      <c r="W27" s="517"/>
      <c r="X27" s="517"/>
      <c r="Y27" s="517"/>
      <c r="Z27" s="517"/>
    </row>
    <row r="28" spans="1:26" ht="12.75">
      <c r="A28" s="290">
        <f>AT3A_Schools_PS!A28</f>
        <v>19</v>
      </c>
      <c r="B28" s="290" t="str">
        <f>AT3A_Schools_PS!B28</f>
        <v>19-CHANDAULI</v>
      </c>
      <c r="C28" s="290"/>
      <c r="D28" s="290">
        <v>0</v>
      </c>
      <c r="E28" s="290">
        <v>0</v>
      </c>
      <c r="F28" s="290">
        <v>0</v>
      </c>
      <c r="G28" s="290">
        <v>0</v>
      </c>
      <c r="H28" s="297"/>
      <c r="I28" s="517"/>
      <c r="J28" s="517"/>
      <c r="K28" s="517"/>
      <c r="L28" s="517"/>
      <c r="M28" s="517"/>
      <c r="N28" s="517"/>
      <c r="O28" s="517"/>
      <c r="P28" s="517"/>
      <c r="Q28" s="517"/>
      <c r="R28" s="517"/>
      <c r="S28" s="517"/>
      <c r="T28" s="517"/>
      <c r="U28" s="517"/>
      <c r="V28" s="517"/>
      <c r="W28" s="517"/>
      <c r="X28" s="517"/>
      <c r="Y28" s="517"/>
      <c r="Z28" s="517"/>
    </row>
    <row r="29" spans="1:26" ht="12.75">
      <c r="A29" s="290">
        <f>AT3A_Schools_PS!A29</f>
        <v>20</v>
      </c>
      <c r="B29" s="290" t="str">
        <f>AT3A_Schools_PS!B29</f>
        <v>20-CHITRAKOOT</v>
      </c>
      <c r="C29" s="290" t="s">
        <v>456</v>
      </c>
      <c r="D29" s="290">
        <v>10</v>
      </c>
      <c r="E29" s="290">
        <v>10</v>
      </c>
      <c r="F29" s="290">
        <v>0</v>
      </c>
      <c r="G29" s="290">
        <v>0</v>
      </c>
      <c r="H29" s="297"/>
      <c r="I29" s="517"/>
      <c r="J29" s="517"/>
      <c r="K29" s="517"/>
      <c r="L29" s="517"/>
      <c r="M29" s="517"/>
      <c r="N29" s="517"/>
      <c r="O29" s="517"/>
      <c r="P29" s="517"/>
      <c r="Q29" s="517"/>
      <c r="R29" s="517"/>
      <c r="S29" s="517"/>
      <c r="T29" s="517"/>
      <c r="U29" s="517"/>
      <c r="V29" s="517"/>
      <c r="W29" s="517"/>
      <c r="X29" s="517"/>
      <c r="Y29" s="517"/>
      <c r="Z29" s="517"/>
    </row>
    <row r="30" spans="1:26" ht="12.75">
      <c r="A30" s="290">
        <f>AT3A_Schools_PS!A30</f>
        <v>21</v>
      </c>
      <c r="B30" s="290" t="str">
        <f>AT3A_Schools_PS!B30</f>
        <v>21-AMETHI</v>
      </c>
      <c r="C30" s="290" t="s">
        <v>456</v>
      </c>
      <c r="D30" s="290">
        <v>18</v>
      </c>
      <c r="E30" s="290">
        <v>18</v>
      </c>
      <c r="F30" s="290">
        <v>18</v>
      </c>
      <c r="G30" s="290">
        <v>0</v>
      </c>
      <c r="H30" s="297"/>
      <c r="I30" s="517"/>
      <c r="J30" s="517"/>
      <c r="K30" s="517"/>
      <c r="L30" s="517"/>
      <c r="M30" s="517"/>
      <c r="N30" s="517"/>
      <c r="O30" s="517"/>
      <c r="P30" s="517"/>
      <c r="Q30" s="517"/>
      <c r="R30" s="517"/>
      <c r="S30" s="517"/>
      <c r="T30" s="517"/>
      <c r="U30" s="517"/>
      <c r="V30" s="517"/>
      <c r="W30" s="517"/>
      <c r="X30" s="517"/>
      <c r="Y30" s="517"/>
      <c r="Z30" s="517"/>
    </row>
    <row r="31" spans="1:26" ht="12.75">
      <c r="A31" s="290">
        <f>AT3A_Schools_PS!A31</f>
        <v>22</v>
      </c>
      <c r="B31" s="290" t="str">
        <f>AT3A_Schools_PS!B31</f>
        <v>22-DEORIA</v>
      </c>
      <c r="C31" s="290"/>
      <c r="D31" s="290">
        <v>0</v>
      </c>
      <c r="E31" s="290">
        <v>0</v>
      </c>
      <c r="F31" s="290">
        <v>0</v>
      </c>
      <c r="G31" s="290">
        <v>0</v>
      </c>
      <c r="H31" s="297"/>
      <c r="I31" s="517"/>
      <c r="J31" s="517"/>
      <c r="K31" s="517"/>
      <c r="L31" s="517"/>
      <c r="M31" s="517"/>
      <c r="N31" s="517"/>
      <c r="O31" s="517"/>
      <c r="P31" s="517"/>
      <c r="Q31" s="517"/>
      <c r="R31" s="517"/>
      <c r="S31" s="517"/>
      <c r="T31" s="517"/>
      <c r="U31" s="517"/>
      <c r="V31" s="517"/>
      <c r="W31" s="517"/>
      <c r="X31" s="517"/>
      <c r="Y31" s="517"/>
      <c r="Z31" s="517"/>
    </row>
    <row r="32" spans="1:26" ht="12.75">
      <c r="A32" s="290">
        <f>AT3A_Schools_PS!A32</f>
        <v>23</v>
      </c>
      <c r="B32" s="290" t="str">
        <f>AT3A_Schools_PS!B32</f>
        <v>23-ETAH</v>
      </c>
      <c r="C32" s="290" t="s">
        <v>1088</v>
      </c>
      <c r="D32" s="290">
        <v>4</v>
      </c>
      <c r="E32" s="290">
        <v>0</v>
      </c>
      <c r="F32" s="290">
        <v>0</v>
      </c>
      <c r="G32" s="290">
        <v>0</v>
      </c>
      <c r="H32" s="297"/>
      <c r="I32" s="517"/>
      <c r="J32" s="517"/>
      <c r="K32" s="517"/>
      <c r="L32" s="517"/>
      <c r="M32" s="517"/>
      <c r="N32" s="517"/>
      <c r="O32" s="517"/>
      <c r="P32" s="517"/>
      <c r="Q32" s="517"/>
      <c r="R32" s="517"/>
      <c r="S32" s="517"/>
      <c r="T32" s="517"/>
      <c r="U32" s="517"/>
      <c r="V32" s="517"/>
      <c r="W32" s="517"/>
      <c r="X32" s="517"/>
      <c r="Y32" s="517"/>
      <c r="Z32" s="517"/>
    </row>
    <row r="33" spans="1:26" ht="12.75">
      <c r="A33" s="290">
        <f>AT3A_Schools_PS!A33</f>
        <v>24</v>
      </c>
      <c r="B33" s="290" t="str">
        <f>AT3A_Schools_PS!B33</f>
        <v>24-FAIZABAD</v>
      </c>
      <c r="C33" s="290" t="s">
        <v>456</v>
      </c>
      <c r="D33" s="290">
        <v>48</v>
      </c>
      <c r="E33" s="290">
        <v>36</v>
      </c>
      <c r="F33" s="290">
        <v>35</v>
      </c>
      <c r="G33" s="290">
        <v>2</v>
      </c>
      <c r="H33" s="297" t="s">
        <v>1089</v>
      </c>
      <c r="I33" s="517"/>
      <c r="J33" s="517"/>
      <c r="K33" s="517"/>
      <c r="L33" s="517"/>
      <c r="M33" s="517"/>
      <c r="N33" s="517"/>
      <c r="O33" s="517"/>
      <c r="P33" s="517"/>
      <c r="Q33" s="517"/>
      <c r="R33" s="517"/>
      <c r="S33" s="517"/>
      <c r="T33" s="517"/>
      <c r="U33" s="517"/>
      <c r="V33" s="517"/>
      <c r="W33" s="517"/>
      <c r="X33" s="517"/>
      <c r="Y33" s="517"/>
      <c r="Z33" s="517"/>
    </row>
    <row r="34" spans="1:26" ht="12.75">
      <c r="A34" s="290">
        <f>AT3A_Schools_PS!A34</f>
        <v>25</v>
      </c>
      <c r="B34" s="290" t="str">
        <f>AT3A_Schools_PS!B34</f>
        <v>25-FARRUKHABAD</v>
      </c>
      <c r="C34" s="290"/>
      <c r="D34" s="290">
        <v>0</v>
      </c>
      <c r="E34" s="290">
        <v>0</v>
      </c>
      <c r="F34" s="290">
        <v>0</v>
      </c>
      <c r="G34" s="290">
        <v>0</v>
      </c>
      <c r="H34" s="297"/>
      <c r="I34" s="517"/>
      <c r="J34" s="517"/>
      <c r="K34" s="517"/>
      <c r="L34" s="517"/>
      <c r="M34" s="517"/>
      <c r="N34" s="517"/>
      <c r="O34" s="517"/>
      <c r="P34" s="517"/>
      <c r="Q34" s="517"/>
      <c r="R34" s="517"/>
      <c r="S34" s="517"/>
      <c r="T34" s="517"/>
      <c r="U34" s="517"/>
      <c r="V34" s="517"/>
      <c r="W34" s="517"/>
      <c r="X34" s="517"/>
      <c r="Y34" s="517"/>
      <c r="Z34" s="517"/>
    </row>
    <row r="35" spans="1:26" ht="12.75">
      <c r="A35" s="290">
        <f>AT3A_Schools_PS!A35</f>
        <v>26</v>
      </c>
      <c r="B35" s="290" t="str">
        <f>AT3A_Schools_PS!B35</f>
        <v>26-FATEHPUR</v>
      </c>
      <c r="C35" s="290" t="s">
        <v>1090</v>
      </c>
      <c r="D35" s="290">
        <v>53</v>
      </c>
      <c r="E35" s="290">
        <v>53</v>
      </c>
      <c r="F35" s="290">
        <v>53</v>
      </c>
      <c r="G35" s="290">
        <v>0</v>
      </c>
      <c r="H35" s="297"/>
      <c r="I35" s="517"/>
      <c r="J35" s="517"/>
      <c r="K35" s="517"/>
      <c r="L35" s="517"/>
      <c r="M35" s="517"/>
      <c r="N35" s="517"/>
      <c r="O35" s="517"/>
      <c r="P35" s="517"/>
      <c r="Q35" s="517"/>
      <c r="R35" s="517"/>
      <c r="S35" s="517"/>
      <c r="T35" s="517"/>
      <c r="U35" s="517"/>
      <c r="V35" s="517"/>
      <c r="W35" s="517"/>
      <c r="X35" s="517"/>
      <c r="Y35" s="517"/>
      <c r="Z35" s="517"/>
    </row>
    <row r="36" spans="1:26" ht="12.75">
      <c r="A36" s="290">
        <f>AT3A_Schools_PS!A36</f>
        <v>27</v>
      </c>
      <c r="B36" s="290" t="str">
        <f>AT3A_Schools_PS!B36</f>
        <v>27-FIROZABAD</v>
      </c>
      <c r="C36" s="290"/>
      <c r="D36" s="290">
        <v>0</v>
      </c>
      <c r="E36" s="290">
        <v>0</v>
      </c>
      <c r="F36" s="290">
        <v>0</v>
      </c>
      <c r="G36" s="290">
        <v>0</v>
      </c>
      <c r="H36" s="297"/>
      <c r="I36" s="517"/>
      <c r="J36" s="517"/>
      <c r="K36" s="517"/>
      <c r="L36" s="517"/>
      <c r="M36" s="517"/>
      <c r="N36" s="517"/>
      <c r="O36" s="517"/>
      <c r="P36" s="517"/>
      <c r="Q36" s="517"/>
      <c r="R36" s="517"/>
      <c r="S36" s="517"/>
      <c r="T36" s="517"/>
      <c r="U36" s="517"/>
      <c r="V36" s="517"/>
      <c r="W36" s="517"/>
      <c r="X36" s="517"/>
      <c r="Y36" s="517"/>
      <c r="Z36" s="517"/>
    </row>
    <row r="37" spans="1:26" ht="12.75">
      <c r="A37" s="290">
        <f>AT3A_Schools_PS!A37</f>
        <v>28</v>
      </c>
      <c r="B37" s="290" t="str">
        <f>AT3A_Schools_PS!B37</f>
        <v>28-G.B. NAGAR</v>
      </c>
      <c r="C37" s="290" t="s">
        <v>456</v>
      </c>
      <c r="D37" s="290">
        <v>2</v>
      </c>
      <c r="E37" s="290">
        <v>2</v>
      </c>
      <c r="F37" s="290">
        <v>0</v>
      </c>
      <c r="G37" s="290">
        <v>0</v>
      </c>
      <c r="H37" s="297"/>
      <c r="I37" s="517"/>
      <c r="J37" s="517"/>
      <c r="K37" s="517"/>
      <c r="L37" s="517"/>
      <c r="M37" s="517"/>
      <c r="N37" s="517"/>
      <c r="O37" s="517"/>
      <c r="P37" s="517"/>
      <c r="Q37" s="517"/>
      <c r="R37" s="517"/>
      <c r="S37" s="517"/>
      <c r="T37" s="517"/>
      <c r="U37" s="517"/>
      <c r="V37" s="517"/>
      <c r="W37" s="517"/>
      <c r="X37" s="517"/>
      <c r="Y37" s="517"/>
      <c r="Z37" s="517"/>
    </row>
    <row r="38" spans="1:26" ht="12.75">
      <c r="A38" s="290">
        <f>AT3A_Schools_PS!A38</f>
        <v>29</v>
      </c>
      <c r="B38" s="290" t="str">
        <f>AT3A_Schools_PS!B38</f>
        <v>29-GHAZIPUR</v>
      </c>
      <c r="C38" s="290" t="s">
        <v>456</v>
      </c>
      <c r="D38" s="290">
        <v>1</v>
      </c>
      <c r="E38" s="290">
        <v>0</v>
      </c>
      <c r="F38" s="290">
        <v>0</v>
      </c>
      <c r="G38" s="290">
        <v>0</v>
      </c>
      <c r="H38" s="297" t="s">
        <v>1091</v>
      </c>
      <c r="I38" s="517"/>
      <c r="J38" s="517"/>
      <c r="K38" s="517"/>
      <c r="L38" s="517"/>
      <c r="M38" s="517"/>
      <c r="N38" s="517"/>
      <c r="O38" s="517"/>
      <c r="P38" s="517"/>
      <c r="Q38" s="517"/>
      <c r="R38" s="517"/>
      <c r="S38" s="517"/>
      <c r="T38" s="517"/>
      <c r="U38" s="517"/>
      <c r="V38" s="517"/>
      <c r="W38" s="517"/>
      <c r="X38" s="517"/>
      <c r="Y38" s="517"/>
      <c r="Z38" s="517"/>
    </row>
    <row r="39" spans="1:26" ht="12.75">
      <c r="A39" s="290">
        <f>AT3A_Schools_PS!A39</f>
        <v>30</v>
      </c>
      <c r="B39" s="290" t="str">
        <f>AT3A_Schools_PS!B39</f>
        <v>30-GHAZIYABAD</v>
      </c>
      <c r="C39" s="290"/>
      <c r="D39" s="290">
        <v>0</v>
      </c>
      <c r="E39" s="290">
        <v>0</v>
      </c>
      <c r="F39" s="290">
        <v>0</v>
      </c>
      <c r="G39" s="290">
        <v>0</v>
      </c>
      <c r="H39" s="297"/>
      <c r="I39" s="517"/>
      <c r="J39" s="517"/>
      <c r="K39" s="517"/>
      <c r="L39" s="517"/>
      <c r="M39" s="517"/>
      <c r="N39" s="517"/>
      <c r="O39" s="517"/>
      <c r="P39" s="517"/>
      <c r="Q39" s="517"/>
      <c r="R39" s="517"/>
      <c r="S39" s="517"/>
      <c r="T39" s="517"/>
      <c r="U39" s="517"/>
      <c r="V39" s="517"/>
      <c r="W39" s="517"/>
      <c r="X39" s="517"/>
      <c r="Y39" s="517"/>
      <c r="Z39" s="517"/>
    </row>
    <row r="40" spans="1:26" ht="12.75">
      <c r="A40" s="290">
        <f>AT3A_Schools_PS!A40</f>
        <v>31</v>
      </c>
      <c r="B40" s="290" t="str">
        <f>AT3A_Schools_PS!B40</f>
        <v>31-GONDA</v>
      </c>
      <c r="C40" s="290" t="s">
        <v>1088</v>
      </c>
      <c r="D40" s="290">
        <v>3</v>
      </c>
      <c r="E40" s="290">
        <v>3</v>
      </c>
      <c r="F40" s="290">
        <v>3</v>
      </c>
      <c r="G40" s="290">
        <v>0</v>
      </c>
      <c r="H40" s="297"/>
      <c r="I40" s="517"/>
      <c r="J40" s="517"/>
      <c r="K40" s="517"/>
      <c r="L40" s="517"/>
      <c r="M40" s="517"/>
      <c r="N40" s="517"/>
      <c r="O40" s="517"/>
      <c r="P40" s="517"/>
      <c r="Q40" s="517"/>
      <c r="R40" s="517"/>
      <c r="S40" s="517"/>
      <c r="T40" s="517"/>
      <c r="U40" s="517"/>
      <c r="V40" s="517"/>
      <c r="W40" s="517"/>
      <c r="X40" s="517"/>
      <c r="Y40" s="517"/>
      <c r="Z40" s="517"/>
    </row>
    <row r="41" spans="1:26" ht="12.75">
      <c r="A41" s="290">
        <f>AT3A_Schools_PS!A41</f>
        <v>32</v>
      </c>
      <c r="B41" s="290" t="str">
        <f>AT3A_Schools_PS!B41</f>
        <v>32-GORAKHPUR</v>
      </c>
      <c r="C41" s="290" t="s">
        <v>1092</v>
      </c>
      <c r="D41" s="290">
        <v>95</v>
      </c>
      <c r="E41" s="290">
        <v>2</v>
      </c>
      <c r="F41" s="290">
        <v>1</v>
      </c>
      <c r="G41" s="290">
        <v>0</v>
      </c>
      <c r="H41" s="297"/>
      <c r="I41" s="517"/>
      <c r="J41" s="517"/>
      <c r="K41" s="517"/>
      <c r="L41" s="517"/>
      <c r="M41" s="517"/>
      <c r="N41" s="517"/>
      <c r="O41" s="517"/>
      <c r="P41" s="517"/>
      <c r="Q41" s="517"/>
      <c r="R41" s="517"/>
      <c r="S41" s="517"/>
      <c r="T41" s="517"/>
      <c r="U41" s="517"/>
      <c r="V41" s="517"/>
      <c r="W41" s="517"/>
      <c r="X41" s="517"/>
      <c r="Y41" s="517"/>
      <c r="Z41" s="517"/>
    </row>
    <row r="42" spans="1:26" ht="12.75">
      <c r="A42" s="290">
        <f>AT3A_Schools_PS!A42</f>
        <v>33</v>
      </c>
      <c r="B42" s="290" t="str">
        <f>AT3A_Schools_PS!B42</f>
        <v>33-HAMEERPUR</v>
      </c>
      <c r="C42" s="290"/>
      <c r="D42" s="290">
        <v>0</v>
      </c>
      <c r="E42" s="290">
        <v>0</v>
      </c>
      <c r="F42" s="290">
        <v>0</v>
      </c>
      <c r="G42" s="290">
        <v>0</v>
      </c>
      <c r="H42" s="297"/>
      <c r="I42" s="517"/>
      <c r="J42" s="517"/>
      <c r="K42" s="517"/>
      <c r="L42" s="517"/>
      <c r="M42" s="517"/>
      <c r="N42" s="517"/>
      <c r="O42" s="517"/>
      <c r="P42" s="517"/>
      <c r="Q42" s="517"/>
      <c r="R42" s="517"/>
      <c r="S42" s="517"/>
      <c r="T42" s="517"/>
      <c r="U42" s="517"/>
      <c r="V42" s="517"/>
      <c r="W42" s="517"/>
      <c r="X42" s="517"/>
      <c r="Y42" s="517"/>
      <c r="Z42" s="517"/>
    </row>
    <row r="43" spans="1:26" ht="12.75">
      <c r="A43" s="290">
        <f>AT3A_Schools_PS!A43</f>
        <v>34</v>
      </c>
      <c r="B43" s="290" t="str">
        <f>AT3A_Schools_PS!B43</f>
        <v>34-HARDOI</v>
      </c>
      <c r="C43" s="290"/>
      <c r="D43" s="290">
        <v>0</v>
      </c>
      <c r="E43" s="290">
        <v>0</v>
      </c>
      <c r="F43" s="290">
        <v>0</v>
      </c>
      <c r="G43" s="290">
        <v>0</v>
      </c>
      <c r="H43" s="297"/>
      <c r="I43" s="517"/>
      <c r="J43" s="517"/>
      <c r="K43" s="517"/>
      <c r="L43" s="517"/>
      <c r="M43" s="517"/>
      <c r="N43" s="517"/>
      <c r="O43" s="517"/>
      <c r="P43" s="517"/>
      <c r="Q43" s="517"/>
      <c r="R43" s="517"/>
      <c r="S43" s="517"/>
      <c r="T43" s="517"/>
      <c r="U43" s="517"/>
      <c r="V43" s="517"/>
      <c r="W43" s="517"/>
      <c r="X43" s="517"/>
      <c r="Y43" s="517"/>
      <c r="Z43" s="517"/>
    </row>
    <row r="44" spans="1:26" ht="12.75">
      <c r="A44" s="290">
        <f>AT3A_Schools_PS!A44</f>
        <v>35</v>
      </c>
      <c r="B44" s="290" t="str">
        <f>AT3A_Schools_PS!B44</f>
        <v>35-HATHRAS</v>
      </c>
      <c r="C44" s="290" t="s">
        <v>456</v>
      </c>
      <c r="D44" s="290">
        <v>3</v>
      </c>
      <c r="E44" s="290">
        <v>3</v>
      </c>
      <c r="F44" s="290">
        <v>0</v>
      </c>
      <c r="G44" s="290">
        <v>3</v>
      </c>
      <c r="H44" s="297" t="s">
        <v>1093</v>
      </c>
      <c r="I44" s="517"/>
      <c r="J44" s="517"/>
      <c r="K44" s="517"/>
      <c r="L44" s="517"/>
      <c r="M44" s="517"/>
      <c r="N44" s="517"/>
      <c r="O44" s="517"/>
      <c r="P44" s="517"/>
      <c r="Q44" s="517"/>
      <c r="R44" s="517"/>
      <c r="S44" s="517"/>
      <c r="T44" s="517"/>
      <c r="U44" s="517"/>
      <c r="V44" s="517"/>
      <c r="W44" s="517"/>
      <c r="X44" s="517"/>
      <c r="Y44" s="517"/>
      <c r="Z44" s="517"/>
    </row>
    <row r="45" spans="1:26" ht="12.75">
      <c r="A45" s="290">
        <f>AT3A_Schools_PS!A45</f>
        <v>36</v>
      </c>
      <c r="B45" s="290" t="str">
        <f>AT3A_Schools_PS!B45</f>
        <v>36-ITAWAH</v>
      </c>
      <c r="C45" s="290"/>
      <c r="D45" s="290">
        <v>0</v>
      </c>
      <c r="E45" s="290">
        <v>0</v>
      </c>
      <c r="F45" s="290">
        <v>0</v>
      </c>
      <c r="G45" s="290">
        <v>0</v>
      </c>
      <c r="H45" s="297"/>
      <c r="I45" s="517"/>
      <c r="J45" s="517"/>
      <c r="K45" s="517"/>
      <c r="L45" s="517"/>
      <c r="M45" s="517"/>
      <c r="N45" s="517"/>
      <c r="O45" s="517"/>
      <c r="P45" s="517"/>
      <c r="Q45" s="517"/>
      <c r="R45" s="517"/>
      <c r="S45" s="517"/>
      <c r="T45" s="517"/>
      <c r="U45" s="517"/>
      <c r="V45" s="517"/>
      <c r="W45" s="517"/>
      <c r="X45" s="517"/>
      <c r="Y45" s="517"/>
      <c r="Z45" s="517"/>
    </row>
    <row r="46" spans="1:26" ht="12.75">
      <c r="A46" s="290">
        <f>AT3A_Schools_PS!A46</f>
        <v>37</v>
      </c>
      <c r="B46" s="290" t="str">
        <f>AT3A_Schools_PS!B46</f>
        <v>37-J.P. NAGAR</v>
      </c>
      <c r="C46" s="290" t="s">
        <v>456</v>
      </c>
      <c r="D46" s="290">
        <v>241</v>
      </c>
      <c r="E46" s="290">
        <v>209</v>
      </c>
      <c r="F46" s="290">
        <v>0</v>
      </c>
      <c r="G46" s="290">
        <v>2</v>
      </c>
      <c r="H46" s="409" t="s">
        <v>1241</v>
      </c>
      <c r="I46" s="517"/>
      <c r="J46" s="517"/>
      <c r="K46" s="517"/>
      <c r="L46" s="517"/>
      <c r="M46" s="517"/>
      <c r="N46" s="517"/>
      <c r="O46" s="517"/>
      <c r="P46" s="517"/>
      <c r="Q46" s="517"/>
      <c r="R46" s="517"/>
      <c r="S46" s="517"/>
      <c r="T46" s="517"/>
      <c r="U46" s="517"/>
      <c r="V46" s="517"/>
      <c r="W46" s="517"/>
      <c r="X46" s="517"/>
      <c r="Y46" s="517"/>
      <c r="Z46" s="517"/>
    </row>
    <row r="47" spans="1:26" ht="12.75">
      <c r="A47" s="290">
        <f>AT3A_Schools_PS!A47</f>
        <v>38</v>
      </c>
      <c r="B47" s="290" t="str">
        <f>AT3A_Schools_PS!B47</f>
        <v>38-JALAUN</v>
      </c>
      <c r="C47" s="290"/>
      <c r="D47" s="290">
        <v>0</v>
      </c>
      <c r="E47" s="290">
        <v>0</v>
      </c>
      <c r="F47" s="290">
        <v>0</v>
      </c>
      <c r="G47" s="290">
        <v>0</v>
      </c>
      <c r="H47" s="297"/>
      <c r="I47" s="517"/>
      <c r="J47" s="517"/>
      <c r="K47" s="517"/>
      <c r="L47" s="517"/>
      <c r="M47" s="517"/>
      <c r="N47" s="517"/>
      <c r="O47" s="517"/>
      <c r="P47" s="517"/>
      <c r="Q47" s="517"/>
      <c r="R47" s="517"/>
      <c r="S47" s="517"/>
      <c r="T47" s="517"/>
      <c r="U47" s="517"/>
      <c r="V47" s="517"/>
      <c r="W47" s="517"/>
      <c r="X47" s="517"/>
      <c r="Y47" s="517"/>
      <c r="Z47" s="517"/>
    </row>
    <row r="48" spans="1:26" ht="12.75">
      <c r="A48" s="290">
        <f>AT3A_Schools_PS!A48</f>
        <v>39</v>
      </c>
      <c r="B48" s="290" t="str">
        <f>AT3A_Schools_PS!B48</f>
        <v>39-JAUNPUR</v>
      </c>
      <c r="C48" s="290"/>
      <c r="D48" s="290">
        <v>0</v>
      </c>
      <c r="E48" s="290">
        <v>0</v>
      </c>
      <c r="F48" s="290">
        <v>0</v>
      </c>
      <c r="G48" s="290">
        <v>0</v>
      </c>
      <c r="H48" s="297"/>
      <c r="I48" s="517"/>
      <c r="J48" s="517"/>
      <c r="K48" s="517"/>
      <c r="L48" s="517"/>
      <c r="M48" s="517"/>
      <c r="N48" s="517"/>
      <c r="O48" s="517"/>
      <c r="P48" s="517"/>
      <c r="Q48" s="517"/>
      <c r="R48" s="517"/>
      <c r="S48" s="517"/>
      <c r="T48" s="517"/>
      <c r="U48" s="517"/>
      <c r="V48" s="517"/>
      <c r="W48" s="517"/>
      <c r="X48" s="517"/>
      <c r="Y48" s="517"/>
      <c r="Z48" s="517"/>
    </row>
    <row r="49" spans="1:26" ht="12.75">
      <c r="A49" s="290">
        <f>AT3A_Schools_PS!A49</f>
        <v>40</v>
      </c>
      <c r="B49" s="290" t="str">
        <f>AT3A_Schools_PS!B49</f>
        <v>40-JHANSI</v>
      </c>
      <c r="C49" s="290"/>
      <c r="D49" s="290">
        <v>0</v>
      </c>
      <c r="E49" s="290">
        <v>0</v>
      </c>
      <c r="F49" s="290">
        <v>0</v>
      </c>
      <c r="G49" s="290">
        <v>0</v>
      </c>
      <c r="H49" s="297"/>
      <c r="I49" s="517"/>
      <c r="J49" s="517"/>
      <c r="K49" s="517"/>
      <c r="L49" s="517"/>
      <c r="M49" s="517"/>
      <c r="N49" s="517"/>
      <c r="O49" s="517"/>
      <c r="P49" s="517"/>
      <c r="Q49" s="517"/>
      <c r="R49" s="517"/>
      <c r="S49" s="517"/>
      <c r="T49" s="517"/>
      <c r="U49" s="517"/>
      <c r="V49" s="517"/>
      <c r="W49" s="517"/>
      <c r="X49" s="517"/>
      <c r="Y49" s="517"/>
      <c r="Z49" s="517"/>
    </row>
    <row r="50" spans="1:26" ht="12.75">
      <c r="A50" s="290">
        <f>AT3A_Schools_PS!A50</f>
        <v>41</v>
      </c>
      <c r="B50" s="290" t="str">
        <f>AT3A_Schools_PS!B50</f>
        <v>41-KANNAUJ</v>
      </c>
      <c r="C50" s="290"/>
      <c r="D50" s="290">
        <v>0</v>
      </c>
      <c r="E50" s="290">
        <v>0</v>
      </c>
      <c r="F50" s="290">
        <v>0</v>
      </c>
      <c r="G50" s="290">
        <v>0</v>
      </c>
      <c r="H50" s="297"/>
      <c r="I50" s="517"/>
      <c r="J50" s="517"/>
      <c r="K50" s="517"/>
      <c r="L50" s="517"/>
      <c r="M50" s="517"/>
      <c r="N50" s="517"/>
      <c r="O50" s="517"/>
      <c r="P50" s="517"/>
      <c r="Q50" s="517"/>
      <c r="R50" s="517"/>
      <c r="S50" s="517"/>
      <c r="T50" s="517"/>
      <c r="U50" s="517"/>
      <c r="V50" s="517"/>
      <c r="W50" s="517"/>
      <c r="X50" s="517"/>
      <c r="Y50" s="517"/>
      <c r="Z50" s="517"/>
    </row>
    <row r="51" spans="1:26" ht="12.75">
      <c r="A51" s="290">
        <f>AT3A_Schools_PS!A51</f>
        <v>42</v>
      </c>
      <c r="B51" s="290" t="str">
        <f>AT3A_Schools_PS!B51</f>
        <v>42-KANPUR DEHAT</v>
      </c>
      <c r="C51" s="290" t="s">
        <v>456</v>
      </c>
      <c r="D51" s="290">
        <v>11</v>
      </c>
      <c r="E51" s="290">
        <v>11</v>
      </c>
      <c r="F51" s="290">
        <v>0</v>
      </c>
      <c r="G51" s="290">
        <v>0</v>
      </c>
      <c r="H51" s="297" t="s">
        <v>1083</v>
      </c>
      <c r="I51" s="517"/>
      <c r="J51" s="517"/>
      <c r="K51" s="517"/>
      <c r="L51" s="517"/>
      <c r="M51" s="517"/>
      <c r="N51" s="517"/>
      <c r="O51" s="517"/>
      <c r="P51" s="517"/>
      <c r="Q51" s="517"/>
      <c r="R51" s="517"/>
      <c r="S51" s="517"/>
      <c r="T51" s="517"/>
      <c r="U51" s="517"/>
      <c r="V51" s="517"/>
      <c r="W51" s="517"/>
      <c r="X51" s="517"/>
      <c r="Y51" s="517"/>
      <c r="Z51" s="517"/>
    </row>
    <row r="52" spans="1:26" ht="12.75">
      <c r="A52" s="290">
        <f>AT3A_Schools_PS!A52</f>
        <v>43</v>
      </c>
      <c r="B52" s="290" t="str">
        <f>AT3A_Schools_PS!B52</f>
        <v>43-KANPUR NAGAR</v>
      </c>
      <c r="C52" s="290" t="s">
        <v>1094</v>
      </c>
      <c r="D52" s="290">
        <v>10</v>
      </c>
      <c r="E52" s="290">
        <v>10</v>
      </c>
      <c r="F52" s="290">
        <v>0</v>
      </c>
      <c r="G52" s="290">
        <v>0</v>
      </c>
      <c r="H52" s="297"/>
      <c r="I52" s="517"/>
      <c r="J52" s="517"/>
      <c r="K52" s="517"/>
      <c r="L52" s="517"/>
      <c r="M52" s="517"/>
      <c r="N52" s="517"/>
      <c r="O52" s="517"/>
      <c r="P52" s="517"/>
      <c r="Q52" s="517"/>
      <c r="R52" s="517"/>
      <c r="S52" s="517"/>
      <c r="T52" s="517"/>
      <c r="U52" s="517"/>
      <c r="V52" s="517"/>
      <c r="W52" s="517"/>
      <c r="X52" s="517"/>
      <c r="Y52" s="517"/>
      <c r="Z52" s="517"/>
    </row>
    <row r="53" spans="1:26" ht="12.75">
      <c r="A53" s="290">
        <f>AT3A_Schools_PS!A53</f>
        <v>44</v>
      </c>
      <c r="B53" s="290" t="str">
        <f>AT3A_Schools_PS!B53</f>
        <v>44-KAAS GANJ</v>
      </c>
      <c r="C53" s="290" t="s">
        <v>1095</v>
      </c>
      <c r="D53" s="290">
        <v>1</v>
      </c>
      <c r="E53" s="290">
        <v>1</v>
      </c>
      <c r="F53" s="290">
        <v>0</v>
      </c>
      <c r="G53" s="290">
        <v>1</v>
      </c>
      <c r="H53" s="297" t="s">
        <v>1096</v>
      </c>
      <c r="I53" s="517"/>
      <c r="J53" s="517"/>
      <c r="K53" s="517"/>
      <c r="L53" s="517"/>
      <c r="M53" s="517"/>
      <c r="N53" s="517"/>
      <c r="O53" s="517"/>
      <c r="P53" s="517"/>
      <c r="Q53" s="517"/>
      <c r="R53" s="517"/>
      <c r="S53" s="517"/>
      <c r="T53" s="517"/>
      <c r="U53" s="517"/>
      <c r="V53" s="517"/>
      <c r="W53" s="517"/>
      <c r="X53" s="517"/>
      <c r="Y53" s="517"/>
      <c r="Z53" s="517"/>
    </row>
    <row r="54" spans="1:26" ht="12.75">
      <c r="A54" s="290">
        <f>AT3A_Schools_PS!A54</f>
        <v>45</v>
      </c>
      <c r="B54" s="290" t="str">
        <f>AT3A_Schools_PS!B54</f>
        <v>45-KAUSHAMBI</v>
      </c>
      <c r="C54" s="290" t="s">
        <v>1097</v>
      </c>
      <c r="D54" s="290">
        <v>36</v>
      </c>
      <c r="E54" s="290">
        <v>36</v>
      </c>
      <c r="F54" s="290">
        <v>36</v>
      </c>
      <c r="G54" s="290">
        <v>0</v>
      </c>
      <c r="H54" s="297"/>
      <c r="I54" s="517"/>
      <c r="J54" s="517"/>
      <c r="K54" s="517"/>
      <c r="L54" s="517"/>
      <c r="M54" s="517"/>
      <c r="N54" s="517"/>
      <c r="O54" s="517"/>
      <c r="P54" s="517"/>
      <c r="Q54" s="517"/>
      <c r="R54" s="517"/>
      <c r="S54" s="517"/>
      <c r="T54" s="517"/>
      <c r="U54" s="517"/>
      <c r="V54" s="517"/>
      <c r="W54" s="517"/>
      <c r="X54" s="517"/>
      <c r="Y54" s="517"/>
      <c r="Z54" s="517"/>
    </row>
    <row r="55" spans="1:26" ht="12.75">
      <c r="A55" s="290">
        <f>AT3A_Schools_PS!A55</f>
        <v>46</v>
      </c>
      <c r="B55" s="290" t="str">
        <f>AT3A_Schools_PS!B55</f>
        <v>46-KUSHINAGAR</v>
      </c>
      <c r="C55" s="290" t="s">
        <v>1098</v>
      </c>
      <c r="D55" s="290">
        <v>16</v>
      </c>
      <c r="E55" s="290">
        <v>16</v>
      </c>
      <c r="F55" s="290">
        <v>0</v>
      </c>
      <c r="G55" s="290">
        <v>0</v>
      </c>
      <c r="H55" s="297" t="s">
        <v>1083</v>
      </c>
      <c r="I55" s="517"/>
      <c r="J55" s="517"/>
      <c r="K55" s="517"/>
      <c r="L55" s="517"/>
      <c r="M55" s="517"/>
      <c r="N55" s="517"/>
      <c r="O55" s="517"/>
      <c r="P55" s="517"/>
      <c r="Q55" s="517"/>
      <c r="R55" s="517"/>
      <c r="S55" s="517"/>
      <c r="T55" s="517"/>
      <c r="U55" s="517"/>
      <c r="V55" s="517"/>
      <c r="W55" s="517"/>
      <c r="X55" s="517"/>
      <c r="Y55" s="517"/>
      <c r="Z55" s="517"/>
    </row>
    <row r="56" spans="1:26" ht="12.75">
      <c r="A56" s="290">
        <f>AT3A_Schools_PS!A56</f>
        <v>47</v>
      </c>
      <c r="B56" s="290" t="str">
        <f>AT3A_Schools_PS!B56</f>
        <v>47-LAKHIMPUR KHERI</v>
      </c>
      <c r="C56" s="290"/>
      <c r="D56" s="290">
        <v>0</v>
      </c>
      <c r="E56" s="290">
        <v>0</v>
      </c>
      <c r="F56" s="290">
        <v>0</v>
      </c>
      <c r="G56" s="290">
        <v>0</v>
      </c>
      <c r="H56" s="297"/>
      <c r="I56" s="517"/>
      <c r="J56" s="517"/>
      <c r="K56" s="517"/>
      <c r="L56" s="517"/>
      <c r="M56" s="517"/>
      <c r="N56" s="517"/>
      <c r="O56" s="517"/>
      <c r="P56" s="517"/>
      <c r="Q56" s="517"/>
      <c r="R56" s="517"/>
      <c r="S56" s="517"/>
      <c r="T56" s="517"/>
      <c r="U56" s="517"/>
      <c r="V56" s="517"/>
      <c r="W56" s="517"/>
      <c r="X56" s="517"/>
      <c r="Y56" s="517"/>
      <c r="Z56" s="517"/>
    </row>
    <row r="57" spans="1:26" ht="12.75">
      <c r="A57" s="290">
        <f>AT3A_Schools_PS!A57</f>
        <v>48</v>
      </c>
      <c r="B57" s="290" t="str">
        <f>AT3A_Schools_PS!B57</f>
        <v>48-LALITPUR</v>
      </c>
      <c r="C57" s="290"/>
      <c r="D57" s="290">
        <v>0</v>
      </c>
      <c r="E57" s="290">
        <v>0</v>
      </c>
      <c r="F57" s="290">
        <v>0</v>
      </c>
      <c r="G57" s="290">
        <v>0</v>
      </c>
      <c r="H57" s="297"/>
      <c r="I57" s="517"/>
      <c r="J57" s="517"/>
      <c r="K57" s="517"/>
      <c r="L57" s="517"/>
      <c r="M57" s="517"/>
      <c r="N57" s="517"/>
      <c r="O57" s="517"/>
      <c r="P57" s="517"/>
      <c r="Q57" s="517"/>
      <c r="R57" s="517"/>
      <c r="S57" s="517"/>
      <c r="T57" s="517"/>
      <c r="U57" s="517"/>
      <c r="V57" s="517"/>
      <c r="W57" s="517"/>
      <c r="X57" s="517"/>
      <c r="Y57" s="517"/>
      <c r="Z57" s="517"/>
    </row>
    <row r="58" spans="1:26" ht="12.75">
      <c r="A58" s="290">
        <f>AT3A_Schools_PS!A58</f>
        <v>49</v>
      </c>
      <c r="B58" s="290" t="str">
        <f>AT3A_Schools_PS!B58</f>
        <v>49-LUCKNOW</v>
      </c>
      <c r="C58" s="290"/>
      <c r="D58" s="290">
        <v>0</v>
      </c>
      <c r="E58" s="290">
        <v>0</v>
      </c>
      <c r="F58" s="290">
        <v>0</v>
      </c>
      <c r="G58" s="290">
        <v>0</v>
      </c>
      <c r="H58" s="297"/>
      <c r="I58" s="517"/>
      <c r="J58" s="517"/>
      <c r="K58" s="517"/>
      <c r="L58" s="517"/>
      <c r="M58" s="517"/>
      <c r="N58" s="517"/>
      <c r="O58" s="517"/>
      <c r="P58" s="517"/>
      <c r="Q58" s="517"/>
      <c r="R58" s="517"/>
      <c r="S58" s="517"/>
      <c r="T58" s="517"/>
      <c r="U58" s="517"/>
      <c r="V58" s="517"/>
      <c r="W58" s="517"/>
      <c r="X58" s="517"/>
      <c r="Y58" s="517"/>
      <c r="Z58" s="517"/>
    </row>
    <row r="59" spans="1:26" ht="12.75">
      <c r="A59" s="290">
        <f>AT3A_Schools_PS!A59</f>
        <v>50</v>
      </c>
      <c r="B59" s="290" t="str">
        <f>AT3A_Schools_PS!B59</f>
        <v>50-MAHOBA</v>
      </c>
      <c r="C59" s="290"/>
      <c r="D59" s="290">
        <v>0</v>
      </c>
      <c r="E59" s="290">
        <v>0</v>
      </c>
      <c r="F59" s="290">
        <v>0</v>
      </c>
      <c r="G59" s="290">
        <v>0</v>
      </c>
      <c r="H59" s="297"/>
      <c r="I59" s="517"/>
      <c r="J59" s="517"/>
      <c r="K59" s="517"/>
      <c r="L59" s="517"/>
      <c r="M59" s="517"/>
      <c r="N59" s="517"/>
      <c r="O59" s="517"/>
      <c r="P59" s="517"/>
      <c r="Q59" s="517"/>
      <c r="R59" s="517"/>
      <c r="S59" s="517"/>
      <c r="T59" s="517"/>
      <c r="U59" s="517"/>
      <c r="V59" s="517"/>
      <c r="W59" s="517"/>
      <c r="X59" s="517"/>
      <c r="Y59" s="517"/>
      <c r="Z59" s="517"/>
    </row>
    <row r="60" spans="1:26" ht="25.5">
      <c r="A60" s="290">
        <f>AT3A_Schools_PS!A60</f>
        <v>51</v>
      </c>
      <c r="B60" s="290" t="str">
        <f>AT3A_Schools_PS!B60</f>
        <v>51-MAHRAJGANJ</v>
      </c>
      <c r="C60" s="290" t="s">
        <v>456</v>
      </c>
      <c r="D60" s="290">
        <v>2</v>
      </c>
      <c r="E60" s="290">
        <v>2</v>
      </c>
      <c r="F60" s="290">
        <v>0</v>
      </c>
      <c r="G60" s="290">
        <v>0</v>
      </c>
      <c r="H60" s="297" t="s">
        <v>1099</v>
      </c>
      <c r="I60" s="517"/>
      <c r="J60" s="517"/>
      <c r="K60" s="517"/>
      <c r="L60" s="517"/>
      <c r="M60" s="517"/>
      <c r="N60" s="517"/>
      <c r="O60" s="517"/>
      <c r="P60" s="517"/>
      <c r="Q60" s="517"/>
      <c r="R60" s="517"/>
      <c r="S60" s="517"/>
      <c r="T60" s="517"/>
      <c r="U60" s="517"/>
      <c r="V60" s="517"/>
      <c r="W60" s="517"/>
      <c r="X60" s="517"/>
      <c r="Y60" s="517"/>
      <c r="Z60" s="517"/>
    </row>
    <row r="61" spans="1:26" ht="12.75">
      <c r="A61" s="290">
        <f>AT3A_Schools_PS!A61</f>
        <v>52</v>
      </c>
      <c r="B61" s="290" t="str">
        <f>AT3A_Schools_PS!B61</f>
        <v>52-MAINPURI</v>
      </c>
      <c r="C61" s="290"/>
      <c r="D61" s="290">
        <v>0</v>
      </c>
      <c r="E61" s="290">
        <v>0</v>
      </c>
      <c r="F61" s="290">
        <v>0</v>
      </c>
      <c r="G61" s="290">
        <v>0</v>
      </c>
      <c r="H61" s="297"/>
      <c r="I61" s="517"/>
      <c r="J61" s="517"/>
      <c r="K61" s="517"/>
      <c r="L61" s="517"/>
      <c r="M61" s="517"/>
      <c r="N61" s="517"/>
      <c r="O61" s="517"/>
      <c r="P61" s="517"/>
      <c r="Q61" s="517"/>
      <c r="R61" s="517"/>
      <c r="S61" s="517"/>
      <c r="T61" s="517"/>
      <c r="U61" s="517"/>
      <c r="V61" s="517"/>
      <c r="W61" s="517"/>
      <c r="X61" s="517"/>
      <c r="Y61" s="517"/>
      <c r="Z61" s="517"/>
    </row>
    <row r="62" spans="1:26" ht="12.75">
      <c r="A62" s="290">
        <f>AT3A_Schools_PS!A62</f>
        <v>53</v>
      </c>
      <c r="B62" s="290" t="str">
        <f>AT3A_Schools_PS!B62</f>
        <v>53-MATHURA</v>
      </c>
      <c r="C62" s="290" t="s">
        <v>1100</v>
      </c>
      <c r="D62" s="290">
        <v>8</v>
      </c>
      <c r="E62" s="290">
        <v>8</v>
      </c>
      <c r="F62" s="290">
        <v>8</v>
      </c>
      <c r="G62" s="290">
        <v>0</v>
      </c>
      <c r="H62" s="297"/>
      <c r="I62" s="517"/>
      <c r="J62" s="517"/>
      <c r="K62" s="517"/>
      <c r="L62" s="517"/>
      <c r="M62" s="517"/>
      <c r="N62" s="517"/>
      <c r="O62" s="517"/>
      <c r="P62" s="517"/>
      <c r="Q62" s="517"/>
      <c r="R62" s="517"/>
      <c r="S62" s="517"/>
      <c r="T62" s="517"/>
      <c r="U62" s="517"/>
      <c r="V62" s="517"/>
      <c r="W62" s="517"/>
      <c r="X62" s="517"/>
      <c r="Y62" s="517"/>
      <c r="Z62" s="517"/>
    </row>
    <row r="63" spans="1:26" ht="12.75">
      <c r="A63" s="290">
        <f>AT3A_Schools_PS!A63</f>
        <v>54</v>
      </c>
      <c r="B63" s="290" t="str">
        <f>AT3A_Schools_PS!B63</f>
        <v>54-MAU</v>
      </c>
      <c r="C63" s="290"/>
      <c r="D63" s="290">
        <v>0</v>
      </c>
      <c r="E63" s="290">
        <v>0</v>
      </c>
      <c r="F63" s="290">
        <v>0</v>
      </c>
      <c r="G63" s="290">
        <v>0</v>
      </c>
      <c r="H63" s="297"/>
      <c r="I63" s="517"/>
      <c r="J63" s="517"/>
      <c r="K63" s="517"/>
      <c r="L63" s="517"/>
      <c r="M63" s="517"/>
      <c r="N63" s="517"/>
      <c r="O63" s="517"/>
      <c r="P63" s="517"/>
      <c r="Q63" s="517"/>
      <c r="R63" s="517"/>
      <c r="S63" s="517"/>
      <c r="T63" s="517"/>
      <c r="U63" s="517"/>
      <c r="V63" s="517"/>
      <c r="W63" s="517"/>
      <c r="X63" s="517"/>
      <c r="Y63" s="517"/>
      <c r="Z63" s="517"/>
    </row>
    <row r="64" spans="1:26" ht="38.25">
      <c r="A64" s="290">
        <f>AT3A_Schools_PS!A64</f>
        <v>55</v>
      </c>
      <c r="B64" s="290" t="str">
        <f>AT3A_Schools_PS!B64</f>
        <v>55-MEERUT</v>
      </c>
      <c r="C64" s="290" t="s">
        <v>457</v>
      </c>
      <c r="D64" s="290">
        <v>4</v>
      </c>
      <c r="E64" s="290">
        <v>4</v>
      </c>
      <c r="F64" s="290">
        <v>0</v>
      </c>
      <c r="G64" s="290">
        <v>0</v>
      </c>
      <c r="H64" s="297" t="s">
        <v>1101</v>
      </c>
      <c r="I64" s="517"/>
      <c r="J64" s="517"/>
      <c r="K64" s="517"/>
      <c r="L64" s="517"/>
      <c r="M64" s="517"/>
      <c r="N64" s="517"/>
      <c r="O64" s="517"/>
      <c r="P64" s="517"/>
      <c r="Q64" s="517"/>
      <c r="R64" s="517"/>
      <c r="S64" s="517"/>
      <c r="T64" s="517"/>
      <c r="U64" s="517"/>
      <c r="V64" s="517"/>
      <c r="W64" s="517"/>
      <c r="X64" s="517"/>
      <c r="Y64" s="517"/>
      <c r="Z64" s="517"/>
    </row>
    <row r="65" spans="1:26" ht="12.75">
      <c r="A65" s="290">
        <f>AT3A_Schools_PS!A65</f>
        <v>56</v>
      </c>
      <c r="B65" s="290" t="str">
        <f>AT3A_Schools_PS!B65</f>
        <v>56-MIRZAPUR</v>
      </c>
      <c r="C65" s="290"/>
      <c r="D65" s="290">
        <v>0</v>
      </c>
      <c r="E65" s="290">
        <v>0</v>
      </c>
      <c r="F65" s="290">
        <v>0</v>
      </c>
      <c r="G65" s="290">
        <v>0</v>
      </c>
      <c r="H65" s="297"/>
      <c r="I65" s="517"/>
      <c r="J65" s="517"/>
      <c r="K65" s="517"/>
      <c r="L65" s="517"/>
      <c r="M65" s="517"/>
      <c r="N65" s="517"/>
      <c r="O65" s="517"/>
      <c r="P65" s="517"/>
      <c r="Q65" s="517"/>
      <c r="R65" s="517"/>
      <c r="S65" s="517"/>
      <c r="T65" s="517"/>
      <c r="U65" s="517"/>
      <c r="V65" s="517"/>
      <c r="W65" s="517"/>
      <c r="X65" s="517"/>
      <c r="Y65" s="517"/>
      <c r="Z65" s="517"/>
    </row>
    <row r="66" spans="1:26" ht="12.75">
      <c r="A66" s="290">
        <f>AT3A_Schools_PS!A66</f>
        <v>57</v>
      </c>
      <c r="B66" s="290" t="str">
        <f>AT3A_Schools_PS!B66</f>
        <v>57-MORADABAD</v>
      </c>
      <c r="C66" s="290" t="s">
        <v>456</v>
      </c>
      <c r="D66" s="290">
        <v>74</v>
      </c>
      <c r="E66" s="290">
        <v>33</v>
      </c>
      <c r="F66" s="290">
        <v>33</v>
      </c>
      <c r="G66" s="290">
        <v>0</v>
      </c>
      <c r="H66" s="297" t="s">
        <v>1102</v>
      </c>
      <c r="I66" s="517"/>
      <c r="J66" s="517"/>
      <c r="K66" s="517"/>
      <c r="L66" s="517"/>
      <c r="M66" s="517"/>
      <c r="N66" s="517"/>
      <c r="O66" s="517"/>
      <c r="P66" s="517"/>
      <c r="Q66" s="517"/>
      <c r="R66" s="517"/>
      <c r="S66" s="517"/>
      <c r="T66" s="517"/>
      <c r="U66" s="517"/>
      <c r="V66" s="517"/>
      <c r="W66" s="517"/>
      <c r="X66" s="517"/>
      <c r="Y66" s="517"/>
      <c r="Z66" s="517"/>
    </row>
    <row r="67" spans="1:26" ht="12.75">
      <c r="A67" s="290">
        <f>AT3A_Schools_PS!A67</f>
        <v>58</v>
      </c>
      <c r="B67" s="290" t="str">
        <f>AT3A_Schools_PS!B67</f>
        <v>58-MUZAFFARNAGAR</v>
      </c>
      <c r="C67" s="290"/>
      <c r="D67" s="290">
        <v>1384</v>
      </c>
      <c r="E67" s="290">
        <v>0</v>
      </c>
      <c r="F67" s="290">
        <v>0</v>
      </c>
      <c r="G67" s="290">
        <v>0</v>
      </c>
      <c r="H67" s="297"/>
      <c r="I67" s="517"/>
      <c r="J67" s="517"/>
      <c r="K67" s="517"/>
      <c r="L67" s="517"/>
      <c r="M67" s="517"/>
      <c r="N67" s="517"/>
      <c r="O67" s="517"/>
      <c r="P67" s="517"/>
      <c r="Q67" s="517"/>
      <c r="R67" s="517"/>
      <c r="S67" s="517"/>
      <c r="T67" s="517"/>
      <c r="U67" s="517"/>
      <c r="V67" s="517"/>
      <c r="W67" s="517"/>
      <c r="X67" s="517"/>
      <c r="Y67" s="517"/>
      <c r="Z67" s="517"/>
    </row>
    <row r="68" spans="1:26" ht="12.75">
      <c r="A68" s="290">
        <f>AT3A_Schools_PS!A68</f>
        <v>59</v>
      </c>
      <c r="B68" s="290" t="str">
        <f>AT3A_Schools_PS!B68</f>
        <v>59-PILIBHIT</v>
      </c>
      <c r="C68" s="290"/>
      <c r="D68" s="290">
        <v>0</v>
      </c>
      <c r="E68" s="290">
        <v>0</v>
      </c>
      <c r="F68" s="290">
        <v>0</v>
      </c>
      <c r="G68" s="290">
        <v>0</v>
      </c>
      <c r="H68" s="297" t="s">
        <v>580</v>
      </c>
      <c r="I68" s="517"/>
      <c r="J68" s="517"/>
      <c r="K68" s="517"/>
      <c r="L68" s="517"/>
      <c r="M68" s="517"/>
      <c r="N68" s="517"/>
      <c r="O68" s="517"/>
      <c r="P68" s="517"/>
      <c r="Q68" s="517"/>
      <c r="R68" s="517"/>
      <c r="S68" s="517"/>
      <c r="T68" s="517"/>
      <c r="U68" s="517"/>
      <c r="V68" s="517"/>
      <c r="W68" s="517"/>
      <c r="X68" s="517"/>
      <c r="Y68" s="517"/>
      <c r="Z68" s="517"/>
    </row>
    <row r="69" spans="1:26" ht="12.75">
      <c r="A69" s="290">
        <f>AT3A_Schools_PS!A69</f>
        <v>60</v>
      </c>
      <c r="B69" s="290" t="str">
        <f>AT3A_Schools_PS!B69</f>
        <v>60-PRATAPGARH</v>
      </c>
      <c r="C69" s="290" t="s">
        <v>1103</v>
      </c>
      <c r="D69" s="290">
        <v>253</v>
      </c>
      <c r="E69" s="290">
        <v>253</v>
      </c>
      <c r="F69" s="290">
        <v>253</v>
      </c>
      <c r="G69" s="290">
        <v>0</v>
      </c>
      <c r="H69" s="297"/>
      <c r="I69" s="517"/>
      <c r="J69" s="517"/>
      <c r="K69" s="517"/>
      <c r="L69" s="517"/>
      <c r="M69" s="517"/>
      <c r="N69" s="517"/>
      <c r="O69" s="517"/>
      <c r="P69" s="517"/>
      <c r="Q69" s="517"/>
      <c r="R69" s="517"/>
      <c r="S69" s="517"/>
      <c r="T69" s="517"/>
      <c r="U69" s="517"/>
      <c r="V69" s="517"/>
      <c r="W69" s="517"/>
      <c r="X69" s="517"/>
      <c r="Y69" s="517"/>
      <c r="Z69" s="517"/>
    </row>
    <row r="70" spans="1:26" ht="12.75">
      <c r="A70" s="290">
        <f>AT3A_Schools_PS!A70</f>
        <v>61</v>
      </c>
      <c r="B70" s="290" t="str">
        <f>AT3A_Schools_PS!B70</f>
        <v>61-RAI BAREILY</v>
      </c>
      <c r="C70" s="290"/>
      <c r="D70" s="290">
        <v>0</v>
      </c>
      <c r="E70" s="290">
        <v>0</v>
      </c>
      <c r="F70" s="290">
        <v>0</v>
      </c>
      <c r="G70" s="290">
        <v>0</v>
      </c>
      <c r="H70" s="297"/>
      <c r="I70" s="517"/>
      <c r="J70" s="517"/>
      <c r="K70" s="517"/>
      <c r="L70" s="517"/>
      <c r="M70" s="517"/>
      <c r="N70" s="517"/>
      <c r="O70" s="517"/>
      <c r="P70" s="517"/>
      <c r="Q70" s="517"/>
      <c r="R70" s="517"/>
      <c r="S70" s="517"/>
      <c r="T70" s="517"/>
      <c r="U70" s="517"/>
      <c r="V70" s="517"/>
      <c r="W70" s="517"/>
      <c r="X70" s="517"/>
      <c r="Y70" s="517"/>
      <c r="Z70" s="517"/>
    </row>
    <row r="71" spans="1:26" ht="12.75">
      <c r="A71" s="290">
        <f>AT3A_Schools_PS!A71</f>
        <v>62</v>
      </c>
      <c r="B71" s="290" t="str">
        <f>AT3A_Schools_PS!B71</f>
        <v>62-RAMPUR</v>
      </c>
      <c r="C71" s="290" t="s">
        <v>1104</v>
      </c>
      <c r="D71" s="290">
        <v>26</v>
      </c>
      <c r="E71" s="290">
        <v>26</v>
      </c>
      <c r="F71" s="290">
        <v>0</v>
      </c>
      <c r="G71" s="290">
        <v>0</v>
      </c>
      <c r="H71" s="297" t="s">
        <v>1083</v>
      </c>
      <c r="I71" s="517"/>
      <c r="J71" s="517"/>
      <c r="K71" s="517"/>
      <c r="L71" s="517"/>
      <c r="M71" s="517"/>
      <c r="N71" s="517"/>
      <c r="O71" s="517"/>
      <c r="P71" s="517"/>
      <c r="Q71" s="517"/>
      <c r="R71" s="517"/>
      <c r="S71" s="517"/>
      <c r="T71" s="517"/>
      <c r="U71" s="517"/>
      <c r="V71" s="517"/>
      <c r="W71" s="517"/>
      <c r="X71" s="517"/>
      <c r="Y71" s="517"/>
      <c r="Z71" s="517"/>
    </row>
    <row r="72" spans="1:26" ht="12.75">
      <c r="A72" s="290">
        <f>AT3A_Schools_PS!A72</f>
        <v>63</v>
      </c>
      <c r="B72" s="290" t="str">
        <f>AT3A_Schools_PS!B72</f>
        <v>63-SAHARANPUR</v>
      </c>
      <c r="C72" s="290"/>
      <c r="D72" s="290">
        <v>0</v>
      </c>
      <c r="E72" s="290">
        <v>0</v>
      </c>
      <c r="F72" s="290">
        <v>0</v>
      </c>
      <c r="G72" s="290">
        <v>0</v>
      </c>
      <c r="H72" s="297"/>
      <c r="I72" s="517"/>
      <c r="J72" s="517"/>
      <c r="K72" s="517"/>
      <c r="L72" s="517"/>
      <c r="M72" s="517"/>
      <c r="N72" s="517"/>
      <c r="O72" s="517"/>
      <c r="P72" s="517"/>
      <c r="Q72" s="517"/>
      <c r="R72" s="517"/>
      <c r="S72" s="517"/>
      <c r="T72" s="517"/>
      <c r="U72" s="517"/>
      <c r="V72" s="517"/>
      <c r="W72" s="517"/>
      <c r="X72" s="517"/>
      <c r="Y72" s="517"/>
      <c r="Z72" s="517"/>
    </row>
    <row r="73" spans="1:26" ht="12.75">
      <c r="A73" s="290">
        <f>AT3A_Schools_PS!A73</f>
        <v>64</v>
      </c>
      <c r="B73" s="290" t="str">
        <f>AT3A_Schools_PS!B73</f>
        <v>64-SANTKABIR NAGAR</v>
      </c>
      <c r="C73" s="290" t="s">
        <v>1105</v>
      </c>
      <c r="D73" s="290">
        <v>1</v>
      </c>
      <c r="E73" s="290">
        <v>1</v>
      </c>
      <c r="F73" s="290">
        <v>0</v>
      </c>
      <c r="G73" s="290">
        <v>0</v>
      </c>
      <c r="H73" s="297" t="s">
        <v>1083</v>
      </c>
      <c r="I73" s="517"/>
      <c r="J73" s="517"/>
      <c r="K73" s="517"/>
      <c r="L73" s="517"/>
      <c r="M73" s="517"/>
      <c r="N73" s="517"/>
      <c r="O73" s="517"/>
      <c r="P73" s="517"/>
      <c r="Q73" s="517"/>
      <c r="R73" s="517"/>
      <c r="S73" s="517"/>
      <c r="T73" s="517"/>
      <c r="U73" s="517"/>
      <c r="V73" s="517"/>
      <c r="W73" s="517"/>
      <c r="X73" s="517"/>
      <c r="Y73" s="517"/>
      <c r="Z73" s="517"/>
    </row>
    <row r="74" spans="1:26" ht="12.75">
      <c r="A74" s="290">
        <f>AT3A_Schools_PS!A74</f>
        <v>65</v>
      </c>
      <c r="B74" s="290" t="str">
        <f>AT3A_Schools_PS!B74</f>
        <v>65-SHAHJAHANPUR</v>
      </c>
      <c r="C74" s="290" t="s">
        <v>1106</v>
      </c>
      <c r="D74" s="290">
        <v>30</v>
      </c>
      <c r="E74" s="290">
        <v>14</v>
      </c>
      <c r="F74" s="290">
        <v>14</v>
      </c>
      <c r="G74" s="290">
        <v>0</v>
      </c>
      <c r="H74" s="297"/>
      <c r="I74" s="517"/>
      <c r="J74" s="517"/>
      <c r="K74" s="517"/>
      <c r="L74" s="517"/>
      <c r="M74" s="517"/>
      <c r="N74" s="517"/>
      <c r="O74" s="517"/>
      <c r="P74" s="517"/>
      <c r="Q74" s="517"/>
      <c r="R74" s="517"/>
      <c r="S74" s="517"/>
      <c r="T74" s="517"/>
      <c r="U74" s="517"/>
      <c r="V74" s="517"/>
      <c r="W74" s="517"/>
      <c r="X74" s="517"/>
      <c r="Y74" s="517"/>
      <c r="Z74" s="517"/>
    </row>
    <row r="75" spans="1:26" ht="12.75">
      <c r="A75" s="290">
        <f>AT3A_Schools_PS!A75</f>
        <v>66</v>
      </c>
      <c r="B75" s="290" t="str">
        <f>AT3A_Schools_PS!B75</f>
        <v>66-SHRAWASTI</v>
      </c>
      <c r="C75" s="290"/>
      <c r="D75" s="290">
        <v>0</v>
      </c>
      <c r="E75" s="290">
        <v>0</v>
      </c>
      <c r="F75" s="290">
        <v>0</v>
      </c>
      <c r="G75" s="290">
        <v>0</v>
      </c>
      <c r="H75" s="297"/>
      <c r="I75" s="517"/>
      <c r="J75" s="517"/>
      <c r="K75" s="517"/>
      <c r="L75" s="517"/>
      <c r="M75" s="517"/>
      <c r="N75" s="517"/>
      <c r="O75" s="517"/>
      <c r="P75" s="517"/>
      <c r="Q75" s="517"/>
      <c r="R75" s="517"/>
      <c r="S75" s="517"/>
      <c r="T75" s="517"/>
      <c r="U75" s="517"/>
      <c r="V75" s="517"/>
      <c r="W75" s="517"/>
      <c r="X75" s="517"/>
      <c r="Y75" s="517"/>
      <c r="Z75" s="517"/>
    </row>
    <row r="76" spans="1:26" ht="12.75">
      <c r="A76" s="290">
        <f>AT3A_Schools_PS!A76</f>
        <v>67</v>
      </c>
      <c r="B76" s="290" t="str">
        <f>AT3A_Schools_PS!B76</f>
        <v>67-SIDDHARTHNAGAR</v>
      </c>
      <c r="C76" s="290"/>
      <c r="D76" s="290">
        <v>0</v>
      </c>
      <c r="E76" s="290">
        <v>0</v>
      </c>
      <c r="F76" s="290">
        <v>0</v>
      </c>
      <c r="G76" s="290">
        <v>0</v>
      </c>
      <c r="H76" s="297"/>
      <c r="I76" s="517"/>
      <c r="J76" s="517"/>
      <c r="K76" s="517"/>
      <c r="L76" s="517"/>
      <c r="M76" s="517"/>
      <c r="N76" s="517"/>
      <c r="O76" s="517"/>
      <c r="P76" s="517"/>
      <c r="Q76" s="517"/>
      <c r="R76" s="517"/>
      <c r="S76" s="517"/>
      <c r="T76" s="517"/>
      <c r="U76" s="517"/>
      <c r="V76" s="517"/>
      <c r="W76" s="517"/>
      <c r="X76" s="517"/>
      <c r="Y76" s="517"/>
      <c r="Z76" s="517"/>
    </row>
    <row r="77" spans="1:26" ht="12.75">
      <c r="A77" s="290">
        <f>AT3A_Schools_PS!A77</f>
        <v>68</v>
      </c>
      <c r="B77" s="290" t="str">
        <f>AT3A_Schools_PS!B77</f>
        <v>68-SITAPUR</v>
      </c>
      <c r="C77" s="290"/>
      <c r="D77" s="290">
        <v>0</v>
      </c>
      <c r="E77" s="290">
        <v>0</v>
      </c>
      <c r="F77" s="290">
        <v>0</v>
      </c>
      <c r="G77" s="290">
        <v>0</v>
      </c>
      <c r="H77" s="297"/>
      <c r="I77" s="517"/>
      <c r="J77" s="517"/>
      <c r="K77" s="517"/>
      <c r="L77" s="517"/>
      <c r="M77" s="517"/>
      <c r="N77" s="517"/>
      <c r="O77" s="517"/>
      <c r="P77" s="517"/>
      <c r="Q77" s="517"/>
      <c r="R77" s="517"/>
      <c r="S77" s="517"/>
      <c r="T77" s="517"/>
      <c r="U77" s="517"/>
      <c r="V77" s="517"/>
      <c r="W77" s="517"/>
      <c r="X77" s="517"/>
      <c r="Y77" s="517"/>
      <c r="Z77" s="517"/>
    </row>
    <row r="78" spans="1:26" ht="12.75">
      <c r="A78" s="290">
        <f>AT3A_Schools_PS!A78</f>
        <v>69</v>
      </c>
      <c r="B78" s="290" t="str">
        <f>AT3A_Schools_PS!B78</f>
        <v>69-SONBHADRA</v>
      </c>
      <c r="C78" s="290"/>
      <c r="D78" s="290">
        <v>0</v>
      </c>
      <c r="E78" s="290">
        <v>0</v>
      </c>
      <c r="F78" s="290">
        <v>0</v>
      </c>
      <c r="G78" s="290">
        <v>0</v>
      </c>
      <c r="H78" s="297"/>
      <c r="I78" s="517"/>
      <c r="J78" s="517"/>
      <c r="K78" s="517"/>
      <c r="L78" s="517"/>
      <c r="M78" s="517"/>
      <c r="N78" s="517"/>
      <c r="O78" s="517"/>
      <c r="P78" s="517"/>
      <c r="Q78" s="517"/>
      <c r="R78" s="517"/>
      <c r="S78" s="517"/>
      <c r="T78" s="517"/>
      <c r="U78" s="517"/>
      <c r="V78" s="517"/>
      <c r="W78" s="517"/>
      <c r="X78" s="517"/>
      <c r="Y78" s="517"/>
      <c r="Z78" s="517"/>
    </row>
    <row r="79" spans="1:26" ht="12.75">
      <c r="A79" s="290">
        <f>AT3A_Schools_PS!A79</f>
        <v>70</v>
      </c>
      <c r="B79" s="290" t="str">
        <f>AT3A_Schools_PS!B79</f>
        <v>70-SULTANPUR</v>
      </c>
      <c r="C79" s="290" t="s">
        <v>1104</v>
      </c>
      <c r="D79" s="290">
        <v>79</v>
      </c>
      <c r="E79" s="290">
        <v>4</v>
      </c>
      <c r="F79" s="290">
        <v>4</v>
      </c>
      <c r="G79" s="290">
        <v>0</v>
      </c>
      <c r="H79" s="297"/>
      <c r="I79" s="517"/>
      <c r="J79" s="517"/>
      <c r="K79" s="517"/>
      <c r="L79" s="517"/>
      <c r="M79" s="517"/>
      <c r="N79" s="517"/>
      <c r="O79" s="517"/>
      <c r="P79" s="517"/>
      <c r="Q79" s="517"/>
      <c r="R79" s="517"/>
      <c r="S79" s="517"/>
      <c r="T79" s="517"/>
      <c r="U79" s="517"/>
      <c r="V79" s="517"/>
      <c r="W79" s="517"/>
      <c r="X79" s="517"/>
      <c r="Y79" s="517"/>
      <c r="Z79" s="517"/>
    </row>
    <row r="80" spans="1:26" ht="12.75">
      <c r="A80" s="290">
        <f>AT3A_Schools_PS!A80</f>
        <v>71</v>
      </c>
      <c r="B80" s="290" t="str">
        <f>AT3A_Schools_PS!B80</f>
        <v>71-UNNAO</v>
      </c>
      <c r="C80" s="290"/>
      <c r="D80" s="290">
        <v>0</v>
      </c>
      <c r="E80" s="290">
        <v>0</v>
      </c>
      <c r="F80" s="290">
        <v>0</v>
      </c>
      <c r="G80" s="290">
        <v>0</v>
      </c>
      <c r="H80" s="297"/>
      <c r="I80" s="517"/>
      <c r="J80" s="517"/>
      <c r="K80" s="517"/>
      <c r="L80" s="517"/>
      <c r="M80" s="517"/>
      <c r="N80" s="517"/>
      <c r="O80" s="517"/>
      <c r="P80" s="517"/>
      <c r="Q80" s="517"/>
      <c r="R80" s="517"/>
      <c r="S80" s="517"/>
      <c r="T80" s="517"/>
      <c r="U80" s="517"/>
      <c r="V80" s="517"/>
      <c r="W80" s="517"/>
      <c r="X80" s="517"/>
      <c r="Y80" s="517"/>
      <c r="Z80" s="517"/>
    </row>
    <row r="81" spans="1:26" ht="12.75">
      <c r="A81" s="290">
        <f>AT3A_Schools_PS!A81</f>
        <v>72</v>
      </c>
      <c r="B81" s="290" t="str">
        <f>AT3A_Schools_PS!B81</f>
        <v>72-VARANASI</v>
      </c>
      <c r="C81" s="290" t="s">
        <v>1104</v>
      </c>
      <c r="D81" s="290">
        <v>26</v>
      </c>
      <c r="E81" s="290">
        <v>17</v>
      </c>
      <c r="F81" s="290">
        <v>17</v>
      </c>
      <c r="G81" s="290">
        <v>0</v>
      </c>
      <c r="H81" s="297"/>
      <c r="I81" s="517"/>
      <c r="J81" s="517"/>
      <c r="K81" s="517"/>
      <c r="L81" s="517"/>
      <c r="M81" s="517"/>
      <c r="N81" s="517"/>
      <c r="O81" s="517"/>
      <c r="P81" s="517"/>
      <c r="Q81" s="517"/>
      <c r="R81" s="517"/>
      <c r="S81" s="517"/>
      <c r="T81" s="517"/>
      <c r="U81" s="517"/>
      <c r="V81" s="517"/>
      <c r="W81" s="517"/>
      <c r="X81" s="517"/>
      <c r="Y81" s="517"/>
      <c r="Z81" s="517"/>
    </row>
    <row r="82" spans="1:26" ht="12.75">
      <c r="A82" s="290">
        <f>AT3A_Schools_PS!A82</f>
        <v>73</v>
      </c>
      <c r="B82" s="290" t="str">
        <f>AT3A_Schools_PS!B82</f>
        <v>73-SAMBHAL</v>
      </c>
      <c r="C82" s="290" t="s">
        <v>1107</v>
      </c>
      <c r="D82" s="290">
        <v>7</v>
      </c>
      <c r="E82" s="290">
        <v>7</v>
      </c>
      <c r="F82" s="290">
        <v>0</v>
      </c>
      <c r="G82" s="290">
        <v>0</v>
      </c>
      <c r="H82" s="297" t="s">
        <v>1108</v>
      </c>
      <c r="I82" s="517"/>
      <c r="J82" s="517"/>
      <c r="K82" s="517"/>
      <c r="L82" s="517"/>
      <c r="M82" s="517"/>
      <c r="N82" s="517"/>
      <c r="O82" s="517"/>
      <c r="P82" s="517"/>
      <c r="Q82" s="517"/>
      <c r="R82" s="517"/>
      <c r="S82" s="517"/>
      <c r="T82" s="517"/>
      <c r="U82" s="517"/>
      <c r="V82" s="517"/>
      <c r="W82" s="517"/>
      <c r="X82" s="517"/>
      <c r="Y82" s="517"/>
      <c r="Z82" s="517"/>
    </row>
    <row r="83" spans="1:26" ht="12.75">
      <c r="A83" s="290">
        <f>AT3A_Schools_PS!A83</f>
        <v>74</v>
      </c>
      <c r="B83" s="290" t="str">
        <f>AT3A_Schools_PS!B83</f>
        <v>74-HAPUR</v>
      </c>
      <c r="C83" s="290" t="s">
        <v>1107</v>
      </c>
      <c r="D83" s="290">
        <v>1</v>
      </c>
      <c r="E83" s="290">
        <v>1</v>
      </c>
      <c r="F83" s="290">
        <v>1</v>
      </c>
      <c r="G83" s="290">
        <v>0</v>
      </c>
      <c r="H83" s="297"/>
      <c r="I83" s="517"/>
      <c r="J83" s="517"/>
      <c r="K83" s="517"/>
      <c r="L83" s="517"/>
      <c r="M83" s="517"/>
      <c r="N83" s="517"/>
      <c r="O83" s="517"/>
      <c r="P83" s="517"/>
      <c r="Q83" s="517"/>
      <c r="R83" s="517"/>
      <c r="S83" s="517"/>
      <c r="T83" s="517"/>
      <c r="U83" s="517"/>
      <c r="V83" s="517"/>
      <c r="W83" s="517"/>
      <c r="X83" s="517"/>
      <c r="Y83" s="517"/>
      <c r="Z83" s="517"/>
    </row>
    <row r="84" spans="1:26" ht="12.75">
      <c r="A84" s="290">
        <f>AT3A_Schools_PS!A84</f>
        <v>75</v>
      </c>
      <c r="B84" s="290" t="str">
        <f>AT3A_Schools_PS!B84</f>
        <v>75-SHAMLI</v>
      </c>
      <c r="C84" s="290" t="s">
        <v>1107</v>
      </c>
      <c r="D84" s="290">
        <v>18</v>
      </c>
      <c r="E84" s="290">
        <v>18</v>
      </c>
      <c r="F84" s="290">
        <v>0</v>
      </c>
      <c r="G84" s="290">
        <v>0</v>
      </c>
      <c r="H84" s="297"/>
      <c r="I84" s="517"/>
      <c r="J84" s="517"/>
      <c r="K84" s="517"/>
      <c r="L84" s="517"/>
      <c r="M84" s="517"/>
      <c r="N84" s="517"/>
      <c r="O84" s="517"/>
      <c r="P84" s="517"/>
      <c r="Q84" s="517"/>
      <c r="R84" s="517"/>
      <c r="S84" s="517"/>
      <c r="T84" s="517"/>
      <c r="U84" s="517"/>
      <c r="V84" s="517"/>
      <c r="W84" s="517"/>
      <c r="X84" s="517"/>
      <c r="Y84" s="517"/>
      <c r="Z84" s="517"/>
    </row>
    <row r="85" spans="1:26" ht="12.75">
      <c r="A85" s="517"/>
      <c r="B85" s="517"/>
      <c r="C85" s="517"/>
      <c r="D85" s="517"/>
      <c r="E85" s="517"/>
      <c r="F85" s="517"/>
      <c r="G85" s="517"/>
      <c r="H85" s="404"/>
      <c r="I85" s="517"/>
      <c r="J85" s="517"/>
      <c r="K85" s="517"/>
      <c r="L85" s="517"/>
      <c r="M85" s="517"/>
      <c r="N85" s="517"/>
      <c r="O85" s="517"/>
      <c r="P85" s="517"/>
      <c r="Q85" s="517"/>
      <c r="R85" s="517"/>
      <c r="S85" s="517"/>
      <c r="T85" s="517"/>
      <c r="U85" s="517"/>
      <c r="V85" s="517"/>
      <c r="W85" s="517"/>
      <c r="X85" s="517"/>
      <c r="Y85" s="517"/>
      <c r="Z85" s="517"/>
    </row>
    <row r="86" spans="1:26" ht="12.75">
      <c r="A86" s="517"/>
      <c r="B86" s="517"/>
      <c r="C86" s="517"/>
      <c r="D86" s="517"/>
      <c r="E86" s="517"/>
      <c r="F86" s="517"/>
      <c r="G86" s="517"/>
      <c r="H86" s="404"/>
      <c r="I86" s="517"/>
      <c r="J86" s="517"/>
      <c r="K86" s="517"/>
      <c r="L86" s="517"/>
      <c r="M86" s="517"/>
      <c r="N86" s="517"/>
      <c r="O86" s="517"/>
      <c r="P86" s="517"/>
      <c r="Q86" s="517"/>
      <c r="R86" s="517"/>
      <c r="S86" s="517"/>
      <c r="T86" s="517"/>
      <c r="U86" s="517"/>
      <c r="V86" s="517"/>
      <c r="W86" s="517"/>
      <c r="X86" s="517"/>
      <c r="Y86" s="517"/>
      <c r="Z86" s="517"/>
    </row>
    <row r="87" spans="1:26" ht="12.75">
      <c r="A87" s="517"/>
      <c r="B87" s="517"/>
      <c r="C87" s="517"/>
      <c r="D87" s="517"/>
      <c r="E87" s="517"/>
      <c r="F87" s="517"/>
      <c r="G87" s="517"/>
      <c r="H87" s="404"/>
      <c r="I87" s="517"/>
      <c r="J87" s="517"/>
      <c r="K87" s="517"/>
      <c r="L87" s="517"/>
      <c r="M87" s="517"/>
      <c r="N87" s="517"/>
      <c r="O87" s="517"/>
      <c r="P87" s="517"/>
      <c r="Q87" s="517"/>
      <c r="R87" s="517"/>
      <c r="S87" s="517"/>
      <c r="T87" s="517"/>
      <c r="U87" s="517"/>
      <c r="V87" s="517"/>
      <c r="W87" s="517"/>
      <c r="X87" s="517"/>
      <c r="Y87" s="517"/>
      <c r="Z87" s="517"/>
    </row>
    <row r="88" spans="1:26" ht="12.75">
      <c r="A88" s="517"/>
      <c r="B88" s="517"/>
      <c r="C88" s="517"/>
      <c r="D88" s="517"/>
      <c r="E88" s="517"/>
      <c r="F88" s="517"/>
      <c r="G88" s="517"/>
      <c r="H88" s="404"/>
      <c r="I88" s="517"/>
      <c r="J88" s="517"/>
      <c r="K88" s="517"/>
      <c r="L88" s="517"/>
      <c r="M88" s="517"/>
      <c r="N88" s="517"/>
      <c r="O88" s="517"/>
      <c r="P88" s="517"/>
      <c r="Q88" s="517"/>
      <c r="R88" s="517"/>
      <c r="S88" s="517"/>
      <c r="T88" s="517"/>
      <c r="U88" s="517"/>
      <c r="V88" s="517"/>
      <c r="W88" s="517"/>
      <c r="X88" s="517"/>
      <c r="Y88" s="517"/>
      <c r="Z88" s="517"/>
    </row>
    <row r="89" spans="1:26" ht="12.75">
      <c r="A89" s="197" t="str">
        <f>AT_2A_fundflow!A53</f>
        <v>Date:</v>
      </c>
      <c r="B89" s="517"/>
      <c r="C89" s="517"/>
      <c r="D89" s="517"/>
      <c r="E89" s="517"/>
      <c r="F89" s="517"/>
      <c r="G89" s="514" t="str">
        <f>'AT-1'!J46</f>
        <v>(Signature)</v>
      </c>
      <c r="H89" s="404"/>
      <c r="I89" s="517"/>
      <c r="J89" s="517"/>
      <c r="K89" s="517"/>
      <c r="L89" s="517"/>
      <c r="M89" s="517"/>
      <c r="N89" s="517"/>
      <c r="O89" s="517"/>
      <c r="P89" s="517"/>
      <c r="Q89" s="517"/>
      <c r="R89" s="517"/>
      <c r="S89" s="517"/>
      <c r="T89" s="517"/>
      <c r="U89" s="517"/>
      <c r="V89" s="517"/>
      <c r="W89" s="517"/>
      <c r="X89" s="517"/>
      <c r="Y89" s="517"/>
      <c r="Z89" s="517"/>
    </row>
    <row r="90" spans="1:26" ht="12.75">
      <c r="A90" s="197" t="str">
        <f>AT_2A_fundflow!A54</f>
        <v>Place: LUCKNOW</v>
      </c>
      <c r="B90" s="517"/>
      <c r="C90" s="517"/>
      <c r="D90" s="517"/>
      <c r="E90" s="517"/>
      <c r="F90" s="517"/>
      <c r="G90" s="514" t="str">
        <f>'AT-1'!J47</f>
        <v>Secretary Basic Education Department</v>
      </c>
      <c r="H90" s="404"/>
      <c r="I90" s="517"/>
      <c r="J90" s="517"/>
      <c r="K90" s="517"/>
      <c r="L90" s="517"/>
      <c r="M90" s="517"/>
      <c r="N90" s="517"/>
      <c r="O90" s="517"/>
      <c r="P90" s="517"/>
      <c r="Q90" s="517"/>
      <c r="R90" s="517"/>
      <c r="S90" s="517"/>
      <c r="T90" s="517"/>
      <c r="U90" s="517"/>
      <c r="V90" s="517"/>
      <c r="W90" s="517"/>
      <c r="X90" s="517"/>
      <c r="Y90" s="517"/>
      <c r="Z90" s="517"/>
    </row>
    <row r="91" spans="1:26" ht="12.75">
      <c r="A91" s="517"/>
      <c r="B91" s="517"/>
      <c r="C91" s="517"/>
      <c r="D91" s="517"/>
      <c r="E91" s="517"/>
      <c r="F91" s="514" t="str">
        <f>'AT-1'!I48</f>
        <v>Seal:</v>
      </c>
      <c r="G91" s="517"/>
      <c r="H91" s="404"/>
      <c r="I91" s="517"/>
      <c r="J91" s="517"/>
      <c r="K91" s="517"/>
      <c r="L91" s="517"/>
      <c r="M91" s="517"/>
      <c r="N91" s="517"/>
      <c r="O91" s="517"/>
      <c r="P91" s="517"/>
      <c r="Q91" s="517"/>
      <c r="R91" s="517"/>
      <c r="S91" s="517"/>
      <c r="T91" s="517"/>
      <c r="U91" s="517"/>
      <c r="V91" s="517"/>
      <c r="W91" s="517"/>
      <c r="X91" s="517"/>
      <c r="Y91" s="517"/>
      <c r="Z91" s="517"/>
    </row>
    <row r="92" spans="1:26" ht="12.75">
      <c r="A92" s="517"/>
      <c r="B92" s="517"/>
      <c r="C92" s="517"/>
      <c r="D92" s="517"/>
      <c r="E92" s="517"/>
      <c r="F92" s="517"/>
      <c r="G92" s="517"/>
      <c r="H92" s="404"/>
      <c r="I92" s="517"/>
      <c r="J92" s="517"/>
      <c r="K92" s="517"/>
      <c r="L92" s="517"/>
      <c r="M92" s="517"/>
      <c r="N92" s="517"/>
      <c r="O92" s="517"/>
      <c r="P92" s="517"/>
      <c r="Q92" s="517"/>
      <c r="R92" s="517"/>
      <c r="S92" s="517"/>
      <c r="T92" s="517"/>
      <c r="U92" s="517"/>
      <c r="V92" s="517"/>
      <c r="W92" s="517"/>
      <c r="X92" s="517"/>
      <c r="Y92" s="517"/>
      <c r="Z92" s="517"/>
    </row>
    <row r="93" spans="1:26" ht="12.75">
      <c r="A93" s="517"/>
      <c r="B93" s="517"/>
      <c r="C93" s="517"/>
      <c r="D93" s="517"/>
      <c r="E93" s="517"/>
      <c r="F93" s="517"/>
      <c r="G93" s="517"/>
      <c r="H93" s="404"/>
      <c r="I93" s="517"/>
      <c r="J93" s="517"/>
      <c r="K93" s="517"/>
      <c r="L93" s="517"/>
      <c r="M93" s="517"/>
      <c r="N93" s="517"/>
      <c r="O93" s="517"/>
      <c r="P93" s="517"/>
      <c r="Q93" s="517"/>
      <c r="R93" s="517"/>
      <c r="S93" s="517"/>
      <c r="T93" s="517"/>
      <c r="U93" s="517"/>
      <c r="V93" s="517"/>
      <c r="W93" s="517"/>
      <c r="X93" s="517"/>
      <c r="Y93" s="517"/>
      <c r="Z93" s="517"/>
    </row>
    <row r="94" spans="1:26" ht="12.75">
      <c r="A94" s="517"/>
      <c r="B94" s="517"/>
      <c r="C94" s="517"/>
      <c r="D94" s="517"/>
      <c r="E94" s="517"/>
      <c r="F94" s="517"/>
      <c r="G94" s="517"/>
      <c r="H94" s="404"/>
      <c r="I94" s="517"/>
      <c r="J94" s="517"/>
      <c r="K94" s="517"/>
      <c r="L94" s="517"/>
      <c r="M94" s="517"/>
      <c r="N94" s="517"/>
      <c r="O94" s="517"/>
      <c r="P94" s="517"/>
      <c r="Q94" s="517"/>
      <c r="R94" s="517"/>
      <c r="S94" s="517"/>
      <c r="T94" s="517"/>
      <c r="U94" s="517"/>
      <c r="V94" s="517"/>
      <c r="W94" s="517"/>
      <c r="X94" s="517"/>
      <c r="Y94" s="517"/>
      <c r="Z94" s="517"/>
    </row>
    <row r="95" spans="1:26" ht="12.75">
      <c r="A95" s="517"/>
      <c r="B95" s="517"/>
      <c r="C95" s="517"/>
      <c r="D95" s="517"/>
      <c r="E95" s="517"/>
      <c r="F95" s="517"/>
      <c r="G95" s="517"/>
      <c r="H95" s="404"/>
      <c r="I95" s="517"/>
      <c r="J95" s="517"/>
      <c r="K95" s="517"/>
      <c r="L95" s="517"/>
      <c r="M95" s="517"/>
      <c r="N95" s="517"/>
      <c r="O95" s="517"/>
      <c r="P95" s="517"/>
      <c r="Q95" s="517"/>
      <c r="R95" s="517"/>
      <c r="S95" s="517"/>
      <c r="T95" s="517"/>
      <c r="U95" s="517"/>
      <c r="V95" s="517"/>
      <c r="W95" s="517"/>
      <c r="X95" s="517"/>
      <c r="Y95" s="517"/>
      <c r="Z95" s="517"/>
    </row>
    <row r="96" spans="1:26" ht="12.75">
      <c r="A96" s="517"/>
      <c r="B96" s="517"/>
      <c r="C96" s="517"/>
      <c r="D96" s="517"/>
      <c r="E96" s="517"/>
      <c r="F96" s="517"/>
      <c r="G96" s="517"/>
      <c r="H96" s="404"/>
      <c r="I96" s="517"/>
      <c r="J96" s="517"/>
      <c r="K96" s="517"/>
      <c r="L96" s="517"/>
      <c r="M96" s="517"/>
      <c r="N96" s="517"/>
      <c r="O96" s="517"/>
      <c r="P96" s="517"/>
      <c r="Q96" s="517"/>
      <c r="R96" s="517"/>
      <c r="S96" s="517"/>
      <c r="T96" s="517"/>
      <c r="U96" s="517"/>
      <c r="V96" s="517"/>
      <c r="W96" s="517"/>
      <c r="X96" s="517"/>
      <c r="Y96" s="517"/>
      <c r="Z96" s="517"/>
    </row>
    <row r="97" spans="1:26" ht="12.75">
      <c r="A97" s="517"/>
      <c r="B97" s="517"/>
      <c r="C97" s="517"/>
      <c r="D97" s="517"/>
      <c r="E97" s="517"/>
      <c r="F97" s="517"/>
      <c r="G97" s="517"/>
      <c r="H97" s="404"/>
      <c r="I97" s="517"/>
      <c r="J97" s="517"/>
      <c r="K97" s="517"/>
      <c r="L97" s="517"/>
      <c r="M97" s="517"/>
      <c r="N97" s="517"/>
      <c r="O97" s="517"/>
      <c r="P97" s="517"/>
      <c r="Q97" s="517"/>
      <c r="R97" s="517"/>
      <c r="S97" s="517"/>
      <c r="T97" s="517"/>
      <c r="U97" s="517"/>
      <c r="V97" s="517"/>
      <c r="W97" s="517"/>
      <c r="X97" s="517"/>
      <c r="Y97" s="517"/>
      <c r="Z97" s="517"/>
    </row>
    <row r="98" spans="1:26" ht="12.75">
      <c r="A98" s="517"/>
      <c r="B98" s="517"/>
      <c r="C98" s="517"/>
      <c r="D98" s="517"/>
      <c r="E98" s="517"/>
      <c r="F98" s="517"/>
      <c r="G98" s="517"/>
      <c r="H98" s="404"/>
      <c r="I98" s="517"/>
      <c r="J98" s="517"/>
      <c r="K98" s="517"/>
      <c r="L98" s="517"/>
      <c r="M98" s="517"/>
      <c r="N98" s="517"/>
      <c r="O98" s="517"/>
      <c r="P98" s="517"/>
      <c r="Q98" s="517"/>
      <c r="R98" s="517"/>
      <c r="S98" s="517"/>
      <c r="T98" s="517"/>
      <c r="U98" s="517"/>
      <c r="V98" s="517"/>
      <c r="W98" s="517"/>
      <c r="X98" s="517"/>
      <c r="Y98" s="517"/>
      <c r="Z98" s="517"/>
    </row>
    <row r="99" spans="1:26" ht="12.75">
      <c r="A99" s="517"/>
      <c r="B99" s="517"/>
      <c r="C99" s="517"/>
      <c r="D99" s="517"/>
      <c r="E99" s="517"/>
      <c r="F99" s="517"/>
      <c r="G99" s="517"/>
      <c r="H99" s="404"/>
      <c r="I99" s="517"/>
      <c r="J99" s="517"/>
      <c r="K99" s="517"/>
      <c r="L99" s="517"/>
      <c r="M99" s="517"/>
      <c r="N99" s="517"/>
      <c r="O99" s="517"/>
      <c r="P99" s="517"/>
      <c r="Q99" s="517"/>
      <c r="R99" s="517"/>
      <c r="S99" s="517"/>
      <c r="T99" s="517"/>
      <c r="U99" s="517"/>
      <c r="V99" s="517"/>
      <c r="W99" s="517"/>
      <c r="X99" s="517"/>
      <c r="Y99" s="517"/>
      <c r="Z99" s="517"/>
    </row>
    <row r="100" spans="1:26" ht="12.75">
      <c r="A100" s="517"/>
      <c r="B100" s="517"/>
      <c r="C100" s="517"/>
      <c r="D100" s="517"/>
      <c r="E100" s="517"/>
      <c r="F100" s="517"/>
      <c r="G100" s="517"/>
      <c r="H100" s="404"/>
      <c r="I100" s="517"/>
      <c r="J100" s="517"/>
      <c r="K100" s="517"/>
      <c r="L100" s="517"/>
      <c r="M100" s="517"/>
      <c r="N100" s="517"/>
      <c r="O100" s="517"/>
      <c r="P100" s="517"/>
      <c r="Q100" s="517"/>
      <c r="R100" s="517"/>
      <c r="S100" s="517"/>
      <c r="T100" s="517"/>
      <c r="U100" s="517"/>
      <c r="V100" s="517"/>
      <c r="W100" s="517"/>
      <c r="X100" s="517"/>
      <c r="Y100" s="517"/>
      <c r="Z100" s="517"/>
    </row>
    <row r="101" spans="1:26" ht="12.75">
      <c r="A101" s="517"/>
      <c r="B101" s="517"/>
      <c r="C101" s="517"/>
      <c r="D101" s="517"/>
      <c r="E101" s="517"/>
      <c r="F101" s="517"/>
      <c r="G101" s="517"/>
      <c r="H101" s="404"/>
      <c r="I101" s="517"/>
      <c r="J101" s="517"/>
      <c r="K101" s="517"/>
      <c r="L101" s="517"/>
      <c r="M101" s="517"/>
      <c r="N101" s="517"/>
      <c r="O101" s="517"/>
      <c r="P101" s="517"/>
      <c r="Q101" s="517"/>
      <c r="R101" s="517"/>
      <c r="S101" s="517"/>
      <c r="T101" s="517"/>
      <c r="U101" s="517"/>
      <c r="V101" s="517"/>
      <c r="W101" s="517"/>
      <c r="X101" s="517"/>
      <c r="Y101" s="517"/>
      <c r="Z101" s="517"/>
    </row>
    <row r="102" spans="1:26" ht="12.75">
      <c r="A102" s="517"/>
      <c r="B102" s="517"/>
      <c r="C102" s="517"/>
      <c r="D102" s="517"/>
      <c r="E102" s="517"/>
      <c r="F102" s="517"/>
      <c r="G102" s="517"/>
      <c r="H102" s="404"/>
      <c r="I102" s="517"/>
      <c r="J102" s="517"/>
      <c r="K102" s="517"/>
      <c r="L102" s="517"/>
      <c r="M102" s="517"/>
      <c r="N102" s="517"/>
      <c r="O102" s="517"/>
      <c r="P102" s="517"/>
      <c r="Q102" s="517"/>
      <c r="R102" s="517"/>
      <c r="S102" s="517"/>
      <c r="T102" s="517"/>
      <c r="U102" s="517"/>
      <c r="V102" s="517"/>
      <c r="W102" s="517"/>
      <c r="X102" s="517"/>
      <c r="Y102" s="517"/>
      <c r="Z102" s="517"/>
    </row>
    <row r="103" spans="1:26" ht="12.75">
      <c r="A103" s="517"/>
      <c r="B103" s="517"/>
      <c r="C103" s="517"/>
      <c r="D103" s="517"/>
      <c r="E103" s="517"/>
      <c r="F103" s="517"/>
      <c r="G103" s="517"/>
      <c r="H103" s="404"/>
      <c r="I103" s="517"/>
      <c r="J103" s="517"/>
      <c r="K103" s="517"/>
      <c r="L103" s="517"/>
      <c r="M103" s="517"/>
      <c r="N103" s="517"/>
      <c r="O103" s="517"/>
      <c r="P103" s="517"/>
      <c r="Q103" s="517"/>
      <c r="R103" s="517"/>
      <c r="S103" s="517"/>
      <c r="T103" s="517"/>
      <c r="U103" s="517"/>
      <c r="V103" s="517"/>
      <c r="W103" s="517"/>
      <c r="X103" s="517"/>
      <c r="Y103" s="517"/>
      <c r="Z103" s="517"/>
    </row>
    <row r="104" spans="1:26" ht="12.75">
      <c r="A104" s="517"/>
      <c r="B104" s="517"/>
      <c r="C104" s="517"/>
      <c r="D104" s="517"/>
      <c r="E104" s="517"/>
      <c r="F104" s="517"/>
      <c r="G104" s="517"/>
      <c r="H104" s="404"/>
      <c r="I104" s="517"/>
      <c r="J104" s="517"/>
      <c r="K104" s="517"/>
      <c r="L104" s="517"/>
      <c r="M104" s="517"/>
      <c r="N104" s="517"/>
      <c r="O104" s="517"/>
      <c r="P104" s="517"/>
      <c r="Q104" s="517"/>
      <c r="R104" s="517"/>
      <c r="S104" s="517"/>
      <c r="T104" s="517"/>
      <c r="U104" s="517"/>
      <c r="V104" s="517"/>
      <c r="W104" s="517"/>
      <c r="X104" s="517"/>
      <c r="Y104" s="517"/>
      <c r="Z104" s="517"/>
    </row>
    <row r="105" spans="1:26" ht="12.75">
      <c r="A105" s="517"/>
      <c r="B105" s="517"/>
      <c r="C105" s="517"/>
      <c r="D105" s="517"/>
      <c r="E105" s="517"/>
      <c r="F105" s="517"/>
      <c r="G105" s="517"/>
      <c r="H105" s="404"/>
      <c r="I105" s="517"/>
      <c r="J105" s="517"/>
      <c r="K105" s="517"/>
      <c r="L105" s="517"/>
      <c r="M105" s="517"/>
      <c r="N105" s="517"/>
      <c r="O105" s="517"/>
      <c r="P105" s="517"/>
      <c r="Q105" s="517"/>
      <c r="R105" s="517"/>
      <c r="S105" s="517"/>
      <c r="T105" s="517"/>
      <c r="U105" s="517"/>
      <c r="V105" s="517"/>
      <c r="W105" s="517"/>
      <c r="X105" s="517"/>
      <c r="Y105" s="517"/>
      <c r="Z105" s="517"/>
    </row>
    <row r="106" spans="1:26" ht="12.75">
      <c r="A106" s="517"/>
      <c r="B106" s="517"/>
      <c r="C106" s="517"/>
      <c r="D106" s="517"/>
      <c r="E106" s="517"/>
      <c r="F106" s="517"/>
      <c r="G106" s="517"/>
      <c r="H106" s="404"/>
      <c r="I106" s="517"/>
      <c r="J106" s="517"/>
      <c r="K106" s="517"/>
      <c r="L106" s="517"/>
      <c r="M106" s="517"/>
      <c r="N106" s="517"/>
      <c r="O106" s="517"/>
      <c r="P106" s="517"/>
      <c r="Q106" s="517"/>
      <c r="R106" s="517"/>
      <c r="S106" s="517"/>
      <c r="T106" s="517"/>
      <c r="U106" s="517"/>
      <c r="V106" s="517"/>
      <c r="W106" s="517"/>
      <c r="X106" s="517"/>
      <c r="Y106" s="517"/>
      <c r="Z106" s="517"/>
    </row>
    <row r="107" spans="1:26" ht="12.75">
      <c r="A107" s="517"/>
      <c r="B107" s="517"/>
      <c r="C107" s="517"/>
      <c r="D107" s="517"/>
      <c r="E107" s="517"/>
      <c r="F107" s="517"/>
      <c r="G107" s="517"/>
      <c r="H107" s="404"/>
      <c r="I107" s="517"/>
      <c r="J107" s="517"/>
      <c r="K107" s="517"/>
      <c r="L107" s="517"/>
      <c r="M107" s="517"/>
      <c r="N107" s="517"/>
      <c r="O107" s="517"/>
      <c r="P107" s="517"/>
      <c r="Q107" s="517"/>
      <c r="R107" s="517"/>
      <c r="S107" s="517"/>
      <c r="T107" s="517"/>
      <c r="U107" s="517"/>
      <c r="V107" s="517"/>
      <c r="W107" s="517"/>
      <c r="X107" s="517"/>
      <c r="Y107" s="517"/>
      <c r="Z107" s="517"/>
    </row>
    <row r="108" spans="1:26" ht="12.75">
      <c r="A108" s="517"/>
      <c r="B108" s="517"/>
      <c r="C108" s="517"/>
      <c r="D108" s="517"/>
      <c r="E108" s="517"/>
      <c r="F108" s="517"/>
      <c r="G108" s="517"/>
      <c r="H108" s="404"/>
      <c r="I108" s="517"/>
      <c r="J108" s="517"/>
      <c r="K108" s="517"/>
      <c r="L108" s="517"/>
      <c r="M108" s="517"/>
      <c r="N108" s="517"/>
      <c r="O108" s="517"/>
      <c r="P108" s="517"/>
      <c r="Q108" s="517"/>
      <c r="R108" s="517"/>
      <c r="S108" s="517"/>
      <c r="T108" s="517"/>
      <c r="U108" s="517"/>
      <c r="V108" s="517"/>
      <c r="W108" s="517"/>
      <c r="X108" s="517"/>
      <c r="Y108" s="517"/>
      <c r="Z108" s="517"/>
    </row>
    <row r="109" spans="1:26" ht="12.75">
      <c r="A109" s="517"/>
      <c r="B109" s="517"/>
      <c r="C109" s="517"/>
      <c r="D109" s="517"/>
      <c r="E109" s="517"/>
      <c r="F109" s="517"/>
      <c r="G109" s="517"/>
      <c r="H109" s="404"/>
      <c r="I109" s="517"/>
      <c r="J109" s="517"/>
      <c r="K109" s="517"/>
      <c r="L109" s="517"/>
      <c r="M109" s="517"/>
      <c r="N109" s="517"/>
      <c r="O109" s="517"/>
      <c r="P109" s="517"/>
      <c r="Q109" s="517"/>
      <c r="R109" s="517"/>
      <c r="S109" s="517"/>
      <c r="T109" s="517"/>
      <c r="U109" s="517"/>
      <c r="V109" s="517"/>
      <c r="W109" s="517"/>
      <c r="X109" s="517"/>
      <c r="Y109" s="517"/>
      <c r="Z109" s="517"/>
    </row>
    <row r="110" spans="1:26" ht="12.75">
      <c r="A110" s="517"/>
      <c r="B110" s="517"/>
      <c r="C110" s="517"/>
      <c r="D110" s="517"/>
      <c r="E110" s="517"/>
      <c r="F110" s="517"/>
      <c r="G110" s="517"/>
      <c r="H110" s="404"/>
      <c r="I110" s="517"/>
      <c r="J110" s="517"/>
      <c r="K110" s="517"/>
      <c r="L110" s="517"/>
      <c r="M110" s="517"/>
      <c r="N110" s="517"/>
      <c r="O110" s="517"/>
      <c r="P110" s="517"/>
      <c r="Q110" s="517"/>
      <c r="R110" s="517"/>
      <c r="S110" s="517"/>
      <c r="T110" s="517"/>
      <c r="U110" s="517"/>
      <c r="V110" s="517"/>
      <c r="W110" s="517"/>
      <c r="X110" s="517"/>
      <c r="Y110" s="517"/>
      <c r="Z110" s="517"/>
    </row>
    <row r="111" spans="1:26" ht="12.75">
      <c r="A111" s="517"/>
      <c r="B111" s="517"/>
      <c r="C111" s="517"/>
      <c r="D111" s="517"/>
      <c r="E111" s="517"/>
      <c r="F111" s="517"/>
      <c r="G111" s="517"/>
      <c r="H111" s="404"/>
      <c r="I111" s="517"/>
      <c r="J111" s="517"/>
      <c r="K111" s="517"/>
      <c r="L111" s="517"/>
      <c r="M111" s="517"/>
      <c r="N111" s="517"/>
      <c r="O111" s="517"/>
      <c r="P111" s="517"/>
      <c r="Q111" s="517"/>
      <c r="R111" s="517"/>
      <c r="S111" s="517"/>
      <c r="T111" s="517"/>
      <c r="U111" s="517"/>
      <c r="V111" s="517"/>
      <c r="W111" s="517"/>
      <c r="X111" s="517"/>
      <c r="Y111" s="517"/>
      <c r="Z111" s="517"/>
    </row>
    <row r="112" spans="1:26" ht="12.75">
      <c r="A112" s="517"/>
      <c r="B112" s="517"/>
      <c r="C112" s="517"/>
      <c r="D112" s="517"/>
      <c r="E112" s="517"/>
      <c r="F112" s="517"/>
      <c r="G112" s="517"/>
      <c r="H112" s="404"/>
      <c r="I112" s="517"/>
      <c r="J112" s="517"/>
      <c r="K112" s="517"/>
      <c r="L112" s="517"/>
      <c r="M112" s="517"/>
      <c r="N112" s="517"/>
      <c r="O112" s="517"/>
      <c r="P112" s="517"/>
      <c r="Q112" s="517"/>
      <c r="R112" s="517"/>
      <c r="S112" s="517"/>
      <c r="T112" s="517"/>
      <c r="U112" s="517"/>
      <c r="V112" s="517"/>
      <c r="W112" s="517"/>
      <c r="X112" s="517"/>
      <c r="Y112" s="517"/>
      <c r="Z112" s="517"/>
    </row>
    <row r="113" spans="1:26" ht="12.75">
      <c r="A113" s="517"/>
      <c r="B113" s="517"/>
      <c r="C113" s="517"/>
      <c r="D113" s="517"/>
      <c r="E113" s="517"/>
      <c r="F113" s="517"/>
      <c r="G113" s="517"/>
      <c r="H113" s="404"/>
      <c r="I113" s="517"/>
      <c r="J113" s="517"/>
      <c r="K113" s="517"/>
      <c r="L113" s="517"/>
      <c r="M113" s="517"/>
      <c r="N113" s="517"/>
      <c r="O113" s="517"/>
      <c r="P113" s="517"/>
      <c r="Q113" s="517"/>
      <c r="R113" s="517"/>
      <c r="S113" s="517"/>
      <c r="T113" s="517"/>
      <c r="U113" s="517"/>
      <c r="V113" s="517"/>
      <c r="W113" s="517"/>
      <c r="X113" s="517"/>
      <c r="Y113" s="517"/>
      <c r="Z113" s="517"/>
    </row>
    <row r="114" spans="1:26" ht="12.75">
      <c r="A114" s="517"/>
      <c r="B114" s="517"/>
      <c r="C114" s="517"/>
      <c r="D114" s="517"/>
      <c r="E114" s="517"/>
      <c r="F114" s="517"/>
      <c r="G114" s="517"/>
      <c r="H114" s="404"/>
      <c r="I114" s="517"/>
      <c r="J114" s="517"/>
      <c r="K114" s="517"/>
      <c r="L114" s="517"/>
      <c r="M114" s="517"/>
      <c r="N114" s="517"/>
      <c r="O114" s="517"/>
      <c r="P114" s="517"/>
      <c r="Q114" s="517"/>
      <c r="R114" s="517"/>
      <c r="S114" s="517"/>
      <c r="T114" s="517"/>
      <c r="U114" s="517"/>
      <c r="V114" s="517"/>
      <c r="W114" s="517"/>
      <c r="X114" s="517"/>
      <c r="Y114" s="517"/>
      <c r="Z114" s="517"/>
    </row>
    <row r="115" spans="1:26" ht="12.75">
      <c r="A115" s="517"/>
      <c r="B115" s="517"/>
      <c r="C115" s="517"/>
      <c r="D115" s="517"/>
      <c r="E115" s="517"/>
      <c r="F115" s="517"/>
      <c r="G115" s="517"/>
      <c r="H115" s="404"/>
      <c r="I115" s="517"/>
      <c r="J115" s="517"/>
      <c r="K115" s="517"/>
      <c r="L115" s="517"/>
      <c r="M115" s="517"/>
      <c r="N115" s="517"/>
      <c r="O115" s="517"/>
      <c r="P115" s="517"/>
      <c r="Q115" s="517"/>
      <c r="R115" s="517"/>
      <c r="S115" s="517"/>
      <c r="T115" s="517"/>
      <c r="U115" s="517"/>
      <c r="V115" s="517"/>
      <c r="W115" s="517"/>
      <c r="X115" s="517"/>
      <c r="Y115" s="517"/>
      <c r="Z115" s="517"/>
    </row>
    <row r="116" spans="1:26" ht="12.75">
      <c r="A116" s="517"/>
      <c r="B116" s="517"/>
      <c r="C116" s="517"/>
      <c r="D116" s="517"/>
      <c r="E116" s="517"/>
      <c r="F116" s="517"/>
      <c r="G116" s="517"/>
      <c r="H116" s="404"/>
      <c r="I116" s="517"/>
      <c r="J116" s="517"/>
      <c r="K116" s="517"/>
      <c r="L116" s="517"/>
      <c r="M116" s="517"/>
      <c r="N116" s="517"/>
      <c r="O116" s="517"/>
      <c r="P116" s="517"/>
      <c r="Q116" s="517"/>
      <c r="R116" s="517"/>
      <c r="S116" s="517"/>
      <c r="T116" s="517"/>
      <c r="U116" s="517"/>
      <c r="V116" s="517"/>
      <c r="W116" s="517"/>
      <c r="X116" s="517"/>
      <c r="Y116" s="517"/>
      <c r="Z116" s="517"/>
    </row>
    <row r="117" spans="1:26" ht="12.75">
      <c r="A117" s="517"/>
      <c r="B117" s="517"/>
      <c r="C117" s="517"/>
      <c r="D117" s="517"/>
      <c r="E117" s="517"/>
      <c r="F117" s="517"/>
      <c r="G117" s="517"/>
      <c r="H117" s="404"/>
      <c r="I117" s="517"/>
      <c r="J117" s="517"/>
      <c r="K117" s="517"/>
      <c r="L117" s="517"/>
      <c r="M117" s="517"/>
      <c r="N117" s="517"/>
      <c r="O117" s="517"/>
      <c r="P117" s="517"/>
      <c r="Q117" s="517"/>
      <c r="R117" s="517"/>
      <c r="S117" s="517"/>
      <c r="T117" s="517"/>
      <c r="U117" s="517"/>
      <c r="V117" s="517"/>
      <c r="W117" s="517"/>
      <c r="X117" s="517"/>
      <c r="Y117" s="517"/>
      <c r="Z117" s="517"/>
    </row>
    <row r="118" spans="1:26" ht="12.75">
      <c r="A118" s="517"/>
      <c r="B118" s="517"/>
      <c r="C118" s="517"/>
      <c r="D118" s="517"/>
      <c r="E118" s="517"/>
      <c r="F118" s="517"/>
      <c r="G118" s="517"/>
      <c r="H118" s="404"/>
      <c r="I118" s="517"/>
      <c r="J118" s="517"/>
      <c r="K118" s="517"/>
      <c r="L118" s="517"/>
      <c r="M118" s="517"/>
      <c r="N118" s="517"/>
      <c r="O118" s="517"/>
      <c r="P118" s="517"/>
      <c r="Q118" s="517"/>
      <c r="R118" s="517"/>
      <c r="S118" s="517"/>
      <c r="T118" s="517"/>
      <c r="U118" s="517"/>
      <c r="V118" s="517"/>
      <c r="W118" s="517"/>
      <c r="X118" s="517"/>
      <c r="Y118" s="517"/>
      <c r="Z118" s="517"/>
    </row>
    <row r="119" spans="1:26" ht="12.75">
      <c r="A119" s="517"/>
      <c r="B119" s="517"/>
      <c r="C119" s="517"/>
      <c r="D119" s="517"/>
      <c r="E119" s="517"/>
      <c r="F119" s="517"/>
      <c r="G119" s="517"/>
      <c r="H119" s="404"/>
      <c r="I119" s="517"/>
      <c r="J119" s="517"/>
      <c r="K119" s="517"/>
      <c r="L119" s="517"/>
      <c r="M119" s="517"/>
      <c r="N119" s="517"/>
      <c r="O119" s="517"/>
      <c r="P119" s="517"/>
      <c r="Q119" s="517"/>
      <c r="R119" s="517"/>
      <c r="S119" s="517"/>
      <c r="T119" s="517"/>
      <c r="U119" s="517"/>
      <c r="V119" s="517"/>
      <c r="W119" s="517"/>
      <c r="X119" s="517"/>
      <c r="Y119" s="517"/>
      <c r="Z119" s="517"/>
    </row>
    <row r="120" spans="1:26" ht="12.75">
      <c r="A120" s="517"/>
      <c r="B120" s="517"/>
      <c r="C120" s="517"/>
      <c r="D120" s="517"/>
      <c r="E120" s="517"/>
      <c r="F120" s="517"/>
      <c r="G120" s="517"/>
      <c r="H120" s="404"/>
      <c r="I120" s="517"/>
      <c r="J120" s="517"/>
      <c r="K120" s="517"/>
      <c r="L120" s="517"/>
      <c r="M120" s="517"/>
      <c r="N120" s="517"/>
      <c r="O120" s="517"/>
      <c r="P120" s="517"/>
      <c r="Q120" s="517"/>
      <c r="R120" s="517"/>
      <c r="S120" s="517"/>
      <c r="T120" s="517"/>
      <c r="U120" s="517"/>
      <c r="V120" s="517"/>
      <c r="W120" s="517"/>
      <c r="X120" s="517"/>
      <c r="Y120" s="517"/>
      <c r="Z120" s="517"/>
    </row>
    <row r="121" spans="1:26" ht="12.75">
      <c r="A121" s="517"/>
      <c r="B121" s="517"/>
      <c r="C121" s="517"/>
      <c r="D121" s="517"/>
      <c r="E121" s="517"/>
      <c r="F121" s="517"/>
      <c r="G121" s="517"/>
      <c r="H121" s="404"/>
      <c r="I121" s="517"/>
      <c r="J121" s="517"/>
      <c r="K121" s="517"/>
      <c r="L121" s="517"/>
      <c r="M121" s="517"/>
      <c r="N121" s="517"/>
      <c r="O121" s="517"/>
      <c r="P121" s="517"/>
      <c r="Q121" s="517"/>
      <c r="R121" s="517"/>
      <c r="S121" s="517"/>
      <c r="T121" s="517"/>
      <c r="U121" s="517"/>
      <c r="V121" s="517"/>
      <c r="W121" s="517"/>
      <c r="X121" s="517"/>
      <c r="Y121" s="517"/>
      <c r="Z121" s="517"/>
    </row>
    <row r="122" spans="1:26" ht="12.75">
      <c r="A122" s="517"/>
      <c r="B122" s="517"/>
      <c r="C122" s="517"/>
      <c r="D122" s="517"/>
      <c r="E122" s="517"/>
      <c r="F122" s="517"/>
      <c r="G122" s="517"/>
      <c r="H122" s="404"/>
      <c r="I122" s="517"/>
      <c r="J122" s="517"/>
      <c r="K122" s="517"/>
      <c r="L122" s="517"/>
      <c r="M122" s="517"/>
      <c r="N122" s="517"/>
      <c r="O122" s="517"/>
      <c r="P122" s="517"/>
      <c r="Q122" s="517"/>
      <c r="R122" s="517"/>
      <c r="S122" s="517"/>
      <c r="T122" s="517"/>
      <c r="U122" s="517"/>
      <c r="V122" s="517"/>
      <c r="W122" s="517"/>
      <c r="X122" s="517"/>
      <c r="Y122" s="517"/>
      <c r="Z122" s="517"/>
    </row>
    <row r="123" spans="1:26" ht="12.75">
      <c r="A123" s="517"/>
      <c r="B123" s="517"/>
      <c r="C123" s="517"/>
      <c r="D123" s="517"/>
      <c r="E123" s="517"/>
      <c r="F123" s="517"/>
      <c r="G123" s="517"/>
      <c r="H123" s="404"/>
      <c r="I123" s="517"/>
      <c r="J123" s="517"/>
      <c r="K123" s="517"/>
      <c r="L123" s="517"/>
      <c r="M123" s="517"/>
      <c r="N123" s="517"/>
      <c r="O123" s="517"/>
      <c r="P123" s="517"/>
      <c r="Q123" s="517"/>
      <c r="R123" s="517"/>
      <c r="S123" s="517"/>
      <c r="T123" s="517"/>
      <c r="U123" s="517"/>
      <c r="V123" s="517"/>
      <c r="W123" s="517"/>
      <c r="X123" s="517"/>
      <c r="Y123" s="517"/>
      <c r="Z123" s="517"/>
    </row>
    <row r="124" spans="1:26" ht="12.75">
      <c r="A124" s="517"/>
      <c r="B124" s="517"/>
      <c r="C124" s="517"/>
      <c r="D124" s="517"/>
      <c r="E124" s="517"/>
      <c r="F124" s="517"/>
      <c r="G124" s="517"/>
      <c r="H124" s="404"/>
      <c r="I124" s="517"/>
      <c r="J124" s="517"/>
      <c r="K124" s="517"/>
      <c r="L124" s="517"/>
      <c r="M124" s="517"/>
      <c r="N124" s="517"/>
      <c r="O124" s="517"/>
      <c r="P124" s="517"/>
      <c r="Q124" s="517"/>
      <c r="R124" s="517"/>
      <c r="S124" s="517"/>
      <c r="T124" s="517"/>
      <c r="U124" s="517"/>
      <c r="V124" s="517"/>
      <c r="W124" s="517"/>
      <c r="X124" s="517"/>
      <c r="Y124" s="517"/>
      <c r="Z124" s="517"/>
    </row>
    <row r="125" spans="1:26" ht="12.75">
      <c r="A125" s="517"/>
      <c r="B125" s="517"/>
      <c r="C125" s="517"/>
      <c r="D125" s="517"/>
      <c r="E125" s="517"/>
      <c r="F125" s="517"/>
      <c r="G125" s="517"/>
      <c r="H125" s="404"/>
      <c r="I125" s="517"/>
      <c r="J125" s="517"/>
      <c r="K125" s="517"/>
      <c r="L125" s="517"/>
      <c r="M125" s="517"/>
      <c r="N125" s="517"/>
      <c r="O125" s="517"/>
      <c r="P125" s="517"/>
      <c r="Q125" s="517"/>
      <c r="R125" s="517"/>
      <c r="S125" s="517"/>
      <c r="T125" s="517"/>
      <c r="U125" s="517"/>
      <c r="V125" s="517"/>
      <c r="W125" s="517"/>
      <c r="X125" s="517"/>
      <c r="Y125" s="517"/>
      <c r="Z125" s="517"/>
    </row>
    <row r="126" spans="1:26" ht="12.75">
      <c r="A126" s="517"/>
      <c r="B126" s="517"/>
      <c r="C126" s="517"/>
      <c r="D126" s="517"/>
      <c r="E126" s="517"/>
      <c r="F126" s="517"/>
      <c r="G126" s="517"/>
      <c r="H126" s="404"/>
      <c r="I126" s="517"/>
      <c r="J126" s="517"/>
      <c r="K126" s="517"/>
      <c r="L126" s="517"/>
      <c r="M126" s="517"/>
      <c r="N126" s="517"/>
      <c r="O126" s="517"/>
      <c r="P126" s="517"/>
      <c r="Q126" s="517"/>
      <c r="R126" s="517"/>
      <c r="S126" s="517"/>
      <c r="T126" s="517"/>
      <c r="U126" s="517"/>
      <c r="V126" s="517"/>
      <c r="W126" s="517"/>
      <c r="X126" s="517"/>
      <c r="Y126" s="517"/>
      <c r="Z126" s="517"/>
    </row>
    <row r="127" spans="1:26" ht="12.75">
      <c r="A127" s="517"/>
      <c r="B127" s="517"/>
      <c r="C127" s="517"/>
      <c r="D127" s="517"/>
      <c r="E127" s="517"/>
      <c r="F127" s="517"/>
      <c r="G127" s="517"/>
      <c r="H127" s="404"/>
      <c r="I127" s="517"/>
      <c r="J127" s="517"/>
      <c r="K127" s="517"/>
      <c r="L127" s="517"/>
      <c r="M127" s="517"/>
      <c r="N127" s="517"/>
      <c r="O127" s="517"/>
      <c r="P127" s="517"/>
      <c r="Q127" s="517"/>
      <c r="R127" s="517"/>
      <c r="S127" s="517"/>
      <c r="T127" s="517"/>
      <c r="U127" s="517"/>
      <c r="V127" s="517"/>
      <c r="W127" s="517"/>
      <c r="X127" s="517"/>
      <c r="Y127" s="517"/>
      <c r="Z127" s="517"/>
    </row>
    <row r="128" spans="1:26" ht="12.75">
      <c r="A128" s="517"/>
      <c r="B128" s="517"/>
      <c r="C128" s="517"/>
      <c r="D128" s="517"/>
      <c r="E128" s="517"/>
      <c r="F128" s="517"/>
      <c r="G128" s="517"/>
      <c r="H128" s="404"/>
      <c r="I128" s="517"/>
      <c r="J128" s="517"/>
      <c r="K128" s="517"/>
      <c r="L128" s="517"/>
      <c r="M128" s="517"/>
      <c r="N128" s="517"/>
      <c r="O128" s="517"/>
      <c r="P128" s="517"/>
      <c r="Q128" s="517"/>
      <c r="R128" s="517"/>
      <c r="S128" s="517"/>
      <c r="T128" s="517"/>
      <c r="U128" s="517"/>
      <c r="V128" s="517"/>
      <c r="W128" s="517"/>
      <c r="X128" s="517"/>
      <c r="Y128" s="517"/>
      <c r="Z128" s="517"/>
    </row>
    <row r="129" spans="1:26" ht="12.75">
      <c r="A129" s="517"/>
      <c r="B129" s="517"/>
      <c r="C129" s="517"/>
      <c r="D129" s="517"/>
      <c r="E129" s="517"/>
      <c r="F129" s="517"/>
      <c r="G129" s="517"/>
      <c r="H129" s="404"/>
      <c r="I129" s="517"/>
      <c r="J129" s="517"/>
      <c r="K129" s="517"/>
      <c r="L129" s="517"/>
      <c r="M129" s="517"/>
      <c r="N129" s="517"/>
      <c r="O129" s="517"/>
      <c r="P129" s="517"/>
      <c r="Q129" s="517"/>
      <c r="R129" s="517"/>
      <c r="S129" s="517"/>
      <c r="T129" s="517"/>
      <c r="U129" s="517"/>
      <c r="V129" s="517"/>
      <c r="W129" s="517"/>
      <c r="X129" s="517"/>
      <c r="Y129" s="517"/>
      <c r="Z129" s="517"/>
    </row>
    <row r="130" spans="1:26" ht="12.75">
      <c r="A130" s="517"/>
      <c r="B130" s="517"/>
      <c r="C130" s="517"/>
      <c r="D130" s="517"/>
      <c r="E130" s="517"/>
      <c r="F130" s="517"/>
      <c r="G130" s="517"/>
      <c r="H130" s="404"/>
      <c r="I130" s="517"/>
      <c r="J130" s="517"/>
      <c r="K130" s="517"/>
      <c r="L130" s="517"/>
      <c r="M130" s="517"/>
      <c r="N130" s="517"/>
      <c r="O130" s="517"/>
      <c r="P130" s="517"/>
      <c r="Q130" s="517"/>
      <c r="R130" s="517"/>
      <c r="S130" s="517"/>
      <c r="T130" s="517"/>
      <c r="U130" s="517"/>
      <c r="V130" s="517"/>
      <c r="W130" s="517"/>
      <c r="X130" s="517"/>
      <c r="Y130" s="517"/>
      <c r="Z130" s="517"/>
    </row>
    <row r="131" spans="1:26" ht="12.75">
      <c r="A131" s="517"/>
      <c r="B131" s="517"/>
      <c r="C131" s="517"/>
      <c r="D131" s="517"/>
      <c r="E131" s="517"/>
      <c r="F131" s="517"/>
      <c r="G131" s="517"/>
      <c r="H131" s="404"/>
      <c r="I131" s="517"/>
      <c r="J131" s="517"/>
      <c r="K131" s="517"/>
      <c r="L131" s="517"/>
      <c r="M131" s="517"/>
      <c r="N131" s="517"/>
      <c r="O131" s="517"/>
      <c r="P131" s="517"/>
      <c r="Q131" s="517"/>
      <c r="R131" s="517"/>
      <c r="S131" s="517"/>
      <c r="T131" s="517"/>
      <c r="U131" s="517"/>
      <c r="V131" s="517"/>
      <c r="W131" s="517"/>
      <c r="X131" s="517"/>
      <c r="Y131" s="517"/>
      <c r="Z131" s="517"/>
    </row>
    <row r="132" spans="1:26" ht="12.75">
      <c r="A132" s="517"/>
      <c r="B132" s="517"/>
      <c r="C132" s="517"/>
      <c r="D132" s="517"/>
      <c r="E132" s="517"/>
      <c r="F132" s="517"/>
      <c r="G132" s="517"/>
      <c r="H132" s="404"/>
      <c r="I132" s="517"/>
      <c r="J132" s="517"/>
      <c r="K132" s="517"/>
      <c r="L132" s="517"/>
      <c r="M132" s="517"/>
      <c r="N132" s="517"/>
      <c r="O132" s="517"/>
      <c r="P132" s="517"/>
      <c r="Q132" s="517"/>
      <c r="R132" s="517"/>
      <c r="S132" s="517"/>
      <c r="T132" s="517"/>
      <c r="U132" s="517"/>
      <c r="V132" s="517"/>
      <c r="W132" s="517"/>
      <c r="X132" s="517"/>
      <c r="Y132" s="517"/>
      <c r="Z132" s="517"/>
    </row>
    <row r="133" spans="1:26" ht="12.75">
      <c r="A133" s="517"/>
      <c r="B133" s="517"/>
      <c r="C133" s="517"/>
      <c r="D133" s="517"/>
      <c r="E133" s="517"/>
      <c r="F133" s="517"/>
      <c r="G133" s="517"/>
      <c r="H133" s="404"/>
      <c r="I133" s="517"/>
      <c r="J133" s="517"/>
      <c r="K133" s="517"/>
      <c r="L133" s="517"/>
      <c r="M133" s="517"/>
      <c r="N133" s="517"/>
      <c r="O133" s="517"/>
      <c r="P133" s="517"/>
      <c r="Q133" s="517"/>
      <c r="R133" s="517"/>
      <c r="S133" s="517"/>
      <c r="T133" s="517"/>
      <c r="U133" s="517"/>
      <c r="V133" s="517"/>
      <c r="W133" s="517"/>
      <c r="X133" s="517"/>
      <c r="Y133" s="517"/>
      <c r="Z133" s="517"/>
    </row>
    <row r="134" spans="1:26" ht="12.75">
      <c r="A134" s="517"/>
      <c r="B134" s="517"/>
      <c r="C134" s="517"/>
      <c r="D134" s="517"/>
      <c r="E134" s="517"/>
      <c r="F134" s="517"/>
      <c r="G134" s="517"/>
      <c r="H134" s="404"/>
      <c r="I134" s="517"/>
      <c r="J134" s="517"/>
      <c r="K134" s="517"/>
      <c r="L134" s="517"/>
      <c r="M134" s="517"/>
      <c r="N134" s="517"/>
      <c r="O134" s="517"/>
      <c r="P134" s="517"/>
      <c r="Q134" s="517"/>
      <c r="R134" s="517"/>
      <c r="S134" s="517"/>
      <c r="T134" s="517"/>
      <c r="U134" s="517"/>
      <c r="V134" s="517"/>
      <c r="W134" s="517"/>
      <c r="X134" s="517"/>
      <c r="Y134" s="517"/>
      <c r="Z134" s="517"/>
    </row>
    <row r="135" spans="1:26" ht="12.75">
      <c r="A135" s="517"/>
      <c r="B135" s="517"/>
      <c r="C135" s="517"/>
      <c r="D135" s="517"/>
      <c r="E135" s="517"/>
      <c r="F135" s="517"/>
      <c r="G135" s="517"/>
      <c r="H135" s="404"/>
      <c r="I135" s="517"/>
      <c r="J135" s="517"/>
      <c r="K135" s="517"/>
      <c r="L135" s="517"/>
      <c r="M135" s="517"/>
      <c r="N135" s="517"/>
      <c r="O135" s="517"/>
      <c r="P135" s="517"/>
      <c r="Q135" s="517"/>
      <c r="R135" s="517"/>
      <c r="S135" s="517"/>
      <c r="T135" s="517"/>
      <c r="U135" s="517"/>
      <c r="V135" s="517"/>
      <c r="W135" s="517"/>
      <c r="X135" s="517"/>
      <c r="Y135" s="517"/>
      <c r="Z135" s="517"/>
    </row>
    <row r="136" spans="1:26" ht="12.75">
      <c r="A136" s="517"/>
      <c r="B136" s="517"/>
      <c r="C136" s="517"/>
      <c r="D136" s="517"/>
      <c r="E136" s="517"/>
      <c r="F136" s="517"/>
      <c r="G136" s="517"/>
      <c r="H136" s="404"/>
      <c r="I136" s="517"/>
      <c r="J136" s="517"/>
      <c r="K136" s="517"/>
      <c r="L136" s="517"/>
      <c r="M136" s="517"/>
      <c r="N136" s="517"/>
      <c r="O136" s="517"/>
      <c r="P136" s="517"/>
      <c r="Q136" s="517"/>
      <c r="R136" s="517"/>
      <c r="S136" s="517"/>
      <c r="T136" s="517"/>
      <c r="U136" s="517"/>
      <c r="V136" s="517"/>
      <c r="W136" s="517"/>
      <c r="X136" s="517"/>
      <c r="Y136" s="517"/>
      <c r="Z136" s="517"/>
    </row>
    <row r="137" spans="1:26" ht="12.75">
      <c r="A137" s="517"/>
      <c r="B137" s="517"/>
      <c r="C137" s="517"/>
      <c r="D137" s="517"/>
      <c r="E137" s="517"/>
      <c r="F137" s="517"/>
      <c r="G137" s="517"/>
      <c r="H137" s="404"/>
      <c r="I137" s="517"/>
      <c r="J137" s="517"/>
      <c r="K137" s="517"/>
      <c r="L137" s="517"/>
      <c r="M137" s="517"/>
      <c r="N137" s="517"/>
      <c r="O137" s="517"/>
      <c r="P137" s="517"/>
      <c r="Q137" s="517"/>
      <c r="R137" s="517"/>
      <c r="S137" s="517"/>
      <c r="T137" s="517"/>
      <c r="U137" s="517"/>
      <c r="V137" s="517"/>
      <c r="W137" s="517"/>
      <c r="X137" s="517"/>
      <c r="Y137" s="517"/>
      <c r="Z137" s="517"/>
    </row>
    <row r="138" spans="1:26" ht="12.75">
      <c r="A138" s="517"/>
      <c r="B138" s="517"/>
      <c r="C138" s="517"/>
      <c r="D138" s="517"/>
      <c r="E138" s="517"/>
      <c r="F138" s="517"/>
      <c r="G138" s="517"/>
      <c r="H138" s="404"/>
      <c r="I138" s="517"/>
      <c r="J138" s="517"/>
      <c r="K138" s="517"/>
      <c r="L138" s="517"/>
      <c r="M138" s="517"/>
      <c r="N138" s="517"/>
      <c r="O138" s="517"/>
      <c r="P138" s="517"/>
      <c r="Q138" s="517"/>
      <c r="R138" s="517"/>
      <c r="S138" s="517"/>
      <c r="T138" s="517"/>
      <c r="U138" s="517"/>
      <c r="V138" s="517"/>
      <c r="W138" s="517"/>
      <c r="X138" s="517"/>
      <c r="Y138" s="517"/>
      <c r="Z138" s="517"/>
    </row>
    <row r="139" spans="1:26" ht="12.75">
      <c r="A139" s="517"/>
      <c r="B139" s="517"/>
      <c r="C139" s="517"/>
      <c r="D139" s="517"/>
      <c r="E139" s="517"/>
      <c r="F139" s="517"/>
      <c r="G139" s="517"/>
      <c r="H139" s="404"/>
      <c r="I139" s="517"/>
      <c r="J139" s="517"/>
      <c r="K139" s="517"/>
      <c r="L139" s="517"/>
      <c r="M139" s="517"/>
      <c r="N139" s="517"/>
      <c r="O139" s="517"/>
      <c r="P139" s="517"/>
      <c r="Q139" s="517"/>
      <c r="R139" s="517"/>
      <c r="S139" s="517"/>
      <c r="T139" s="517"/>
      <c r="U139" s="517"/>
      <c r="V139" s="517"/>
      <c r="W139" s="517"/>
      <c r="X139" s="517"/>
      <c r="Y139" s="517"/>
      <c r="Z139" s="517"/>
    </row>
    <row r="140" spans="1:26" ht="12.75">
      <c r="A140" s="517"/>
      <c r="B140" s="517"/>
      <c r="C140" s="517"/>
      <c r="D140" s="517"/>
      <c r="E140" s="517"/>
      <c r="F140" s="517"/>
      <c r="G140" s="517"/>
      <c r="H140" s="404"/>
      <c r="I140" s="517"/>
      <c r="J140" s="517"/>
      <c r="K140" s="517"/>
      <c r="L140" s="517"/>
      <c r="M140" s="517"/>
      <c r="N140" s="517"/>
      <c r="O140" s="517"/>
      <c r="P140" s="517"/>
      <c r="Q140" s="517"/>
      <c r="R140" s="517"/>
      <c r="S140" s="517"/>
      <c r="T140" s="517"/>
      <c r="U140" s="517"/>
      <c r="V140" s="517"/>
      <c r="W140" s="517"/>
      <c r="X140" s="517"/>
      <c r="Y140" s="517"/>
      <c r="Z140" s="517"/>
    </row>
    <row r="141" spans="1:26" ht="12.75">
      <c r="A141" s="517"/>
      <c r="B141" s="517"/>
      <c r="C141" s="517"/>
      <c r="D141" s="517"/>
      <c r="E141" s="517"/>
      <c r="F141" s="517"/>
      <c r="G141" s="517"/>
      <c r="H141" s="404"/>
      <c r="I141" s="517"/>
      <c r="J141" s="517"/>
      <c r="K141" s="517"/>
      <c r="L141" s="517"/>
      <c r="M141" s="517"/>
      <c r="N141" s="517"/>
      <c r="O141" s="517"/>
      <c r="P141" s="517"/>
      <c r="Q141" s="517"/>
      <c r="R141" s="517"/>
      <c r="S141" s="517"/>
      <c r="T141" s="517"/>
      <c r="U141" s="517"/>
      <c r="V141" s="517"/>
      <c r="W141" s="517"/>
      <c r="X141" s="517"/>
      <c r="Y141" s="517"/>
      <c r="Z141" s="517"/>
    </row>
    <row r="142" spans="1:26" ht="12.75">
      <c r="A142" s="517"/>
      <c r="B142" s="517"/>
      <c r="C142" s="517"/>
      <c r="D142" s="517"/>
      <c r="E142" s="517"/>
      <c r="F142" s="517"/>
      <c r="G142" s="517"/>
      <c r="H142" s="404"/>
      <c r="I142" s="517"/>
      <c r="J142" s="517"/>
      <c r="K142" s="517"/>
      <c r="L142" s="517"/>
      <c r="M142" s="517"/>
      <c r="N142" s="517"/>
      <c r="O142" s="517"/>
      <c r="P142" s="517"/>
      <c r="Q142" s="517"/>
      <c r="R142" s="517"/>
      <c r="S142" s="517"/>
      <c r="T142" s="517"/>
      <c r="U142" s="517"/>
      <c r="V142" s="517"/>
      <c r="W142" s="517"/>
      <c r="X142" s="517"/>
      <c r="Y142" s="517"/>
      <c r="Z142" s="517"/>
    </row>
    <row r="143" spans="1:26" ht="12.75">
      <c r="A143" s="517"/>
      <c r="B143" s="517"/>
      <c r="C143" s="517"/>
      <c r="D143" s="517"/>
      <c r="E143" s="517"/>
      <c r="F143" s="517"/>
      <c r="G143" s="517"/>
      <c r="H143" s="404"/>
      <c r="I143" s="517"/>
      <c r="J143" s="517"/>
      <c r="K143" s="517"/>
      <c r="L143" s="517"/>
      <c r="M143" s="517"/>
      <c r="N143" s="517"/>
      <c r="O143" s="517"/>
      <c r="P143" s="517"/>
      <c r="Q143" s="517"/>
      <c r="R143" s="517"/>
      <c r="S143" s="517"/>
      <c r="T143" s="517"/>
      <c r="U143" s="517"/>
      <c r="V143" s="517"/>
      <c r="W143" s="517"/>
      <c r="X143" s="517"/>
      <c r="Y143" s="517"/>
      <c r="Z143" s="517"/>
    </row>
    <row r="144" spans="1:26" ht="12.75">
      <c r="A144" s="517"/>
      <c r="B144" s="517"/>
      <c r="C144" s="517"/>
      <c r="D144" s="517"/>
      <c r="E144" s="517"/>
      <c r="F144" s="517"/>
      <c r="G144" s="517"/>
      <c r="H144" s="404"/>
      <c r="I144" s="517"/>
      <c r="J144" s="517"/>
      <c r="K144" s="517"/>
      <c r="L144" s="517"/>
      <c r="M144" s="517"/>
      <c r="N144" s="517"/>
      <c r="O144" s="517"/>
      <c r="P144" s="517"/>
      <c r="Q144" s="517"/>
      <c r="R144" s="517"/>
      <c r="S144" s="517"/>
      <c r="T144" s="517"/>
      <c r="U144" s="517"/>
      <c r="V144" s="517"/>
      <c r="W144" s="517"/>
      <c r="X144" s="517"/>
      <c r="Y144" s="517"/>
      <c r="Z144" s="517"/>
    </row>
    <row r="145" spans="1:26" ht="12.75">
      <c r="A145" s="517"/>
      <c r="B145" s="517"/>
      <c r="C145" s="517"/>
      <c r="D145" s="517"/>
      <c r="E145" s="517"/>
      <c r="F145" s="517"/>
      <c r="G145" s="517"/>
      <c r="H145" s="404"/>
      <c r="I145" s="517"/>
      <c r="J145" s="517"/>
      <c r="K145" s="517"/>
      <c r="L145" s="517"/>
      <c r="M145" s="517"/>
      <c r="N145" s="517"/>
      <c r="O145" s="517"/>
      <c r="P145" s="517"/>
      <c r="Q145" s="517"/>
      <c r="R145" s="517"/>
      <c r="S145" s="517"/>
      <c r="T145" s="517"/>
      <c r="U145" s="517"/>
      <c r="V145" s="517"/>
      <c r="W145" s="517"/>
      <c r="X145" s="517"/>
      <c r="Y145" s="517"/>
      <c r="Z145" s="517"/>
    </row>
    <row r="146" spans="1:26" ht="12.75">
      <c r="A146" s="517"/>
      <c r="B146" s="517"/>
      <c r="C146" s="517"/>
      <c r="D146" s="517"/>
      <c r="E146" s="517"/>
      <c r="F146" s="517"/>
      <c r="G146" s="517"/>
      <c r="H146" s="404"/>
      <c r="I146" s="517"/>
      <c r="J146" s="517"/>
      <c r="K146" s="517"/>
      <c r="L146" s="517"/>
      <c r="M146" s="517"/>
      <c r="N146" s="517"/>
      <c r="O146" s="517"/>
      <c r="P146" s="517"/>
      <c r="Q146" s="517"/>
      <c r="R146" s="517"/>
      <c r="S146" s="517"/>
      <c r="T146" s="517"/>
      <c r="U146" s="517"/>
      <c r="V146" s="517"/>
      <c r="W146" s="517"/>
      <c r="X146" s="517"/>
      <c r="Y146" s="517"/>
      <c r="Z146" s="517"/>
    </row>
    <row r="147" spans="1:26" ht="12.75">
      <c r="A147" s="517"/>
      <c r="B147" s="517"/>
      <c r="C147" s="517"/>
      <c r="D147" s="517"/>
      <c r="E147" s="517"/>
      <c r="F147" s="517"/>
      <c r="G147" s="517"/>
      <c r="H147" s="404"/>
      <c r="I147" s="517"/>
      <c r="J147" s="517"/>
      <c r="K147" s="517"/>
      <c r="L147" s="517"/>
      <c r="M147" s="517"/>
      <c r="N147" s="517"/>
      <c r="O147" s="517"/>
      <c r="P147" s="517"/>
      <c r="Q147" s="517"/>
      <c r="R147" s="517"/>
      <c r="S147" s="517"/>
      <c r="T147" s="517"/>
      <c r="U147" s="517"/>
      <c r="V147" s="517"/>
      <c r="W147" s="517"/>
      <c r="X147" s="517"/>
      <c r="Y147" s="517"/>
      <c r="Z147" s="517"/>
    </row>
    <row r="148" spans="1:26" ht="12.75">
      <c r="A148" s="517"/>
      <c r="B148" s="517"/>
      <c r="C148" s="517"/>
      <c r="D148" s="517"/>
      <c r="E148" s="517"/>
      <c r="F148" s="517"/>
      <c r="G148" s="517"/>
      <c r="H148" s="404"/>
      <c r="I148" s="517"/>
      <c r="J148" s="517"/>
      <c r="K148" s="517"/>
      <c r="L148" s="517"/>
      <c r="M148" s="517"/>
      <c r="N148" s="517"/>
      <c r="O148" s="517"/>
      <c r="P148" s="517"/>
      <c r="Q148" s="517"/>
      <c r="R148" s="517"/>
      <c r="S148" s="517"/>
      <c r="T148" s="517"/>
      <c r="U148" s="517"/>
      <c r="V148" s="517"/>
      <c r="W148" s="517"/>
      <c r="X148" s="517"/>
      <c r="Y148" s="517"/>
      <c r="Z148" s="517"/>
    </row>
    <row r="149" spans="1:26" ht="12.75">
      <c r="A149" s="517"/>
      <c r="B149" s="517"/>
      <c r="C149" s="517"/>
      <c r="D149" s="517"/>
      <c r="E149" s="517"/>
      <c r="F149" s="517"/>
      <c r="G149" s="517"/>
      <c r="H149" s="404"/>
      <c r="I149" s="517"/>
      <c r="J149" s="517"/>
      <c r="K149" s="517"/>
      <c r="L149" s="517"/>
      <c r="M149" s="517"/>
      <c r="N149" s="517"/>
      <c r="O149" s="517"/>
      <c r="P149" s="517"/>
      <c r="Q149" s="517"/>
      <c r="R149" s="517"/>
      <c r="S149" s="517"/>
      <c r="T149" s="517"/>
      <c r="U149" s="517"/>
      <c r="V149" s="517"/>
      <c r="W149" s="517"/>
      <c r="X149" s="517"/>
      <c r="Y149" s="517"/>
      <c r="Z149" s="517"/>
    </row>
    <row r="150" spans="1:26" ht="12.75">
      <c r="A150" s="517"/>
      <c r="B150" s="517"/>
      <c r="C150" s="517"/>
      <c r="D150" s="517"/>
      <c r="E150" s="517"/>
      <c r="F150" s="517"/>
      <c r="G150" s="517"/>
      <c r="H150" s="404"/>
      <c r="I150" s="517"/>
      <c r="J150" s="517"/>
      <c r="K150" s="517"/>
      <c r="L150" s="517"/>
      <c r="M150" s="517"/>
      <c r="N150" s="517"/>
      <c r="O150" s="517"/>
      <c r="P150" s="517"/>
      <c r="Q150" s="517"/>
      <c r="R150" s="517"/>
      <c r="S150" s="517"/>
      <c r="T150" s="517"/>
      <c r="U150" s="517"/>
      <c r="V150" s="517"/>
      <c r="W150" s="517"/>
      <c r="X150" s="517"/>
      <c r="Y150" s="517"/>
      <c r="Z150" s="517"/>
    </row>
    <row r="151" spans="1:26" ht="12.75">
      <c r="A151" s="517"/>
      <c r="B151" s="517"/>
      <c r="C151" s="517"/>
      <c r="D151" s="517"/>
      <c r="E151" s="517"/>
      <c r="F151" s="517"/>
      <c r="G151" s="517"/>
      <c r="H151" s="404"/>
      <c r="I151" s="517"/>
      <c r="J151" s="517"/>
      <c r="K151" s="517"/>
      <c r="L151" s="517"/>
      <c r="M151" s="517"/>
      <c r="N151" s="517"/>
      <c r="O151" s="517"/>
      <c r="P151" s="517"/>
      <c r="Q151" s="517"/>
      <c r="R151" s="517"/>
      <c r="S151" s="517"/>
      <c r="T151" s="517"/>
      <c r="U151" s="517"/>
      <c r="V151" s="517"/>
      <c r="W151" s="517"/>
      <c r="X151" s="517"/>
      <c r="Y151" s="517"/>
      <c r="Z151" s="517"/>
    </row>
    <row r="152" spans="1:26" ht="12.75">
      <c r="A152" s="517"/>
      <c r="B152" s="517"/>
      <c r="C152" s="517"/>
      <c r="D152" s="517"/>
      <c r="E152" s="517"/>
      <c r="F152" s="517"/>
      <c r="G152" s="517"/>
      <c r="H152" s="404"/>
      <c r="I152" s="517"/>
      <c r="J152" s="517"/>
      <c r="K152" s="517"/>
      <c r="L152" s="517"/>
      <c r="M152" s="517"/>
      <c r="N152" s="517"/>
      <c r="O152" s="517"/>
      <c r="P152" s="517"/>
      <c r="Q152" s="517"/>
      <c r="R152" s="517"/>
      <c r="S152" s="517"/>
      <c r="T152" s="517"/>
      <c r="U152" s="517"/>
      <c r="V152" s="517"/>
      <c r="W152" s="517"/>
      <c r="X152" s="517"/>
      <c r="Y152" s="517"/>
      <c r="Z152" s="517"/>
    </row>
    <row r="153" spans="1:26" ht="12.75">
      <c r="A153" s="517"/>
      <c r="B153" s="517"/>
      <c r="C153" s="517"/>
      <c r="D153" s="517"/>
      <c r="E153" s="517"/>
      <c r="F153" s="517"/>
      <c r="G153" s="517"/>
      <c r="H153" s="404"/>
      <c r="I153" s="517"/>
      <c r="J153" s="517"/>
      <c r="K153" s="517"/>
      <c r="L153" s="517"/>
      <c r="M153" s="517"/>
      <c r="N153" s="517"/>
      <c r="O153" s="517"/>
      <c r="P153" s="517"/>
      <c r="Q153" s="517"/>
      <c r="R153" s="517"/>
      <c r="S153" s="517"/>
      <c r="T153" s="517"/>
      <c r="U153" s="517"/>
      <c r="V153" s="517"/>
      <c r="W153" s="517"/>
      <c r="X153" s="517"/>
      <c r="Y153" s="517"/>
      <c r="Z153" s="517"/>
    </row>
    <row r="154" spans="1:26" ht="12.75">
      <c r="A154" s="517"/>
      <c r="B154" s="517"/>
      <c r="C154" s="517"/>
      <c r="D154" s="517"/>
      <c r="E154" s="517"/>
      <c r="F154" s="517"/>
      <c r="G154" s="517"/>
      <c r="H154" s="404"/>
      <c r="I154" s="517"/>
      <c r="J154" s="517"/>
      <c r="K154" s="517"/>
      <c r="L154" s="517"/>
      <c r="M154" s="517"/>
      <c r="N154" s="517"/>
      <c r="O154" s="517"/>
      <c r="P154" s="517"/>
      <c r="Q154" s="517"/>
      <c r="R154" s="517"/>
      <c r="S154" s="517"/>
      <c r="T154" s="517"/>
      <c r="U154" s="517"/>
      <c r="V154" s="517"/>
      <c r="W154" s="517"/>
      <c r="X154" s="517"/>
      <c r="Y154" s="517"/>
      <c r="Z154" s="517"/>
    </row>
    <row r="155" spans="1:26" ht="12.75">
      <c r="A155" s="517"/>
      <c r="B155" s="517"/>
      <c r="C155" s="517"/>
      <c r="D155" s="517"/>
      <c r="E155" s="517"/>
      <c r="F155" s="517"/>
      <c r="G155" s="517"/>
      <c r="H155" s="404"/>
      <c r="I155" s="517"/>
      <c r="J155" s="517"/>
      <c r="K155" s="517"/>
      <c r="L155" s="517"/>
      <c r="M155" s="517"/>
      <c r="N155" s="517"/>
      <c r="O155" s="517"/>
      <c r="P155" s="517"/>
      <c r="Q155" s="517"/>
      <c r="R155" s="517"/>
      <c r="S155" s="517"/>
      <c r="T155" s="517"/>
      <c r="U155" s="517"/>
      <c r="V155" s="517"/>
      <c r="W155" s="517"/>
      <c r="X155" s="517"/>
      <c r="Y155" s="517"/>
      <c r="Z155" s="517"/>
    </row>
    <row r="156" spans="1:26" ht="12.75">
      <c r="A156" s="517"/>
      <c r="B156" s="517"/>
      <c r="C156" s="517"/>
      <c r="D156" s="517"/>
      <c r="E156" s="517"/>
      <c r="F156" s="517"/>
      <c r="G156" s="517"/>
      <c r="H156" s="404"/>
      <c r="I156" s="517"/>
      <c r="J156" s="517"/>
      <c r="K156" s="517"/>
      <c r="L156" s="517"/>
      <c r="M156" s="517"/>
      <c r="N156" s="517"/>
      <c r="O156" s="517"/>
      <c r="P156" s="517"/>
      <c r="Q156" s="517"/>
      <c r="R156" s="517"/>
      <c r="S156" s="517"/>
      <c r="T156" s="517"/>
      <c r="U156" s="517"/>
      <c r="V156" s="517"/>
      <c r="W156" s="517"/>
      <c r="X156" s="517"/>
      <c r="Y156" s="517"/>
      <c r="Z156" s="517"/>
    </row>
    <row r="157" spans="1:26" ht="12.75">
      <c r="A157" s="517"/>
      <c r="B157" s="517"/>
      <c r="C157" s="517"/>
      <c r="D157" s="517"/>
      <c r="E157" s="517"/>
      <c r="F157" s="517"/>
      <c r="G157" s="517"/>
      <c r="H157" s="404"/>
      <c r="I157" s="517"/>
      <c r="J157" s="517"/>
      <c r="K157" s="517"/>
      <c r="L157" s="517"/>
      <c r="M157" s="517"/>
      <c r="N157" s="517"/>
      <c r="O157" s="517"/>
      <c r="P157" s="517"/>
      <c r="Q157" s="517"/>
      <c r="R157" s="517"/>
      <c r="S157" s="517"/>
      <c r="T157" s="517"/>
      <c r="U157" s="517"/>
      <c r="V157" s="517"/>
      <c r="W157" s="517"/>
      <c r="X157" s="517"/>
      <c r="Y157" s="517"/>
      <c r="Z157" s="517"/>
    </row>
    <row r="158" spans="1:26" ht="12.75">
      <c r="A158" s="517"/>
      <c r="B158" s="517"/>
      <c r="C158" s="517"/>
      <c r="D158" s="517"/>
      <c r="E158" s="517"/>
      <c r="F158" s="517"/>
      <c r="G158" s="517"/>
      <c r="H158" s="404"/>
      <c r="I158" s="517"/>
      <c r="J158" s="517"/>
      <c r="K158" s="517"/>
      <c r="L158" s="517"/>
      <c r="M158" s="517"/>
      <c r="N158" s="517"/>
      <c r="O158" s="517"/>
      <c r="P158" s="517"/>
      <c r="Q158" s="517"/>
      <c r="R158" s="517"/>
      <c r="S158" s="517"/>
      <c r="T158" s="517"/>
      <c r="U158" s="517"/>
      <c r="V158" s="517"/>
      <c r="W158" s="517"/>
      <c r="X158" s="517"/>
      <c r="Y158" s="517"/>
      <c r="Z158" s="517"/>
    </row>
    <row r="159" spans="1:26" ht="12.75">
      <c r="A159" s="517"/>
      <c r="B159" s="517"/>
      <c r="C159" s="517"/>
      <c r="D159" s="517"/>
      <c r="E159" s="517"/>
      <c r="F159" s="517"/>
      <c r="G159" s="517"/>
      <c r="H159" s="404"/>
      <c r="I159" s="517"/>
      <c r="J159" s="517"/>
      <c r="K159" s="517"/>
      <c r="L159" s="517"/>
      <c r="M159" s="517"/>
      <c r="N159" s="517"/>
      <c r="O159" s="517"/>
      <c r="P159" s="517"/>
      <c r="Q159" s="517"/>
      <c r="R159" s="517"/>
      <c r="S159" s="517"/>
      <c r="T159" s="517"/>
      <c r="U159" s="517"/>
      <c r="V159" s="517"/>
      <c r="W159" s="517"/>
      <c r="X159" s="517"/>
      <c r="Y159" s="517"/>
      <c r="Z159" s="517"/>
    </row>
    <row r="160" spans="1:26" ht="12.75">
      <c r="A160" s="517"/>
      <c r="B160" s="517"/>
      <c r="C160" s="517"/>
      <c r="D160" s="517"/>
      <c r="E160" s="517"/>
      <c r="F160" s="517"/>
      <c r="G160" s="517"/>
      <c r="H160" s="404"/>
      <c r="I160" s="517"/>
      <c r="J160" s="517"/>
      <c r="K160" s="517"/>
      <c r="L160" s="517"/>
      <c r="M160" s="517"/>
      <c r="N160" s="517"/>
      <c r="O160" s="517"/>
      <c r="P160" s="517"/>
      <c r="Q160" s="517"/>
      <c r="R160" s="517"/>
      <c r="S160" s="517"/>
      <c r="T160" s="517"/>
      <c r="U160" s="517"/>
      <c r="V160" s="517"/>
      <c r="W160" s="517"/>
      <c r="X160" s="517"/>
      <c r="Y160" s="517"/>
      <c r="Z160" s="517"/>
    </row>
    <row r="161" spans="1:26" ht="12.75">
      <c r="A161" s="517"/>
      <c r="B161" s="517"/>
      <c r="C161" s="517"/>
      <c r="D161" s="517"/>
      <c r="E161" s="517"/>
      <c r="F161" s="517"/>
      <c r="G161" s="517"/>
      <c r="H161" s="404"/>
      <c r="I161" s="517"/>
      <c r="J161" s="517"/>
      <c r="K161" s="517"/>
      <c r="L161" s="517"/>
      <c r="M161" s="517"/>
      <c r="N161" s="517"/>
      <c r="O161" s="517"/>
      <c r="P161" s="517"/>
      <c r="Q161" s="517"/>
      <c r="R161" s="517"/>
      <c r="S161" s="517"/>
      <c r="T161" s="517"/>
      <c r="U161" s="517"/>
      <c r="V161" s="517"/>
      <c r="W161" s="517"/>
      <c r="X161" s="517"/>
      <c r="Y161" s="517"/>
      <c r="Z161" s="517"/>
    </row>
    <row r="162" spans="1:26" ht="12.75">
      <c r="A162" s="517"/>
      <c r="B162" s="517"/>
      <c r="C162" s="517"/>
      <c r="D162" s="517"/>
      <c r="E162" s="517"/>
      <c r="F162" s="517"/>
      <c r="G162" s="517"/>
      <c r="H162" s="404"/>
      <c r="I162" s="517"/>
      <c r="J162" s="517"/>
      <c r="K162" s="517"/>
      <c r="L162" s="517"/>
      <c r="M162" s="517"/>
      <c r="N162" s="517"/>
      <c r="O162" s="517"/>
      <c r="P162" s="517"/>
      <c r="Q162" s="517"/>
      <c r="R162" s="517"/>
      <c r="S162" s="517"/>
      <c r="T162" s="517"/>
      <c r="U162" s="517"/>
      <c r="V162" s="517"/>
      <c r="W162" s="517"/>
      <c r="X162" s="517"/>
      <c r="Y162" s="517"/>
      <c r="Z162" s="517"/>
    </row>
    <row r="163" spans="1:26" ht="12.75">
      <c r="A163" s="517"/>
      <c r="B163" s="517"/>
      <c r="C163" s="517"/>
      <c r="D163" s="517"/>
      <c r="E163" s="517"/>
      <c r="F163" s="517"/>
      <c r="G163" s="517"/>
      <c r="H163" s="404"/>
      <c r="I163" s="517"/>
      <c r="J163" s="517"/>
      <c r="K163" s="517"/>
      <c r="L163" s="517"/>
      <c r="M163" s="517"/>
      <c r="N163" s="517"/>
      <c r="O163" s="517"/>
      <c r="P163" s="517"/>
      <c r="Q163" s="517"/>
      <c r="R163" s="517"/>
      <c r="S163" s="517"/>
      <c r="T163" s="517"/>
      <c r="U163" s="517"/>
      <c r="V163" s="517"/>
      <c r="W163" s="517"/>
      <c r="X163" s="517"/>
      <c r="Y163" s="517"/>
      <c r="Z163" s="517"/>
    </row>
    <row r="164" spans="1:26" ht="12.75">
      <c r="A164" s="517"/>
      <c r="B164" s="517"/>
      <c r="C164" s="517"/>
      <c r="D164" s="517"/>
      <c r="E164" s="517"/>
      <c r="F164" s="517"/>
      <c r="G164" s="517"/>
      <c r="H164" s="404"/>
      <c r="I164" s="517"/>
      <c r="J164" s="517"/>
      <c r="K164" s="517"/>
      <c r="L164" s="517"/>
      <c r="M164" s="517"/>
      <c r="N164" s="517"/>
      <c r="O164" s="517"/>
      <c r="P164" s="517"/>
      <c r="Q164" s="517"/>
      <c r="R164" s="517"/>
      <c r="S164" s="517"/>
      <c r="T164" s="517"/>
      <c r="U164" s="517"/>
      <c r="V164" s="517"/>
      <c r="W164" s="517"/>
      <c r="X164" s="517"/>
      <c r="Y164" s="517"/>
      <c r="Z164" s="517"/>
    </row>
    <row r="165" spans="1:26" ht="12.75">
      <c r="A165" s="517"/>
      <c r="B165" s="517"/>
      <c r="C165" s="517"/>
      <c r="D165" s="517"/>
      <c r="E165" s="517"/>
      <c r="F165" s="517"/>
      <c r="G165" s="517"/>
      <c r="H165" s="404"/>
      <c r="I165" s="517"/>
      <c r="J165" s="517"/>
      <c r="K165" s="517"/>
      <c r="L165" s="517"/>
      <c r="M165" s="517"/>
      <c r="N165" s="517"/>
      <c r="O165" s="517"/>
      <c r="P165" s="517"/>
      <c r="Q165" s="517"/>
      <c r="R165" s="517"/>
      <c r="S165" s="517"/>
      <c r="T165" s="517"/>
      <c r="U165" s="517"/>
      <c r="V165" s="517"/>
      <c r="W165" s="517"/>
      <c r="X165" s="517"/>
      <c r="Y165" s="517"/>
      <c r="Z165" s="517"/>
    </row>
    <row r="166" spans="1:26" ht="12.75">
      <c r="A166" s="517"/>
      <c r="B166" s="517"/>
      <c r="C166" s="517"/>
      <c r="D166" s="517"/>
      <c r="E166" s="517"/>
      <c r="F166" s="517"/>
      <c r="G166" s="517"/>
      <c r="H166" s="404"/>
      <c r="I166" s="517"/>
      <c r="J166" s="517"/>
      <c r="K166" s="517"/>
      <c r="L166" s="517"/>
      <c r="M166" s="517"/>
      <c r="N166" s="517"/>
      <c r="O166" s="517"/>
      <c r="P166" s="517"/>
      <c r="Q166" s="517"/>
      <c r="R166" s="517"/>
      <c r="S166" s="517"/>
      <c r="T166" s="517"/>
      <c r="U166" s="517"/>
      <c r="V166" s="517"/>
      <c r="W166" s="517"/>
      <c r="X166" s="517"/>
      <c r="Y166" s="517"/>
      <c r="Z166" s="517"/>
    </row>
    <row r="167" spans="1:26" ht="12.75">
      <c r="A167" s="517"/>
      <c r="B167" s="517"/>
      <c r="C167" s="517"/>
      <c r="D167" s="517"/>
      <c r="E167" s="517"/>
      <c r="F167" s="517"/>
      <c r="G167" s="517"/>
      <c r="H167" s="404"/>
      <c r="I167" s="517"/>
      <c r="J167" s="517"/>
      <c r="K167" s="517"/>
      <c r="L167" s="517"/>
      <c r="M167" s="517"/>
      <c r="N167" s="517"/>
      <c r="O167" s="517"/>
      <c r="P167" s="517"/>
      <c r="Q167" s="517"/>
      <c r="R167" s="517"/>
      <c r="S167" s="517"/>
      <c r="T167" s="517"/>
      <c r="U167" s="517"/>
      <c r="V167" s="517"/>
      <c r="W167" s="517"/>
      <c r="X167" s="517"/>
      <c r="Y167" s="517"/>
      <c r="Z167" s="517"/>
    </row>
    <row r="168" spans="1:26" ht="12.75">
      <c r="A168" s="517"/>
      <c r="B168" s="517"/>
      <c r="C168" s="517"/>
      <c r="D168" s="517"/>
      <c r="E168" s="517"/>
      <c r="F168" s="517"/>
      <c r="G168" s="517"/>
      <c r="H168" s="404"/>
      <c r="I168" s="517"/>
      <c r="J168" s="517"/>
      <c r="K168" s="517"/>
      <c r="L168" s="517"/>
      <c r="M168" s="517"/>
      <c r="N168" s="517"/>
      <c r="O168" s="517"/>
      <c r="P168" s="517"/>
      <c r="Q168" s="517"/>
      <c r="R168" s="517"/>
      <c r="S168" s="517"/>
      <c r="T168" s="517"/>
      <c r="U168" s="517"/>
      <c r="V168" s="517"/>
      <c r="W168" s="517"/>
      <c r="X168" s="517"/>
      <c r="Y168" s="517"/>
      <c r="Z168" s="517"/>
    </row>
    <row r="169" spans="1:26" ht="12.75">
      <c r="A169" s="517"/>
      <c r="B169" s="517"/>
      <c r="C169" s="517"/>
      <c r="D169" s="517"/>
      <c r="E169" s="517"/>
      <c r="F169" s="517"/>
      <c r="G169" s="517"/>
      <c r="H169" s="404"/>
      <c r="I169" s="517"/>
      <c r="J169" s="517"/>
      <c r="K169" s="517"/>
      <c r="L169" s="517"/>
      <c r="M169" s="517"/>
      <c r="N169" s="517"/>
      <c r="O169" s="517"/>
      <c r="P169" s="517"/>
      <c r="Q169" s="517"/>
      <c r="R169" s="517"/>
      <c r="S169" s="517"/>
      <c r="T169" s="517"/>
      <c r="U169" s="517"/>
      <c r="V169" s="517"/>
      <c r="W169" s="517"/>
      <c r="X169" s="517"/>
      <c r="Y169" s="517"/>
      <c r="Z169" s="517"/>
    </row>
    <row r="170" spans="1:26" ht="12.75">
      <c r="A170" s="517"/>
      <c r="B170" s="517"/>
      <c r="C170" s="517"/>
      <c r="D170" s="517"/>
      <c r="E170" s="517"/>
      <c r="F170" s="517"/>
      <c r="G170" s="517"/>
      <c r="H170" s="404"/>
      <c r="I170" s="517"/>
      <c r="J170" s="517"/>
      <c r="K170" s="517"/>
      <c r="L170" s="517"/>
      <c r="M170" s="517"/>
      <c r="N170" s="517"/>
      <c r="O170" s="517"/>
      <c r="P170" s="517"/>
      <c r="Q170" s="517"/>
      <c r="R170" s="517"/>
      <c r="S170" s="517"/>
      <c r="T170" s="517"/>
      <c r="U170" s="517"/>
      <c r="V170" s="517"/>
      <c r="W170" s="517"/>
      <c r="X170" s="517"/>
      <c r="Y170" s="517"/>
      <c r="Z170" s="517"/>
    </row>
    <row r="171" spans="1:26" ht="12.75">
      <c r="A171" s="517"/>
      <c r="B171" s="517"/>
      <c r="C171" s="517"/>
      <c r="D171" s="517"/>
      <c r="E171" s="517"/>
      <c r="F171" s="517"/>
      <c r="G171" s="517"/>
      <c r="H171" s="404"/>
      <c r="I171" s="517"/>
      <c r="J171" s="517"/>
      <c r="K171" s="517"/>
      <c r="L171" s="517"/>
      <c r="M171" s="517"/>
      <c r="N171" s="517"/>
      <c r="O171" s="517"/>
      <c r="P171" s="517"/>
      <c r="Q171" s="517"/>
      <c r="R171" s="517"/>
      <c r="S171" s="517"/>
      <c r="T171" s="517"/>
      <c r="U171" s="517"/>
      <c r="V171" s="517"/>
      <c r="W171" s="517"/>
      <c r="X171" s="517"/>
      <c r="Y171" s="517"/>
      <c r="Z171" s="517"/>
    </row>
    <row r="172" spans="1:26" ht="12.75">
      <c r="A172" s="517"/>
      <c r="B172" s="517"/>
      <c r="C172" s="517"/>
      <c r="D172" s="517"/>
      <c r="E172" s="517"/>
      <c r="F172" s="517"/>
      <c r="G172" s="517"/>
      <c r="H172" s="404"/>
      <c r="I172" s="517"/>
      <c r="J172" s="517"/>
      <c r="K172" s="517"/>
      <c r="L172" s="517"/>
      <c r="M172" s="517"/>
      <c r="N172" s="517"/>
      <c r="O172" s="517"/>
      <c r="P172" s="517"/>
      <c r="Q172" s="517"/>
      <c r="R172" s="517"/>
      <c r="S172" s="517"/>
      <c r="T172" s="517"/>
      <c r="U172" s="517"/>
      <c r="V172" s="517"/>
      <c r="W172" s="517"/>
      <c r="X172" s="517"/>
      <c r="Y172" s="517"/>
      <c r="Z172" s="517"/>
    </row>
    <row r="173" spans="1:26" ht="12.75">
      <c r="A173" s="517"/>
      <c r="B173" s="517"/>
      <c r="C173" s="517"/>
      <c r="D173" s="517"/>
      <c r="E173" s="517"/>
      <c r="F173" s="517"/>
      <c r="G173" s="517"/>
      <c r="H173" s="404"/>
      <c r="I173" s="517"/>
      <c r="J173" s="517"/>
      <c r="K173" s="517"/>
      <c r="L173" s="517"/>
      <c r="M173" s="517"/>
      <c r="N173" s="517"/>
      <c r="O173" s="517"/>
      <c r="P173" s="517"/>
      <c r="Q173" s="517"/>
      <c r="R173" s="517"/>
      <c r="S173" s="517"/>
      <c r="T173" s="517"/>
      <c r="U173" s="517"/>
      <c r="V173" s="517"/>
      <c r="W173" s="517"/>
      <c r="X173" s="517"/>
      <c r="Y173" s="517"/>
      <c r="Z173" s="517"/>
    </row>
    <row r="174" spans="1:26" ht="12.75">
      <c r="A174" s="517"/>
      <c r="B174" s="517"/>
      <c r="C174" s="517"/>
      <c r="D174" s="517"/>
      <c r="E174" s="517"/>
      <c r="F174" s="517"/>
      <c r="G174" s="517"/>
      <c r="H174" s="404"/>
      <c r="I174" s="517"/>
      <c r="J174" s="517"/>
      <c r="K174" s="517"/>
      <c r="L174" s="517"/>
      <c r="M174" s="517"/>
      <c r="N174" s="517"/>
      <c r="O174" s="517"/>
      <c r="P174" s="517"/>
      <c r="Q174" s="517"/>
      <c r="R174" s="517"/>
      <c r="S174" s="517"/>
      <c r="T174" s="517"/>
      <c r="U174" s="517"/>
      <c r="V174" s="517"/>
      <c r="W174" s="517"/>
      <c r="X174" s="517"/>
      <c r="Y174" s="517"/>
      <c r="Z174" s="517"/>
    </row>
    <row r="175" spans="1:26" ht="12.75">
      <c r="A175" s="517"/>
      <c r="B175" s="517"/>
      <c r="C175" s="517"/>
      <c r="D175" s="517"/>
      <c r="E175" s="517"/>
      <c r="F175" s="517"/>
      <c r="G175" s="517"/>
      <c r="H175" s="404"/>
      <c r="I175" s="517"/>
      <c r="J175" s="517"/>
      <c r="K175" s="517"/>
      <c r="L175" s="517"/>
      <c r="M175" s="517"/>
      <c r="N175" s="517"/>
      <c r="O175" s="517"/>
      <c r="P175" s="517"/>
      <c r="Q175" s="517"/>
      <c r="R175" s="517"/>
      <c r="S175" s="517"/>
      <c r="T175" s="517"/>
      <c r="U175" s="517"/>
      <c r="V175" s="517"/>
      <c r="W175" s="517"/>
      <c r="X175" s="517"/>
      <c r="Y175" s="517"/>
      <c r="Z175" s="517"/>
    </row>
    <row r="176" spans="1:26" ht="12.75">
      <c r="A176" s="517"/>
      <c r="B176" s="517"/>
      <c r="C176" s="517"/>
      <c r="D176" s="517"/>
      <c r="E176" s="517"/>
      <c r="F176" s="517"/>
      <c r="G176" s="517"/>
      <c r="H176" s="404"/>
      <c r="I176" s="517"/>
      <c r="J176" s="517"/>
      <c r="K176" s="517"/>
      <c r="L176" s="517"/>
      <c r="M176" s="517"/>
      <c r="N176" s="517"/>
      <c r="O176" s="517"/>
      <c r="P176" s="517"/>
      <c r="Q176" s="517"/>
      <c r="R176" s="517"/>
      <c r="S176" s="517"/>
      <c r="T176" s="517"/>
      <c r="U176" s="517"/>
      <c r="V176" s="517"/>
      <c r="W176" s="517"/>
      <c r="X176" s="517"/>
      <c r="Y176" s="517"/>
      <c r="Z176" s="517"/>
    </row>
    <row r="177" spans="1:26" ht="12.75">
      <c r="A177" s="517"/>
      <c r="B177" s="517"/>
      <c r="C177" s="517"/>
      <c r="D177" s="517"/>
      <c r="E177" s="517"/>
      <c r="F177" s="517"/>
      <c r="G177" s="517"/>
      <c r="H177" s="404"/>
      <c r="I177" s="517"/>
      <c r="J177" s="517"/>
      <c r="K177" s="517"/>
      <c r="L177" s="517"/>
      <c r="M177" s="517"/>
      <c r="N177" s="517"/>
      <c r="O177" s="517"/>
      <c r="P177" s="517"/>
      <c r="Q177" s="517"/>
      <c r="R177" s="517"/>
      <c r="S177" s="517"/>
      <c r="T177" s="517"/>
      <c r="U177" s="517"/>
      <c r="V177" s="517"/>
      <c r="W177" s="517"/>
      <c r="X177" s="517"/>
      <c r="Y177" s="517"/>
      <c r="Z177" s="517"/>
    </row>
    <row r="178" spans="1:26" ht="12.75">
      <c r="A178" s="517"/>
      <c r="B178" s="517"/>
      <c r="C178" s="517"/>
      <c r="D178" s="517"/>
      <c r="E178" s="517"/>
      <c r="F178" s="517"/>
      <c r="G178" s="517"/>
      <c r="H178" s="404"/>
      <c r="I178" s="517"/>
      <c r="J178" s="517"/>
      <c r="K178" s="517"/>
      <c r="L178" s="517"/>
      <c r="M178" s="517"/>
      <c r="N178" s="517"/>
      <c r="O178" s="517"/>
      <c r="P178" s="517"/>
      <c r="Q178" s="517"/>
      <c r="R178" s="517"/>
      <c r="S178" s="517"/>
      <c r="T178" s="517"/>
      <c r="U178" s="517"/>
      <c r="V178" s="517"/>
      <c r="W178" s="517"/>
      <c r="X178" s="517"/>
      <c r="Y178" s="517"/>
      <c r="Z178" s="517"/>
    </row>
    <row r="179" spans="1:26" ht="12.75">
      <c r="A179" s="517"/>
      <c r="B179" s="517"/>
      <c r="C179" s="517"/>
      <c r="D179" s="517"/>
      <c r="E179" s="517"/>
      <c r="F179" s="517"/>
      <c r="G179" s="517"/>
      <c r="H179" s="404"/>
      <c r="I179" s="517"/>
      <c r="J179" s="517"/>
      <c r="K179" s="517"/>
      <c r="L179" s="517"/>
      <c r="M179" s="517"/>
      <c r="N179" s="517"/>
      <c r="O179" s="517"/>
      <c r="P179" s="517"/>
      <c r="Q179" s="517"/>
      <c r="R179" s="517"/>
      <c r="S179" s="517"/>
      <c r="T179" s="517"/>
      <c r="U179" s="517"/>
      <c r="V179" s="517"/>
      <c r="W179" s="517"/>
      <c r="X179" s="517"/>
      <c r="Y179" s="517"/>
      <c r="Z179" s="517"/>
    </row>
    <row r="180" spans="1:26" ht="12.75">
      <c r="A180" s="517"/>
      <c r="B180" s="517"/>
      <c r="C180" s="517"/>
      <c r="D180" s="517"/>
      <c r="E180" s="517"/>
      <c r="F180" s="517"/>
      <c r="G180" s="517"/>
      <c r="H180" s="404"/>
      <c r="I180" s="517"/>
      <c r="J180" s="517"/>
      <c r="K180" s="517"/>
      <c r="L180" s="517"/>
      <c r="M180" s="517"/>
      <c r="N180" s="517"/>
      <c r="O180" s="517"/>
      <c r="P180" s="517"/>
      <c r="Q180" s="517"/>
      <c r="R180" s="517"/>
      <c r="S180" s="517"/>
      <c r="T180" s="517"/>
      <c r="U180" s="517"/>
      <c r="V180" s="517"/>
      <c r="W180" s="517"/>
      <c r="X180" s="517"/>
      <c r="Y180" s="517"/>
      <c r="Z180" s="517"/>
    </row>
    <row r="181" spans="1:26" ht="12.75">
      <c r="A181" s="517"/>
      <c r="B181" s="517"/>
      <c r="C181" s="517"/>
      <c r="D181" s="517"/>
      <c r="E181" s="517"/>
      <c r="F181" s="517"/>
      <c r="G181" s="517"/>
      <c r="H181" s="404"/>
      <c r="I181" s="517"/>
      <c r="J181" s="517"/>
      <c r="K181" s="517"/>
      <c r="L181" s="517"/>
      <c r="M181" s="517"/>
      <c r="N181" s="517"/>
      <c r="O181" s="517"/>
      <c r="P181" s="517"/>
      <c r="Q181" s="517"/>
      <c r="R181" s="517"/>
      <c r="S181" s="517"/>
      <c r="T181" s="517"/>
      <c r="U181" s="517"/>
      <c r="V181" s="517"/>
      <c r="W181" s="517"/>
      <c r="X181" s="517"/>
      <c r="Y181" s="517"/>
      <c r="Z181" s="517"/>
    </row>
    <row r="182" spans="1:26" ht="12.75">
      <c r="A182" s="517"/>
      <c r="B182" s="517"/>
      <c r="C182" s="517"/>
      <c r="D182" s="517"/>
      <c r="E182" s="517"/>
      <c r="F182" s="517"/>
      <c r="G182" s="517"/>
      <c r="H182" s="404"/>
      <c r="I182" s="517"/>
      <c r="J182" s="517"/>
      <c r="K182" s="517"/>
      <c r="L182" s="517"/>
      <c r="M182" s="517"/>
      <c r="N182" s="517"/>
      <c r="O182" s="517"/>
      <c r="P182" s="517"/>
      <c r="Q182" s="517"/>
      <c r="R182" s="517"/>
      <c r="S182" s="517"/>
      <c r="T182" s="517"/>
      <c r="U182" s="517"/>
      <c r="V182" s="517"/>
      <c r="W182" s="517"/>
      <c r="X182" s="517"/>
      <c r="Y182" s="517"/>
      <c r="Z182" s="517"/>
    </row>
    <row r="183" spans="1:26" ht="12.75">
      <c r="A183" s="517"/>
      <c r="B183" s="517"/>
      <c r="C183" s="517"/>
      <c r="D183" s="517"/>
      <c r="E183" s="517"/>
      <c r="F183" s="517"/>
      <c r="G183" s="517"/>
      <c r="H183" s="404"/>
      <c r="I183" s="517"/>
      <c r="J183" s="517"/>
      <c r="K183" s="517"/>
      <c r="L183" s="517"/>
      <c r="M183" s="517"/>
      <c r="N183" s="517"/>
      <c r="O183" s="517"/>
      <c r="P183" s="517"/>
      <c r="Q183" s="517"/>
      <c r="R183" s="517"/>
      <c r="S183" s="517"/>
      <c r="T183" s="517"/>
      <c r="U183" s="517"/>
      <c r="V183" s="517"/>
      <c r="W183" s="517"/>
      <c r="X183" s="517"/>
      <c r="Y183" s="517"/>
      <c r="Z183" s="517"/>
    </row>
    <row r="184" spans="1:26" ht="12.75">
      <c r="A184" s="517"/>
      <c r="B184" s="517"/>
      <c r="C184" s="517"/>
      <c r="D184" s="517"/>
      <c r="E184" s="517"/>
      <c r="F184" s="517"/>
      <c r="G184" s="517"/>
      <c r="H184" s="404"/>
      <c r="I184" s="517"/>
      <c r="J184" s="517"/>
      <c r="K184" s="517"/>
      <c r="L184" s="517"/>
      <c r="M184" s="517"/>
      <c r="N184" s="517"/>
      <c r="O184" s="517"/>
      <c r="P184" s="517"/>
      <c r="Q184" s="517"/>
      <c r="R184" s="517"/>
      <c r="S184" s="517"/>
      <c r="T184" s="517"/>
      <c r="U184" s="517"/>
      <c r="V184" s="517"/>
      <c r="W184" s="517"/>
      <c r="X184" s="517"/>
      <c r="Y184" s="517"/>
      <c r="Z184" s="517"/>
    </row>
    <row r="185" spans="1:26" ht="12.75">
      <c r="A185" s="517"/>
      <c r="B185" s="517"/>
      <c r="C185" s="517"/>
      <c r="D185" s="517"/>
      <c r="E185" s="517"/>
      <c r="F185" s="517"/>
      <c r="G185" s="517"/>
      <c r="H185" s="404"/>
      <c r="I185" s="517"/>
      <c r="J185" s="517"/>
      <c r="K185" s="517"/>
      <c r="L185" s="517"/>
      <c r="M185" s="517"/>
      <c r="N185" s="517"/>
      <c r="O185" s="517"/>
      <c r="P185" s="517"/>
      <c r="Q185" s="517"/>
      <c r="R185" s="517"/>
      <c r="S185" s="517"/>
      <c r="T185" s="517"/>
      <c r="U185" s="517"/>
      <c r="V185" s="517"/>
      <c r="W185" s="517"/>
      <c r="X185" s="517"/>
      <c r="Y185" s="517"/>
      <c r="Z185" s="517"/>
    </row>
    <row r="186" spans="1:26" ht="12.75">
      <c r="A186" s="517"/>
      <c r="B186" s="517"/>
      <c r="C186" s="517"/>
      <c r="D186" s="517"/>
      <c r="E186" s="517"/>
      <c r="F186" s="517"/>
      <c r="G186" s="517"/>
      <c r="H186" s="404"/>
      <c r="I186" s="517"/>
      <c r="J186" s="517"/>
      <c r="K186" s="517"/>
      <c r="L186" s="517"/>
      <c r="M186" s="517"/>
      <c r="N186" s="517"/>
      <c r="O186" s="517"/>
      <c r="P186" s="517"/>
      <c r="Q186" s="517"/>
      <c r="R186" s="517"/>
      <c r="S186" s="517"/>
      <c r="T186" s="517"/>
      <c r="U186" s="517"/>
      <c r="V186" s="517"/>
      <c r="W186" s="517"/>
      <c r="X186" s="517"/>
      <c r="Y186" s="517"/>
      <c r="Z186" s="517"/>
    </row>
    <row r="187" spans="1:26" ht="12.75">
      <c r="A187" s="517"/>
      <c r="B187" s="517"/>
      <c r="C187" s="517"/>
      <c r="D187" s="517"/>
      <c r="E187" s="517"/>
      <c r="F187" s="517"/>
      <c r="G187" s="517"/>
      <c r="H187" s="404"/>
      <c r="I187" s="517"/>
      <c r="J187" s="517"/>
      <c r="K187" s="517"/>
      <c r="L187" s="517"/>
      <c r="M187" s="517"/>
      <c r="N187" s="517"/>
      <c r="O187" s="517"/>
      <c r="P187" s="517"/>
      <c r="Q187" s="517"/>
      <c r="R187" s="517"/>
      <c r="S187" s="517"/>
      <c r="T187" s="517"/>
      <c r="U187" s="517"/>
      <c r="V187" s="517"/>
      <c r="W187" s="517"/>
      <c r="X187" s="517"/>
      <c r="Y187" s="517"/>
      <c r="Z187" s="517"/>
    </row>
    <row r="188" spans="1:26" ht="12.75">
      <c r="A188" s="517"/>
      <c r="B188" s="517"/>
      <c r="C188" s="517"/>
      <c r="D188" s="517"/>
      <c r="E188" s="517"/>
      <c r="F188" s="517"/>
      <c r="G188" s="517"/>
      <c r="H188" s="404"/>
      <c r="I188" s="517"/>
      <c r="J188" s="517"/>
      <c r="K188" s="517"/>
      <c r="L188" s="517"/>
      <c r="M188" s="517"/>
      <c r="N188" s="517"/>
      <c r="O188" s="517"/>
      <c r="P188" s="517"/>
      <c r="Q188" s="517"/>
      <c r="R188" s="517"/>
      <c r="S188" s="517"/>
      <c r="T188" s="517"/>
      <c r="U188" s="517"/>
      <c r="V188" s="517"/>
      <c r="W188" s="517"/>
      <c r="X188" s="517"/>
      <c r="Y188" s="517"/>
      <c r="Z188" s="517"/>
    </row>
    <row r="189" spans="1:26" ht="12.75">
      <c r="A189" s="517"/>
      <c r="B189" s="517"/>
      <c r="C189" s="517"/>
      <c r="D189" s="517"/>
      <c r="E189" s="517"/>
      <c r="F189" s="517"/>
      <c r="G189" s="517"/>
      <c r="H189" s="404"/>
      <c r="I189" s="517"/>
      <c r="J189" s="517"/>
      <c r="K189" s="517"/>
      <c r="L189" s="517"/>
      <c r="M189" s="517"/>
      <c r="N189" s="517"/>
      <c r="O189" s="517"/>
      <c r="P189" s="517"/>
      <c r="Q189" s="517"/>
      <c r="R189" s="517"/>
      <c r="S189" s="517"/>
      <c r="T189" s="517"/>
      <c r="U189" s="517"/>
      <c r="V189" s="517"/>
      <c r="W189" s="517"/>
      <c r="X189" s="517"/>
      <c r="Y189" s="517"/>
      <c r="Z189" s="517"/>
    </row>
    <row r="190" spans="1:26" ht="12.75">
      <c r="A190" s="517"/>
      <c r="B190" s="517"/>
      <c r="C190" s="517"/>
      <c r="D190" s="517"/>
      <c r="E190" s="517"/>
      <c r="F190" s="517"/>
      <c r="G190" s="517"/>
      <c r="H190" s="404"/>
      <c r="I190" s="517"/>
      <c r="J190" s="517"/>
      <c r="K190" s="517"/>
      <c r="L190" s="517"/>
      <c r="M190" s="517"/>
      <c r="N190" s="517"/>
      <c r="O190" s="517"/>
      <c r="P190" s="517"/>
      <c r="Q190" s="517"/>
      <c r="R190" s="517"/>
      <c r="S190" s="517"/>
      <c r="T190" s="517"/>
      <c r="U190" s="517"/>
      <c r="V190" s="517"/>
      <c r="W190" s="517"/>
      <c r="X190" s="517"/>
      <c r="Y190" s="517"/>
      <c r="Z190" s="517"/>
    </row>
    <row r="191" spans="1:26" ht="12.75">
      <c r="A191" s="517"/>
      <c r="B191" s="517"/>
      <c r="C191" s="517"/>
      <c r="D191" s="517"/>
      <c r="E191" s="517"/>
      <c r="F191" s="517"/>
      <c r="G191" s="517"/>
      <c r="H191" s="404"/>
      <c r="I191" s="517"/>
      <c r="J191" s="517"/>
      <c r="K191" s="517"/>
      <c r="L191" s="517"/>
      <c r="M191" s="517"/>
      <c r="N191" s="517"/>
      <c r="O191" s="517"/>
      <c r="P191" s="517"/>
      <c r="Q191" s="517"/>
      <c r="R191" s="517"/>
      <c r="S191" s="517"/>
      <c r="T191" s="517"/>
      <c r="U191" s="517"/>
      <c r="V191" s="517"/>
      <c r="W191" s="517"/>
      <c r="X191" s="517"/>
      <c r="Y191" s="517"/>
      <c r="Z191" s="517"/>
    </row>
    <row r="192" spans="1:26" ht="12.75">
      <c r="A192" s="517"/>
      <c r="B192" s="517"/>
      <c r="C192" s="517"/>
      <c r="D192" s="517"/>
      <c r="E192" s="517"/>
      <c r="F192" s="517"/>
      <c r="G192" s="517"/>
      <c r="H192" s="404"/>
      <c r="I192" s="517"/>
      <c r="J192" s="517"/>
      <c r="K192" s="517"/>
      <c r="L192" s="517"/>
      <c r="M192" s="517"/>
      <c r="N192" s="517"/>
      <c r="O192" s="517"/>
      <c r="P192" s="517"/>
      <c r="Q192" s="517"/>
      <c r="R192" s="517"/>
      <c r="S192" s="517"/>
      <c r="T192" s="517"/>
      <c r="U192" s="517"/>
      <c r="V192" s="517"/>
      <c r="W192" s="517"/>
      <c r="X192" s="517"/>
      <c r="Y192" s="517"/>
      <c r="Z192" s="517"/>
    </row>
    <row r="193" spans="1:26" ht="12.75">
      <c r="A193" s="517"/>
      <c r="B193" s="517"/>
      <c r="C193" s="517"/>
      <c r="D193" s="517"/>
      <c r="E193" s="517"/>
      <c r="F193" s="517"/>
      <c r="G193" s="517"/>
      <c r="H193" s="404"/>
      <c r="I193" s="517"/>
      <c r="J193" s="517"/>
      <c r="K193" s="517"/>
      <c r="L193" s="517"/>
      <c r="M193" s="517"/>
      <c r="N193" s="517"/>
      <c r="O193" s="517"/>
      <c r="P193" s="517"/>
      <c r="Q193" s="517"/>
      <c r="R193" s="517"/>
      <c r="S193" s="517"/>
      <c r="T193" s="517"/>
      <c r="U193" s="517"/>
      <c r="V193" s="517"/>
      <c r="W193" s="517"/>
      <c r="X193" s="517"/>
      <c r="Y193" s="517"/>
      <c r="Z193" s="517"/>
    </row>
    <row r="194" spans="1:26" ht="12.75">
      <c r="A194" s="517"/>
      <c r="B194" s="517"/>
      <c r="C194" s="517"/>
      <c r="D194" s="517"/>
      <c r="E194" s="517"/>
      <c r="F194" s="517"/>
      <c r="G194" s="517"/>
      <c r="H194" s="404"/>
      <c r="I194" s="517"/>
      <c r="J194" s="517"/>
      <c r="K194" s="517"/>
      <c r="L194" s="517"/>
      <c r="M194" s="517"/>
      <c r="N194" s="517"/>
      <c r="O194" s="517"/>
      <c r="P194" s="517"/>
      <c r="Q194" s="517"/>
      <c r="R194" s="517"/>
      <c r="S194" s="517"/>
      <c r="T194" s="517"/>
      <c r="U194" s="517"/>
      <c r="V194" s="517"/>
      <c r="W194" s="517"/>
      <c r="X194" s="517"/>
      <c r="Y194" s="517"/>
      <c r="Z194" s="517"/>
    </row>
    <row r="195" spans="1:26" ht="12.75">
      <c r="A195" s="517"/>
      <c r="B195" s="517"/>
      <c r="C195" s="517"/>
      <c r="D195" s="517"/>
      <c r="E195" s="517"/>
      <c r="F195" s="517"/>
      <c r="G195" s="517"/>
      <c r="H195" s="404"/>
      <c r="I195" s="517"/>
      <c r="J195" s="517"/>
      <c r="K195" s="517"/>
      <c r="L195" s="517"/>
      <c r="M195" s="517"/>
      <c r="N195" s="517"/>
      <c r="O195" s="517"/>
      <c r="P195" s="517"/>
      <c r="Q195" s="517"/>
      <c r="R195" s="517"/>
      <c r="S195" s="517"/>
      <c r="T195" s="517"/>
      <c r="U195" s="517"/>
      <c r="V195" s="517"/>
      <c r="W195" s="517"/>
      <c r="X195" s="517"/>
      <c r="Y195" s="517"/>
      <c r="Z195" s="517"/>
    </row>
    <row r="196" spans="1:26" ht="12.75">
      <c r="A196" s="517"/>
      <c r="B196" s="517"/>
      <c r="C196" s="517"/>
      <c r="D196" s="517"/>
      <c r="E196" s="517"/>
      <c r="F196" s="517"/>
      <c r="G196" s="517"/>
      <c r="H196" s="404"/>
      <c r="I196" s="517"/>
      <c r="J196" s="517"/>
      <c r="K196" s="517"/>
      <c r="L196" s="517"/>
      <c r="M196" s="517"/>
      <c r="N196" s="517"/>
      <c r="O196" s="517"/>
      <c r="P196" s="517"/>
      <c r="Q196" s="517"/>
      <c r="R196" s="517"/>
      <c r="S196" s="517"/>
      <c r="T196" s="517"/>
      <c r="U196" s="517"/>
      <c r="V196" s="517"/>
      <c r="W196" s="517"/>
      <c r="X196" s="517"/>
      <c r="Y196" s="517"/>
      <c r="Z196" s="517"/>
    </row>
    <row r="197" spans="1:26" ht="12.75">
      <c r="A197" s="517"/>
      <c r="B197" s="517"/>
      <c r="C197" s="517"/>
      <c r="D197" s="517"/>
      <c r="E197" s="517"/>
      <c r="F197" s="517"/>
      <c r="G197" s="517"/>
      <c r="H197" s="404"/>
      <c r="I197" s="517"/>
      <c r="J197" s="517"/>
      <c r="K197" s="517"/>
      <c r="L197" s="517"/>
      <c r="M197" s="517"/>
      <c r="N197" s="517"/>
      <c r="O197" s="517"/>
      <c r="P197" s="517"/>
      <c r="Q197" s="517"/>
      <c r="R197" s="517"/>
      <c r="S197" s="517"/>
      <c r="T197" s="517"/>
      <c r="U197" s="517"/>
      <c r="V197" s="517"/>
      <c r="W197" s="517"/>
      <c r="X197" s="517"/>
      <c r="Y197" s="517"/>
      <c r="Z197" s="517"/>
    </row>
    <row r="198" spans="1:26" ht="12.75">
      <c r="A198" s="517"/>
      <c r="B198" s="517"/>
      <c r="C198" s="517"/>
      <c r="D198" s="517"/>
      <c r="E198" s="517"/>
      <c r="F198" s="517"/>
      <c r="G198" s="517"/>
      <c r="H198" s="404"/>
      <c r="I198" s="517"/>
      <c r="J198" s="517"/>
      <c r="K198" s="517"/>
      <c r="L198" s="517"/>
      <c r="M198" s="517"/>
      <c r="N198" s="517"/>
      <c r="O198" s="517"/>
      <c r="P198" s="517"/>
      <c r="Q198" s="517"/>
      <c r="R198" s="517"/>
      <c r="S198" s="517"/>
      <c r="T198" s="517"/>
      <c r="U198" s="517"/>
      <c r="V198" s="517"/>
      <c r="W198" s="517"/>
      <c r="X198" s="517"/>
      <c r="Y198" s="517"/>
      <c r="Z198" s="517"/>
    </row>
    <row r="199" spans="1:26" ht="12.75">
      <c r="A199" s="517"/>
      <c r="B199" s="517"/>
      <c r="C199" s="517"/>
      <c r="D199" s="517"/>
      <c r="E199" s="517"/>
      <c r="F199" s="517"/>
      <c r="G199" s="517"/>
      <c r="H199" s="404"/>
      <c r="I199" s="517"/>
      <c r="J199" s="517"/>
      <c r="K199" s="517"/>
      <c r="L199" s="517"/>
      <c r="M199" s="517"/>
      <c r="N199" s="517"/>
      <c r="O199" s="517"/>
      <c r="P199" s="517"/>
      <c r="Q199" s="517"/>
      <c r="R199" s="517"/>
      <c r="S199" s="517"/>
      <c r="T199" s="517"/>
      <c r="U199" s="517"/>
      <c r="V199" s="517"/>
      <c r="W199" s="517"/>
      <c r="X199" s="517"/>
      <c r="Y199" s="517"/>
      <c r="Z199" s="517"/>
    </row>
    <row r="200" spans="1:26" ht="12.75">
      <c r="A200" s="517"/>
      <c r="B200" s="517"/>
      <c r="C200" s="517"/>
      <c r="D200" s="517"/>
      <c r="E200" s="517"/>
      <c r="F200" s="517"/>
      <c r="G200" s="517"/>
      <c r="H200" s="404"/>
      <c r="I200" s="517"/>
      <c r="J200" s="517"/>
      <c r="K200" s="517"/>
      <c r="L200" s="517"/>
      <c r="M200" s="517"/>
      <c r="N200" s="517"/>
      <c r="O200" s="517"/>
      <c r="P200" s="517"/>
      <c r="Q200" s="517"/>
      <c r="R200" s="517"/>
      <c r="S200" s="517"/>
      <c r="T200" s="517"/>
      <c r="U200" s="517"/>
      <c r="V200" s="517"/>
      <c r="W200" s="517"/>
      <c r="X200" s="517"/>
      <c r="Y200" s="517"/>
      <c r="Z200" s="517"/>
    </row>
    <row r="201" spans="1:26" ht="12.75">
      <c r="A201" s="517"/>
      <c r="B201" s="517"/>
      <c r="C201" s="517"/>
      <c r="D201" s="517"/>
      <c r="E201" s="517"/>
      <c r="F201" s="517"/>
      <c r="G201" s="517"/>
      <c r="H201" s="404"/>
      <c r="I201" s="517"/>
      <c r="J201" s="517"/>
      <c r="K201" s="517"/>
      <c r="L201" s="517"/>
      <c r="M201" s="517"/>
      <c r="N201" s="517"/>
      <c r="O201" s="517"/>
      <c r="P201" s="517"/>
      <c r="Q201" s="517"/>
      <c r="R201" s="517"/>
      <c r="S201" s="517"/>
      <c r="T201" s="517"/>
      <c r="U201" s="517"/>
      <c r="V201" s="517"/>
      <c r="W201" s="517"/>
      <c r="X201" s="517"/>
      <c r="Y201" s="517"/>
      <c r="Z201" s="517"/>
    </row>
    <row r="202" spans="1:26" ht="12.75">
      <c r="A202" s="517"/>
      <c r="B202" s="517"/>
      <c r="C202" s="517"/>
      <c r="D202" s="517"/>
      <c r="E202" s="517"/>
      <c r="F202" s="517"/>
      <c r="G202" s="517"/>
      <c r="H202" s="404"/>
      <c r="I202" s="517"/>
      <c r="J202" s="517"/>
      <c r="K202" s="517"/>
      <c r="L202" s="517"/>
      <c r="M202" s="517"/>
      <c r="N202" s="517"/>
      <c r="O202" s="517"/>
      <c r="P202" s="517"/>
      <c r="Q202" s="517"/>
      <c r="R202" s="517"/>
      <c r="S202" s="517"/>
      <c r="T202" s="517"/>
      <c r="U202" s="517"/>
      <c r="V202" s="517"/>
      <c r="W202" s="517"/>
      <c r="X202" s="517"/>
      <c r="Y202" s="517"/>
      <c r="Z202" s="517"/>
    </row>
    <row r="203" spans="1:26" ht="12.75">
      <c r="A203" s="517"/>
      <c r="B203" s="517"/>
      <c r="C203" s="517"/>
      <c r="D203" s="517"/>
      <c r="E203" s="517"/>
      <c r="F203" s="517"/>
      <c r="G203" s="517"/>
      <c r="H203" s="404"/>
      <c r="I203" s="517"/>
      <c r="J203" s="517"/>
      <c r="K203" s="517"/>
      <c r="L203" s="517"/>
      <c r="M203" s="517"/>
      <c r="N203" s="517"/>
      <c r="O203" s="517"/>
      <c r="P203" s="517"/>
      <c r="Q203" s="517"/>
      <c r="R203" s="517"/>
      <c r="S203" s="517"/>
      <c r="T203" s="517"/>
      <c r="U203" s="517"/>
      <c r="V203" s="517"/>
      <c r="W203" s="517"/>
      <c r="X203" s="517"/>
      <c r="Y203" s="517"/>
      <c r="Z203" s="517"/>
    </row>
    <row r="204" spans="1:26" ht="12.75">
      <c r="A204" s="517"/>
      <c r="B204" s="517"/>
      <c r="C204" s="517"/>
      <c r="D204" s="517"/>
      <c r="E204" s="517"/>
      <c r="F204" s="517"/>
      <c r="G204" s="517"/>
      <c r="H204" s="404"/>
      <c r="I204" s="517"/>
      <c r="J204" s="517"/>
      <c r="K204" s="517"/>
      <c r="L204" s="517"/>
      <c r="M204" s="517"/>
      <c r="N204" s="517"/>
      <c r="O204" s="517"/>
      <c r="P204" s="517"/>
      <c r="Q204" s="517"/>
      <c r="R204" s="517"/>
      <c r="S204" s="517"/>
      <c r="T204" s="517"/>
      <c r="U204" s="517"/>
      <c r="V204" s="517"/>
      <c r="W204" s="517"/>
      <c r="X204" s="517"/>
      <c r="Y204" s="517"/>
      <c r="Z204" s="517"/>
    </row>
    <row r="205" spans="1:26" ht="12.75">
      <c r="A205" s="517"/>
      <c r="B205" s="517"/>
      <c r="C205" s="517"/>
      <c r="D205" s="517"/>
      <c r="E205" s="517"/>
      <c r="F205" s="517"/>
      <c r="G205" s="517"/>
      <c r="H205" s="404"/>
      <c r="I205" s="517"/>
      <c r="J205" s="517"/>
      <c r="K205" s="517"/>
      <c r="L205" s="517"/>
      <c r="M205" s="517"/>
      <c r="N205" s="517"/>
      <c r="O205" s="517"/>
      <c r="P205" s="517"/>
      <c r="Q205" s="517"/>
      <c r="R205" s="517"/>
      <c r="S205" s="517"/>
      <c r="T205" s="517"/>
      <c r="U205" s="517"/>
      <c r="V205" s="517"/>
      <c r="W205" s="517"/>
      <c r="X205" s="517"/>
      <c r="Y205" s="517"/>
      <c r="Z205" s="517"/>
    </row>
    <row r="206" spans="1:26" ht="12.75">
      <c r="A206" s="517"/>
      <c r="B206" s="517"/>
      <c r="C206" s="517"/>
      <c r="D206" s="517"/>
      <c r="E206" s="517"/>
      <c r="F206" s="517"/>
      <c r="G206" s="517"/>
      <c r="H206" s="404"/>
      <c r="I206" s="517"/>
      <c r="J206" s="517"/>
      <c r="K206" s="517"/>
      <c r="L206" s="517"/>
      <c r="M206" s="517"/>
      <c r="N206" s="517"/>
      <c r="O206" s="517"/>
      <c r="P206" s="517"/>
      <c r="Q206" s="517"/>
      <c r="R206" s="517"/>
      <c r="S206" s="517"/>
      <c r="T206" s="517"/>
      <c r="U206" s="517"/>
      <c r="V206" s="517"/>
      <c r="W206" s="517"/>
      <c r="X206" s="517"/>
      <c r="Y206" s="517"/>
      <c r="Z206" s="517"/>
    </row>
    <row r="207" spans="1:26" ht="12.75">
      <c r="A207" s="517"/>
      <c r="B207" s="517"/>
      <c r="C207" s="517"/>
      <c r="D207" s="517"/>
      <c r="E207" s="517"/>
      <c r="F207" s="517"/>
      <c r="G207" s="517"/>
      <c r="H207" s="404"/>
      <c r="I207" s="517"/>
      <c r="J207" s="517"/>
      <c r="K207" s="517"/>
      <c r="L207" s="517"/>
      <c r="M207" s="517"/>
      <c r="N207" s="517"/>
      <c r="O207" s="517"/>
      <c r="P207" s="517"/>
      <c r="Q207" s="517"/>
      <c r="R207" s="517"/>
      <c r="S207" s="517"/>
      <c r="T207" s="517"/>
      <c r="U207" s="517"/>
      <c r="V207" s="517"/>
      <c r="W207" s="517"/>
      <c r="X207" s="517"/>
      <c r="Y207" s="517"/>
      <c r="Z207" s="517"/>
    </row>
    <row r="208" spans="1:26" ht="12.75">
      <c r="A208" s="517"/>
      <c r="B208" s="517"/>
      <c r="C208" s="517"/>
      <c r="D208" s="517"/>
      <c r="E208" s="517"/>
      <c r="F208" s="517"/>
      <c r="G208" s="517"/>
      <c r="H208" s="404"/>
      <c r="I208" s="517"/>
      <c r="J208" s="517"/>
      <c r="K208" s="517"/>
      <c r="L208" s="517"/>
      <c r="M208" s="517"/>
      <c r="N208" s="517"/>
      <c r="O208" s="517"/>
      <c r="P208" s="517"/>
      <c r="Q208" s="517"/>
      <c r="R208" s="517"/>
      <c r="S208" s="517"/>
      <c r="T208" s="517"/>
      <c r="U208" s="517"/>
      <c r="V208" s="517"/>
      <c r="W208" s="517"/>
      <c r="X208" s="517"/>
      <c r="Y208" s="517"/>
      <c r="Z208" s="517"/>
    </row>
    <row r="209" spans="1:26" ht="12.75">
      <c r="A209" s="517"/>
      <c r="B209" s="517"/>
      <c r="C209" s="517"/>
      <c r="D209" s="517"/>
      <c r="E209" s="517"/>
      <c r="F209" s="517"/>
      <c r="G209" s="517"/>
      <c r="H209" s="404"/>
      <c r="I209" s="517"/>
      <c r="J209" s="517"/>
      <c r="K209" s="517"/>
      <c r="L209" s="517"/>
      <c r="M209" s="517"/>
      <c r="N209" s="517"/>
      <c r="O209" s="517"/>
      <c r="P209" s="517"/>
      <c r="Q209" s="517"/>
      <c r="R209" s="517"/>
      <c r="S209" s="517"/>
      <c r="T209" s="517"/>
      <c r="U209" s="517"/>
      <c r="V209" s="517"/>
      <c r="W209" s="517"/>
      <c r="X209" s="517"/>
      <c r="Y209" s="517"/>
      <c r="Z209" s="517"/>
    </row>
    <row r="210" spans="1:26" ht="12.75">
      <c r="A210" s="517"/>
      <c r="B210" s="517"/>
      <c r="C210" s="517"/>
      <c r="D210" s="517"/>
      <c r="E210" s="517"/>
      <c r="F210" s="517"/>
      <c r="G210" s="517"/>
      <c r="H210" s="404"/>
      <c r="I210" s="517"/>
      <c r="J210" s="517"/>
      <c r="K210" s="517"/>
      <c r="L210" s="517"/>
      <c r="M210" s="517"/>
      <c r="N210" s="517"/>
      <c r="O210" s="517"/>
      <c r="P210" s="517"/>
      <c r="Q210" s="517"/>
      <c r="R210" s="517"/>
      <c r="S210" s="517"/>
      <c r="T210" s="517"/>
      <c r="U210" s="517"/>
      <c r="V210" s="517"/>
      <c r="W210" s="517"/>
      <c r="X210" s="517"/>
      <c r="Y210" s="517"/>
      <c r="Z210" s="517"/>
    </row>
    <row r="211" spans="1:26" ht="12.75">
      <c r="A211" s="517"/>
      <c r="B211" s="517"/>
      <c r="C211" s="517"/>
      <c r="D211" s="517"/>
      <c r="E211" s="517"/>
      <c r="F211" s="517"/>
      <c r="G211" s="517"/>
      <c r="H211" s="404"/>
      <c r="I211" s="517"/>
      <c r="J211" s="517"/>
      <c r="K211" s="517"/>
      <c r="L211" s="517"/>
      <c r="M211" s="517"/>
      <c r="N211" s="517"/>
      <c r="O211" s="517"/>
      <c r="P211" s="517"/>
      <c r="Q211" s="517"/>
      <c r="R211" s="517"/>
      <c r="S211" s="517"/>
      <c r="T211" s="517"/>
      <c r="U211" s="517"/>
      <c r="V211" s="517"/>
      <c r="W211" s="517"/>
      <c r="X211" s="517"/>
      <c r="Y211" s="517"/>
      <c r="Z211" s="517"/>
    </row>
    <row r="212" spans="1:26" ht="12.75">
      <c r="A212" s="517"/>
      <c r="B212" s="517"/>
      <c r="C212" s="517"/>
      <c r="D212" s="517"/>
      <c r="E212" s="517"/>
      <c r="F212" s="517"/>
      <c r="G212" s="517"/>
      <c r="H212" s="404"/>
      <c r="I212" s="517"/>
      <c r="J212" s="517"/>
      <c r="K212" s="517"/>
      <c r="L212" s="517"/>
      <c r="M212" s="517"/>
      <c r="N212" s="517"/>
      <c r="O212" s="517"/>
      <c r="P212" s="517"/>
      <c r="Q212" s="517"/>
      <c r="R212" s="517"/>
      <c r="S212" s="517"/>
      <c r="T212" s="517"/>
      <c r="U212" s="517"/>
      <c r="V212" s="517"/>
      <c r="W212" s="517"/>
      <c r="X212" s="517"/>
      <c r="Y212" s="517"/>
      <c r="Z212" s="517"/>
    </row>
    <row r="213" spans="1:26" ht="12.75">
      <c r="A213" s="517"/>
      <c r="B213" s="517"/>
      <c r="C213" s="517"/>
      <c r="D213" s="517"/>
      <c r="E213" s="517"/>
      <c r="F213" s="517"/>
      <c r="G213" s="517"/>
      <c r="H213" s="404"/>
      <c r="I213" s="517"/>
      <c r="J213" s="517"/>
      <c r="K213" s="517"/>
      <c r="L213" s="517"/>
      <c r="M213" s="517"/>
      <c r="N213" s="517"/>
      <c r="O213" s="517"/>
      <c r="P213" s="517"/>
      <c r="Q213" s="517"/>
      <c r="R213" s="517"/>
      <c r="S213" s="517"/>
      <c r="T213" s="517"/>
      <c r="U213" s="517"/>
      <c r="V213" s="517"/>
      <c r="W213" s="517"/>
      <c r="X213" s="517"/>
      <c r="Y213" s="517"/>
      <c r="Z213" s="517"/>
    </row>
    <row r="214" spans="1:26" ht="12.75">
      <c r="A214" s="517"/>
      <c r="B214" s="517"/>
      <c r="C214" s="517"/>
      <c r="D214" s="517"/>
      <c r="E214" s="517"/>
      <c r="F214" s="517"/>
      <c r="G214" s="517"/>
      <c r="H214" s="404"/>
      <c r="I214" s="517"/>
      <c r="J214" s="517"/>
      <c r="K214" s="517"/>
      <c r="L214" s="517"/>
      <c r="M214" s="517"/>
      <c r="N214" s="517"/>
      <c r="O214" s="517"/>
      <c r="P214" s="517"/>
      <c r="Q214" s="517"/>
      <c r="R214" s="517"/>
      <c r="S214" s="517"/>
      <c r="T214" s="517"/>
      <c r="U214" s="517"/>
      <c r="V214" s="517"/>
      <c r="W214" s="517"/>
      <c r="X214" s="517"/>
      <c r="Y214" s="517"/>
      <c r="Z214" s="517"/>
    </row>
    <row r="215" spans="1:26" ht="12.75">
      <c r="A215" s="517"/>
      <c r="B215" s="517"/>
      <c r="C215" s="517"/>
      <c r="D215" s="517"/>
      <c r="E215" s="517"/>
      <c r="F215" s="517"/>
      <c r="G215" s="517"/>
      <c r="H215" s="404"/>
      <c r="I215" s="517"/>
      <c r="J215" s="517"/>
      <c r="K215" s="517"/>
      <c r="L215" s="517"/>
      <c r="M215" s="517"/>
      <c r="N215" s="517"/>
      <c r="O215" s="517"/>
      <c r="P215" s="517"/>
      <c r="Q215" s="517"/>
      <c r="R215" s="517"/>
      <c r="S215" s="517"/>
      <c r="T215" s="517"/>
      <c r="U215" s="517"/>
      <c r="V215" s="517"/>
      <c r="W215" s="517"/>
      <c r="X215" s="517"/>
      <c r="Y215" s="517"/>
      <c r="Z215" s="517"/>
    </row>
    <row r="216" spans="1:26" ht="12.75">
      <c r="A216" s="517"/>
      <c r="B216" s="517"/>
      <c r="C216" s="517"/>
      <c r="D216" s="517"/>
      <c r="E216" s="517"/>
      <c r="F216" s="517"/>
      <c r="G216" s="517"/>
      <c r="H216" s="404"/>
      <c r="I216" s="517"/>
      <c r="J216" s="517"/>
      <c r="K216" s="517"/>
      <c r="L216" s="517"/>
      <c r="M216" s="517"/>
      <c r="N216" s="517"/>
      <c r="O216" s="517"/>
      <c r="P216" s="517"/>
      <c r="Q216" s="517"/>
      <c r="R216" s="517"/>
      <c r="S216" s="517"/>
      <c r="T216" s="517"/>
      <c r="U216" s="517"/>
      <c r="V216" s="517"/>
      <c r="W216" s="517"/>
      <c r="X216" s="517"/>
      <c r="Y216" s="517"/>
      <c r="Z216" s="517"/>
    </row>
    <row r="217" spans="1:26" ht="12.75">
      <c r="A217" s="517"/>
      <c r="B217" s="517"/>
      <c r="C217" s="517"/>
      <c r="D217" s="517"/>
      <c r="E217" s="517"/>
      <c r="F217" s="517"/>
      <c r="G217" s="517"/>
      <c r="H217" s="404"/>
      <c r="I217" s="517"/>
      <c r="J217" s="517"/>
      <c r="K217" s="517"/>
      <c r="L217" s="517"/>
      <c r="M217" s="517"/>
      <c r="N217" s="517"/>
      <c r="O217" s="517"/>
      <c r="P217" s="517"/>
      <c r="Q217" s="517"/>
      <c r="R217" s="517"/>
      <c r="S217" s="517"/>
      <c r="T217" s="517"/>
      <c r="U217" s="517"/>
      <c r="V217" s="517"/>
      <c r="W217" s="517"/>
      <c r="X217" s="517"/>
      <c r="Y217" s="517"/>
      <c r="Z217" s="517"/>
    </row>
    <row r="218" spans="1:26" ht="12.75">
      <c r="A218" s="517"/>
      <c r="B218" s="517"/>
      <c r="C218" s="517"/>
      <c r="D218" s="517"/>
      <c r="E218" s="517"/>
      <c r="F218" s="517"/>
      <c r="G218" s="517"/>
      <c r="H218" s="404"/>
      <c r="I218" s="517"/>
      <c r="J218" s="517"/>
      <c r="K218" s="517"/>
      <c r="L218" s="517"/>
      <c r="M218" s="517"/>
      <c r="N218" s="517"/>
      <c r="O218" s="517"/>
      <c r="P218" s="517"/>
      <c r="Q218" s="517"/>
      <c r="R218" s="517"/>
      <c r="S218" s="517"/>
      <c r="T218" s="517"/>
      <c r="U218" s="517"/>
      <c r="V218" s="517"/>
      <c r="W218" s="517"/>
      <c r="X218" s="517"/>
      <c r="Y218" s="517"/>
      <c r="Z218" s="517"/>
    </row>
    <row r="219" spans="1:26" ht="12.75">
      <c r="A219" s="517"/>
      <c r="B219" s="517"/>
      <c r="C219" s="517"/>
      <c r="D219" s="517"/>
      <c r="E219" s="517"/>
      <c r="F219" s="517"/>
      <c r="G219" s="517"/>
      <c r="H219" s="404"/>
      <c r="I219" s="517"/>
      <c r="J219" s="517"/>
      <c r="K219" s="517"/>
      <c r="L219" s="517"/>
      <c r="M219" s="517"/>
      <c r="N219" s="517"/>
      <c r="O219" s="517"/>
      <c r="P219" s="517"/>
      <c r="Q219" s="517"/>
      <c r="R219" s="517"/>
      <c r="S219" s="517"/>
      <c r="T219" s="517"/>
      <c r="U219" s="517"/>
      <c r="V219" s="517"/>
      <c r="W219" s="517"/>
      <c r="X219" s="517"/>
      <c r="Y219" s="517"/>
      <c r="Z219" s="517"/>
    </row>
    <row r="220" spans="1:26" ht="12.75">
      <c r="A220" s="517"/>
      <c r="B220" s="517"/>
      <c r="C220" s="517"/>
      <c r="D220" s="517"/>
      <c r="E220" s="517"/>
      <c r="F220" s="517"/>
      <c r="G220" s="517"/>
      <c r="H220" s="404"/>
      <c r="I220" s="517"/>
      <c r="J220" s="517"/>
      <c r="K220" s="517"/>
      <c r="L220" s="517"/>
      <c r="M220" s="517"/>
      <c r="N220" s="517"/>
      <c r="O220" s="517"/>
      <c r="P220" s="517"/>
      <c r="Q220" s="517"/>
      <c r="R220" s="517"/>
      <c r="S220" s="517"/>
      <c r="T220" s="517"/>
      <c r="U220" s="517"/>
      <c r="V220" s="517"/>
      <c r="W220" s="517"/>
      <c r="X220" s="517"/>
      <c r="Y220" s="517"/>
      <c r="Z220" s="517"/>
    </row>
    <row r="221" spans="1:26" ht="12.75">
      <c r="A221" s="517"/>
      <c r="B221" s="517"/>
      <c r="C221" s="517"/>
      <c r="D221" s="517"/>
      <c r="E221" s="517"/>
      <c r="F221" s="517"/>
      <c r="G221" s="517"/>
      <c r="H221" s="404"/>
      <c r="I221" s="517"/>
      <c r="J221" s="517"/>
      <c r="K221" s="517"/>
      <c r="L221" s="517"/>
      <c r="M221" s="517"/>
      <c r="N221" s="517"/>
      <c r="O221" s="517"/>
      <c r="P221" s="517"/>
      <c r="Q221" s="517"/>
      <c r="R221" s="517"/>
      <c r="S221" s="517"/>
      <c r="T221" s="517"/>
      <c r="U221" s="517"/>
      <c r="V221" s="517"/>
      <c r="W221" s="517"/>
      <c r="X221" s="517"/>
      <c r="Y221" s="517"/>
      <c r="Z221" s="517"/>
    </row>
    <row r="222" spans="1:26" ht="12.75">
      <c r="A222" s="517"/>
      <c r="B222" s="517"/>
      <c r="C222" s="517"/>
      <c r="D222" s="517"/>
      <c r="E222" s="517"/>
      <c r="F222" s="517"/>
      <c r="G222" s="517"/>
      <c r="H222" s="404"/>
      <c r="I222" s="517"/>
      <c r="J222" s="517"/>
      <c r="K222" s="517"/>
      <c r="L222" s="517"/>
      <c r="M222" s="517"/>
      <c r="N222" s="517"/>
      <c r="O222" s="517"/>
      <c r="P222" s="517"/>
      <c r="Q222" s="517"/>
      <c r="R222" s="517"/>
      <c r="S222" s="517"/>
      <c r="T222" s="517"/>
      <c r="U222" s="517"/>
      <c r="V222" s="517"/>
      <c r="W222" s="517"/>
      <c r="X222" s="517"/>
      <c r="Y222" s="517"/>
      <c r="Z222" s="517"/>
    </row>
    <row r="223" spans="1:26" ht="12.75">
      <c r="A223" s="517"/>
      <c r="B223" s="517"/>
      <c r="C223" s="517"/>
      <c r="D223" s="517"/>
      <c r="E223" s="517"/>
      <c r="F223" s="517"/>
      <c r="G223" s="517"/>
      <c r="H223" s="404"/>
      <c r="I223" s="517"/>
      <c r="J223" s="517"/>
      <c r="K223" s="517"/>
      <c r="L223" s="517"/>
      <c r="M223" s="517"/>
      <c r="N223" s="517"/>
      <c r="O223" s="517"/>
      <c r="P223" s="517"/>
      <c r="Q223" s="517"/>
      <c r="R223" s="517"/>
      <c r="S223" s="517"/>
      <c r="T223" s="517"/>
      <c r="U223" s="517"/>
      <c r="V223" s="517"/>
      <c r="W223" s="517"/>
      <c r="X223" s="517"/>
      <c r="Y223" s="517"/>
      <c r="Z223" s="517"/>
    </row>
    <row r="224" spans="1:26" ht="12.75">
      <c r="A224" s="517"/>
      <c r="B224" s="517"/>
      <c r="C224" s="517"/>
      <c r="D224" s="517"/>
      <c r="E224" s="517"/>
      <c r="F224" s="517"/>
      <c r="G224" s="517"/>
      <c r="H224" s="404"/>
      <c r="I224" s="517"/>
      <c r="J224" s="517"/>
      <c r="K224" s="517"/>
      <c r="L224" s="517"/>
      <c r="M224" s="517"/>
      <c r="N224" s="517"/>
      <c r="O224" s="517"/>
      <c r="P224" s="517"/>
      <c r="Q224" s="517"/>
      <c r="R224" s="517"/>
      <c r="S224" s="517"/>
      <c r="T224" s="517"/>
      <c r="U224" s="517"/>
      <c r="V224" s="517"/>
      <c r="W224" s="517"/>
      <c r="X224" s="517"/>
      <c r="Y224" s="517"/>
      <c r="Z224" s="517"/>
    </row>
    <row r="225" spans="1:26" ht="12.75">
      <c r="A225" s="517"/>
      <c r="B225" s="517"/>
      <c r="C225" s="517"/>
      <c r="D225" s="517"/>
      <c r="E225" s="517"/>
      <c r="F225" s="517"/>
      <c r="G225" s="517"/>
      <c r="H225" s="404"/>
      <c r="I225" s="517"/>
      <c r="J225" s="517"/>
      <c r="K225" s="517"/>
      <c r="L225" s="517"/>
      <c r="M225" s="517"/>
      <c r="N225" s="517"/>
      <c r="O225" s="517"/>
      <c r="P225" s="517"/>
      <c r="Q225" s="517"/>
      <c r="R225" s="517"/>
      <c r="S225" s="517"/>
      <c r="T225" s="517"/>
      <c r="U225" s="517"/>
      <c r="V225" s="517"/>
      <c r="W225" s="517"/>
      <c r="X225" s="517"/>
      <c r="Y225" s="517"/>
      <c r="Z225" s="517"/>
    </row>
    <row r="226" spans="1:26" ht="12.75">
      <c r="A226" s="517"/>
      <c r="B226" s="517"/>
      <c r="C226" s="517"/>
      <c r="D226" s="517"/>
      <c r="E226" s="517"/>
      <c r="F226" s="517"/>
      <c r="G226" s="517"/>
      <c r="H226" s="404"/>
      <c r="I226" s="517"/>
      <c r="J226" s="517"/>
      <c r="K226" s="517"/>
      <c r="L226" s="517"/>
      <c r="M226" s="517"/>
      <c r="N226" s="517"/>
      <c r="O226" s="517"/>
      <c r="P226" s="517"/>
      <c r="Q226" s="517"/>
      <c r="R226" s="517"/>
      <c r="S226" s="517"/>
      <c r="T226" s="517"/>
      <c r="U226" s="517"/>
      <c r="V226" s="517"/>
      <c r="W226" s="517"/>
      <c r="X226" s="517"/>
      <c r="Y226" s="517"/>
      <c r="Z226" s="517"/>
    </row>
    <row r="227" spans="1:26" ht="12.75">
      <c r="A227" s="517"/>
      <c r="B227" s="517"/>
      <c r="C227" s="517"/>
      <c r="D227" s="517"/>
      <c r="E227" s="517"/>
      <c r="F227" s="517"/>
      <c r="G227" s="517"/>
      <c r="H227" s="404"/>
      <c r="I227" s="517"/>
      <c r="J227" s="517"/>
      <c r="K227" s="517"/>
      <c r="L227" s="517"/>
      <c r="M227" s="517"/>
      <c r="N227" s="517"/>
      <c r="O227" s="517"/>
      <c r="P227" s="517"/>
      <c r="Q227" s="517"/>
      <c r="R227" s="517"/>
      <c r="S227" s="517"/>
      <c r="T227" s="517"/>
      <c r="U227" s="517"/>
      <c r="V227" s="517"/>
      <c r="W227" s="517"/>
      <c r="X227" s="517"/>
      <c r="Y227" s="517"/>
      <c r="Z227" s="517"/>
    </row>
    <row r="228" spans="1:26" ht="12.75">
      <c r="A228" s="517"/>
      <c r="B228" s="517"/>
      <c r="C228" s="517"/>
      <c r="D228" s="517"/>
      <c r="E228" s="517"/>
      <c r="F228" s="517"/>
      <c r="G228" s="517"/>
      <c r="H228" s="404"/>
      <c r="I228" s="517"/>
      <c r="J228" s="517"/>
      <c r="K228" s="517"/>
      <c r="L228" s="517"/>
      <c r="M228" s="517"/>
      <c r="N228" s="517"/>
      <c r="O228" s="517"/>
      <c r="P228" s="517"/>
      <c r="Q228" s="517"/>
      <c r="R228" s="517"/>
      <c r="S228" s="517"/>
      <c r="T228" s="517"/>
      <c r="U228" s="517"/>
      <c r="V228" s="517"/>
      <c r="W228" s="517"/>
      <c r="X228" s="517"/>
      <c r="Y228" s="517"/>
      <c r="Z228" s="517"/>
    </row>
    <row r="229" spans="1:26" ht="12.75">
      <c r="A229" s="517"/>
      <c r="B229" s="517"/>
      <c r="C229" s="517"/>
      <c r="D229" s="517"/>
      <c r="E229" s="517"/>
      <c r="F229" s="517"/>
      <c r="G229" s="517"/>
      <c r="H229" s="404"/>
      <c r="I229" s="517"/>
      <c r="J229" s="517"/>
      <c r="K229" s="517"/>
      <c r="L229" s="517"/>
      <c r="M229" s="517"/>
      <c r="N229" s="517"/>
      <c r="O229" s="517"/>
      <c r="P229" s="517"/>
      <c r="Q229" s="517"/>
      <c r="R229" s="517"/>
      <c r="S229" s="517"/>
      <c r="T229" s="517"/>
      <c r="U229" s="517"/>
      <c r="V229" s="517"/>
      <c r="W229" s="517"/>
      <c r="X229" s="517"/>
      <c r="Y229" s="517"/>
      <c r="Z229" s="517"/>
    </row>
    <row r="230" spans="1:26" ht="12.75">
      <c r="A230" s="517"/>
      <c r="B230" s="517"/>
      <c r="C230" s="517"/>
      <c r="D230" s="517"/>
      <c r="E230" s="517"/>
      <c r="F230" s="517"/>
      <c r="G230" s="517"/>
      <c r="H230" s="404"/>
      <c r="I230" s="517"/>
      <c r="J230" s="517"/>
      <c r="K230" s="517"/>
      <c r="L230" s="517"/>
      <c r="M230" s="517"/>
      <c r="N230" s="517"/>
      <c r="O230" s="517"/>
      <c r="P230" s="517"/>
      <c r="Q230" s="517"/>
      <c r="R230" s="517"/>
      <c r="S230" s="517"/>
      <c r="T230" s="517"/>
      <c r="U230" s="517"/>
      <c r="V230" s="517"/>
      <c r="W230" s="517"/>
      <c r="X230" s="517"/>
      <c r="Y230" s="517"/>
      <c r="Z230" s="517"/>
    </row>
    <row r="231" spans="1:26" ht="12.75">
      <c r="A231" s="517"/>
      <c r="B231" s="517"/>
      <c r="C231" s="517"/>
      <c r="D231" s="517"/>
      <c r="E231" s="517"/>
      <c r="F231" s="517"/>
      <c r="G231" s="517"/>
      <c r="H231" s="404"/>
      <c r="I231" s="517"/>
      <c r="J231" s="517"/>
      <c r="K231" s="517"/>
      <c r="L231" s="517"/>
      <c r="M231" s="517"/>
      <c r="N231" s="517"/>
      <c r="O231" s="517"/>
      <c r="P231" s="517"/>
      <c r="Q231" s="517"/>
      <c r="R231" s="517"/>
      <c r="S231" s="517"/>
      <c r="T231" s="517"/>
      <c r="U231" s="517"/>
      <c r="V231" s="517"/>
      <c r="W231" s="517"/>
      <c r="X231" s="517"/>
      <c r="Y231" s="517"/>
      <c r="Z231" s="517"/>
    </row>
    <row r="232" spans="1:26" ht="12.75">
      <c r="A232" s="517"/>
      <c r="B232" s="517"/>
      <c r="C232" s="517"/>
      <c r="D232" s="517"/>
      <c r="E232" s="517"/>
      <c r="F232" s="517"/>
      <c r="G232" s="517"/>
      <c r="H232" s="404"/>
      <c r="I232" s="517"/>
      <c r="J232" s="517"/>
      <c r="K232" s="517"/>
      <c r="L232" s="517"/>
      <c r="M232" s="517"/>
      <c r="N232" s="517"/>
      <c r="O232" s="517"/>
      <c r="P232" s="517"/>
      <c r="Q232" s="517"/>
      <c r="R232" s="517"/>
      <c r="S232" s="517"/>
      <c r="T232" s="517"/>
      <c r="U232" s="517"/>
      <c r="V232" s="517"/>
      <c r="W232" s="517"/>
      <c r="X232" s="517"/>
      <c r="Y232" s="517"/>
      <c r="Z232" s="517"/>
    </row>
    <row r="233" spans="1:26" ht="12.75">
      <c r="A233" s="517"/>
      <c r="B233" s="517"/>
      <c r="C233" s="517"/>
      <c r="D233" s="517"/>
      <c r="E233" s="517"/>
      <c r="F233" s="517"/>
      <c r="G233" s="517"/>
      <c r="H233" s="404"/>
      <c r="I233" s="517"/>
      <c r="J233" s="517"/>
      <c r="K233" s="517"/>
      <c r="L233" s="517"/>
      <c r="M233" s="517"/>
      <c r="N233" s="517"/>
      <c r="O233" s="517"/>
      <c r="P233" s="517"/>
      <c r="Q233" s="517"/>
      <c r="R233" s="517"/>
      <c r="S233" s="517"/>
      <c r="T233" s="517"/>
      <c r="U233" s="517"/>
      <c r="V233" s="517"/>
      <c r="W233" s="517"/>
      <c r="X233" s="517"/>
      <c r="Y233" s="517"/>
      <c r="Z233" s="517"/>
    </row>
    <row r="234" spans="1:26" ht="12.75">
      <c r="A234" s="517"/>
      <c r="B234" s="517"/>
      <c r="C234" s="517"/>
      <c r="D234" s="517"/>
      <c r="E234" s="517"/>
      <c r="F234" s="517"/>
      <c r="G234" s="517"/>
      <c r="H234" s="404"/>
      <c r="I234" s="517"/>
      <c r="J234" s="517"/>
      <c r="K234" s="517"/>
      <c r="L234" s="517"/>
      <c r="M234" s="517"/>
      <c r="N234" s="517"/>
      <c r="O234" s="517"/>
      <c r="P234" s="517"/>
      <c r="Q234" s="517"/>
      <c r="R234" s="517"/>
      <c r="S234" s="517"/>
      <c r="T234" s="517"/>
      <c r="U234" s="517"/>
      <c r="V234" s="517"/>
      <c r="W234" s="517"/>
      <c r="X234" s="517"/>
      <c r="Y234" s="517"/>
      <c r="Z234" s="517"/>
    </row>
    <row r="235" spans="1:26" ht="12.75">
      <c r="A235" s="517"/>
      <c r="B235" s="517"/>
      <c r="C235" s="517"/>
      <c r="D235" s="517"/>
      <c r="E235" s="517"/>
      <c r="F235" s="517"/>
      <c r="G235" s="517"/>
      <c r="H235" s="404"/>
      <c r="I235" s="517"/>
      <c r="J235" s="517"/>
      <c r="K235" s="517"/>
      <c r="L235" s="517"/>
      <c r="M235" s="517"/>
      <c r="N235" s="517"/>
      <c r="O235" s="517"/>
      <c r="P235" s="517"/>
      <c r="Q235" s="517"/>
      <c r="R235" s="517"/>
      <c r="S235" s="517"/>
      <c r="T235" s="517"/>
      <c r="U235" s="517"/>
      <c r="V235" s="517"/>
      <c r="W235" s="517"/>
      <c r="X235" s="517"/>
      <c r="Y235" s="517"/>
      <c r="Z235" s="517"/>
    </row>
    <row r="236" spans="1:26" ht="12.75">
      <c r="A236" s="517"/>
      <c r="B236" s="517"/>
      <c r="C236" s="517"/>
      <c r="D236" s="517"/>
      <c r="E236" s="517"/>
      <c r="F236" s="517"/>
      <c r="G236" s="517"/>
      <c r="H236" s="404"/>
      <c r="I236" s="517"/>
      <c r="J236" s="517"/>
      <c r="K236" s="517"/>
      <c r="L236" s="517"/>
      <c r="M236" s="517"/>
      <c r="N236" s="517"/>
      <c r="O236" s="517"/>
      <c r="P236" s="517"/>
      <c r="Q236" s="517"/>
      <c r="R236" s="517"/>
      <c r="S236" s="517"/>
      <c r="T236" s="517"/>
      <c r="U236" s="517"/>
      <c r="V236" s="517"/>
      <c r="W236" s="517"/>
      <c r="X236" s="517"/>
      <c r="Y236" s="517"/>
      <c r="Z236" s="517"/>
    </row>
    <row r="237" spans="1:26" ht="12.75">
      <c r="A237" s="517"/>
      <c r="B237" s="517"/>
      <c r="C237" s="517"/>
      <c r="D237" s="517"/>
      <c r="E237" s="517"/>
      <c r="F237" s="517"/>
      <c r="G237" s="517"/>
      <c r="H237" s="404"/>
      <c r="I237" s="517"/>
      <c r="J237" s="517"/>
      <c r="K237" s="517"/>
      <c r="L237" s="517"/>
      <c r="M237" s="517"/>
      <c r="N237" s="517"/>
      <c r="O237" s="517"/>
      <c r="P237" s="517"/>
      <c r="Q237" s="517"/>
      <c r="R237" s="517"/>
      <c r="S237" s="517"/>
      <c r="T237" s="517"/>
      <c r="U237" s="517"/>
      <c r="V237" s="517"/>
      <c r="W237" s="517"/>
      <c r="X237" s="517"/>
      <c r="Y237" s="517"/>
      <c r="Z237" s="517"/>
    </row>
    <row r="238" spans="1:26" ht="12.75">
      <c r="A238" s="517"/>
      <c r="B238" s="517"/>
      <c r="C238" s="517"/>
      <c r="D238" s="517"/>
      <c r="E238" s="517"/>
      <c r="F238" s="517"/>
      <c r="G238" s="517"/>
      <c r="H238" s="404"/>
      <c r="I238" s="517"/>
      <c r="J238" s="517"/>
      <c r="K238" s="517"/>
      <c r="L238" s="517"/>
      <c r="M238" s="517"/>
      <c r="N238" s="517"/>
      <c r="O238" s="517"/>
      <c r="P238" s="517"/>
      <c r="Q238" s="517"/>
      <c r="R238" s="517"/>
      <c r="S238" s="517"/>
      <c r="T238" s="517"/>
      <c r="U238" s="517"/>
      <c r="V238" s="517"/>
      <c r="W238" s="517"/>
      <c r="X238" s="517"/>
      <c r="Y238" s="517"/>
      <c r="Z238" s="517"/>
    </row>
    <row r="239" spans="1:26" ht="12.75">
      <c r="A239" s="517"/>
      <c r="B239" s="517"/>
      <c r="C239" s="517"/>
      <c r="D239" s="517"/>
      <c r="E239" s="517"/>
      <c r="F239" s="517"/>
      <c r="G239" s="517"/>
      <c r="H239" s="404"/>
      <c r="I239" s="517"/>
      <c r="J239" s="517"/>
      <c r="K239" s="517"/>
      <c r="L239" s="517"/>
      <c r="M239" s="517"/>
      <c r="N239" s="517"/>
      <c r="O239" s="517"/>
      <c r="P239" s="517"/>
      <c r="Q239" s="517"/>
      <c r="R239" s="517"/>
      <c r="S239" s="517"/>
      <c r="T239" s="517"/>
      <c r="U239" s="517"/>
      <c r="V239" s="517"/>
      <c r="W239" s="517"/>
      <c r="X239" s="517"/>
      <c r="Y239" s="517"/>
      <c r="Z239" s="517"/>
    </row>
    <row r="240" spans="1:26" ht="12.75">
      <c r="A240" s="517"/>
      <c r="B240" s="517"/>
      <c r="C240" s="517"/>
      <c r="D240" s="517"/>
      <c r="E240" s="517"/>
      <c r="F240" s="517"/>
      <c r="G240" s="517"/>
      <c r="H240" s="404"/>
      <c r="I240" s="517"/>
      <c r="J240" s="517"/>
      <c r="K240" s="517"/>
      <c r="L240" s="517"/>
      <c r="M240" s="517"/>
      <c r="N240" s="517"/>
      <c r="O240" s="517"/>
      <c r="P240" s="517"/>
      <c r="Q240" s="517"/>
      <c r="R240" s="517"/>
      <c r="S240" s="517"/>
      <c r="T240" s="517"/>
      <c r="U240" s="517"/>
      <c r="V240" s="517"/>
      <c r="W240" s="517"/>
      <c r="X240" s="517"/>
      <c r="Y240" s="517"/>
      <c r="Z240" s="517"/>
    </row>
    <row r="241" spans="1:26" ht="12.75">
      <c r="A241" s="517"/>
      <c r="B241" s="517"/>
      <c r="C241" s="517"/>
      <c r="D241" s="517"/>
      <c r="E241" s="517"/>
      <c r="F241" s="517"/>
      <c r="G241" s="517"/>
      <c r="H241" s="404"/>
      <c r="I241" s="517"/>
      <c r="J241" s="517"/>
      <c r="K241" s="517"/>
      <c r="L241" s="517"/>
      <c r="M241" s="517"/>
      <c r="N241" s="517"/>
      <c r="O241" s="517"/>
      <c r="P241" s="517"/>
      <c r="Q241" s="517"/>
      <c r="R241" s="517"/>
      <c r="S241" s="517"/>
      <c r="T241" s="517"/>
      <c r="U241" s="517"/>
      <c r="V241" s="517"/>
      <c r="W241" s="517"/>
      <c r="X241" s="517"/>
      <c r="Y241" s="517"/>
      <c r="Z241" s="517"/>
    </row>
    <row r="242" spans="1:26" ht="12.75">
      <c r="A242" s="517"/>
      <c r="B242" s="517"/>
      <c r="C242" s="517"/>
      <c r="D242" s="517"/>
      <c r="E242" s="517"/>
      <c r="F242" s="517"/>
      <c r="G242" s="517"/>
      <c r="H242" s="404"/>
      <c r="I242" s="517"/>
      <c r="J242" s="517"/>
      <c r="K242" s="517"/>
      <c r="L242" s="517"/>
      <c r="M242" s="517"/>
      <c r="N242" s="517"/>
      <c r="O242" s="517"/>
      <c r="P242" s="517"/>
      <c r="Q242" s="517"/>
      <c r="R242" s="517"/>
      <c r="S242" s="517"/>
      <c r="T242" s="517"/>
      <c r="U242" s="517"/>
      <c r="V242" s="517"/>
      <c r="W242" s="517"/>
      <c r="X242" s="517"/>
      <c r="Y242" s="517"/>
      <c r="Z242" s="517"/>
    </row>
    <row r="243" spans="1:26" ht="12.75">
      <c r="A243" s="517"/>
      <c r="B243" s="517"/>
      <c r="C243" s="517"/>
      <c r="D243" s="517"/>
      <c r="E243" s="517"/>
      <c r="F243" s="517"/>
      <c r="G243" s="517"/>
      <c r="H243" s="404"/>
      <c r="I243" s="517"/>
      <c r="J243" s="517"/>
      <c r="K243" s="517"/>
      <c r="L243" s="517"/>
      <c r="M243" s="517"/>
      <c r="N243" s="517"/>
      <c r="O243" s="517"/>
      <c r="P243" s="517"/>
      <c r="Q243" s="517"/>
      <c r="R243" s="517"/>
      <c r="S243" s="517"/>
      <c r="T243" s="517"/>
      <c r="U243" s="517"/>
      <c r="V243" s="517"/>
      <c r="W243" s="517"/>
      <c r="X243" s="517"/>
      <c r="Y243" s="517"/>
      <c r="Z243" s="517"/>
    </row>
    <row r="244" spans="1:26" ht="12.75">
      <c r="A244" s="517"/>
      <c r="B244" s="517"/>
      <c r="C244" s="517"/>
      <c r="D244" s="517"/>
      <c r="E244" s="517"/>
      <c r="F244" s="517"/>
      <c r="G244" s="517"/>
      <c r="H244" s="404"/>
      <c r="I244" s="517"/>
      <c r="J244" s="517"/>
      <c r="K244" s="517"/>
      <c r="L244" s="517"/>
      <c r="M244" s="517"/>
      <c r="N244" s="517"/>
      <c r="O244" s="517"/>
      <c r="P244" s="517"/>
      <c r="Q244" s="517"/>
      <c r="R244" s="517"/>
      <c r="S244" s="517"/>
      <c r="T244" s="517"/>
      <c r="U244" s="517"/>
      <c r="V244" s="517"/>
      <c r="W244" s="517"/>
      <c r="X244" s="517"/>
      <c r="Y244" s="517"/>
      <c r="Z244" s="517"/>
    </row>
    <row r="245" spans="1:26" ht="12.75">
      <c r="A245" s="517"/>
      <c r="B245" s="517"/>
      <c r="C245" s="517"/>
      <c r="D245" s="517"/>
      <c r="E245" s="517"/>
      <c r="F245" s="517"/>
      <c r="G245" s="517"/>
      <c r="H245" s="404"/>
      <c r="I245" s="517"/>
      <c r="J245" s="517"/>
      <c r="K245" s="517"/>
      <c r="L245" s="517"/>
      <c r="M245" s="517"/>
      <c r="N245" s="517"/>
      <c r="O245" s="517"/>
      <c r="P245" s="517"/>
      <c r="Q245" s="517"/>
      <c r="R245" s="517"/>
      <c r="S245" s="517"/>
      <c r="T245" s="517"/>
      <c r="U245" s="517"/>
      <c r="V245" s="517"/>
      <c r="W245" s="517"/>
      <c r="X245" s="517"/>
      <c r="Y245" s="517"/>
      <c r="Z245" s="517"/>
    </row>
    <row r="246" spans="1:26" ht="12.75">
      <c r="A246" s="517"/>
      <c r="B246" s="517"/>
      <c r="C246" s="517"/>
      <c r="D246" s="517"/>
      <c r="E246" s="517"/>
      <c r="F246" s="517"/>
      <c r="G246" s="517"/>
      <c r="H246" s="404"/>
      <c r="I246" s="517"/>
      <c r="J246" s="517"/>
      <c r="K246" s="517"/>
      <c r="L246" s="517"/>
      <c r="M246" s="517"/>
      <c r="N246" s="517"/>
      <c r="O246" s="517"/>
      <c r="P246" s="517"/>
      <c r="Q246" s="517"/>
      <c r="R246" s="517"/>
      <c r="S246" s="517"/>
      <c r="T246" s="517"/>
      <c r="U246" s="517"/>
      <c r="V246" s="517"/>
      <c r="W246" s="517"/>
      <c r="X246" s="517"/>
      <c r="Y246" s="517"/>
      <c r="Z246" s="517"/>
    </row>
    <row r="247" spans="1:26" ht="12.75">
      <c r="A247" s="517"/>
      <c r="B247" s="517"/>
      <c r="C247" s="517"/>
      <c r="D247" s="517"/>
      <c r="E247" s="517"/>
      <c r="F247" s="517"/>
      <c r="G247" s="517"/>
      <c r="H247" s="404"/>
      <c r="I247" s="517"/>
      <c r="J247" s="517"/>
      <c r="K247" s="517"/>
      <c r="L247" s="517"/>
      <c r="M247" s="517"/>
      <c r="N247" s="517"/>
      <c r="O247" s="517"/>
      <c r="P247" s="517"/>
      <c r="Q247" s="517"/>
      <c r="R247" s="517"/>
      <c r="S247" s="517"/>
      <c r="T247" s="517"/>
      <c r="U247" s="517"/>
      <c r="V247" s="517"/>
      <c r="W247" s="517"/>
      <c r="X247" s="517"/>
      <c r="Y247" s="517"/>
      <c r="Z247" s="517"/>
    </row>
    <row r="248" spans="1:26" ht="12.75">
      <c r="A248" s="517"/>
      <c r="B248" s="517"/>
      <c r="C248" s="517"/>
      <c r="D248" s="517"/>
      <c r="E248" s="517"/>
      <c r="F248" s="517"/>
      <c r="G248" s="517"/>
      <c r="H248" s="404"/>
      <c r="I248" s="517"/>
      <c r="J248" s="517"/>
      <c r="K248" s="517"/>
      <c r="L248" s="517"/>
      <c r="M248" s="517"/>
      <c r="N248" s="517"/>
      <c r="O248" s="517"/>
      <c r="P248" s="517"/>
      <c r="Q248" s="517"/>
      <c r="R248" s="517"/>
      <c r="S248" s="517"/>
      <c r="T248" s="517"/>
      <c r="U248" s="517"/>
      <c r="V248" s="517"/>
      <c r="W248" s="517"/>
      <c r="X248" s="517"/>
      <c r="Y248" s="517"/>
      <c r="Z248" s="517"/>
    </row>
    <row r="249" spans="1:26" ht="12.75">
      <c r="A249" s="517"/>
      <c r="B249" s="517"/>
      <c r="C249" s="517"/>
      <c r="D249" s="517"/>
      <c r="E249" s="517"/>
      <c r="F249" s="517"/>
      <c r="G249" s="517"/>
      <c r="H249" s="404"/>
      <c r="I249" s="517"/>
      <c r="J249" s="517"/>
      <c r="K249" s="517"/>
      <c r="L249" s="517"/>
      <c r="M249" s="517"/>
      <c r="N249" s="517"/>
      <c r="O249" s="517"/>
      <c r="P249" s="517"/>
      <c r="Q249" s="517"/>
      <c r="R249" s="517"/>
      <c r="S249" s="517"/>
      <c r="T249" s="517"/>
      <c r="U249" s="517"/>
      <c r="V249" s="517"/>
      <c r="W249" s="517"/>
      <c r="X249" s="517"/>
      <c r="Y249" s="517"/>
      <c r="Z249" s="517"/>
    </row>
    <row r="250" spans="1:26" ht="12.75">
      <c r="A250" s="517"/>
      <c r="B250" s="517"/>
      <c r="C250" s="517"/>
      <c r="D250" s="517"/>
      <c r="E250" s="517"/>
      <c r="F250" s="517"/>
      <c r="G250" s="517"/>
      <c r="H250" s="404"/>
      <c r="I250" s="517"/>
      <c r="J250" s="517"/>
      <c r="K250" s="517"/>
      <c r="L250" s="517"/>
      <c r="M250" s="517"/>
      <c r="N250" s="517"/>
      <c r="O250" s="517"/>
      <c r="P250" s="517"/>
      <c r="Q250" s="517"/>
      <c r="R250" s="517"/>
      <c r="S250" s="517"/>
      <c r="T250" s="517"/>
      <c r="U250" s="517"/>
      <c r="V250" s="517"/>
      <c r="W250" s="517"/>
      <c r="X250" s="517"/>
      <c r="Y250" s="517"/>
      <c r="Z250" s="517"/>
    </row>
    <row r="251" spans="1:26" ht="12.75">
      <c r="A251" s="517"/>
      <c r="B251" s="517"/>
      <c r="C251" s="517"/>
      <c r="D251" s="517"/>
      <c r="E251" s="517"/>
      <c r="F251" s="517"/>
      <c r="G251" s="517"/>
      <c r="H251" s="404"/>
      <c r="I251" s="517"/>
      <c r="J251" s="517"/>
      <c r="K251" s="517"/>
      <c r="L251" s="517"/>
      <c r="M251" s="517"/>
      <c r="N251" s="517"/>
      <c r="O251" s="517"/>
      <c r="P251" s="517"/>
      <c r="Q251" s="517"/>
      <c r="R251" s="517"/>
      <c r="S251" s="517"/>
      <c r="T251" s="517"/>
      <c r="U251" s="517"/>
      <c r="V251" s="517"/>
      <c r="W251" s="517"/>
      <c r="X251" s="517"/>
      <c r="Y251" s="517"/>
      <c r="Z251" s="517"/>
    </row>
    <row r="252" spans="1:26" ht="12.75">
      <c r="A252" s="517"/>
      <c r="B252" s="517"/>
      <c r="C252" s="517"/>
      <c r="D252" s="517"/>
      <c r="E252" s="517"/>
      <c r="F252" s="517"/>
      <c r="G252" s="517"/>
      <c r="H252" s="404"/>
      <c r="I252" s="517"/>
      <c r="J252" s="517"/>
      <c r="K252" s="517"/>
      <c r="L252" s="517"/>
      <c r="M252" s="517"/>
      <c r="N252" s="517"/>
      <c r="O252" s="517"/>
      <c r="P252" s="517"/>
      <c r="Q252" s="517"/>
      <c r="R252" s="517"/>
      <c r="S252" s="517"/>
      <c r="T252" s="517"/>
      <c r="U252" s="517"/>
      <c r="V252" s="517"/>
      <c r="W252" s="517"/>
      <c r="X252" s="517"/>
      <c r="Y252" s="517"/>
      <c r="Z252" s="517"/>
    </row>
    <row r="253" spans="1:26" ht="12.75">
      <c r="A253" s="517"/>
      <c r="B253" s="517"/>
      <c r="C253" s="517"/>
      <c r="D253" s="517"/>
      <c r="E253" s="517"/>
      <c r="F253" s="517"/>
      <c r="G253" s="517"/>
      <c r="H253" s="404"/>
      <c r="I253" s="517"/>
      <c r="J253" s="517"/>
      <c r="K253" s="517"/>
      <c r="L253" s="517"/>
      <c r="M253" s="517"/>
      <c r="N253" s="517"/>
      <c r="O253" s="517"/>
      <c r="P253" s="517"/>
      <c r="Q253" s="517"/>
      <c r="R253" s="517"/>
      <c r="S253" s="517"/>
      <c r="T253" s="517"/>
      <c r="U253" s="517"/>
      <c r="V253" s="517"/>
      <c r="W253" s="517"/>
      <c r="X253" s="517"/>
      <c r="Y253" s="517"/>
      <c r="Z253" s="517"/>
    </row>
    <row r="254" spans="1:26" ht="12.75">
      <c r="A254" s="517"/>
      <c r="B254" s="517"/>
      <c r="C254" s="517"/>
      <c r="D254" s="517"/>
      <c r="E254" s="517"/>
      <c r="F254" s="517"/>
      <c r="G254" s="517"/>
      <c r="H254" s="404"/>
      <c r="I254" s="517"/>
      <c r="J254" s="517"/>
      <c r="K254" s="517"/>
      <c r="L254" s="517"/>
      <c r="M254" s="517"/>
      <c r="N254" s="517"/>
      <c r="O254" s="517"/>
      <c r="P254" s="517"/>
      <c r="Q254" s="517"/>
      <c r="R254" s="517"/>
      <c r="S254" s="517"/>
      <c r="T254" s="517"/>
      <c r="U254" s="517"/>
      <c r="V254" s="517"/>
      <c r="W254" s="517"/>
      <c r="X254" s="517"/>
      <c r="Y254" s="517"/>
      <c r="Z254" s="517"/>
    </row>
    <row r="255" spans="1:26" ht="12.75">
      <c r="A255" s="517"/>
      <c r="B255" s="517"/>
      <c r="C255" s="517"/>
      <c r="D255" s="517"/>
      <c r="E255" s="517"/>
      <c r="F255" s="517"/>
      <c r="G255" s="517"/>
      <c r="H255" s="404"/>
      <c r="I255" s="517"/>
      <c r="J255" s="517"/>
      <c r="K255" s="517"/>
      <c r="L255" s="517"/>
      <c r="M255" s="517"/>
      <c r="N255" s="517"/>
      <c r="O255" s="517"/>
      <c r="P255" s="517"/>
      <c r="Q255" s="517"/>
      <c r="R255" s="517"/>
      <c r="S255" s="517"/>
      <c r="T255" s="517"/>
      <c r="U255" s="517"/>
      <c r="V255" s="517"/>
      <c r="W255" s="517"/>
      <c r="X255" s="517"/>
      <c r="Y255" s="517"/>
      <c r="Z255" s="517"/>
    </row>
    <row r="256" spans="1:26" ht="12.75">
      <c r="A256" s="517"/>
      <c r="B256" s="517"/>
      <c r="C256" s="517"/>
      <c r="D256" s="517"/>
      <c r="E256" s="517"/>
      <c r="F256" s="517"/>
      <c r="G256" s="517"/>
      <c r="H256" s="404"/>
      <c r="I256" s="517"/>
      <c r="J256" s="517"/>
      <c r="K256" s="517"/>
      <c r="L256" s="517"/>
      <c r="M256" s="517"/>
      <c r="N256" s="517"/>
      <c r="O256" s="517"/>
      <c r="P256" s="517"/>
      <c r="Q256" s="517"/>
      <c r="R256" s="517"/>
      <c r="S256" s="517"/>
      <c r="T256" s="517"/>
      <c r="U256" s="517"/>
      <c r="V256" s="517"/>
      <c r="W256" s="517"/>
      <c r="X256" s="517"/>
      <c r="Y256" s="517"/>
      <c r="Z256" s="517"/>
    </row>
    <row r="257" spans="1:26" ht="12.75">
      <c r="A257" s="517"/>
      <c r="B257" s="517"/>
      <c r="C257" s="517"/>
      <c r="D257" s="517"/>
      <c r="E257" s="517"/>
      <c r="F257" s="517"/>
      <c r="G257" s="517"/>
      <c r="H257" s="404"/>
      <c r="I257" s="517"/>
      <c r="J257" s="517"/>
      <c r="K257" s="517"/>
      <c r="L257" s="517"/>
      <c r="M257" s="517"/>
      <c r="N257" s="517"/>
      <c r="O257" s="517"/>
      <c r="P257" s="517"/>
      <c r="Q257" s="517"/>
      <c r="R257" s="517"/>
      <c r="S257" s="517"/>
      <c r="T257" s="517"/>
      <c r="U257" s="517"/>
      <c r="V257" s="517"/>
      <c r="W257" s="517"/>
      <c r="X257" s="517"/>
      <c r="Y257" s="517"/>
      <c r="Z257" s="517"/>
    </row>
    <row r="258" spans="1:26" ht="12.75">
      <c r="A258" s="517"/>
      <c r="B258" s="517"/>
      <c r="C258" s="517"/>
      <c r="D258" s="517"/>
      <c r="E258" s="517"/>
      <c r="F258" s="517"/>
      <c r="G258" s="517"/>
      <c r="H258" s="404"/>
      <c r="I258" s="517"/>
      <c r="J258" s="517"/>
      <c r="K258" s="517"/>
      <c r="L258" s="517"/>
      <c r="M258" s="517"/>
      <c r="N258" s="517"/>
      <c r="O258" s="517"/>
      <c r="P258" s="517"/>
      <c r="Q258" s="517"/>
      <c r="R258" s="517"/>
      <c r="S258" s="517"/>
      <c r="T258" s="517"/>
      <c r="U258" s="517"/>
      <c r="V258" s="517"/>
      <c r="W258" s="517"/>
      <c r="X258" s="517"/>
      <c r="Y258" s="517"/>
      <c r="Z258" s="517"/>
    </row>
    <row r="259" spans="1:26" ht="12.75">
      <c r="A259" s="517"/>
      <c r="B259" s="517"/>
      <c r="C259" s="517"/>
      <c r="D259" s="517"/>
      <c r="E259" s="517"/>
      <c r="F259" s="517"/>
      <c r="G259" s="517"/>
      <c r="H259" s="404"/>
      <c r="I259" s="517"/>
      <c r="J259" s="517"/>
      <c r="K259" s="517"/>
      <c r="L259" s="517"/>
      <c r="M259" s="517"/>
      <c r="N259" s="517"/>
      <c r="O259" s="517"/>
      <c r="P259" s="517"/>
      <c r="Q259" s="517"/>
      <c r="R259" s="517"/>
      <c r="S259" s="517"/>
      <c r="T259" s="517"/>
      <c r="U259" s="517"/>
      <c r="V259" s="517"/>
      <c r="W259" s="517"/>
      <c r="X259" s="517"/>
      <c r="Y259" s="517"/>
      <c r="Z259" s="517"/>
    </row>
    <row r="260" spans="1:26" ht="12.75">
      <c r="A260" s="517"/>
      <c r="B260" s="517"/>
      <c r="C260" s="517"/>
      <c r="D260" s="517"/>
      <c r="E260" s="517"/>
      <c r="F260" s="517"/>
      <c r="G260" s="517"/>
      <c r="H260" s="404"/>
      <c r="I260" s="517"/>
      <c r="J260" s="517"/>
      <c r="K260" s="517"/>
      <c r="L260" s="517"/>
      <c r="M260" s="517"/>
      <c r="N260" s="517"/>
      <c r="O260" s="517"/>
      <c r="P260" s="517"/>
      <c r="Q260" s="517"/>
      <c r="R260" s="517"/>
      <c r="S260" s="517"/>
      <c r="T260" s="517"/>
      <c r="U260" s="517"/>
      <c r="V260" s="517"/>
      <c r="W260" s="517"/>
      <c r="X260" s="517"/>
      <c r="Y260" s="517"/>
      <c r="Z260" s="517"/>
    </row>
    <row r="261" spans="1:26" ht="12.75">
      <c r="A261" s="517"/>
      <c r="B261" s="517"/>
      <c r="C261" s="517"/>
      <c r="D261" s="517"/>
      <c r="E261" s="517"/>
      <c r="F261" s="517"/>
      <c r="G261" s="517"/>
      <c r="H261" s="404"/>
      <c r="I261" s="517"/>
      <c r="J261" s="517"/>
      <c r="K261" s="517"/>
      <c r="L261" s="517"/>
      <c r="M261" s="517"/>
      <c r="N261" s="517"/>
      <c r="O261" s="517"/>
      <c r="P261" s="517"/>
      <c r="Q261" s="517"/>
      <c r="R261" s="517"/>
      <c r="S261" s="517"/>
      <c r="T261" s="517"/>
      <c r="U261" s="517"/>
      <c r="V261" s="517"/>
      <c r="W261" s="517"/>
      <c r="X261" s="517"/>
      <c r="Y261" s="517"/>
      <c r="Z261" s="517"/>
    </row>
    <row r="262" spans="1:26" ht="12.75">
      <c r="A262" s="517"/>
      <c r="B262" s="517"/>
      <c r="C262" s="517"/>
      <c r="D262" s="517"/>
      <c r="E262" s="517"/>
      <c r="F262" s="517"/>
      <c r="G262" s="517"/>
      <c r="H262" s="404"/>
      <c r="I262" s="517"/>
      <c r="J262" s="517"/>
      <c r="K262" s="517"/>
      <c r="L262" s="517"/>
      <c r="M262" s="517"/>
      <c r="N262" s="517"/>
      <c r="O262" s="517"/>
      <c r="P262" s="517"/>
      <c r="Q262" s="517"/>
      <c r="R262" s="517"/>
      <c r="S262" s="517"/>
      <c r="T262" s="517"/>
      <c r="U262" s="517"/>
      <c r="V262" s="517"/>
      <c r="W262" s="517"/>
      <c r="X262" s="517"/>
      <c r="Y262" s="517"/>
      <c r="Z262" s="517"/>
    </row>
    <row r="263" spans="1:26" ht="12.75">
      <c r="A263" s="517"/>
      <c r="B263" s="517"/>
      <c r="C263" s="517"/>
      <c r="D263" s="517"/>
      <c r="E263" s="517"/>
      <c r="F263" s="517"/>
      <c r="G263" s="517"/>
      <c r="H263" s="404"/>
      <c r="I263" s="517"/>
      <c r="J263" s="517"/>
      <c r="K263" s="517"/>
      <c r="L263" s="517"/>
      <c r="M263" s="517"/>
      <c r="N263" s="517"/>
      <c r="O263" s="517"/>
      <c r="P263" s="517"/>
      <c r="Q263" s="517"/>
      <c r="R263" s="517"/>
      <c r="S263" s="517"/>
      <c r="T263" s="517"/>
      <c r="U263" s="517"/>
      <c r="V263" s="517"/>
      <c r="W263" s="517"/>
      <c r="X263" s="517"/>
      <c r="Y263" s="517"/>
      <c r="Z263" s="517"/>
    </row>
    <row r="264" spans="1:26" ht="12.75">
      <c r="A264" s="517"/>
      <c r="B264" s="517"/>
      <c r="C264" s="517"/>
      <c r="D264" s="517"/>
      <c r="E264" s="517"/>
      <c r="F264" s="517"/>
      <c r="G264" s="517"/>
      <c r="H264" s="404"/>
      <c r="I264" s="517"/>
      <c r="J264" s="517"/>
      <c r="K264" s="517"/>
      <c r="L264" s="517"/>
      <c r="M264" s="517"/>
      <c r="N264" s="517"/>
      <c r="O264" s="517"/>
      <c r="P264" s="517"/>
      <c r="Q264" s="517"/>
      <c r="R264" s="517"/>
      <c r="S264" s="517"/>
      <c r="T264" s="517"/>
      <c r="U264" s="517"/>
      <c r="V264" s="517"/>
      <c r="W264" s="517"/>
      <c r="X264" s="517"/>
      <c r="Y264" s="517"/>
      <c r="Z264" s="517"/>
    </row>
    <row r="265" spans="1:26" ht="12.75">
      <c r="A265" s="517"/>
      <c r="B265" s="517"/>
      <c r="C265" s="517"/>
      <c r="D265" s="517"/>
      <c r="E265" s="517"/>
      <c r="F265" s="517"/>
      <c r="G265" s="517"/>
      <c r="H265" s="404"/>
      <c r="I265" s="517"/>
      <c r="J265" s="517"/>
      <c r="K265" s="517"/>
      <c r="L265" s="517"/>
      <c r="M265" s="517"/>
      <c r="N265" s="517"/>
      <c r="O265" s="517"/>
      <c r="P265" s="517"/>
      <c r="Q265" s="517"/>
      <c r="R265" s="517"/>
      <c r="S265" s="517"/>
      <c r="T265" s="517"/>
      <c r="U265" s="517"/>
      <c r="V265" s="517"/>
      <c r="W265" s="517"/>
      <c r="X265" s="517"/>
      <c r="Y265" s="517"/>
      <c r="Z265" s="517"/>
    </row>
    <row r="266" spans="1:26" ht="12.75">
      <c r="A266" s="517"/>
      <c r="B266" s="517"/>
      <c r="C266" s="517"/>
      <c r="D266" s="517"/>
      <c r="E266" s="517"/>
      <c r="F266" s="517"/>
      <c r="G266" s="517"/>
      <c r="H266" s="404"/>
      <c r="I266" s="517"/>
      <c r="J266" s="517"/>
      <c r="K266" s="517"/>
      <c r="L266" s="517"/>
      <c r="M266" s="517"/>
      <c r="N266" s="517"/>
      <c r="O266" s="517"/>
      <c r="P266" s="517"/>
      <c r="Q266" s="517"/>
      <c r="R266" s="517"/>
      <c r="S266" s="517"/>
      <c r="T266" s="517"/>
      <c r="U266" s="517"/>
      <c r="V266" s="517"/>
      <c r="W266" s="517"/>
      <c r="X266" s="517"/>
      <c r="Y266" s="517"/>
      <c r="Z266" s="517"/>
    </row>
    <row r="267" spans="1:26" ht="12.75">
      <c r="A267" s="517"/>
      <c r="B267" s="517"/>
      <c r="C267" s="517"/>
      <c r="D267" s="517"/>
      <c r="E267" s="517"/>
      <c r="F267" s="517"/>
      <c r="G267" s="517"/>
      <c r="H267" s="404"/>
      <c r="I267" s="517"/>
      <c r="J267" s="517"/>
      <c r="K267" s="517"/>
      <c r="L267" s="517"/>
      <c r="M267" s="517"/>
      <c r="N267" s="517"/>
      <c r="O267" s="517"/>
      <c r="P267" s="517"/>
      <c r="Q267" s="517"/>
      <c r="R267" s="517"/>
      <c r="S267" s="517"/>
      <c r="T267" s="517"/>
      <c r="U267" s="517"/>
      <c r="V267" s="517"/>
      <c r="W267" s="517"/>
      <c r="X267" s="517"/>
      <c r="Y267" s="517"/>
      <c r="Z267" s="517"/>
    </row>
    <row r="268" spans="1:26" ht="12.75">
      <c r="A268" s="517"/>
      <c r="B268" s="517"/>
      <c r="C268" s="517"/>
      <c r="D268" s="517"/>
      <c r="E268" s="517"/>
      <c r="F268" s="517"/>
      <c r="G268" s="517"/>
      <c r="H268" s="404"/>
      <c r="I268" s="517"/>
      <c r="J268" s="517"/>
      <c r="K268" s="517"/>
      <c r="L268" s="517"/>
      <c r="M268" s="517"/>
      <c r="N268" s="517"/>
      <c r="O268" s="517"/>
      <c r="P268" s="517"/>
      <c r="Q268" s="517"/>
      <c r="R268" s="517"/>
      <c r="S268" s="517"/>
      <c r="T268" s="517"/>
      <c r="U268" s="517"/>
      <c r="V268" s="517"/>
      <c r="W268" s="517"/>
      <c r="X268" s="517"/>
      <c r="Y268" s="517"/>
      <c r="Z268" s="517"/>
    </row>
    <row r="269" spans="1:26" ht="12.75">
      <c r="A269" s="517"/>
      <c r="B269" s="517"/>
      <c r="C269" s="517"/>
      <c r="D269" s="517"/>
      <c r="E269" s="517"/>
      <c r="F269" s="517"/>
      <c r="G269" s="517"/>
      <c r="H269" s="404"/>
      <c r="I269" s="517"/>
      <c r="J269" s="517"/>
      <c r="K269" s="517"/>
      <c r="L269" s="517"/>
      <c r="M269" s="517"/>
      <c r="N269" s="517"/>
      <c r="O269" s="517"/>
      <c r="P269" s="517"/>
      <c r="Q269" s="517"/>
      <c r="R269" s="517"/>
      <c r="S269" s="517"/>
      <c r="T269" s="517"/>
      <c r="U269" s="517"/>
      <c r="V269" s="517"/>
      <c r="W269" s="517"/>
      <c r="X269" s="517"/>
      <c r="Y269" s="517"/>
      <c r="Z269" s="517"/>
    </row>
    <row r="270" spans="1:26" ht="12.75">
      <c r="A270" s="517"/>
      <c r="B270" s="517"/>
      <c r="C270" s="517"/>
      <c r="D270" s="517"/>
      <c r="E270" s="517"/>
      <c r="F270" s="517"/>
      <c r="G270" s="517"/>
      <c r="H270" s="404"/>
      <c r="I270" s="517"/>
      <c r="J270" s="517"/>
      <c r="K270" s="517"/>
      <c r="L270" s="517"/>
      <c r="M270" s="517"/>
      <c r="N270" s="517"/>
      <c r="O270" s="517"/>
      <c r="P270" s="517"/>
      <c r="Q270" s="517"/>
      <c r="R270" s="517"/>
      <c r="S270" s="517"/>
      <c r="T270" s="517"/>
      <c r="U270" s="517"/>
      <c r="V270" s="517"/>
      <c r="W270" s="517"/>
      <c r="X270" s="517"/>
      <c r="Y270" s="517"/>
      <c r="Z270" s="517"/>
    </row>
    <row r="271" spans="1:26" ht="12.75">
      <c r="A271" s="517"/>
      <c r="B271" s="517"/>
      <c r="C271" s="517"/>
      <c r="D271" s="517"/>
      <c r="E271" s="517"/>
      <c r="F271" s="517"/>
      <c r="G271" s="517"/>
      <c r="H271" s="404"/>
      <c r="I271" s="517"/>
      <c r="J271" s="517"/>
      <c r="K271" s="517"/>
      <c r="L271" s="517"/>
      <c r="M271" s="517"/>
      <c r="N271" s="517"/>
      <c r="O271" s="517"/>
      <c r="P271" s="517"/>
      <c r="Q271" s="517"/>
      <c r="R271" s="517"/>
      <c r="S271" s="517"/>
      <c r="T271" s="517"/>
      <c r="U271" s="517"/>
      <c r="V271" s="517"/>
      <c r="W271" s="517"/>
      <c r="X271" s="517"/>
      <c r="Y271" s="517"/>
      <c r="Z271" s="517"/>
    </row>
    <row r="272" spans="1:26" ht="12.75">
      <c r="A272" s="517"/>
      <c r="B272" s="517"/>
      <c r="C272" s="517"/>
      <c r="D272" s="517"/>
      <c r="E272" s="517"/>
      <c r="F272" s="517"/>
      <c r="G272" s="517"/>
      <c r="H272" s="404"/>
      <c r="I272" s="517"/>
      <c r="J272" s="517"/>
      <c r="K272" s="517"/>
      <c r="L272" s="517"/>
      <c r="M272" s="517"/>
      <c r="N272" s="517"/>
      <c r="O272" s="517"/>
      <c r="P272" s="517"/>
      <c r="Q272" s="517"/>
      <c r="R272" s="517"/>
      <c r="S272" s="517"/>
      <c r="T272" s="517"/>
      <c r="U272" s="517"/>
      <c r="V272" s="517"/>
      <c r="W272" s="517"/>
      <c r="X272" s="517"/>
      <c r="Y272" s="517"/>
      <c r="Z272" s="517"/>
    </row>
    <row r="273" spans="1:26" ht="12.75">
      <c r="A273" s="517"/>
      <c r="B273" s="517"/>
      <c r="C273" s="517"/>
      <c r="D273" s="517"/>
      <c r="E273" s="517"/>
      <c r="F273" s="517"/>
      <c r="G273" s="517"/>
      <c r="H273" s="404"/>
      <c r="I273" s="517"/>
      <c r="J273" s="517"/>
      <c r="K273" s="517"/>
      <c r="L273" s="517"/>
      <c r="M273" s="517"/>
      <c r="N273" s="517"/>
      <c r="O273" s="517"/>
      <c r="P273" s="517"/>
      <c r="Q273" s="517"/>
      <c r="R273" s="517"/>
      <c r="S273" s="517"/>
      <c r="T273" s="517"/>
      <c r="U273" s="517"/>
      <c r="V273" s="517"/>
      <c r="W273" s="517"/>
      <c r="X273" s="517"/>
      <c r="Y273" s="517"/>
      <c r="Z273" s="517"/>
    </row>
    <row r="274" spans="1:26" ht="12.75">
      <c r="A274" s="517"/>
      <c r="B274" s="517"/>
      <c r="C274" s="517"/>
      <c r="D274" s="517"/>
      <c r="E274" s="517"/>
      <c r="F274" s="517"/>
      <c r="G274" s="517"/>
      <c r="H274" s="404"/>
      <c r="I274" s="517"/>
      <c r="J274" s="517"/>
      <c r="K274" s="517"/>
      <c r="L274" s="517"/>
      <c r="M274" s="517"/>
      <c r="N274" s="517"/>
      <c r="O274" s="517"/>
      <c r="P274" s="517"/>
      <c r="Q274" s="517"/>
      <c r="R274" s="517"/>
      <c r="S274" s="517"/>
      <c r="T274" s="517"/>
      <c r="U274" s="517"/>
      <c r="V274" s="517"/>
      <c r="W274" s="517"/>
      <c r="X274" s="517"/>
      <c r="Y274" s="517"/>
      <c r="Z274" s="517"/>
    </row>
    <row r="275" spans="1:26" ht="12.75">
      <c r="A275" s="517"/>
      <c r="B275" s="517"/>
      <c r="C275" s="517"/>
      <c r="D275" s="517"/>
      <c r="E275" s="517"/>
      <c r="F275" s="517"/>
      <c r="G275" s="517"/>
      <c r="H275" s="404"/>
      <c r="I275" s="517"/>
      <c r="J275" s="517"/>
      <c r="K275" s="517"/>
      <c r="L275" s="517"/>
      <c r="M275" s="517"/>
      <c r="N275" s="517"/>
      <c r="O275" s="517"/>
      <c r="P275" s="517"/>
      <c r="Q275" s="517"/>
      <c r="R275" s="517"/>
      <c r="S275" s="517"/>
      <c r="T275" s="517"/>
      <c r="U275" s="517"/>
      <c r="V275" s="517"/>
      <c r="W275" s="517"/>
      <c r="X275" s="517"/>
      <c r="Y275" s="517"/>
      <c r="Z275" s="517"/>
    </row>
    <row r="276" spans="1:26" ht="12.75">
      <c r="A276" s="517"/>
      <c r="B276" s="517"/>
      <c r="C276" s="517"/>
      <c r="D276" s="517"/>
      <c r="E276" s="517"/>
      <c r="F276" s="517"/>
      <c r="G276" s="517"/>
      <c r="H276" s="404"/>
      <c r="I276" s="517"/>
      <c r="J276" s="517"/>
      <c r="K276" s="517"/>
      <c r="L276" s="517"/>
      <c r="M276" s="517"/>
      <c r="N276" s="517"/>
      <c r="O276" s="517"/>
      <c r="P276" s="517"/>
      <c r="Q276" s="517"/>
      <c r="R276" s="517"/>
      <c r="S276" s="517"/>
      <c r="T276" s="517"/>
      <c r="U276" s="517"/>
      <c r="V276" s="517"/>
      <c r="W276" s="517"/>
      <c r="X276" s="517"/>
      <c r="Y276" s="517"/>
      <c r="Z276" s="517"/>
    </row>
    <row r="277" spans="1:26" ht="12.75">
      <c r="A277" s="517"/>
      <c r="B277" s="517"/>
      <c r="C277" s="517"/>
      <c r="D277" s="517"/>
      <c r="E277" s="517"/>
      <c r="F277" s="517"/>
      <c r="G277" s="517"/>
      <c r="H277" s="404"/>
      <c r="I277" s="517"/>
      <c r="J277" s="517"/>
      <c r="K277" s="517"/>
      <c r="L277" s="517"/>
      <c r="M277" s="517"/>
      <c r="N277" s="517"/>
      <c r="O277" s="517"/>
      <c r="P277" s="517"/>
      <c r="Q277" s="517"/>
      <c r="R277" s="517"/>
      <c r="S277" s="517"/>
      <c r="T277" s="517"/>
      <c r="U277" s="517"/>
      <c r="V277" s="517"/>
      <c r="W277" s="517"/>
      <c r="X277" s="517"/>
      <c r="Y277" s="517"/>
      <c r="Z277" s="517"/>
    </row>
    <row r="278" spans="1:26" ht="12.75">
      <c r="A278" s="517"/>
      <c r="B278" s="517"/>
      <c r="C278" s="517"/>
      <c r="D278" s="517"/>
      <c r="E278" s="517"/>
      <c r="F278" s="517"/>
      <c r="G278" s="517"/>
      <c r="H278" s="404"/>
      <c r="I278" s="517"/>
      <c r="J278" s="517"/>
      <c r="K278" s="517"/>
      <c r="L278" s="517"/>
      <c r="M278" s="517"/>
      <c r="N278" s="517"/>
      <c r="O278" s="517"/>
      <c r="P278" s="517"/>
      <c r="Q278" s="517"/>
      <c r="R278" s="517"/>
      <c r="S278" s="517"/>
      <c r="T278" s="517"/>
      <c r="U278" s="517"/>
      <c r="V278" s="517"/>
      <c r="W278" s="517"/>
      <c r="X278" s="517"/>
      <c r="Y278" s="517"/>
      <c r="Z278" s="517"/>
    </row>
    <row r="279" spans="1:26" ht="12.75">
      <c r="A279" s="517"/>
      <c r="B279" s="517"/>
      <c r="C279" s="517"/>
      <c r="D279" s="517"/>
      <c r="E279" s="517"/>
      <c r="F279" s="517"/>
      <c r="G279" s="517"/>
      <c r="H279" s="404"/>
      <c r="I279" s="517"/>
      <c r="J279" s="517"/>
      <c r="K279" s="517"/>
      <c r="L279" s="517"/>
      <c r="M279" s="517"/>
      <c r="N279" s="517"/>
      <c r="O279" s="517"/>
      <c r="P279" s="517"/>
      <c r="Q279" s="517"/>
      <c r="R279" s="517"/>
      <c r="S279" s="517"/>
      <c r="T279" s="517"/>
      <c r="U279" s="517"/>
      <c r="V279" s="517"/>
      <c r="W279" s="517"/>
      <c r="X279" s="517"/>
      <c r="Y279" s="517"/>
      <c r="Z279" s="517"/>
    </row>
    <row r="280" spans="1:26" ht="12.75">
      <c r="A280" s="517"/>
      <c r="B280" s="517"/>
      <c r="C280" s="517"/>
      <c r="D280" s="517"/>
      <c r="E280" s="517"/>
      <c r="F280" s="517"/>
      <c r="G280" s="517"/>
      <c r="H280" s="404"/>
      <c r="I280" s="517"/>
      <c r="J280" s="517"/>
      <c r="K280" s="517"/>
      <c r="L280" s="517"/>
      <c r="M280" s="517"/>
      <c r="N280" s="517"/>
      <c r="O280" s="517"/>
      <c r="P280" s="517"/>
      <c r="Q280" s="517"/>
      <c r="R280" s="517"/>
      <c r="S280" s="517"/>
      <c r="T280" s="517"/>
      <c r="U280" s="517"/>
      <c r="V280" s="517"/>
      <c r="W280" s="517"/>
      <c r="X280" s="517"/>
      <c r="Y280" s="517"/>
      <c r="Z280" s="517"/>
    </row>
    <row r="281" spans="1:26" ht="12.75">
      <c r="A281" s="517"/>
      <c r="B281" s="517"/>
      <c r="C281" s="517"/>
      <c r="D281" s="517"/>
      <c r="E281" s="517"/>
      <c r="F281" s="517"/>
      <c r="G281" s="517"/>
      <c r="H281" s="404"/>
      <c r="I281" s="517"/>
      <c r="J281" s="517"/>
      <c r="K281" s="517"/>
      <c r="L281" s="517"/>
      <c r="M281" s="517"/>
      <c r="N281" s="517"/>
      <c r="O281" s="517"/>
      <c r="P281" s="517"/>
      <c r="Q281" s="517"/>
      <c r="R281" s="517"/>
      <c r="S281" s="517"/>
      <c r="T281" s="517"/>
      <c r="U281" s="517"/>
      <c r="V281" s="517"/>
      <c r="W281" s="517"/>
      <c r="X281" s="517"/>
      <c r="Y281" s="517"/>
      <c r="Z281" s="517"/>
    </row>
    <row r="282" spans="1:26" ht="12.75">
      <c r="A282" s="517"/>
      <c r="B282" s="517"/>
      <c r="C282" s="517"/>
      <c r="D282" s="517"/>
      <c r="E282" s="517"/>
      <c r="F282" s="517"/>
      <c r="G282" s="517"/>
      <c r="H282" s="404"/>
      <c r="I282" s="517"/>
      <c r="J282" s="517"/>
      <c r="K282" s="517"/>
      <c r="L282" s="517"/>
      <c r="M282" s="517"/>
      <c r="N282" s="517"/>
      <c r="O282" s="517"/>
      <c r="P282" s="517"/>
      <c r="Q282" s="517"/>
      <c r="R282" s="517"/>
      <c r="S282" s="517"/>
      <c r="T282" s="517"/>
      <c r="U282" s="517"/>
      <c r="V282" s="517"/>
      <c r="W282" s="517"/>
      <c r="X282" s="517"/>
      <c r="Y282" s="517"/>
      <c r="Z282" s="517"/>
    </row>
    <row r="283" spans="1:26" ht="12.75">
      <c r="A283" s="517"/>
      <c r="B283" s="517"/>
      <c r="C283" s="517"/>
      <c r="D283" s="517"/>
      <c r="E283" s="517"/>
      <c r="F283" s="517"/>
      <c r="G283" s="517"/>
      <c r="H283" s="404"/>
      <c r="I283" s="517"/>
      <c r="J283" s="517"/>
      <c r="K283" s="517"/>
      <c r="L283" s="517"/>
      <c r="M283" s="517"/>
      <c r="N283" s="517"/>
      <c r="O283" s="517"/>
      <c r="P283" s="517"/>
      <c r="Q283" s="517"/>
      <c r="R283" s="517"/>
      <c r="S283" s="517"/>
      <c r="T283" s="517"/>
      <c r="U283" s="517"/>
      <c r="V283" s="517"/>
      <c r="W283" s="517"/>
      <c r="X283" s="517"/>
      <c r="Y283" s="517"/>
      <c r="Z283" s="517"/>
    </row>
    <row r="284" spans="1:26" ht="12.75">
      <c r="A284" s="517"/>
      <c r="B284" s="517"/>
      <c r="C284" s="517"/>
      <c r="D284" s="517"/>
      <c r="E284" s="517"/>
      <c r="F284" s="517"/>
      <c r="G284" s="517"/>
      <c r="H284" s="404"/>
      <c r="I284" s="517"/>
      <c r="J284" s="517"/>
      <c r="K284" s="517"/>
      <c r="L284" s="517"/>
      <c r="M284" s="517"/>
      <c r="N284" s="517"/>
      <c r="O284" s="517"/>
      <c r="P284" s="517"/>
      <c r="Q284" s="517"/>
      <c r="R284" s="517"/>
      <c r="S284" s="517"/>
      <c r="T284" s="517"/>
      <c r="U284" s="517"/>
      <c r="V284" s="517"/>
      <c r="W284" s="517"/>
      <c r="X284" s="517"/>
      <c r="Y284" s="517"/>
      <c r="Z284" s="517"/>
    </row>
    <row r="285" spans="1:26" ht="12.75">
      <c r="A285" s="517"/>
      <c r="B285" s="517"/>
      <c r="C285" s="517"/>
      <c r="D285" s="517"/>
      <c r="E285" s="517"/>
      <c r="F285" s="517"/>
      <c r="G285" s="517"/>
      <c r="H285" s="404"/>
      <c r="I285" s="517"/>
      <c r="J285" s="517"/>
      <c r="K285" s="517"/>
      <c r="L285" s="517"/>
      <c r="M285" s="517"/>
      <c r="N285" s="517"/>
      <c r="O285" s="517"/>
      <c r="P285" s="517"/>
      <c r="Q285" s="517"/>
      <c r="R285" s="517"/>
      <c r="S285" s="517"/>
      <c r="T285" s="517"/>
      <c r="U285" s="517"/>
      <c r="V285" s="517"/>
      <c r="W285" s="517"/>
      <c r="X285" s="517"/>
      <c r="Y285" s="517"/>
      <c r="Z285" s="517"/>
    </row>
    <row r="286" spans="1:26" ht="12.75">
      <c r="A286" s="517"/>
      <c r="B286" s="517"/>
      <c r="C286" s="517"/>
      <c r="D286" s="517"/>
      <c r="E286" s="517"/>
      <c r="F286" s="517"/>
      <c r="G286" s="517"/>
      <c r="H286" s="404"/>
      <c r="I286" s="517"/>
      <c r="J286" s="517"/>
      <c r="K286" s="517"/>
      <c r="L286" s="517"/>
      <c r="M286" s="517"/>
      <c r="N286" s="517"/>
      <c r="O286" s="517"/>
      <c r="P286" s="517"/>
      <c r="Q286" s="517"/>
      <c r="R286" s="517"/>
      <c r="S286" s="517"/>
      <c r="T286" s="517"/>
      <c r="U286" s="517"/>
      <c r="V286" s="517"/>
      <c r="W286" s="517"/>
      <c r="X286" s="517"/>
      <c r="Y286" s="517"/>
      <c r="Z286" s="517"/>
    </row>
    <row r="287" spans="1:26" ht="12.75">
      <c r="A287" s="517"/>
      <c r="B287" s="517"/>
      <c r="C287" s="517"/>
      <c r="D287" s="517"/>
      <c r="E287" s="517"/>
      <c r="F287" s="517"/>
      <c r="G287" s="517"/>
      <c r="H287" s="404"/>
      <c r="I287" s="517"/>
      <c r="J287" s="517"/>
      <c r="K287" s="517"/>
      <c r="L287" s="517"/>
      <c r="M287" s="517"/>
      <c r="N287" s="517"/>
      <c r="O287" s="517"/>
      <c r="P287" s="517"/>
      <c r="Q287" s="517"/>
      <c r="R287" s="517"/>
      <c r="S287" s="517"/>
      <c r="T287" s="517"/>
      <c r="U287" s="517"/>
      <c r="V287" s="517"/>
      <c r="W287" s="517"/>
      <c r="X287" s="517"/>
      <c r="Y287" s="517"/>
      <c r="Z287" s="517"/>
    </row>
    <row r="288" spans="1:26" ht="12.75">
      <c r="A288" s="517"/>
      <c r="B288" s="517"/>
      <c r="C288" s="517"/>
      <c r="D288" s="517"/>
      <c r="E288" s="517"/>
      <c r="F288" s="517"/>
      <c r="G288" s="517"/>
      <c r="H288" s="404"/>
      <c r="I288" s="517"/>
      <c r="J288" s="517"/>
      <c r="K288" s="517"/>
      <c r="L288" s="517"/>
      <c r="M288" s="517"/>
      <c r="N288" s="517"/>
      <c r="O288" s="517"/>
      <c r="P288" s="517"/>
      <c r="Q288" s="517"/>
      <c r="R288" s="517"/>
      <c r="S288" s="517"/>
      <c r="T288" s="517"/>
      <c r="U288" s="517"/>
      <c r="V288" s="517"/>
      <c r="W288" s="517"/>
      <c r="X288" s="517"/>
      <c r="Y288" s="517"/>
      <c r="Z288" s="517"/>
    </row>
    <row r="289" spans="1:26" ht="12.75">
      <c r="A289" s="517"/>
      <c r="B289" s="517"/>
      <c r="C289" s="517"/>
      <c r="D289" s="517"/>
      <c r="E289" s="517"/>
      <c r="F289" s="517"/>
      <c r="G289" s="517"/>
      <c r="H289" s="404"/>
      <c r="I289" s="517"/>
      <c r="J289" s="517"/>
      <c r="K289" s="517"/>
      <c r="L289" s="517"/>
      <c r="M289" s="517"/>
      <c r="N289" s="517"/>
      <c r="O289" s="517"/>
      <c r="P289" s="517"/>
      <c r="Q289" s="517"/>
      <c r="R289" s="517"/>
      <c r="S289" s="517"/>
      <c r="T289" s="517"/>
      <c r="U289" s="517"/>
      <c r="V289" s="517"/>
      <c r="W289" s="517"/>
      <c r="X289" s="517"/>
      <c r="Y289" s="517"/>
      <c r="Z289" s="517"/>
    </row>
    <row r="290" spans="1:26" ht="12.75">
      <c r="A290" s="517"/>
      <c r="B290" s="517"/>
      <c r="C290" s="517"/>
      <c r="D290" s="517"/>
      <c r="E290" s="517"/>
      <c r="F290" s="517"/>
      <c r="G290" s="517"/>
      <c r="H290" s="404"/>
      <c r="I290" s="517"/>
      <c r="J290" s="517"/>
      <c r="K290" s="517"/>
      <c r="L290" s="517"/>
      <c r="M290" s="517"/>
      <c r="N290" s="517"/>
      <c r="O290" s="517"/>
      <c r="P290" s="517"/>
      <c r="Q290" s="517"/>
      <c r="R290" s="517"/>
      <c r="S290" s="517"/>
      <c r="T290" s="517"/>
      <c r="U290" s="517"/>
      <c r="V290" s="517"/>
      <c r="W290" s="517"/>
      <c r="X290" s="517"/>
      <c r="Y290" s="517"/>
      <c r="Z290" s="517"/>
    </row>
    <row r="291" spans="1:26" ht="12.75">
      <c r="A291" s="517"/>
      <c r="B291" s="517"/>
      <c r="C291" s="517"/>
      <c r="D291" s="517"/>
      <c r="E291" s="517"/>
      <c r="F291" s="517"/>
      <c r="G291" s="517"/>
      <c r="H291" s="404"/>
      <c r="I291" s="517"/>
      <c r="J291" s="517"/>
      <c r="K291" s="517"/>
      <c r="L291" s="517"/>
      <c r="M291" s="517"/>
      <c r="N291" s="517"/>
      <c r="O291" s="517"/>
      <c r="P291" s="517"/>
      <c r="Q291" s="517"/>
      <c r="R291" s="517"/>
      <c r="S291" s="517"/>
      <c r="T291" s="517"/>
      <c r="U291" s="517"/>
      <c r="V291" s="517"/>
      <c r="W291" s="517"/>
      <c r="X291" s="517"/>
      <c r="Y291" s="517"/>
      <c r="Z291" s="517"/>
    </row>
    <row r="292" spans="1:26" ht="12.75">
      <c r="A292" s="517"/>
      <c r="B292" s="517"/>
      <c r="C292" s="517"/>
      <c r="D292" s="517"/>
      <c r="E292" s="517"/>
      <c r="F292" s="517"/>
      <c r="G292" s="517"/>
      <c r="H292" s="404"/>
      <c r="I292" s="517"/>
      <c r="J292" s="517"/>
      <c r="K292" s="517"/>
      <c r="L292" s="517"/>
      <c r="M292" s="517"/>
      <c r="N292" s="517"/>
      <c r="O292" s="517"/>
      <c r="P292" s="517"/>
      <c r="Q292" s="517"/>
      <c r="R292" s="517"/>
      <c r="S292" s="517"/>
      <c r="T292" s="517"/>
      <c r="U292" s="517"/>
      <c r="V292" s="517"/>
      <c r="W292" s="517"/>
      <c r="X292" s="517"/>
      <c r="Y292" s="517"/>
      <c r="Z292" s="517"/>
    </row>
    <row r="293" spans="1:26" ht="12.75">
      <c r="A293" s="517"/>
      <c r="B293" s="517"/>
      <c r="C293" s="517"/>
      <c r="D293" s="517"/>
      <c r="E293" s="517"/>
      <c r="F293" s="517"/>
      <c r="G293" s="517"/>
      <c r="H293" s="404"/>
      <c r="I293" s="517"/>
      <c r="J293" s="517"/>
      <c r="K293" s="517"/>
      <c r="L293" s="517"/>
      <c r="M293" s="517"/>
      <c r="N293" s="517"/>
      <c r="O293" s="517"/>
      <c r="P293" s="517"/>
      <c r="Q293" s="517"/>
      <c r="R293" s="517"/>
      <c r="S293" s="517"/>
      <c r="T293" s="517"/>
      <c r="U293" s="517"/>
      <c r="V293" s="517"/>
      <c r="W293" s="517"/>
      <c r="X293" s="517"/>
      <c r="Y293" s="517"/>
      <c r="Z293" s="517"/>
    </row>
    <row r="294" spans="1:26" ht="12.75">
      <c r="A294" s="517"/>
      <c r="B294" s="517"/>
      <c r="C294" s="517"/>
      <c r="D294" s="517"/>
      <c r="E294" s="517"/>
      <c r="F294" s="517"/>
      <c r="G294" s="517"/>
      <c r="H294" s="404"/>
      <c r="I294" s="517"/>
      <c r="J294" s="517"/>
      <c r="K294" s="517"/>
      <c r="L294" s="517"/>
      <c r="M294" s="517"/>
      <c r="N294" s="517"/>
      <c r="O294" s="517"/>
      <c r="P294" s="517"/>
      <c r="Q294" s="517"/>
      <c r="R294" s="517"/>
      <c r="S294" s="517"/>
      <c r="T294" s="517"/>
      <c r="U294" s="517"/>
      <c r="V294" s="517"/>
      <c r="W294" s="517"/>
      <c r="X294" s="517"/>
      <c r="Y294" s="517"/>
      <c r="Z294" s="517"/>
    </row>
    <row r="295" spans="1:26" ht="12.75">
      <c r="A295" s="517"/>
      <c r="B295" s="517"/>
      <c r="C295" s="517"/>
      <c r="D295" s="517"/>
      <c r="E295" s="517"/>
      <c r="F295" s="517"/>
      <c r="G295" s="517"/>
      <c r="H295" s="404"/>
      <c r="I295" s="517"/>
      <c r="J295" s="517"/>
      <c r="K295" s="517"/>
      <c r="L295" s="517"/>
      <c r="M295" s="517"/>
      <c r="N295" s="517"/>
      <c r="O295" s="517"/>
      <c r="P295" s="517"/>
      <c r="Q295" s="517"/>
      <c r="R295" s="517"/>
      <c r="S295" s="517"/>
      <c r="T295" s="517"/>
      <c r="U295" s="517"/>
      <c r="V295" s="517"/>
      <c r="W295" s="517"/>
      <c r="X295" s="517"/>
      <c r="Y295" s="517"/>
      <c r="Z295" s="517"/>
    </row>
    <row r="296" spans="1:26" ht="12.75">
      <c r="A296" s="517"/>
      <c r="B296" s="517"/>
      <c r="C296" s="517"/>
      <c r="D296" s="517"/>
      <c r="E296" s="517"/>
      <c r="F296" s="517"/>
      <c r="G296" s="517"/>
      <c r="H296" s="404"/>
      <c r="I296" s="517"/>
      <c r="J296" s="517"/>
      <c r="K296" s="517"/>
      <c r="L296" s="517"/>
      <c r="M296" s="517"/>
      <c r="N296" s="517"/>
      <c r="O296" s="517"/>
      <c r="P296" s="517"/>
      <c r="Q296" s="517"/>
      <c r="R296" s="517"/>
      <c r="S296" s="517"/>
      <c r="T296" s="517"/>
      <c r="U296" s="517"/>
      <c r="V296" s="517"/>
      <c r="W296" s="517"/>
      <c r="X296" s="517"/>
      <c r="Y296" s="517"/>
      <c r="Z296" s="517"/>
    </row>
    <row r="297" spans="1:26" ht="12.75">
      <c r="A297" s="517"/>
      <c r="B297" s="517"/>
      <c r="C297" s="517"/>
      <c r="D297" s="517"/>
      <c r="E297" s="517"/>
      <c r="F297" s="517"/>
      <c r="G297" s="517"/>
      <c r="H297" s="404"/>
      <c r="I297" s="517"/>
      <c r="J297" s="517"/>
      <c r="K297" s="517"/>
      <c r="L297" s="517"/>
      <c r="M297" s="517"/>
      <c r="N297" s="517"/>
      <c r="O297" s="517"/>
      <c r="P297" s="517"/>
      <c r="Q297" s="517"/>
      <c r="R297" s="517"/>
      <c r="S297" s="517"/>
      <c r="T297" s="517"/>
      <c r="U297" s="517"/>
      <c r="V297" s="517"/>
      <c r="W297" s="517"/>
      <c r="X297" s="517"/>
      <c r="Y297" s="517"/>
      <c r="Z297" s="517"/>
    </row>
    <row r="298" spans="1:26" ht="12.75">
      <c r="A298" s="517"/>
      <c r="B298" s="517"/>
      <c r="C298" s="517"/>
      <c r="D298" s="517"/>
      <c r="E298" s="517"/>
      <c r="F298" s="517"/>
      <c r="G298" s="517"/>
      <c r="H298" s="404"/>
      <c r="I298" s="517"/>
      <c r="J298" s="517"/>
      <c r="K298" s="517"/>
      <c r="L298" s="517"/>
      <c r="M298" s="517"/>
      <c r="N298" s="517"/>
      <c r="O298" s="517"/>
      <c r="P298" s="517"/>
      <c r="Q298" s="517"/>
      <c r="R298" s="517"/>
      <c r="S298" s="517"/>
      <c r="T298" s="517"/>
      <c r="U298" s="517"/>
      <c r="V298" s="517"/>
      <c r="W298" s="517"/>
      <c r="X298" s="517"/>
      <c r="Y298" s="517"/>
      <c r="Z298" s="517"/>
    </row>
    <row r="299" spans="1:26" ht="12.75">
      <c r="A299" s="517"/>
      <c r="B299" s="517"/>
      <c r="C299" s="517"/>
      <c r="D299" s="517"/>
      <c r="E299" s="517"/>
      <c r="F299" s="517"/>
      <c r="G299" s="517"/>
      <c r="H299" s="404"/>
      <c r="I299" s="517"/>
      <c r="J299" s="517"/>
      <c r="K299" s="517"/>
      <c r="L299" s="517"/>
      <c r="M299" s="517"/>
      <c r="N299" s="517"/>
      <c r="O299" s="517"/>
      <c r="P299" s="517"/>
      <c r="Q299" s="517"/>
      <c r="R299" s="517"/>
      <c r="S299" s="517"/>
      <c r="T299" s="517"/>
      <c r="U299" s="517"/>
      <c r="V299" s="517"/>
      <c r="W299" s="517"/>
      <c r="X299" s="517"/>
      <c r="Y299" s="517"/>
      <c r="Z299" s="517"/>
    </row>
    <row r="300" spans="1:26" ht="12.75">
      <c r="A300" s="517"/>
      <c r="B300" s="517"/>
      <c r="C300" s="517"/>
      <c r="D300" s="517"/>
      <c r="E300" s="517"/>
      <c r="F300" s="517"/>
      <c r="G300" s="517"/>
      <c r="H300" s="404"/>
      <c r="I300" s="517"/>
      <c r="J300" s="517"/>
      <c r="K300" s="517"/>
      <c r="L300" s="517"/>
      <c r="M300" s="517"/>
      <c r="N300" s="517"/>
      <c r="O300" s="517"/>
      <c r="P300" s="517"/>
      <c r="Q300" s="517"/>
      <c r="R300" s="517"/>
      <c r="S300" s="517"/>
      <c r="T300" s="517"/>
      <c r="U300" s="517"/>
      <c r="V300" s="517"/>
      <c r="W300" s="517"/>
      <c r="X300" s="517"/>
      <c r="Y300" s="517"/>
      <c r="Z300" s="517"/>
    </row>
    <row r="301" spans="1:26" ht="12.75">
      <c r="A301" s="517"/>
      <c r="B301" s="517"/>
      <c r="C301" s="517"/>
      <c r="D301" s="517"/>
      <c r="E301" s="517"/>
      <c r="F301" s="517"/>
      <c r="G301" s="517"/>
      <c r="H301" s="404"/>
      <c r="I301" s="517"/>
      <c r="J301" s="517"/>
      <c r="K301" s="517"/>
      <c r="L301" s="517"/>
      <c r="M301" s="517"/>
      <c r="N301" s="517"/>
      <c r="O301" s="517"/>
      <c r="P301" s="517"/>
      <c r="Q301" s="517"/>
      <c r="R301" s="517"/>
      <c r="S301" s="517"/>
      <c r="T301" s="517"/>
      <c r="U301" s="517"/>
      <c r="V301" s="517"/>
      <c r="W301" s="517"/>
      <c r="X301" s="517"/>
      <c r="Y301" s="517"/>
      <c r="Z301" s="517"/>
    </row>
    <row r="302" spans="1:26" ht="12.75">
      <c r="A302" s="517"/>
      <c r="B302" s="517"/>
      <c r="C302" s="517"/>
      <c r="D302" s="517"/>
      <c r="E302" s="517"/>
      <c r="F302" s="517"/>
      <c r="G302" s="517"/>
      <c r="H302" s="404"/>
      <c r="I302" s="517"/>
      <c r="J302" s="517"/>
      <c r="K302" s="517"/>
      <c r="L302" s="517"/>
      <c r="M302" s="517"/>
      <c r="N302" s="517"/>
      <c r="O302" s="517"/>
      <c r="P302" s="517"/>
      <c r="Q302" s="517"/>
      <c r="R302" s="517"/>
      <c r="S302" s="517"/>
      <c r="T302" s="517"/>
      <c r="U302" s="517"/>
      <c r="V302" s="517"/>
      <c r="W302" s="517"/>
      <c r="X302" s="517"/>
      <c r="Y302" s="517"/>
      <c r="Z302" s="517"/>
    </row>
    <row r="303" spans="1:26" ht="12.75">
      <c r="A303" s="517"/>
      <c r="B303" s="517"/>
      <c r="C303" s="517"/>
      <c r="D303" s="517"/>
      <c r="E303" s="517"/>
      <c r="F303" s="517"/>
      <c r="G303" s="517"/>
      <c r="H303" s="404"/>
      <c r="I303" s="517"/>
      <c r="J303" s="517"/>
      <c r="K303" s="517"/>
      <c r="L303" s="517"/>
      <c r="M303" s="517"/>
      <c r="N303" s="517"/>
      <c r="O303" s="517"/>
      <c r="P303" s="517"/>
      <c r="Q303" s="517"/>
      <c r="R303" s="517"/>
      <c r="S303" s="517"/>
      <c r="T303" s="517"/>
      <c r="U303" s="517"/>
      <c r="V303" s="517"/>
      <c r="W303" s="517"/>
      <c r="X303" s="517"/>
      <c r="Y303" s="517"/>
      <c r="Z303" s="517"/>
    </row>
    <row r="304" spans="1:26" ht="12.75">
      <c r="A304" s="517"/>
      <c r="B304" s="517"/>
      <c r="C304" s="517"/>
      <c r="D304" s="517"/>
      <c r="E304" s="517"/>
      <c r="F304" s="517"/>
      <c r="G304" s="517"/>
      <c r="H304" s="404"/>
      <c r="I304" s="517"/>
      <c r="J304" s="517"/>
      <c r="K304" s="517"/>
      <c r="L304" s="517"/>
      <c r="M304" s="517"/>
      <c r="N304" s="517"/>
      <c r="O304" s="517"/>
      <c r="P304" s="517"/>
      <c r="Q304" s="517"/>
      <c r="R304" s="517"/>
      <c r="S304" s="517"/>
      <c r="T304" s="517"/>
      <c r="U304" s="517"/>
      <c r="V304" s="517"/>
      <c r="W304" s="517"/>
      <c r="X304" s="517"/>
      <c r="Y304" s="517"/>
      <c r="Z304" s="517"/>
    </row>
    <row r="305" spans="1:26" ht="12.75">
      <c r="A305" s="517"/>
      <c r="B305" s="517"/>
      <c r="C305" s="517"/>
      <c r="D305" s="517"/>
      <c r="E305" s="517"/>
      <c r="F305" s="517"/>
      <c r="G305" s="517"/>
      <c r="H305" s="404"/>
      <c r="I305" s="517"/>
      <c r="J305" s="517"/>
      <c r="K305" s="517"/>
      <c r="L305" s="517"/>
      <c r="M305" s="517"/>
      <c r="N305" s="517"/>
      <c r="O305" s="517"/>
      <c r="P305" s="517"/>
      <c r="Q305" s="517"/>
      <c r="R305" s="517"/>
      <c r="S305" s="517"/>
      <c r="T305" s="517"/>
      <c r="U305" s="517"/>
      <c r="V305" s="517"/>
      <c r="W305" s="517"/>
      <c r="X305" s="517"/>
      <c r="Y305" s="517"/>
      <c r="Z305" s="517"/>
    </row>
    <row r="306" spans="1:26" ht="12.75">
      <c r="A306" s="517"/>
      <c r="B306" s="517"/>
      <c r="C306" s="517"/>
      <c r="D306" s="517"/>
      <c r="E306" s="517"/>
      <c r="F306" s="517"/>
      <c r="G306" s="517"/>
      <c r="H306" s="404"/>
      <c r="I306" s="517"/>
      <c r="J306" s="517"/>
      <c r="K306" s="517"/>
      <c r="L306" s="517"/>
      <c r="M306" s="517"/>
      <c r="N306" s="517"/>
      <c r="O306" s="517"/>
      <c r="P306" s="517"/>
      <c r="Q306" s="517"/>
      <c r="R306" s="517"/>
      <c r="S306" s="517"/>
      <c r="T306" s="517"/>
      <c r="U306" s="517"/>
      <c r="V306" s="517"/>
      <c r="W306" s="517"/>
      <c r="X306" s="517"/>
      <c r="Y306" s="517"/>
      <c r="Z306" s="517"/>
    </row>
    <row r="307" spans="1:26" ht="12.75">
      <c r="A307" s="517"/>
      <c r="B307" s="517"/>
      <c r="C307" s="517"/>
      <c r="D307" s="517"/>
      <c r="E307" s="517"/>
      <c r="F307" s="517"/>
      <c r="G307" s="517"/>
      <c r="H307" s="404"/>
      <c r="I307" s="517"/>
      <c r="J307" s="517"/>
      <c r="K307" s="517"/>
      <c r="L307" s="517"/>
      <c r="M307" s="517"/>
      <c r="N307" s="517"/>
      <c r="O307" s="517"/>
      <c r="P307" s="517"/>
      <c r="Q307" s="517"/>
      <c r="R307" s="517"/>
      <c r="S307" s="517"/>
      <c r="T307" s="517"/>
      <c r="U307" s="517"/>
      <c r="V307" s="517"/>
      <c r="W307" s="517"/>
      <c r="X307" s="517"/>
      <c r="Y307" s="517"/>
      <c r="Z307" s="517"/>
    </row>
    <row r="308" spans="1:26" ht="12.75">
      <c r="A308" s="517"/>
      <c r="B308" s="517"/>
      <c r="C308" s="517"/>
      <c r="D308" s="517"/>
      <c r="E308" s="517"/>
      <c r="F308" s="517"/>
      <c r="G308" s="517"/>
      <c r="H308" s="404"/>
      <c r="I308" s="517"/>
      <c r="J308" s="517"/>
      <c r="K308" s="517"/>
      <c r="L308" s="517"/>
      <c r="M308" s="517"/>
      <c r="N308" s="517"/>
      <c r="O308" s="517"/>
      <c r="P308" s="517"/>
      <c r="Q308" s="517"/>
      <c r="R308" s="517"/>
      <c r="S308" s="517"/>
      <c r="T308" s="517"/>
      <c r="U308" s="517"/>
      <c r="V308" s="517"/>
      <c r="W308" s="517"/>
      <c r="X308" s="517"/>
      <c r="Y308" s="517"/>
      <c r="Z308" s="517"/>
    </row>
    <row r="309" spans="1:26" ht="12.75">
      <c r="A309" s="517"/>
      <c r="B309" s="517"/>
      <c r="C309" s="517"/>
      <c r="D309" s="517"/>
      <c r="E309" s="517"/>
      <c r="F309" s="517"/>
      <c r="G309" s="517"/>
      <c r="H309" s="404"/>
      <c r="I309" s="517"/>
      <c r="J309" s="517"/>
      <c r="K309" s="517"/>
      <c r="L309" s="517"/>
      <c r="M309" s="517"/>
      <c r="N309" s="517"/>
      <c r="O309" s="517"/>
      <c r="P309" s="517"/>
      <c r="Q309" s="517"/>
      <c r="R309" s="517"/>
      <c r="S309" s="517"/>
      <c r="T309" s="517"/>
      <c r="U309" s="517"/>
      <c r="V309" s="517"/>
      <c r="W309" s="517"/>
      <c r="X309" s="517"/>
      <c r="Y309" s="517"/>
      <c r="Z309" s="517"/>
    </row>
    <row r="310" spans="1:26" ht="12.75">
      <c r="A310" s="517"/>
      <c r="B310" s="517"/>
      <c r="C310" s="517"/>
      <c r="D310" s="517"/>
      <c r="E310" s="517"/>
      <c r="F310" s="517"/>
      <c r="G310" s="517"/>
      <c r="H310" s="404"/>
      <c r="I310" s="517"/>
      <c r="J310" s="517"/>
      <c r="K310" s="517"/>
      <c r="L310" s="517"/>
      <c r="M310" s="517"/>
      <c r="N310" s="517"/>
      <c r="O310" s="517"/>
      <c r="P310" s="517"/>
      <c r="Q310" s="517"/>
      <c r="R310" s="517"/>
      <c r="S310" s="517"/>
      <c r="T310" s="517"/>
      <c r="U310" s="517"/>
      <c r="V310" s="517"/>
      <c r="W310" s="517"/>
      <c r="X310" s="517"/>
      <c r="Y310" s="517"/>
      <c r="Z310" s="517"/>
    </row>
    <row r="311" spans="1:26" ht="12.75">
      <c r="A311" s="517"/>
      <c r="B311" s="517"/>
      <c r="C311" s="517"/>
      <c r="D311" s="517"/>
      <c r="E311" s="517"/>
      <c r="F311" s="517"/>
      <c r="G311" s="517"/>
      <c r="H311" s="404"/>
      <c r="I311" s="517"/>
      <c r="J311" s="517"/>
      <c r="K311" s="517"/>
      <c r="L311" s="517"/>
      <c r="M311" s="517"/>
      <c r="N311" s="517"/>
      <c r="O311" s="517"/>
      <c r="P311" s="517"/>
      <c r="Q311" s="517"/>
      <c r="R311" s="517"/>
      <c r="S311" s="517"/>
      <c r="T311" s="517"/>
      <c r="U311" s="517"/>
      <c r="V311" s="517"/>
      <c r="W311" s="517"/>
      <c r="X311" s="517"/>
      <c r="Y311" s="517"/>
      <c r="Z311" s="517"/>
    </row>
    <row r="312" spans="1:26" ht="12.75">
      <c r="A312" s="517"/>
      <c r="B312" s="517"/>
      <c r="C312" s="517"/>
      <c r="D312" s="517"/>
      <c r="E312" s="517"/>
      <c r="F312" s="517"/>
      <c r="G312" s="517"/>
      <c r="H312" s="404"/>
      <c r="I312" s="517"/>
      <c r="J312" s="517"/>
      <c r="K312" s="517"/>
      <c r="L312" s="517"/>
      <c r="M312" s="517"/>
      <c r="N312" s="517"/>
      <c r="O312" s="517"/>
      <c r="P312" s="517"/>
      <c r="Q312" s="517"/>
      <c r="R312" s="517"/>
      <c r="S312" s="517"/>
      <c r="T312" s="517"/>
      <c r="U312" s="517"/>
      <c r="V312" s="517"/>
      <c r="W312" s="517"/>
      <c r="X312" s="517"/>
      <c r="Y312" s="517"/>
      <c r="Z312" s="517"/>
    </row>
    <row r="313" spans="1:26" ht="12.75">
      <c r="A313" s="517"/>
      <c r="B313" s="517"/>
      <c r="C313" s="517"/>
      <c r="D313" s="517"/>
      <c r="E313" s="517"/>
      <c r="F313" s="517"/>
      <c r="G313" s="517"/>
      <c r="H313" s="404"/>
      <c r="I313" s="517"/>
      <c r="J313" s="517"/>
      <c r="K313" s="517"/>
      <c r="L313" s="517"/>
      <c r="M313" s="517"/>
      <c r="N313" s="517"/>
      <c r="O313" s="517"/>
      <c r="P313" s="517"/>
      <c r="Q313" s="517"/>
      <c r="R313" s="517"/>
      <c r="S313" s="517"/>
      <c r="T313" s="517"/>
      <c r="U313" s="517"/>
      <c r="V313" s="517"/>
      <c r="W313" s="517"/>
      <c r="X313" s="517"/>
      <c r="Y313" s="517"/>
      <c r="Z313" s="517"/>
    </row>
    <row r="314" spans="1:26" ht="12.75">
      <c r="A314" s="517"/>
      <c r="B314" s="517"/>
      <c r="C314" s="517"/>
      <c r="D314" s="517"/>
      <c r="E314" s="517"/>
      <c r="F314" s="517"/>
      <c r="G314" s="517"/>
      <c r="H314" s="404"/>
      <c r="I314" s="517"/>
      <c r="J314" s="517"/>
      <c r="K314" s="517"/>
      <c r="L314" s="517"/>
      <c r="M314" s="517"/>
      <c r="N314" s="517"/>
      <c r="O314" s="517"/>
      <c r="P314" s="517"/>
      <c r="Q314" s="517"/>
      <c r="R314" s="517"/>
      <c r="S314" s="517"/>
      <c r="T314" s="517"/>
      <c r="U314" s="517"/>
      <c r="V314" s="517"/>
      <c r="W314" s="517"/>
      <c r="X314" s="517"/>
      <c r="Y314" s="517"/>
      <c r="Z314" s="517"/>
    </row>
    <row r="315" spans="1:26" ht="12.75">
      <c r="A315" s="517"/>
      <c r="B315" s="517"/>
      <c r="C315" s="517"/>
      <c r="D315" s="517"/>
      <c r="E315" s="517"/>
      <c r="F315" s="517"/>
      <c r="G315" s="517"/>
      <c r="H315" s="404"/>
      <c r="I315" s="517"/>
      <c r="J315" s="517"/>
      <c r="K315" s="517"/>
      <c r="L315" s="517"/>
      <c r="M315" s="517"/>
      <c r="N315" s="517"/>
      <c r="O315" s="517"/>
      <c r="P315" s="517"/>
      <c r="Q315" s="517"/>
      <c r="R315" s="517"/>
      <c r="S315" s="517"/>
      <c r="T315" s="517"/>
      <c r="U315" s="517"/>
      <c r="V315" s="517"/>
      <c r="W315" s="517"/>
      <c r="X315" s="517"/>
      <c r="Y315" s="517"/>
      <c r="Z315" s="517"/>
    </row>
    <row r="316" spans="1:26" ht="12.75">
      <c r="A316" s="517"/>
      <c r="B316" s="517"/>
      <c r="C316" s="517"/>
      <c r="D316" s="517"/>
      <c r="E316" s="517"/>
      <c r="F316" s="517"/>
      <c r="G316" s="517"/>
      <c r="H316" s="404"/>
      <c r="I316" s="517"/>
      <c r="J316" s="517"/>
      <c r="K316" s="517"/>
      <c r="L316" s="517"/>
      <c r="M316" s="517"/>
      <c r="N316" s="517"/>
      <c r="O316" s="517"/>
      <c r="P316" s="517"/>
      <c r="Q316" s="517"/>
      <c r="R316" s="517"/>
      <c r="S316" s="517"/>
      <c r="T316" s="517"/>
      <c r="U316" s="517"/>
      <c r="V316" s="517"/>
      <c r="W316" s="517"/>
      <c r="X316" s="517"/>
      <c r="Y316" s="517"/>
      <c r="Z316" s="517"/>
    </row>
    <row r="317" spans="1:26" ht="12.75">
      <c r="A317" s="517"/>
      <c r="B317" s="517"/>
      <c r="C317" s="517"/>
      <c r="D317" s="517"/>
      <c r="E317" s="517"/>
      <c r="F317" s="517"/>
      <c r="G317" s="517"/>
      <c r="H317" s="404"/>
      <c r="I317" s="517"/>
      <c r="J317" s="517"/>
      <c r="K317" s="517"/>
      <c r="L317" s="517"/>
      <c r="M317" s="517"/>
      <c r="N317" s="517"/>
      <c r="O317" s="517"/>
      <c r="P317" s="517"/>
      <c r="Q317" s="517"/>
      <c r="R317" s="517"/>
      <c r="S317" s="517"/>
      <c r="T317" s="517"/>
      <c r="U317" s="517"/>
      <c r="V317" s="517"/>
      <c r="W317" s="517"/>
      <c r="X317" s="517"/>
      <c r="Y317" s="517"/>
      <c r="Z317" s="517"/>
    </row>
    <row r="318" spans="1:26" ht="12.75">
      <c r="A318" s="517"/>
      <c r="B318" s="517"/>
      <c r="C318" s="517"/>
      <c r="D318" s="517"/>
      <c r="E318" s="517"/>
      <c r="F318" s="517"/>
      <c r="G318" s="517"/>
      <c r="H318" s="404"/>
      <c r="I318" s="517"/>
      <c r="J318" s="517"/>
      <c r="K318" s="517"/>
      <c r="L318" s="517"/>
      <c r="M318" s="517"/>
      <c r="N318" s="517"/>
      <c r="O318" s="517"/>
      <c r="P318" s="517"/>
      <c r="Q318" s="517"/>
      <c r="R318" s="517"/>
      <c r="S318" s="517"/>
      <c r="T318" s="517"/>
      <c r="U318" s="517"/>
      <c r="V318" s="517"/>
      <c r="W318" s="517"/>
      <c r="X318" s="517"/>
      <c r="Y318" s="517"/>
      <c r="Z318" s="517"/>
    </row>
    <row r="319" spans="1:26" ht="12.75">
      <c r="A319" s="517"/>
      <c r="B319" s="517"/>
      <c r="C319" s="517"/>
      <c r="D319" s="517"/>
      <c r="E319" s="517"/>
      <c r="F319" s="517"/>
      <c r="G319" s="517"/>
      <c r="H319" s="404"/>
      <c r="I319" s="517"/>
      <c r="J319" s="517"/>
      <c r="K319" s="517"/>
      <c r="L319" s="517"/>
      <c r="M319" s="517"/>
      <c r="N319" s="517"/>
      <c r="O319" s="517"/>
      <c r="P319" s="517"/>
      <c r="Q319" s="517"/>
      <c r="R319" s="517"/>
      <c r="S319" s="517"/>
      <c r="T319" s="517"/>
      <c r="U319" s="517"/>
      <c r="V319" s="517"/>
      <c r="W319" s="517"/>
      <c r="X319" s="517"/>
      <c r="Y319" s="517"/>
      <c r="Z319" s="517"/>
    </row>
    <row r="320" spans="1:26" ht="12.75">
      <c r="A320" s="517"/>
      <c r="B320" s="517"/>
      <c r="C320" s="517"/>
      <c r="D320" s="517"/>
      <c r="E320" s="517"/>
      <c r="F320" s="517"/>
      <c r="G320" s="517"/>
      <c r="H320" s="404"/>
      <c r="I320" s="517"/>
      <c r="J320" s="517"/>
      <c r="K320" s="517"/>
      <c r="L320" s="517"/>
      <c r="M320" s="517"/>
      <c r="N320" s="517"/>
      <c r="O320" s="517"/>
      <c r="P320" s="517"/>
      <c r="Q320" s="517"/>
      <c r="R320" s="517"/>
      <c r="S320" s="517"/>
      <c r="T320" s="517"/>
      <c r="U320" s="517"/>
      <c r="V320" s="517"/>
      <c r="W320" s="517"/>
      <c r="X320" s="517"/>
      <c r="Y320" s="517"/>
      <c r="Z320" s="517"/>
    </row>
    <row r="321" spans="1:26" ht="12.75">
      <c r="A321" s="517"/>
      <c r="B321" s="517"/>
      <c r="C321" s="517"/>
      <c r="D321" s="517"/>
      <c r="E321" s="517"/>
      <c r="F321" s="517"/>
      <c r="G321" s="517"/>
      <c r="H321" s="404"/>
      <c r="I321" s="517"/>
      <c r="J321" s="517"/>
      <c r="K321" s="517"/>
      <c r="L321" s="517"/>
      <c r="M321" s="517"/>
      <c r="N321" s="517"/>
      <c r="O321" s="517"/>
      <c r="P321" s="517"/>
      <c r="Q321" s="517"/>
      <c r="R321" s="517"/>
      <c r="S321" s="517"/>
      <c r="T321" s="517"/>
      <c r="U321" s="517"/>
      <c r="V321" s="517"/>
      <c r="W321" s="517"/>
      <c r="X321" s="517"/>
      <c r="Y321" s="517"/>
      <c r="Z321" s="517"/>
    </row>
    <row r="322" spans="1:26" ht="12.75">
      <c r="A322" s="517"/>
      <c r="B322" s="517"/>
      <c r="C322" s="517"/>
      <c r="D322" s="517"/>
      <c r="E322" s="517"/>
      <c r="F322" s="517"/>
      <c r="G322" s="517"/>
      <c r="H322" s="404"/>
      <c r="I322" s="517"/>
      <c r="J322" s="517"/>
      <c r="K322" s="517"/>
      <c r="L322" s="517"/>
      <c r="M322" s="517"/>
      <c r="N322" s="517"/>
      <c r="O322" s="517"/>
      <c r="P322" s="517"/>
      <c r="Q322" s="517"/>
      <c r="R322" s="517"/>
      <c r="S322" s="517"/>
      <c r="T322" s="517"/>
      <c r="U322" s="517"/>
      <c r="V322" s="517"/>
      <c r="W322" s="517"/>
      <c r="X322" s="517"/>
      <c r="Y322" s="517"/>
      <c r="Z322" s="517"/>
    </row>
    <row r="323" spans="1:26" ht="12.75">
      <c r="A323" s="517"/>
      <c r="B323" s="517"/>
      <c r="C323" s="517"/>
      <c r="D323" s="517"/>
      <c r="E323" s="517"/>
      <c r="F323" s="517"/>
      <c r="G323" s="517"/>
      <c r="H323" s="404"/>
      <c r="I323" s="517"/>
      <c r="J323" s="517"/>
      <c r="K323" s="517"/>
      <c r="L323" s="517"/>
      <c r="M323" s="517"/>
      <c r="N323" s="517"/>
      <c r="O323" s="517"/>
      <c r="P323" s="517"/>
      <c r="Q323" s="517"/>
      <c r="R323" s="517"/>
      <c r="S323" s="517"/>
      <c r="T323" s="517"/>
      <c r="U323" s="517"/>
      <c r="V323" s="517"/>
      <c r="W323" s="517"/>
      <c r="X323" s="517"/>
      <c r="Y323" s="517"/>
      <c r="Z323" s="517"/>
    </row>
    <row r="324" spans="1:26" ht="12.75">
      <c r="A324" s="517"/>
      <c r="B324" s="517"/>
      <c r="C324" s="517"/>
      <c r="D324" s="517"/>
      <c r="E324" s="517"/>
      <c r="F324" s="517"/>
      <c r="G324" s="517"/>
      <c r="H324" s="404"/>
      <c r="I324" s="517"/>
      <c r="J324" s="517"/>
      <c r="K324" s="517"/>
      <c r="L324" s="517"/>
      <c r="M324" s="517"/>
      <c r="N324" s="517"/>
      <c r="O324" s="517"/>
      <c r="P324" s="517"/>
      <c r="Q324" s="517"/>
      <c r="R324" s="517"/>
      <c r="S324" s="517"/>
      <c r="T324" s="517"/>
      <c r="U324" s="517"/>
      <c r="V324" s="517"/>
      <c r="W324" s="517"/>
      <c r="X324" s="517"/>
      <c r="Y324" s="517"/>
      <c r="Z324" s="517"/>
    </row>
    <row r="325" spans="1:26" ht="12.75">
      <c r="A325" s="517"/>
      <c r="B325" s="517"/>
      <c r="C325" s="517"/>
      <c r="D325" s="517"/>
      <c r="E325" s="517"/>
      <c r="F325" s="517"/>
      <c r="G325" s="517"/>
      <c r="H325" s="404"/>
      <c r="I325" s="517"/>
      <c r="J325" s="517"/>
      <c r="K325" s="517"/>
      <c r="L325" s="517"/>
      <c r="M325" s="517"/>
      <c r="N325" s="517"/>
      <c r="O325" s="517"/>
      <c r="P325" s="517"/>
      <c r="Q325" s="517"/>
      <c r="R325" s="517"/>
      <c r="S325" s="517"/>
      <c r="T325" s="517"/>
      <c r="U325" s="517"/>
      <c r="V325" s="517"/>
      <c r="W325" s="517"/>
      <c r="X325" s="517"/>
      <c r="Y325" s="517"/>
      <c r="Z325" s="517"/>
    </row>
    <row r="326" spans="1:26" ht="12.75">
      <c r="A326" s="517"/>
      <c r="B326" s="517"/>
      <c r="C326" s="517"/>
      <c r="D326" s="517"/>
      <c r="E326" s="517"/>
      <c r="F326" s="517"/>
      <c r="G326" s="517"/>
      <c r="H326" s="404"/>
      <c r="I326" s="517"/>
      <c r="J326" s="517"/>
      <c r="K326" s="517"/>
      <c r="L326" s="517"/>
      <c r="M326" s="517"/>
      <c r="N326" s="517"/>
      <c r="O326" s="517"/>
      <c r="P326" s="517"/>
      <c r="Q326" s="517"/>
      <c r="R326" s="517"/>
      <c r="S326" s="517"/>
      <c r="T326" s="517"/>
      <c r="U326" s="517"/>
      <c r="V326" s="517"/>
      <c r="W326" s="517"/>
      <c r="X326" s="517"/>
      <c r="Y326" s="517"/>
      <c r="Z326" s="517"/>
    </row>
    <row r="327" spans="1:26" ht="12.75">
      <c r="A327" s="517"/>
      <c r="B327" s="517"/>
      <c r="C327" s="517"/>
      <c r="D327" s="517"/>
      <c r="E327" s="517"/>
      <c r="F327" s="517"/>
      <c r="G327" s="517"/>
      <c r="H327" s="404"/>
      <c r="I327" s="517"/>
      <c r="J327" s="517"/>
      <c r="K327" s="517"/>
      <c r="L327" s="517"/>
      <c r="M327" s="517"/>
      <c r="N327" s="517"/>
      <c r="O327" s="517"/>
      <c r="P327" s="517"/>
      <c r="Q327" s="517"/>
      <c r="R327" s="517"/>
      <c r="S327" s="517"/>
      <c r="T327" s="517"/>
      <c r="U327" s="517"/>
      <c r="V327" s="517"/>
      <c r="W327" s="517"/>
      <c r="X327" s="517"/>
      <c r="Y327" s="517"/>
      <c r="Z327" s="517"/>
    </row>
    <row r="328" spans="1:26" ht="12.75">
      <c r="A328" s="517"/>
      <c r="B328" s="517"/>
      <c r="C328" s="517"/>
      <c r="D328" s="517"/>
      <c r="E328" s="517"/>
      <c r="F328" s="517"/>
      <c r="G328" s="517"/>
      <c r="H328" s="404"/>
      <c r="I328" s="517"/>
      <c r="J328" s="517"/>
      <c r="K328" s="517"/>
      <c r="L328" s="517"/>
      <c r="M328" s="517"/>
      <c r="N328" s="517"/>
      <c r="O328" s="517"/>
      <c r="P328" s="517"/>
      <c r="Q328" s="517"/>
      <c r="R328" s="517"/>
      <c r="S328" s="517"/>
      <c r="T328" s="517"/>
      <c r="U328" s="517"/>
      <c r="V328" s="517"/>
      <c r="W328" s="517"/>
      <c r="X328" s="517"/>
      <c r="Y328" s="517"/>
      <c r="Z328" s="517"/>
    </row>
    <row r="329" spans="1:26" ht="12.75">
      <c r="A329" s="517"/>
      <c r="B329" s="517"/>
      <c r="C329" s="517"/>
      <c r="D329" s="517"/>
      <c r="E329" s="517"/>
      <c r="F329" s="517"/>
      <c r="G329" s="517"/>
      <c r="H329" s="404"/>
      <c r="I329" s="517"/>
      <c r="J329" s="517"/>
      <c r="K329" s="517"/>
      <c r="L329" s="517"/>
      <c r="M329" s="517"/>
      <c r="N329" s="517"/>
      <c r="O329" s="517"/>
      <c r="P329" s="517"/>
      <c r="Q329" s="517"/>
      <c r="R329" s="517"/>
      <c r="S329" s="517"/>
      <c r="T329" s="517"/>
      <c r="U329" s="517"/>
      <c r="V329" s="517"/>
      <c r="W329" s="517"/>
      <c r="X329" s="517"/>
      <c r="Y329" s="517"/>
      <c r="Z329" s="517"/>
    </row>
    <row r="330" spans="1:26" ht="12.75">
      <c r="A330" s="517"/>
      <c r="B330" s="517"/>
      <c r="C330" s="517"/>
      <c r="D330" s="517"/>
      <c r="E330" s="517"/>
      <c r="F330" s="517"/>
      <c r="G330" s="517"/>
      <c r="H330" s="404"/>
      <c r="I330" s="517"/>
      <c r="J330" s="517"/>
      <c r="K330" s="517"/>
      <c r="L330" s="517"/>
      <c r="M330" s="517"/>
      <c r="N330" s="517"/>
      <c r="O330" s="517"/>
      <c r="P330" s="517"/>
      <c r="Q330" s="517"/>
      <c r="R330" s="517"/>
      <c r="S330" s="517"/>
      <c r="T330" s="517"/>
      <c r="U330" s="517"/>
      <c r="V330" s="517"/>
      <c r="W330" s="517"/>
      <c r="X330" s="517"/>
      <c r="Y330" s="517"/>
      <c r="Z330" s="517"/>
    </row>
    <row r="331" spans="1:26" ht="12.75">
      <c r="A331" s="517"/>
      <c r="B331" s="517"/>
      <c r="C331" s="517"/>
      <c r="D331" s="517"/>
      <c r="E331" s="517"/>
      <c r="F331" s="517"/>
      <c r="G331" s="517"/>
      <c r="H331" s="404"/>
      <c r="I331" s="517"/>
      <c r="J331" s="517"/>
      <c r="K331" s="517"/>
      <c r="L331" s="517"/>
      <c r="M331" s="517"/>
      <c r="N331" s="517"/>
      <c r="O331" s="517"/>
      <c r="P331" s="517"/>
      <c r="Q331" s="517"/>
      <c r="R331" s="517"/>
      <c r="S331" s="517"/>
      <c r="T331" s="517"/>
      <c r="U331" s="517"/>
      <c r="V331" s="517"/>
      <c r="W331" s="517"/>
      <c r="X331" s="517"/>
      <c r="Y331" s="517"/>
      <c r="Z331" s="517"/>
    </row>
    <row r="332" spans="1:26" ht="12.75">
      <c r="A332" s="517"/>
      <c r="B332" s="517"/>
      <c r="C332" s="517"/>
      <c r="D332" s="517"/>
      <c r="E332" s="517"/>
      <c r="F332" s="517"/>
      <c r="G332" s="517"/>
      <c r="H332" s="404"/>
      <c r="I332" s="517"/>
      <c r="J332" s="517"/>
      <c r="K332" s="517"/>
      <c r="L332" s="517"/>
      <c r="M332" s="517"/>
      <c r="N332" s="517"/>
      <c r="O332" s="517"/>
      <c r="P332" s="517"/>
      <c r="Q332" s="517"/>
      <c r="R332" s="517"/>
      <c r="S332" s="517"/>
      <c r="T332" s="517"/>
      <c r="U332" s="517"/>
      <c r="V332" s="517"/>
      <c r="W332" s="517"/>
      <c r="X332" s="517"/>
      <c r="Y332" s="517"/>
      <c r="Z332" s="517"/>
    </row>
    <row r="333" spans="1:26" ht="12.75">
      <c r="A333" s="517"/>
      <c r="B333" s="517"/>
      <c r="C333" s="517"/>
      <c r="D333" s="517"/>
      <c r="E333" s="517"/>
      <c r="F333" s="517"/>
      <c r="G333" s="517"/>
      <c r="H333" s="404"/>
      <c r="I333" s="517"/>
      <c r="J333" s="517"/>
      <c r="K333" s="517"/>
      <c r="L333" s="517"/>
      <c r="M333" s="517"/>
      <c r="N333" s="517"/>
      <c r="O333" s="517"/>
      <c r="P333" s="517"/>
      <c r="Q333" s="517"/>
      <c r="R333" s="517"/>
      <c r="S333" s="517"/>
      <c r="T333" s="517"/>
      <c r="U333" s="517"/>
      <c r="V333" s="517"/>
      <c r="W333" s="517"/>
      <c r="X333" s="517"/>
      <c r="Y333" s="517"/>
      <c r="Z333" s="517"/>
    </row>
    <row r="334" spans="1:26" ht="12.75">
      <c r="A334" s="517"/>
      <c r="B334" s="517"/>
      <c r="C334" s="517"/>
      <c r="D334" s="517"/>
      <c r="E334" s="517"/>
      <c r="F334" s="517"/>
      <c r="G334" s="517"/>
      <c r="H334" s="404"/>
      <c r="I334" s="517"/>
      <c r="J334" s="517"/>
      <c r="K334" s="517"/>
      <c r="L334" s="517"/>
      <c r="M334" s="517"/>
      <c r="N334" s="517"/>
      <c r="O334" s="517"/>
      <c r="P334" s="517"/>
      <c r="Q334" s="517"/>
      <c r="R334" s="517"/>
      <c r="S334" s="517"/>
      <c r="T334" s="517"/>
      <c r="U334" s="517"/>
      <c r="V334" s="517"/>
      <c r="W334" s="517"/>
      <c r="X334" s="517"/>
      <c r="Y334" s="517"/>
      <c r="Z334" s="517"/>
    </row>
    <row r="335" spans="1:26" ht="12.75">
      <c r="A335" s="517"/>
      <c r="B335" s="517"/>
      <c r="C335" s="517"/>
      <c r="D335" s="517"/>
      <c r="E335" s="517"/>
      <c r="F335" s="517"/>
      <c r="G335" s="517"/>
      <c r="H335" s="404"/>
      <c r="I335" s="517"/>
      <c r="J335" s="517"/>
      <c r="K335" s="517"/>
      <c r="L335" s="517"/>
      <c r="M335" s="517"/>
      <c r="N335" s="517"/>
      <c r="O335" s="517"/>
      <c r="P335" s="517"/>
      <c r="Q335" s="517"/>
      <c r="R335" s="517"/>
      <c r="S335" s="517"/>
      <c r="T335" s="517"/>
      <c r="U335" s="517"/>
      <c r="V335" s="517"/>
      <c r="W335" s="517"/>
      <c r="X335" s="517"/>
      <c r="Y335" s="517"/>
      <c r="Z335" s="517"/>
    </row>
    <row r="336" spans="1:26" ht="12.75">
      <c r="A336" s="517"/>
      <c r="B336" s="517"/>
      <c r="C336" s="517"/>
      <c r="D336" s="517"/>
      <c r="E336" s="517"/>
      <c r="F336" s="517"/>
      <c r="G336" s="517"/>
      <c r="H336" s="404"/>
      <c r="I336" s="517"/>
      <c r="J336" s="517"/>
      <c r="K336" s="517"/>
      <c r="L336" s="517"/>
      <c r="M336" s="517"/>
      <c r="N336" s="517"/>
      <c r="O336" s="517"/>
      <c r="P336" s="517"/>
      <c r="Q336" s="517"/>
      <c r="R336" s="517"/>
      <c r="S336" s="517"/>
      <c r="T336" s="517"/>
      <c r="U336" s="517"/>
      <c r="V336" s="517"/>
      <c r="W336" s="517"/>
      <c r="X336" s="517"/>
      <c r="Y336" s="517"/>
      <c r="Z336" s="517"/>
    </row>
    <row r="337" spans="1:26" ht="12.75">
      <c r="A337" s="517"/>
      <c r="B337" s="517"/>
      <c r="C337" s="517"/>
      <c r="D337" s="517"/>
      <c r="E337" s="517"/>
      <c r="F337" s="517"/>
      <c r="G337" s="517"/>
      <c r="H337" s="404"/>
      <c r="I337" s="517"/>
      <c r="J337" s="517"/>
      <c r="K337" s="517"/>
      <c r="L337" s="517"/>
      <c r="M337" s="517"/>
      <c r="N337" s="517"/>
      <c r="O337" s="517"/>
      <c r="P337" s="517"/>
      <c r="Q337" s="517"/>
      <c r="R337" s="517"/>
      <c r="S337" s="517"/>
      <c r="T337" s="517"/>
      <c r="U337" s="517"/>
      <c r="V337" s="517"/>
      <c r="W337" s="517"/>
      <c r="X337" s="517"/>
      <c r="Y337" s="517"/>
      <c r="Z337" s="517"/>
    </row>
    <row r="338" spans="1:26" ht="12.75">
      <c r="A338" s="517"/>
      <c r="B338" s="517"/>
      <c r="C338" s="517"/>
      <c r="D338" s="517"/>
      <c r="E338" s="517"/>
      <c r="F338" s="517"/>
      <c r="G338" s="517"/>
      <c r="H338" s="404"/>
      <c r="I338" s="517"/>
      <c r="J338" s="517"/>
      <c r="K338" s="517"/>
      <c r="L338" s="517"/>
      <c r="M338" s="517"/>
      <c r="N338" s="517"/>
      <c r="O338" s="517"/>
      <c r="P338" s="517"/>
      <c r="Q338" s="517"/>
      <c r="R338" s="517"/>
      <c r="S338" s="517"/>
      <c r="T338" s="517"/>
      <c r="U338" s="517"/>
      <c r="V338" s="517"/>
      <c r="W338" s="517"/>
      <c r="X338" s="517"/>
      <c r="Y338" s="517"/>
      <c r="Z338" s="517"/>
    </row>
    <row r="339" spans="1:26" ht="12.75">
      <c r="A339" s="517"/>
      <c r="B339" s="517"/>
      <c r="C339" s="517"/>
      <c r="D339" s="517"/>
      <c r="E339" s="517"/>
      <c r="F339" s="517"/>
      <c r="G339" s="517"/>
      <c r="H339" s="404"/>
      <c r="I339" s="517"/>
      <c r="J339" s="517"/>
      <c r="K339" s="517"/>
      <c r="L339" s="517"/>
      <c r="M339" s="517"/>
      <c r="N339" s="517"/>
      <c r="O339" s="517"/>
      <c r="P339" s="517"/>
      <c r="Q339" s="517"/>
      <c r="R339" s="517"/>
      <c r="S339" s="517"/>
      <c r="T339" s="517"/>
      <c r="U339" s="517"/>
      <c r="V339" s="517"/>
      <c r="W339" s="517"/>
      <c r="X339" s="517"/>
      <c r="Y339" s="517"/>
      <c r="Z339" s="517"/>
    </row>
    <row r="340" spans="1:26" ht="12.75">
      <c r="A340" s="517"/>
      <c r="B340" s="517"/>
      <c r="C340" s="517"/>
      <c r="D340" s="517"/>
      <c r="E340" s="517"/>
      <c r="F340" s="517"/>
      <c r="G340" s="517"/>
      <c r="H340" s="404"/>
      <c r="I340" s="517"/>
      <c r="J340" s="517"/>
      <c r="K340" s="517"/>
      <c r="L340" s="517"/>
      <c r="M340" s="517"/>
      <c r="N340" s="517"/>
      <c r="O340" s="517"/>
      <c r="P340" s="517"/>
      <c r="Q340" s="517"/>
      <c r="R340" s="517"/>
      <c r="S340" s="517"/>
      <c r="T340" s="517"/>
      <c r="U340" s="517"/>
      <c r="V340" s="517"/>
      <c r="W340" s="517"/>
      <c r="X340" s="517"/>
      <c r="Y340" s="517"/>
      <c r="Z340" s="517"/>
    </row>
    <row r="341" spans="1:26" ht="12.75">
      <c r="A341" s="517"/>
      <c r="B341" s="517"/>
      <c r="C341" s="517"/>
      <c r="D341" s="517"/>
      <c r="E341" s="517"/>
      <c r="F341" s="517"/>
      <c r="G341" s="517"/>
      <c r="H341" s="404"/>
      <c r="I341" s="517"/>
      <c r="J341" s="517"/>
      <c r="K341" s="517"/>
      <c r="L341" s="517"/>
      <c r="M341" s="517"/>
      <c r="N341" s="517"/>
      <c r="O341" s="517"/>
      <c r="P341" s="517"/>
      <c r="Q341" s="517"/>
      <c r="R341" s="517"/>
      <c r="S341" s="517"/>
      <c r="T341" s="517"/>
      <c r="U341" s="517"/>
      <c r="V341" s="517"/>
      <c r="W341" s="517"/>
      <c r="X341" s="517"/>
      <c r="Y341" s="517"/>
      <c r="Z341" s="517"/>
    </row>
    <row r="342" spans="1:26" ht="12.75">
      <c r="A342" s="517"/>
      <c r="B342" s="517"/>
      <c r="C342" s="517"/>
      <c r="D342" s="517"/>
      <c r="E342" s="517"/>
      <c r="F342" s="517"/>
      <c r="G342" s="517"/>
      <c r="H342" s="404"/>
      <c r="I342" s="517"/>
      <c r="J342" s="517"/>
      <c r="K342" s="517"/>
      <c r="L342" s="517"/>
      <c r="M342" s="517"/>
      <c r="N342" s="517"/>
      <c r="O342" s="517"/>
      <c r="P342" s="517"/>
      <c r="Q342" s="517"/>
      <c r="R342" s="517"/>
      <c r="S342" s="517"/>
      <c r="T342" s="517"/>
      <c r="U342" s="517"/>
      <c r="V342" s="517"/>
      <c r="W342" s="517"/>
      <c r="X342" s="517"/>
      <c r="Y342" s="517"/>
      <c r="Z342" s="517"/>
    </row>
    <row r="343" spans="1:26" ht="12.75">
      <c r="A343" s="517"/>
      <c r="B343" s="517"/>
      <c r="C343" s="517"/>
      <c r="D343" s="517"/>
      <c r="E343" s="517"/>
      <c r="F343" s="517"/>
      <c r="G343" s="517"/>
      <c r="H343" s="404"/>
      <c r="I343" s="517"/>
      <c r="J343" s="517"/>
      <c r="K343" s="517"/>
      <c r="L343" s="517"/>
      <c r="M343" s="517"/>
      <c r="N343" s="517"/>
      <c r="O343" s="517"/>
      <c r="P343" s="517"/>
      <c r="Q343" s="517"/>
      <c r="R343" s="517"/>
      <c r="S343" s="517"/>
      <c r="T343" s="517"/>
      <c r="U343" s="517"/>
      <c r="V343" s="517"/>
      <c r="W343" s="517"/>
      <c r="X343" s="517"/>
      <c r="Y343" s="517"/>
      <c r="Z343" s="517"/>
    </row>
    <row r="344" spans="1:26" ht="12.75">
      <c r="A344" s="517"/>
      <c r="B344" s="517"/>
      <c r="C344" s="517"/>
      <c r="D344" s="517"/>
      <c r="E344" s="517"/>
      <c r="F344" s="517"/>
      <c r="G344" s="517"/>
      <c r="H344" s="404"/>
      <c r="I344" s="517"/>
      <c r="J344" s="517"/>
      <c r="K344" s="517"/>
      <c r="L344" s="517"/>
      <c r="M344" s="517"/>
      <c r="N344" s="517"/>
      <c r="O344" s="517"/>
      <c r="P344" s="517"/>
      <c r="Q344" s="517"/>
      <c r="R344" s="517"/>
      <c r="S344" s="517"/>
      <c r="T344" s="517"/>
      <c r="U344" s="517"/>
      <c r="V344" s="517"/>
      <c r="W344" s="517"/>
      <c r="X344" s="517"/>
      <c r="Y344" s="517"/>
      <c r="Z344" s="517"/>
    </row>
    <row r="345" spans="1:26" ht="12.75">
      <c r="A345" s="517"/>
      <c r="B345" s="517"/>
      <c r="C345" s="517"/>
      <c r="D345" s="517"/>
      <c r="E345" s="517"/>
      <c r="F345" s="517"/>
      <c r="G345" s="517"/>
      <c r="H345" s="404"/>
      <c r="I345" s="517"/>
      <c r="J345" s="517"/>
      <c r="K345" s="517"/>
      <c r="L345" s="517"/>
      <c r="M345" s="517"/>
      <c r="N345" s="517"/>
      <c r="O345" s="517"/>
      <c r="P345" s="517"/>
      <c r="Q345" s="517"/>
      <c r="R345" s="517"/>
      <c r="S345" s="517"/>
      <c r="T345" s="517"/>
      <c r="U345" s="517"/>
      <c r="V345" s="517"/>
      <c r="W345" s="517"/>
      <c r="X345" s="517"/>
      <c r="Y345" s="517"/>
      <c r="Z345" s="517"/>
    </row>
    <row r="346" spans="1:26" ht="12.75">
      <c r="A346" s="517"/>
      <c r="B346" s="517"/>
      <c r="C346" s="517"/>
      <c r="D346" s="517"/>
      <c r="E346" s="517"/>
      <c r="F346" s="517"/>
      <c r="G346" s="517"/>
      <c r="H346" s="404"/>
      <c r="I346" s="517"/>
      <c r="J346" s="517"/>
      <c r="K346" s="517"/>
      <c r="L346" s="517"/>
      <c r="M346" s="517"/>
      <c r="N346" s="517"/>
      <c r="O346" s="517"/>
      <c r="P346" s="517"/>
      <c r="Q346" s="517"/>
      <c r="R346" s="517"/>
      <c r="S346" s="517"/>
      <c r="T346" s="517"/>
      <c r="U346" s="517"/>
      <c r="V346" s="517"/>
      <c r="W346" s="517"/>
      <c r="X346" s="517"/>
      <c r="Y346" s="517"/>
      <c r="Z346" s="517"/>
    </row>
    <row r="347" spans="1:26" ht="12.75">
      <c r="A347" s="517"/>
      <c r="B347" s="517"/>
      <c r="C347" s="517"/>
      <c r="D347" s="517"/>
      <c r="E347" s="517"/>
      <c r="F347" s="517"/>
      <c r="G347" s="517"/>
      <c r="H347" s="404"/>
      <c r="I347" s="517"/>
      <c r="J347" s="517"/>
      <c r="K347" s="517"/>
      <c r="L347" s="517"/>
      <c r="M347" s="517"/>
      <c r="N347" s="517"/>
      <c r="O347" s="517"/>
      <c r="P347" s="517"/>
      <c r="Q347" s="517"/>
      <c r="R347" s="517"/>
      <c r="S347" s="517"/>
      <c r="T347" s="517"/>
      <c r="U347" s="517"/>
      <c r="V347" s="517"/>
      <c r="W347" s="517"/>
      <c r="X347" s="517"/>
      <c r="Y347" s="517"/>
      <c r="Z347" s="517"/>
    </row>
    <row r="348" spans="1:26" ht="12.75">
      <c r="A348" s="517"/>
      <c r="B348" s="517"/>
      <c r="C348" s="517"/>
      <c r="D348" s="517"/>
      <c r="E348" s="517"/>
      <c r="F348" s="517"/>
      <c r="G348" s="517"/>
      <c r="H348" s="404"/>
      <c r="I348" s="517"/>
      <c r="J348" s="517"/>
      <c r="K348" s="517"/>
      <c r="L348" s="517"/>
      <c r="M348" s="517"/>
      <c r="N348" s="517"/>
      <c r="O348" s="517"/>
      <c r="P348" s="517"/>
      <c r="Q348" s="517"/>
      <c r="R348" s="517"/>
      <c r="S348" s="517"/>
      <c r="T348" s="517"/>
      <c r="U348" s="517"/>
      <c r="V348" s="517"/>
      <c r="W348" s="517"/>
      <c r="X348" s="517"/>
      <c r="Y348" s="517"/>
      <c r="Z348" s="517"/>
    </row>
    <row r="349" spans="1:26" ht="12.75">
      <c r="A349" s="517"/>
      <c r="B349" s="517"/>
      <c r="C349" s="517"/>
      <c r="D349" s="517"/>
      <c r="E349" s="517"/>
      <c r="F349" s="517"/>
      <c r="G349" s="517"/>
      <c r="H349" s="404"/>
      <c r="I349" s="517"/>
      <c r="J349" s="517"/>
      <c r="K349" s="517"/>
      <c r="L349" s="517"/>
      <c r="M349" s="517"/>
      <c r="N349" s="517"/>
      <c r="O349" s="517"/>
      <c r="P349" s="517"/>
      <c r="Q349" s="517"/>
      <c r="R349" s="517"/>
      <c r="S349" s="517"/>
      <c r="T349" s="517"/>
      <c r="U349" s="517"/>
      <c r="V349" s="517"/>
      <c r="W349" s="517"/>
      <c r="X349" s="517"/>
      <c r="Y349" s="517"/>
      <c r="Z349" s="517"/>
    </row>
    <row r="350" spans="1:26" ht="12.75">
      <c r="A350" s="517"/>
      <c r="B350" s="517"/>
      <c r="C350" s="517"/>
      <c r="D350" s="517"/>
      <c r="E350" s="517"/>
      <c r="F350" s="517"/>
      <c r="G350" s="517"/>
      <c r="H350" s="404"/>
      <c r="I350" s="517"/>
      <c r="J350" s="517"/>
      <c r="K350" s="517"/>
      <c r="L350" s="517"/>
      <c r="M350" s="517"/>
      <c r="N350" s="517"/>
      <c r="O350" s="517"/>
      <c r="P350" s="517"/>
      <c r="Q350" s="517"/>
      <c r="R350" s="517"/>
      <c r="S350" s="517"/>
      <c r="T350" s="517"/>
      <c r="U350" s="517"/>
      <c r="V350" s="517"/>
      <c r="W350" s="517"/>
      <c r="X350" s="517"/>
      <c r="Y350" s="517"/>
      <c r="Z350" s="517"/>
    </row>
    <row r="351" spans="1:26" ht="12.75">
      <c r="A351" s="517"/>
      <c r="B351" s="517"/>
      <c r="C351" s="517"/>
      <c r="D351" s="517"/>
      <c r="E351" s="517"/>
      <c r="F351" s="517"/>
      <c r="G351" s="517"/>
      <c r="H351" s="404"/>
      <c r="I351" s="517"/>
      <c r="J351" s="517"/>
      <c r="K351" s="517"/>
      <c r="L351" s="517"/>
      <c r="M351" s="517"/>
      <c r="N351" s="517"/>
      <c r="O351" s="517"/>
      <c r="P351" s="517"/>
      <c r="Q351" s="517"/>
      <c r="R351" s="517"/>
      <c r="S351" s="517"/>
      <c r="T351" s="517"/>
      <c r="U351" s="517"/>
      <c r="V351" s="517"/>
      <c r="W351" s="517"/>
      <c r="X351" s="517"/>
      <c r="Y351" s="517"/>
      <c r="Z351" s="517"/>
    </row>
    <row r="352" spans="1:26" ht="12.75">
      <c r="A352" s="517"/>
      <c r="B352" s="517"/>
      <c r="C352" s="517"/>
      <c r="D352" s="517"/>
      <c r="E352" s="517"/>
      <c r="F352" s="517"/>
      <c r="G352" s="517"/>
      <c r="H352" s="404"/>
      <c r="I352" s="517"/>
      <c r="J352" s="517"/>
      <c r="K352" s="517"/>
      <c r="L352" s="517"/>
      <c r="M352" s="517"/>
      <c r="N352" s="517"/>
      <c r="O352" s="517"/>
      <c r="P352" s="517"/>
      <c r="Q352" s="517"/>
      <c r="R352" s="517"/>
      <c r="S352" s="517"/>
      <c r="T352" s="517"/>
      <c r="U352" s="517"/>
      <c r="V352" s="517"/>
      <c r="W352" s="517"/>
      <c r="X352" s="517"/>
      <c r="Y352" s="517"/>
      <c r="Z352" s="517"/>
    </row>
    <row r="353" spans="1:26" ht="12.75">
      <c r="A353" s="517"/>
      <c r="B353" s="517"/>
      <c r="C353" s="517"/>
      <c r="D353" s="517"/>
      <c r="E353" s="517"/>
      <c r="F353" s="517"/>
      <c r="G353" s="517"/>
      <c r="H353" s="404"/>
      <c r="I353" s="517"/>
      <c r="J353" s="517"/>
      <c r="K353" s="517"/>
      <c r="L353" s="517"/>
      <c r="M353" s="517"/>
      <c r="N353" s="517"/>
      <c r="O353" s="517"/>
      <c r="P353" s="517"/>
      <c r="Q353" s="517"/>
      <c r="R353" s="517"/>
      <c r="S353" s="517"/>
      <c r="T353" s="517"/>
      <c r="U353" s="517"/>
      <c r="V353" s="517"/>
      <c r="W353" s="517"/>
      <c r="X353" s="517"/>
      <c r="Y353" s="517"/>
      <c r="Z353" s="517"/>
    </row>
    <row r="354" spans="1:26" ht="12.75">
      <c r="A354" s="517"/>
      <c r="B354" s="517"/>
      <c r="C354" s="517"/>
      <c r="D354" s="517"/>
      <c r="E354" s="517"/>
      <c r="F354" s="517"/>
      <c r="G354" s="517"/>
      <c r="H354" s="404"/>
      <c r="I354" s="517"/>
      <c r="J354" s="517"/>
      <c r="K354" s="517"/>
      <c r="L354" s="517"/>
      <c r="M354" s="517"/>
      <c r="N354" s="517"/>
      <c r="O354" s="517"/>
      <c r="P354" s="517"/>
      <c r="Q354" s="517"/>
      <c r="R354" s="517"/>
      <c r="S354" s="517"/>
      <c r="T354" s="517"/>
      <c r="U354" s="517"/>
      <c r="V354" s="517"/>
      <c r="W354" s="517"/>
      <c r="X354" s="517"/>
      <c r="Y354" s="517"/>
      <c r="Z354" s="517"/>
    </row>
    <row r="355" spans="1:26" ht="12.75">
      <c r="A355" s="517"/>
      <c r="B355" s="517"/>
      <c r="C355" s="517"/>
      <c r="D355" s="517"/>
      <c r="E355" s="517"/>
      <c r="F355" s="517"/>
      <c r="G355" s="517"/>
      <c r="H355" s="404"/>
      <c r="I355" s="517"/>
      <c r="J355" s="517"/>
      <c r="K355" s="517"/>
      <c r="L355" s="517"/>
      <c r="M355" s="517"/>
      <c r="N355" s="517"/>
      <c r="O355" s="517"/>
      <c r="P355" s="517"/>
      <c r="Q355" s="517"/>
      <c r="R355" s="517"/>
      <c r="S355" s="517"/>
      <c r="T355" s="517"/>
      <c r="U355" s="517"/>
      <c r="V355" s="517"/>
      <c r="W355" s="517"/>
      <c r="X355" s="517"/>
      <c r="Y355" s="517"/>
      <c r="Z355" s="517"/>
    </row>
    <row r="356" spans="1:26" ht="12.75">
      <c r="A356" s="517"/>
      <c r="B356" s="517"/>
      <c r="C356" s="517"/>
      <c r="D356" s="517"/>
      <c r="E356" s="517"/>
      <c r="F356" s="517"/>
      <c r="G356" s="517"/>
      <c r="H356" s="404"/>
      <c r="I356" s="517"/>
      <c r="J356" s="517"/>
      <c r="K356" s="517"/>
      <c r="L356" s="517"/>
      <c r="M356" s="517"/>
      <c r="N356" s="517"/>
      <c r="O356" s="517"/>
      <c r="P356" s="517"/>
      <c r="Q356" s="517"/>
      <c r="R356" s="517"/>
      <c r="S356" s="517"/>
      <c r="T356" s="517"/>
      <c r="U356" s="517"/>
      <c r="V356" s="517"/>
      <c r="W356" s="517"/>
      <c r="X356" s="517"/>
      <c r="Y356" s="517"/>
      <c r="Z356" s="517"/>
    </row>
    <row r="357" spans="1:26" ht="12.75">
      <c r="A357" s="517"/>
      <c r="B357" s="517"/>
      <c r="C357" s="517"/>
      <c r="D357" s="517"/>
      <c r="E357" s="517"/>
      <c r="F357" s="517"/>
      <c r="G357" s="517"/>
      <c r="H357" s="404"/>
      <c r="I357" s="517"/>
      <c r="J357" s="517"/>
      <c r="K357" s="517"/>
      <c r="L357" s="517"/>
      <c r="M357" s="517"/>
      <c r="N357" s="517"/>
      <c r="O357" s="517"/>
      <c r="P357" s="517"/>
      <c r="Q357" s="517"/>
      <c r="R357" s="517"/>
      <c r="S357" s="517"/>
      <c r="T357" s="517"/>
      <c r="U357" s="517"/>
      <c r="V357" s="517"/>
      <c r="W357" s="517"/>
      <c r="X357" s="517"/>
      <c r="Y357" s="517"/>
      <c r="Z357" s="517"/>
    </row>
    <row r="358" spans="1:26" ht="12.75">
      <c r="A358" s="517"/>
      <c r="B358" s="517"/>
      <c r="C358" s="517"/>
      <c r="D358" s="517"/>
      <c r="E358" s="517"/>
      <c r="F358" s="517"/>
      <c r="G358" s="517"/>
      <c r="H358" s="404"/>
      <c r="I358" s="517"/>
      <c r="J358" s="517"/>
      <c r="K358" s="517"/>
      <c r="L358" s="517"/>
      <c r="M358" s="517"/>
      <c r="N358" s="517"/>
      <c r="O358" s="517"/>
      <c r="P358" s="517"/>
      <c r="Q358" s="517"/>
      <c r="R358" s="517"/>
      <c r="S358" s="517"/>
      <c r="T358" s="517"/>
      <c r="U358" s="517"/>
      <c r="V358" s="517"/>
      <c r="W358" s="517"/>
      <c r="X358" s="517"/>
      <c r="Y358" s="517"/>
      <c r="Z358" s="517"/>
    </row>
    <row r="359" spans="1:26" ht="12.75">
      <c r="A359" s="517"/>
      <c r="B359" s="517"/>
      <c r="C359" s="517"/>
      <c r="D359" s="517"/>
      <c r="E359" s="517"/>
      <c r="F359" s="517"/>
      <c r="G359" s="517"/>
      <c r="H359" s="404"/>
      <c r="I359" s="517"/>
      <c r="J359" s="517"/>
      <c r="K359" s="517"/>
      <c r="L359" s="517"/>
      <c r="M359" s="517"/>
      <c r="N359" s="517"/>
      <c r="O359" s="517"/>
      <c r="P359" s="517"/>
      <c r="Q359" s="517"/>
      <c r="R359" s="517"/>
      <c r="S359" s="517"/>
      <c r="T359" s="517"/>
      <c r="U359" s="517"/>
      <c r="V359" s="517"/>
      <c r="W359" s="517"/>
      <c r="X359" s="517"/>
      <c r="Y359" s="517"/>
      <c r="Z359" s="517"/>
    </row>
    <row r="360" spans="1:26" ht="12.75">
      <c r="A360" s="517"/>
      <c r="B360" s="517"/>
      <c r="C360" s="517"/>
      <c r="D360" s="517"/>
      <c r="E360" s="517"/>
      <c r="F360" s="517"/>
      <c r="G360" s="517"/>
      <c r="H360" s="404"/>
      <c r="I360" s="517"/>
      <c r="J360" s="517"/>
      <c r="K360" s="517"/>
      <c r="L360" s="517"/>
      <c r="M360" s="517"/>
      <c r="N360" s="517"/>
      <c r="O360" s="517"/>
      <c r="P360" s="517"/>
      <c r="Q360" s="517"/>
      <c r="R360" s="517"/>
      <c r="S360" s="517"/>
      <c r="T360" s="517"/>
      <c r="U360" s="517"/>
      <c r="V360" s="517"/>
      <c r="W360" s="517"/>
      <c r="X360" s="517"/>
      <c r="Y360" s="517"/>
      <c r="Z360" s="517"/>
    </row>
    <row r="361" spans="1:26" ht="12.75">
      <c r="A361" s="517"/>
      <c r="B361" s="517"/>
      <c r="C361" s="517"/>
      <c r="D361" s="517"/>
      <c r="E361" s="517"/>
      <c r="F361" s="517"/>
      <c r="G361" s="517"/>
      <c r="H361" s="404"/>
      <c r="I361" s="517"/>
      <c r="J361" s="517"/>
      <c r="K361" s="517"/>
      <c r="L361" s="517"/>
      <c r="M361" s="517"/>
      <c r="N361" s="517"/>
      <c r="O361" s="517"/>
      <c r="P361" s="517"/>
      <c r="Q361" s="517"/>
      <c r="R361" s="517"/>
      <c r="S361" s="517"/>
      <c r="T361" s="517"/>
      <c r="U361" s="517"/>
      <c r="V361" s="517"/>
      <c r="W361" s="517"/>
      <c r="X361" s="517"/>
      <c r="Y361" s="517"/>
      <c r="Z361" s="517"/>
    </row>
    <row r="362" spans="1:26" ht="12.75">
      <c r="A362" s="517"/>
      <c r="B362" s="517"/>
      <c r="C362" s="517"/>
      <c r="D362" s="517"/>
      <c r="E362" s="517"/>
      <c r="F362" s="517"/>
      <c r="G362" s="517"/>
      <c r="H362" s="404"/>
      <c r="I362" s="517"/>
      <c r="J362" s="517"/>
      <c r="K362" s="517"/>
      <c r="L362" s="517"/>
      <c r="M362" s="517"/>
      <c r="N362" s="517"/>
      <c r="O362" s="517"/>
      <c r="P362" s="517"/>
      <c r="Q362" s="517"/>
      <c r="R362" s="517"/>
      <c r="S362" s="517"/>
      <c r="T362" s="517"/>
      <c r="U362" s="517"/>
      <c r="V362" s="517"/>
      <c r="W362" s="517"/>
      <c r="X362" s="517"/>
      <c r="Y362" s="517"/>
      <c r="Z362" s="517"/>
    </row>
    <row r="363" spans="1:26" ht="12.75">
      <c r="A363" s="517"/>
      <c r="B363" s="517"/>
      <c r="C363" s="517"/>
      <c r="D363" s="517"/>
      <c r="E363" s="517"/>
      <c r="F363" s="517"/>
      <c r="G363" s="517"/>
      <c r="H363" s="404"/>
      <c r="I363" s="517"/>
      <c r="J363" s="517"/>
      <c r="K363" s="517"/>
      <c r="L363" s="517"/>
      <c r="M363" s="517"/>
      <c r="N363" s="517"/>
      <c r="O363" s="517"/>
      <c r="P363" s="517"/>
      <c r="Q363" s="517"/>
      <c r="R363" s="517"/>
      <c r="S363" s="517"/>
      <c r="T363" s="517"/>
      <c r="U363" s="517"/>
      <c r="V363" s="517"/>
      <c r="W363" s="517"/>
      <c r="X363" s="517"/>
      <c r="Y363" s="517"/>
      <c r="Z363" s="517"/>
    </row>
    <row r="364" spans="1:26" ht="12.75">
      <c r="A364" s="517"/>
      <c r="B364" s="517"/>
      <c r="C364" s="517"/>
      <c r="D364" s="517"/>
      <c r="E364" s="517"/>
      <c r="F364" s="517"/>
      <c r="G364" s="517"/>
      <c r="H364" s="404"/>
      <c r="I364" s="517"/>
      <c r="J364" s="517"/>
      <c r="K364" s="517"/>
      <c r="L364" s="517"/>
      <c r="M364" s="517"/>
      <c r="N364" s="517"/>
      <c r="O364" s="517"/>
      <c r="P364" s="517"/>
      <c r="Q364" s="517"/>
      <c r="R364" s="517"/>
      <c r="S364" s="517"/>
      <c r="T364" s="517"/>
      <c r="U364" s="517"/>
      <c r="V364" s="517"/>
      <c r="W364" s="517"/>
      <c r="X364" s="517"/>
      <c r="Y364" s="517"/>
      <c r="Z364" s="517"/>
    </row>
    <row r="365" spans="1:26" ht="12.75">
      <c r="A365" s="517"/>
      <c r="B365" s="517"/>
      <c r="C365" s="517"/>
      <c r="D365" s="517"/>
      <c r="E365" s="517"/>
      <c r="F365" s="517"/>
      <c r="G365" s="517"/>
      <c r="H365" s="404"/>
      <c r="I365" s="517"/>
      <c r="J365" s="517"/>
      <c r="K365" s="517"/>
      <c r="L365" s="517"/>
      <c r="M365" s="517"/>
      <c r="N365" s="517"/>
      <c r="O365" s="517"/>
      <c r="P365" s="517"/>
      <c r="Q365" s="517"/>
      <c r="R365" s="517"/>
      <c r="S365" s="517"/>
      <c r="T365" s="517"/>
      <c r="U365" s="517"/>
      <c r="V365" s="517"/>
      <c r="W365" s="517"/>
      <c r="X365" s="517"/>
      <c r="Y365" s="517"/>
      <c r="Z365" s="517"/>
    </row>
    <row r="366" spans="1:26" ht="12.75">
      <c r="A366" s="517"/>
      <c r="B366" s="517"/>
      <c r="C366" s="517"/>
      <c r="D366" s="517"/>
      <c r="E366" s="517"/>
      <c r="F366" s="517"/>
      <c r="G366" s="517"/>
      <c r="H366" s="404"/>
      <c r="I366" s="517"/>
      <c r="J366" s="517"/>
      <c r="K366" s="517"/>
      <c r="L366" s="517"/>
      <c r="M366" s="517"/>
      <c r="N366" s="517"/>
      <c r="O366" s="517"/>
      <c r="P366" s="517"/>
      <c r="Q366" s="517"/>
      <c r="R366" s="517"/>
      <c r="S366" s="517"/>
      <c r="T366" s="517"/>
      <c r="U366" s="517"/>
      <c r="V366" s="517"/>
      <c r="W366" s="517"/>
      <c r="X366" s="517"/>
      <c r="Y366" s="517"/>
      <c r="Z366" s="517"/>
    </row>
    <row r="367" spans="1:26" ht="12.75">
      <c r="A367" s="517"/>
      <c r="B367" s="517"/>
      <c r="C367" s="517"/>
      <c r="D367" s="517"/>
      <c r="E367" s="517"/>
      <c r="F367" s="517"/>
      <c r="G367" s="517"/>
      <c r="H367" s="404"/>
      <c r="I367" s="517"/>
      <c r="J367" s="517"/>
      <c r="K367" s="517"/>
      <c r="L367" s="517"/>
      <c r="M367" s="517"/>
      <c r="N367" s="517"/>
      <c r="O367" s="517"/>
      <c r="P367" s="517"/>
      <c r="Q367" s="517"/>
      <c r="R367" s="517"/>
      <c r="S367" s="517"/>
      <c r="T367" s="517"/>
      <c r="U367" s="517"/>
      <c r="V367" s="517"/>
      <c r="W367" s="517"/>
      <c r="X367" s="517"/>
      <c r="Y367" s="517"/>
      <c r="Z367" s="517"/>
    </row>
    <row r="368" spans="1:26" ht="12.75">
      <c r="A368" s="517"/>
      <c r="B368" s="517"/>
      <c r="C368" s="517"/>
      <c r="D368" s="517"/>
      <c r="E368" s="517"/>
      <c r="F368" s="517"/>
      <c r="G368" s="517"/>
      <c r="H368" s="404"/>
      <c r="I368" s="517"/>
      <c r="J368" s="517"/>
      <c r="K368" s="517"/>
      <c r="L368" s="517"/>
      <c r="M368" s="517"/>
      <c r="N368" s="517"/>
      <c r="O368" s="517"/>
      <c r="P368" s="517"/>
      <c r="Q368" s="517"/>
      <c r="R368" s="517"/>
      <c r="S368" s="517"/>
      <c r="T368" s="517"/>
      <c r="U368" s="517"/>
      <c r="V368" s="517"/>
      <c r="W368" s="517"/>
      <c r="X368" s="517"/>
      <c r="Y368" s="517"/>
      <c r="Z368" s="517"/>
    </row>
    <row r="369" spans="1:26" ht="12.75">
      <c r="A369" s="517"/>
      <c r="B369" s="517"/>
      <c r="C369" s="517"/>
      <c r="D369" s="517"/>
      <c r="E369" s="517"/>
      <c r="F369" s="517"/>
      <c r="G369" s="517"/>
      <c r="H369" s="404"/>
      <c r="I369" s="517"/>
      <c r="J369" s="517"/>
      <c r="K369" s="517"/>
      <c r="L369" s="517"/>
      <c r="M369" s="517"/>
      <c r="N369" s="517"/>
      <c r="O369" s="517"/>
      <c r="P369" s="517"/>
      <c r="Q369" s="517"/>
      <c r="R369" s="517"/>
      <c r="S369" s="517"/>
      <c r="T369" s="517"/>
      <c r="U369" s="517"/>
      <c r="V369" s="517"/>
      <c r="W369" s="517"/>
      <c r="X369" s="517"/>
      <c r="Y369" s="517"/>
      <c r="Z369" s="517"/>
    </row>
    <row r="370" spans="1:26" ht="12.75">
      <c r="A370" s="517"/>
      <c r="B370" s="517"/>
      <c r="C370" s="517"/>
      <c r="D370" s="517"/>
      <c r="E370" s="517"/>
      <c r="F370" s="517"/>
      <c r="G370" s="517"/>
      <c r="H370" s="404"/>
      <c r="I370" s="517"/>
      <c r="J370" s="517"/>
      <c r="K370" s="517"/>
      <c r="L370" s="517"/>
      <c r="M370" s="517"/>
      <c r="N370" s="517"/>
      <c r="O370" s="517"/>
      <c r="P370" s="517"/>
      <c r="Q370" s="517"/>
      <c r="R370" s="517"/>
      <c r="S370" s="517"/>
      <c r="T370" s="517"/>
      <c r="U370" s="517"/>
      <c r="V370" s="517"/>
      <c r="W370" s="517"/>
      <c r="X370" s="517"/>
      <c r="Y370" s="517"/>
      <c r="Z370" s="517"/>
    </row>
    <row r="371" spans="1:26" ht="12.75">
      <c r="A371" s="517"/>
      <c r="B371" s="517"/>
      <c r="C371" s="517"/>
      <c r="D371" s="517"/>
      <c r="E371" s="517"/>
      <c r="F371" s="517"/>
      <c r="G371" s="517"/>
      <c r="H371" s="404"/>
      <c r="I371" s="517"/>
      <c r="J371" s="517"/>
      <c r="K371" s="517"/>
      <c r="L371" s="517"/>
      <c r="M371" s="517"/>
      <c r="N371" s="517"/>
      <c r="O371" s="517"/>
      <c r="P371" s="517"/>
      <c r="Q371" s="517"/>
      <c r="R371" s="517"/>
      <c r="S371" s="517"/>
      <c r="T371" s="517"/>
      <c r="U371" s="517"/>
      <c r="V371" s="517"/>
      <c r="W371" s="517"/>
      <c r="X371" s="517"/>
      <c r="Y371" s="517"/>
      <c r="Z371" s="517"/>
    </row>
    <row r="372" spans="1:26" ht="12.75">
      <c r="A372" s="517"/>
      <c r="B372" s="517"/>
      <c r="C372" s="517"/>
      <c r="D372" s="517"/>
      <c r="E372" s="517"/>
      <c r="F372" s="517"/>
      <c r="G372" s="517"/>
      <c r="H372" s="404"/>
      <c r="I372" s="517"/>
      <c r="J372" s="517"/>
      <c r="K372" s="517"/>
      <c r="L372" s="517"/>
      <c r="M372" s="517"/>
      <c r="N372" s="517"/>
      <c r="O372" s="517"/>
      <c r="P372" s="517"/>
      <c r="Q372" s="517"/>
      <c r="R372" s="517"/>
      <c r="S372" s="517"/>
      <c r="T372" s="517"/>
      <c r="U372" s="517"/>
      <c r="V372" s="517"/>
      <c r="W372" s="517"/>
      <c r="X372" s="517"/>
      <c r="Y372" s="517"/>
      <c r="Z372" s="517"/>
    </row>
    <row r="373" spans="1:26" ht="12.75">
      <c r="A373" s="517"/>
      <c r="B373" s="517"/>
      <c r="C373" s="517"/>
      <c r="D373" s="517"/>
      <c r="E373" s="517"/>
      <c r="F373" s="517"/>
      <c r="G373" s="517"/>
      <c r="H373" s="404"/>
      <c r="I373" s="517"/>
      <c r="J373" s="517"/>
      <c r="K373" s="517"/>
      <c r="L373" s="517"/>
      <c r="M373" s="517"/>
      <c r="N373" s="517"/>
      <c r="O373" s="517"/>
      <c r="P373" s="517"/>
      <c r="Q373" s="517"/>
      <c r="R373" s="517"/>
      <c r="S373" s="517"/>
      <c r="T373" s="517"/>
      <c r="U373" s="517"/>
      <c r="V373" s="517"/>
      <c r="W373" s="517"/>
      <c r="X373" s="517"/>
      <c r="Y373" s="517"/>
      <c r="Z373" s="517"/>
    </row>
    <row r="374" spans="1:26" ht="12.75">
      <c r="A374" s="517"/>
      <c r="B374" s="517"/>
      <c r="C374" s="517"/>
      <c r="D374" s="517"/>
      <c r="E374" s="517"/>
      <c r="F374" s="517"/>
      <c r="G374" s="517"/>
      <c r="H374" s="404"/>
      <c r="I374" s="517"/>
      <c r="J374" s="517"/>
      <c r="K374" s="517"/>
      <c r="L374" s="517"/>
      <c r="M374" s="517"/>
      <c r="N374" s="517"/>
      <c r="O374" s="517"/>
      <c r="P374" s="517"/>
      <c r="Q374" s="517"/>
      <c r="R374" s="517"/>
      <c r="S374" s="517"/>
      <c r="T374" s="517"/>
      <c r="U374" s="517"/>
      <c r="V374" s="517"/>
      <c r="W374" s="517"/>
      <c r="X374" s="517"/>
      <c r="Y374" s="517"/>
      <c r="Z374" s="517"/>
    </row>
    <row r="375" spans="1:26" ht="12.75">
      <c r="A375" s="517"/>
      <c r="B375" s="517"/>
      <c r="C375" s="517"/>
      <c r="D375" s="517"/>
      <c r="E375" s="517"/>
      <c r="F375" s="517"/>
      <c r="G375" s="517"/>
      <c r="H375" s="404"/>
      <c r="I375" s="517"/>
      <c r="J375" s="517"/>
      <c r="K375" s="517"/>
      <c r="L375" s="517"/>
      <c r="M375" s="517"/>
      <c r="N375" s="517"/>
      <c r="O375" s="517"/>
      <c r="P375" s="517"/>
      <c r="Q375" s="517"/>
      <c r="R375" s="517"/>
      <c r="S375" s="517"/>
      <c r="T375" s="517"/>
      <c r="U375" s="517"/>
      <c r="V375" s="517"/>
      <c r="W375" s="517"/>
      <c r="X375" s="517"/>
      <c r="Y375" s="517"/>
      <c r="Z375" s="517"/>
    </row>
    <row r="376" spans="1:26" ht="12.75">
      <c r="A376" s="517"/>
      <c r="B376" s="517"/>
      <c r="C376" s="517"/>
      <c r="D376" s="517"/>
      <c r="E376" s="517"/>
      <c r="F376" s="517"/>
      <c r="G376" s="517"/>
      <c r="H376" s="404"/>
      <c r="I376" s="517"/>
      <c r="J376" s="517"/>
      <c r="K376" s="517"/>
      <c r="L376" s="517"/>
      <c r="M376" s="517"/>
      <c r="N376" s="517"/>
      <c r="O376" s="517"/>
      <c r="P376" s="517"/>
      <c r="Q376" s="517"/>
      <c r="R376" s="517"/>
      <c r="S376" s="517"/>
      <c r="T376" s="517"/>
      <c r="U376" s="517"/>
      <c r="V376" s="517"/>
      <c r="W376" s="517"/>
      <c r="X376" s="517"/>
      <c r="Y376" s="517"/>
      <c r="Z376" s="517"/>
    </row>
    <row r="377" spans="1:26" ht="12.75">
      <c r="A377" s="517"/>
      <c r="B377" s="517"/>
      <c r="C377" s="517"/>
      <c r="D377" s="517"/>
      <c r="E377" s="517"/>
      <c r="F377" s="517"/>
      <c r="G377" s="517"/>
      <c r="H377" s="404"/>
      <c r="I377" s="517"/>
      <c r="J377" s="517"/>
      <c r="K377" s="517"/>
      <c r="L377" s="517"/>
      <c r="M377" s="517"/>
      <c r="N377" s="517"/>
      <c r="O377" s="517"/>
      <c r="P377" s="517"/>
      <c r="Q377" s="517"/>
      <c r="R377" s="517"/>
      <c r="S377" s="517"/>
      <c r="T377" s="517"/>
      <c r="U377" s="517"/>
      <c r="V377" s="517"/>
      <c r="W377" s="517"/>
      <c r="X377" s="517"/>
      <c r="Y377" s="517"/>
      <c r="Z377" s="517"/>
    </row>
    <row r="378" spans="1:26" ht="12.75">
      <c r="A378" s="517"/>
      <c r="B378" s="517"/>
      <c r="C378" s="517"/>
      <c r="D378" s="517"/>
      <c r="E378" s="517"/>
      <c r="F378" s="517"/>
      <c r="G378" s="517"/>
      <c r="H378" s="404"/>
      <c r="I378" s="517"/>
      <c r="J378" s="517"/>
      <c r="K378" s="517"/>
      <c r="L378" s="517"/>
      <c r="M378" s="517"/>
      <c r="N378" s="517"/>
      <c r="O378" s="517"/>
      <c r="P378" s="517"/>
      <c r="Q378" s="517"/>
      <c r="R378" s="517"/>
      <c r="S378" s="517"/>
      <c r="T378" s="517"/>
      <c r="U378" s="517"/>
      <c r="V378" s="517"/>
      <c r="W378" s="517"/>
      <c r="X378" s="517"/>
      <c r="Y378" s="517"/>
      <c r="Z378" s="517"/>
    </row>
    <row r="379" spans="1:26" ht="12.75">
      <c r="A379" s="517"/>
      <c r="B379" s="517"/>
      <c r="C379" s="517"/>
      <c r="D379" s="517"/>
      <c r="E379" s="517"/>
      <c r="F379" s="517"/>
      <c r="G379" s="517"/>
      <c r="H379" s="404"/>
      <c r="I379" s="517"/>
      <c r="J379" s="517"/>
      <c r="K379" s="517"/>
      <c r="L379" s="517"/>
      <c r="M379" s="517"/>
      <c r="N379" s="517"/>
      <c r="O379" s="517"/>
      <c r="P379" s="517"/>
      <c r="Q379" s="517"/>
      <c r="R379" s="517"/>
      <c r="S379" s="517"/>
      <c r="T379" s="517"/>
      <c r="U379" s="517"/>
      <c r="V379" s="517"/>
      <c r="W379" s="517"/>
      <c r="X379" s="517"/>
      <c r="Y379" s="517"/>
      <c r="Z379" s="517"/>
    </row>
    <row r="380" spans="1:26" ht="12.75">
      <c r="A380" s="517"/>
      <c r="B380" s="517"/>
      <c r="C380" s="517"/>
      <c r="D380" s="517"/>
      <c r="E380" s="517"/>
      <c r="F380" s="517"/>
      <c r="G380" s="517"/>
      <c r="H380" s="404"/>
      <c r="I380" s="517"/>
      <c r="J380" s="517"/>
      <c r="K380" s="517"/>
      <c r="L380" s="517"/>
      <c r="M380" s="517"/>
      <c r="N380" s="517"/>
      <c r="O380" s="517"/>
      <c r="P380" s="517"/>
      <c r="Q380" s="517"/>
      <c r="R380" s="517"/>
      <c r="S380" s="517"/>
      <c r="T380" s="517"/>
      <c r="U380" s="517"/>
      <c r="V380" s="517"/>
      <c r="W380" s="517"/>
      <c r="X380" s="517"/>
      <c r="Y380" s="517"/>
      <c r="Z380" s="517"/>
    </row>
    <row r="381" spans="1:26" ht="12.75">
      <c r="A381" s="517"/>
      <c r="B381" s="517"/>
      <c r="C381" s="517"/>
      <c r="D381" s="517"/>
      <c r="E381" s="517"/>
      <c r="F381" s="517"/>
      <c r="G381" s="517"/>
      <c r="H381" s="404"/>
      <c r="I381" s="517"/>
      <c r="J381" s="517"/>
      <c r="K381" s="517"/>
      <c r="L381" s="517"/>
      <c r="M381" s="517"/>
      <c r="N381" s="517"/>
      <c r="O381" s="517"/>
      <c r="P381" s="517"/>
      <c r="Q381" s="517"/>
      <c r="R381" s="517"/>
      <c r="S381" s="517"/>
      <c r="T381" s="517"/>
      <c r="U381" s="517"/>
      <c r="V381" s="517"/>
      <c r="W381" s="517"/>
      <c r="X381" s="517"/>
      <c r="Y381" s="517"/>
      <c r="Z381" s="517"/>
    </row>
    <row r="382" spans="1:26" ht="12.75">
      <c r="A382" s="517"/>
      <c r="B382" s="517"/>
      <c r="C382" s="517"/>
      <c r="D382" s="517"/>
      <c r="E382" s="517"/>
      <c r="F382" s="517"/>
      <c r="G382" s="517"/>
      <c r="H382" s="404"/>
      <c r="I382" s="517"/>
      <c r="J382" s="517"/>
      <c r="K382" s="517"/>
      <c r="L382" s="517"/>
      <c r="M382" s="517"/>
      <c r="N382" s="517"/>
      <c r="O382" s="517"/>
      <c r="P382" s="517"/>
      <c r="Q382" s="517"/>
      <c r="R382" s="517"/>
      <c r="S382" s="517"/>
      <c r="T382" s="517"/>
      <c r="U382" s="517"/>
      <c r="V382" s="517"/>
      <c r="W382" s="517"/>
      <c r="X382" s="517"/>
      <c r="Y382" s="517"/>
      <c r="Z382" s="517"/>
    </row>
    <row r="383" spans="1:26" ht="12.75">
      <c r="A383" s="517"/>
      <c r="B383" s="517"/>
      <c r="C383" s="517"/>
      <c r="D383" s="517"/>
      <c r="E383" s="517"/>
      <c r="F383" s="517"/>
      <c r="G383" s="517"/>
      <c r="H383" s="404"/>
      <c r="I383" s="517"/>
      <c r="J383" s="517"/>
      <c r="K383" s="517"/>
      <c r="L383" s="517"/>
      <c r="M383" s="517"/>
      <c r="N383" s="517"/>
      <c r="O383" s="517"/>
      <c r="P383" s="517"/>
      <c r="Q383" s="517"/>
      <c r="R383" s="517"/>
      <c r="S383" s="517"/>
      <c r="T383" s="517"/>
      <c r="U383" s="517"/>
      <c r="V383" s="517"/>
      <c r="W383" s="517"/>
      <c r="X383" s="517"/>
      <c r="Y383" s="517"/>
      <c r="Z383" s="517"/>
    </row>
    <row r="384" spans="1:26" ht="12.75">
      <c r="A384" s="517"/>
      <c r="B384" s="517"/>
      <c r="C384" s="517"/>
      <c r="D384" s="517"/>
      <c r="E384" s="517"/>
      <c r="F384" s="517"/>
      <c r="G384" s="517"/>
      <c r="H384" s="404"/>
      <c r="I384" s="517"/>
      <c r="J384" s="517"/>
      <c r="K384" s="517"/>
      <c r="L384" s="517"/>
      <c r="M384" s="517"/>
      <c r="N384" s="517"/>
      <c r="O384" s="517"/>
      <c r="P384" s="517"/>
      <c r="Q384" s="517"/>
      <c r="R384" s="517"/>
      <c r="S384" s="517"/>
      <c r="T384" s="517"/>
      <c r="U384" s="517"/>
      <c r="V384" s="517"/>
      <c r="W384" s="517"/>
      <c r="X384" s="517"/>
      <c r="Y384" s="517"/>
      <c r="Z384" s="517"/>
    </row>
    <row r="385" spans="1:26" ht="12.75">
      <c r="A385" s="517"/>
      <c r="B385" s="517"/>
      <c r="C385" s="517"/>
      <c r="D385" s="517"/>
      <c r="E385" s="517"/>
      <c r="F385" s="517"/>
      <c r="G385" s="517"/>
      <c r="H385" s="404"/>
      <c r="I385" s="517"/>
      <c r="J385" s="517"/>
      <c r="K385" s="517"/>
      <c r="L385" s="517"/>
      <c r="M385" s="517"/>
      <c r="N385" s="517"/>
      <c r="O385" s="517"/>
      <c r="P385" s="517"/>
      <c r="Q385" s="517"/>
      <c r="R385" s="517"/>
      <c r="S385" s="517"/>
      <c r="T385" s="517"/>
      <c r="U385" s="517"/>
      <c r="V385" s="517"/>
      <c r="W385" s="517"/>
      <c r="X385" s="517"/>
      <c r="Y385" s="517"/>
      <c r="Z385" s="517"/>
    </row>
    <row r="386" spans="1:26" ht="12.75">
      <c r="A386" s="517"/>
      <c r="B386" s="517"/>
      <c r="C386" s="517"/>
      <c r="D386" s="517"/>
      <c r="E386" s="517"/>
      <c r="F386" s="517"/>
      <c r="G386" s="517"/>
      <c r="H386" s="404"/>
      <c r="I386" s="517"/>
      <c r="J386" s="517"/>
      <c r="K386" s="517"/>
      <c r="L386" s="517"/>
      <c r="M386" s="517"/>
      <c r="N386" s="517"/>
      <c r="O386" s="517"/>
      <c r="P386" s="517"/>
      <c r="Q386" s="517"/>
      <c r="R386" s="517"/>
      <c r="S386" s="517"/>
      <c r="T386" s="517"/>
      <c r="U386" s="517"/>
      <c r="V386" s="517"/>
      <c r="W386" s="517"/>
      <c r="X386" s="517"/>
      <c r="Y386" s="517"/>
      <c r="Z386" s="517"/>
    </row>
    <row r="387" spans="1:26" ht="12.75">
      <c r="A387" s="517"/>
      <c r="B387" s="517"/>
      <c r="C387" s="517"/>
      <c r="D387" s="517"/>
      <c r="E387" s="517"/>
      <c r="F387" s="517"/>
      <c r="G387" s="517"/>
      <c r="H387" s="404"/>
      <c r="I387" s="517"/>
      <c r="J387" s="517"/>
      <c r="K387" s="517"/>
      <c r="L387" s="517"/>
      <c r="M387" s="517"/>
      <c r="N387" s="517"/>
      <c r="O387" s="517"/>
      <c r="P387" s="517"/>
      <c r="Q387" s="517"/>
      <c r="R387" s="517"/>
      <c r="S387" s="517"/>
      <c r="T387" s="517"/>
      <c r="U387" s="517"/>
      <c r="V387" s="517"/>
      <c r="W387" s="517"/>
      <c r="X387" s="517"/>
      <c r="Y387" s="517"/>
      <c r="Z387" s="517"/>
    </row>
    <row r="388" spans="1:26" ht="12.75">
      <c r="A388" s="517"/>
      <c r="B388" s="517"/>
      <c r="C388" s="517"/>
      <c r="D388" s="517"/>
      <c r="E388" s="517"/>
      <c r="F388" s="517"/>
      <c r="G388" s="517"/>
      <c r="H388" s="404"/>
      <c r="I388" s="517"/>
      <c r="J388" s="517"/>
      <c r="K388" s="517"/>
      <c r="L388" s="517"/>
      <c r="M388" s="517"/>
      <c r="N388" s="517"/>
      <c r="O388" s="517"/>
      <c r="P388" s="517"/>
      <c r="Q388" s="517"/>
      <c r="R388" s="517"/>
      <c r="S388" s="517"/>
      <c r="T388" s="517"/>
      <c r="U388" s="517"/>
      <c r="V388" s="517"/>
      <c r="W388" s="517"/>
      <c r="X388" s="517"/>
      <c r="Y388" s="517"/>
      <c r="Z388" s="517"/>
    </row>
    <row r="389" spans="1:26" ht="12.75">
      <c r="A389" s="517"/>
      <c r="B389" s="517"/>
      <c r="C389" s="517"/>
      <c r="D389" s="517"/>
      <c r="E389" s="517"/>
      <c r="F389" s="517"/>
      <c r="G389" s="517"/>
      <c r="H389" s="404"/>
      <c r="I389" s="517"/>
      <c r="J389" s="517"/>
      <c r="K389" s="517"/>
      <c r="L389" s="517"/>
      <c r="M389" s="517"/>
      <c r="N389" s="517"/>
      <c r="O389" s="517"/>
      <c r="P389" s="517"/>
      <c r="Q389" s="517"/>
      <c r="R389" s="517"/>
      <c r="S389" s="517"/>
      <c r="T389" s="517"/>
      <c r="U389" s="517"/>
      <c r="V389" s="517"/>
      <c r="W389" s="517"/>
      <c r="X389" s="517"/>
      <c r="Y389" s="517"/>
      <c r="Z389" s="517"/>
    </row>
    <row r="390" spans="1:26" ht="12.75">
      <c r="A390" s="517"/>
      <c r="B390" s="517"/>
      <c r="C390" s="517"/>
      <c r="D390" s="517"/>
      <c r="E390" s="517"/>
      <c r="F390" s="517"/>
      <c r="G390" s="517"/>
      <c r="H390" s="404"/>
      <c r="I390" s="517"/>
      <c r="J390" s="517"/>
      <c r="K390" s="517"/>
      <c r="L390" s="517"/>
      <c r="M390" s="517"/>
      <c r="N390" s="517"/>
      <c r="O390" s="517"/>
      <c r="P390" s="517"/>
      <c r="Q390" s="517"/>
      <c r="R390" s="517"/>
      <c r="S390" s="517"/>
      <c r="T390" s="517"/>
      <c r="U390" s="517"/>
      <c r="V390" s="517"/>
      <c r="W390" s="517"/>
      <c r="X390" s="517"/>
      <c r="Y390" s="517"/>
      <c r="Z390" s="517"/>
    </row>
    <row r="391" spans="1:26" ht="12.75">
      <c r="A391" s="517"/>
      <c r="B391" s="517"/>
      <c r="C391" s="517"/>
      <c r="D391" s="517"/>
      <c r="E391" s="517"/>
      <c r="F391" s="517"/>
      <c r="G391" s="517"/>
      <c r="H391" s="404"/>
      <c r="I391" s="517"/>
      <c r="J391" s="517"/>
      <c r="K391" s="517"/>
      <c r="L391" s="517"/>
      <c r="M391" s="517"/>
      <c r="N391" s="517"/>
      <c r="O391" s="517"/>
      <c r="P391" s="517"/>
      <c r="Q391" s="517"/>
      <c r="R391" s="517"/>
      <c r="S391" s="517"/>
      <c r="T391" s="517"/>
      <c r="U391" s="517"/>
      <c r="V391" s="517"/>
      <c r="W391" s="517"/>
      <c r="X391" s="517"/>
      <c r="Y391" s="517"/>
      <c r="Z391" s="517"/>
    </row>
    <row r="392" spans="1:26" ht="12.75">
      <c r="A392" s="517"/>
      <c r="B392" s="517"/>
      <c r="C392" s="517"/>
      <c r="D392" s="517"/>
      <c r="E392" s="517"/>
      <c r="F392" s="517"/>
      <c r="G392" s="517"/>
      <c r="H392" s="404"/>
      <c r="I392" s="517"/>
      <c r="J392" s="517"/>
      <c r="K392" s="517"/>
      <c r="L392" s="517"/>
      <c r="M392" s="517"/>
      <c r="N392" s="517"/>
      <c r="O392" s="517"/>
      <c r="P392" s="517"/>
      <c r="Q392" s="517"/>
      <c r="R392" s="517"/>
      <c r="S392" s="517"/>
      <c r="T392" s="517"/>
      <c r="U392" s="517"/>
      <c r="V392" s="517"/>
      <c r="W392" s="517"/>
      <c r="X392" s="517"/>
      <c r="Y392" s="517"/>
      <c r="Z392" s="517"/>
    </row>
    <row r="393" spans="1:26" ht="12.75">
      <c r="A393" s="517"/>
      <c r="B393" s="517"/>
      <c r="C393" s="517"/>
      <c r="D393" s="517"/>
      <c r="E393" s="517"/>
      <c r="F393" s="517"/>
      <c r="G393" s="517"/>
      <c r="H393" s="404"/>
      <c r="I393" s="517"/>
      <c r="J393" s="517"/>
      <c r="K393" s="517"/>
      <c r="L393" s="517"/>
      <c r="M393" s="517"/>
      <c r="N393" s="517"/>
      <c r="O393" s="517"/>
      <c r="P393" s="517"/>
      <c r="Q393" s="517"/>
      <c r="R393" s="517"/>
      <c r="S393" s="517"/>
      <c r="T393" s="517"/>
      <c r="U393" s="517"/>
      <c r="V393" s="517"/>
      <c r="W393" s="517"/>
      <c r="X393" s="517"/>
      <c r="Y393" s="517"/>
      <c r="Z393" s="517"/>
    </row>
    <row r="394" spans="1:26" ht="12.75">
      <c r="A394" s="517"/>
      <c r="B394" s="517"/>
      <c r="C394" s="517"/>
      <c r="D394" s="517"/>
      <c r="E394" s="517"/>
      <c r="F394" s="517"/>
      <c r="G394" s="517"/>
      <c r="H394" s="404"/>
      <c r="I394" s="517"/>
      <c r="J394" s="517"/>
      <c r="K394" s="517"/>
      <c r="L394" s="517"/>
      <c r="M394" s="517"/>
      <c r="N394" s="517"/>
      <c r="O394" s="517"/>
      <c r="P394" s="517"/>
      <c r="Q394" s="517"/>
      <c r="R394" s="517"/>
      <c r="S394" s="517"/>
      <c r="T394" s="517"/>
      <c r="U394" s="517"/>
      <c r="V394" s="517"/>
      <c r="W394" s="517"/>
      <c r="X394" s="517"/>
      <c r="Y394" s="517"/>
      <c r="Z394" s="517"/>
    </row>
    <row r="395" spans="1:26" ht="12.75">
      <c r="A395" s="517"/>
      <c r="B395" s="517"/>
      <c r="C395" s="517"/>
      <c r="D395" s="517"/>
      <c r="E395" s="517"/>
      <c r="F395" s="517"/>
      <c r="G395" s="517"/>
      <c r="H395" s="404"/>
      <c r="I395" s="517"/>
      <c r="J395" s="517"/>
      <c r="K395" s="517"/>
      <c r="L395" s="517"/>
      <c r="M395" s="517"/>
      <c r="N395" s="517"/>
      <c r="O395" s="517"/>
      <c r="P395" s="517"/>
      <c r="Q395" s="517"/>
      <c r="R395" s="517"/>
      <c r="S395" s="517"/>
      <c r="T395" s="517"/>
      <c r="U395" s="517"/>
      <c r="V395" s="517"/>
      <c r="W395" s="517"/>
      <c r="X395" s="517"/>
      <c r="Y395" s="517"/>
      <c r="Z395" s="517"/>
    </row>
    <row r="396" spans="1:26" ht="12.75">
      <c r="A396" s="517"/>
      <c r="B396" s="517"/>
      <c r="C396" s="517"/>
      <c r="D396" s="517"/>
      <c r="E396" s="517"/>
      <c r="F396" s="517"/>
      <c r="G396" s="517"/>
      <c r="H396" s="404"/>
      <c r="I396" s="517"/>
      <c r="J396" s="517"/>
      <c r="K396" s="517"/>
      <c r="L396" s="517"/>
      <c r="M396" s="517"/>
      <c r="N396" s="517"/>
      <c r="O396" s="517"/>
      <c r="P396" s="517"/>
      <c r="Q396" s="517"/>
      <c r="R396" s="517"/>
      <c r="S396" s="517"/>
      <c r="T396" s="517"/>
      <c r="U396" s="517"/>
      <c r="V396" s="517"/>
      <c r="W396" s="517"/>
      <c r="X396" s="517"/>
      <c r="Y396" s="517"/>
      <c r="Z396" s="517"/>
    </row>
    <row r="397" spans="1:26" ht="12.75">
      <c r="A397" s="517"/>
      <c r="B397" s="517"/>
      <c r="C397" s="517"/>
      <c r="D397" s="517"/>
      <c r="E397" s="517"/>
      <c r="F397" s="517"/>
      <c r="G397" s="517"/>
      <c r="H397" s="404"/>
      <c r="I397" s="517"/>
      <c r="J397" s="517"/>
      <c r="K397" s="517"/>
      <c r="L397" s="517"/>
      <c r="M397" s="517"/>
      <c r="N397" s="517"/>
      <c r="O397" s="517"/>
      <c r="P397" s="517"/>
      <c r="Q397" s="517"/>
      <c r="R397" s="517"/>
      <c r="S397" s="517"/>
      <c r="T397" s="517"/>
      <c r="U397" s="517"/>
      <c r="V397" s="517"/>
      <c r="W397" s="517"/>
      <c r="X397" s="517"/>
      <c r="Y397" s="517"/>
      <c r="Z397" s="517"/>
    </row>
    <row r="398" spans="1:26" ht="12.75">
      <c r="A398" s="517"/>
      <c r="B398" s="517"/>
      <c r="C398" s="517"/>
      <c r="D398" s="517"/>
      <c r="E398" s="517"/>
      <c r="F398" s="517"/>
      <c r="G398" s="517"/>
      <c r="H398" s="404"/>
      <c r="I398" s="517"/>
      <c r="J398" s="517"/>
      <c r="K398" s="517"/>
      <c r="L398" s="517"/>
      <c r="M398" s="517"/>
      <c r="N398" s="517"/>
      <c r="O398" s="517"/>
      <c r="P398" s="517"/>
      <c r="Q398" s="517"/>
      <c r="R398" s="517"/>
      <c r="S398" s="517"/>
      <c r="T398" s="517"/>
      <c r="U398" s="517"/>
      <c r="V398" s="517"/>
      <c r="W398" s="517"/>
      <c r="X398" s="517"/>
      <c r="Y398" s="517"/>
      <c r="Z398" s="517"/>
    </row>
    <row r="399" spans="1:26" ht="12.75">
      <c r="A399" s="517"/>
      <c r="B399" s="517"/>
      <c r="C399" s="517"/>
      <c r="D399" s="517"/>
      <c r="E399" s="517"/>
      <c r="F399" s="517"/>
      <c r="G399" s="517"/>
      <c r="H399" s="404"/>
      <c r="I399" s="517"/>
      <c r="J399" s="517"/>
      <c r="K399" s="517"/>
      <c r="L399" s="517"/>
      <c r="M399" s="517"/>
      <c r="N399" s="517"/>
      <c r="O399" s="517"/>
      <c r="P399" s="517"/>
      <c r="Q399" s="517"/>
      <c r="R399" s="517"/>
      <c r="S399" s="517"/>
      <c r="T399" s="517"/>
      <c r="U399" s="517"/>
      <c r="V399" s="517"/>
      <c r="W399" s="517"/>
      <c r="X399" s="517"/>
      <c r="Y399" s="517"/>
      <c r="Z399" s="517"/>
    </row>
    <row r="400" spans="1:26" ht="12.75">
      <c r="A400" s="517"/>
      <c r="B400" s="517"/>
      <c r="C400" s="517"/>
      <c r="D400" s="517"/>
      <c r="E400" s="517"/>
      <c r="F400" s="517"/>
      <c r="G400" s="517"/>
      <c r="H400" s="404"/>
      <c r="I400" s="517"/>
      <c r="J400" s="517"/>
      <c r="K400" s="517"/>
      <c r="L400" s="517"/>
      <c r="M400" s="517"/>
      <c r="N400" s="517"/>
      <c r="O400" s="517"/>
      <c r="P400" s="517"/>
      <c r="Q400" s="517"/>
      <c r="R400" s="517"/>
      <c r="S400" s="517"/>
      <c r="T400" s="517"/>
      <c r="U400" s="517"/>
      <c r="V400" s="517"/>
      <c r="W400" s="517"/>
      <c r="X400" s="517"/>
      <c r="Y400" s="517"/>
      <c r="Z400" s="517"/>
    </row>
    <row r="401" spans="1:26" ht="12.75">
      <c r="A401" s="517"/>
      <c r="B401" s="517"/>
      <c r="C401" s="517"/>
      <c r="D401" s="517"/>
      <c r="E401" s="517"/>
      <c r="F401" s="517"/>
      <c r="G401" s="517"/>
      <c r="H401" s="404"/>
      <c r="I401" s="517"/>
      <c r="J401" s="517"/>
      <c r="K401" s="517"/>
      <c r="L401" s="517"/>
      <c r="M401" s="517"/>
      <c r="N401" s="517"/>
      <c r="O401" s="517"/>
      <c r="P401" s="517"/>
      <c r="Q401" s="517"/>
      <c r="R401" s="517"/>
      <c r="S401" s="517"/>
      <c r="T401" s="517"/>
      <c r="U401" s="517"/>
      <c r="V401" s="517"/>
      <c r="W401" s="517"/>
      <c r="X401" s="517"/>
      <c r="Y401" s="517"/>
      <c r="Z401" s="517"/>
    </row>
    <row r="402" spans="1:26" ht="12.75">
      <c r="A402" s="517"/>
      <c r="B402" s="517"/>
      <c r="C402" s="517"/>
      <c r="D402" s="517"/>
      <c r="E402" s="517"/>
      <c r="F402" s="517"/>
      <c r="G402" s="517"/>
      <c r="H402" s="404"/>
      <c r="I402" s="517"/>
      <c r="J402" s="517"/>
      <c r="K402" s="517"/>
      <c r="L402" s="517"/>
      <c r="M402" s="517"/>
      <c r="N402" s="517"/>
      <c r="O402" s="517"/>
      <c r="P402" s="517"/>
      <c r="Q402" s="517"/>
      <c r="R402" s="517"/>
      <c r="S402" s="517"/>
      <c r="T402" s="517"/>
      <c r="U402" s="517"/>
      <c r="V402" s="517"/>
      <c r="W402" s="517"/>
      <c r="X402" s="517"/>
      <c r="Y402" s="517"/>
      <c r="Z402" s="517"/>
    </row>
    <row r="403" spans="1:26" ht="12.75">
      <c r="A403" s="517"/>
      <c r="B403" s="517"/>
      <c r="C403" s="517"/>
      <c r="D403" s="517"/>
      <c r="E403" s="517"/>
      <c r="F403" s="517"/>
      <c r="G403" s="517"/>
      <c r="H403" s="404"/>
      <c r="I403" s="517"/>
      <c r="J403" s="517"/>
      <c r="K403" s="517"/>
      <c r="L403" s="517"/>
      <c r="M403" s="517"/>
      <c r="N403" s="517"/>
      <c r="O403" s="517"/>
      <c r="P403" s="517"/>
      <c r="Q403" s="517"/>
      <c r="R403" s="517"/>
      <c r="S403" s="517"/>
      <c r="T403" s="517"/>
      <c r="U403" s="517"/>
      <c r="V403" s="517"/>
      <c r="W403" s="517"/>
      <c r="X403" s="517"/>
      <c r="Y403" s="517"/>
      <c r="Z403" s="517"/>
    </row>
    <row r="404" spans="1:26" ht="12.75">
      <c r="A404" s="517"/>
      <c r="B404" s="517"/>
      <c r="C404" s="517"/>
      <c r="D404" s="517"/>
      <c r="E404" s="517"/>
      <c r="F404" s="517"/>
      <c r="G404" s="517"/>
      <c r="H404" s="404"/>
      <c r="I404" s="517"/>
      <c r="J404" s="517"/>
      <c r="K404" s="517"/>
      <c r="L404" s="517"/>
      <c r="M404" s="517"/>
      <c r="N404" s="517"/>
      <c r="O404" s="517"/>
      <c r="P404" s="517"/>
      <c r="Q404" s="517"/>
      <c r="R404" s="517"/>
      <c r="S404" s="517"/>
      <c r="T404" s="517"/>
      <c r="U404" s="517"/>
      <c r="V404" s="517"/>
      <c r="W404" s="517"/>
      <c r="X404" s="517"/>
      <c r="Y404" s="517"/>
      <c r="Z404" s="517"/>
    </row>
    <row r="405" spans="1:26" ht="12.75">
      <c r="A405" s="517"/>
      <c r="B405" s="517"/>
      <c r="C405" s="517"/>
      <c r="D405" s="517"/>
      <c r="E405" s="517"/>
      <c r="F405" s="517"/>
      <c r="G405" s="517"/>
      <c r="H405" s="404"/>
      <c r="I405" s="517"/>
      <c r="J405" s="517"/>
      <c r="K405" s="517"/>
      <c r="L405" s="517"/>
      <c r="M405" s="517"/>
      <c r="N405" s="517"/>
      <c r="O405" s="517"/>
      <c r="P405" s="517"/>
      <c r="Q405" s="517"/>
      <c r="R405" s="517"/>
      <c r="S405" s="517"/>
      <c r="T405" s="517"/>
      <c r="U405" s="517"/>
      <c r="V405" s="517"/>
      <c r="W405" s="517"/>
      <c r="X405" s="517"/>
      <c r="Y405" s="517"/>
      <c r="Z405" s="517"/>
    </row>
    <row r="406" spans="1:26" ht="12.75">
      <c r="A406" s="517"/>
      <c r="B406" s="517"/>
      <c r="C406" s="517"/>
      <c r="D406" s="517"/>
      <c r="E406" s="517"/>
      <c r="F406" s="517"/>
      <c r="G406" s="517"/>
      <c r="H406" s="404"/>
      <c r="I406" s="517"/>
      <c r="J406" s="517"/>
      <c r="K406" s="517"/>
      <c r="L406" s="517"/>
      <c r="M406" s="517"/>
      <c r="N406" s="517"/>
      <c r="O406" s="517"/>
      <c r="P406" s="517"/>
      <c r="Q406" s="517"/>
      <c r="R406" s="517"/>
      <c r="S406" s="517"/>
      <c r="T406" s="517"/>
      <c r="U406" s="517"/>
      <c r="V406" s="517"/>
      <c r="W406" s="517"/>
      <c r="X406" s="517"/>
      <c r="Y406" s="517"/>
      <c r="Z406" s="517"/>
    </row>
    <row r="407" spans="1:26" ht="12.75">
      <c r="A407" s="517"/>
      <c r="B407" s="517"/>
      <c r="C407" s="517"/>
      <c r="D407" s="517"/>
      <c r="E407" s="517"/>
      <c r="F407" s="517"/>
      <c r="G407" s="517"/>
      <c r="H407" s="404"/>
      <c r="I407" s="517"/>
      <c r="J407" s="517"/>
      <c r="K407" s="517"/>
      <c r="L407" s="517"/>
      <c r="M407" s="517"/>
      <c r="N407" s="517"/>
      <c r="O407" s="517"/>
      <c r="P407" s="517"/>
      <c r="Q407" s="517"/>
      <c r="R407" s="517"/>
      <c r="S407" s="517"/>
      <c r="T407" s="517"/>
      <c r="U407" s="517"/>
      <c r="V407" s="517"/>
      <c r="W407" s="517"/>
      <c r="X407" s="517"/>
      <c r="Y407" s="517"/>
      <c r="Z407" s="517"/>
    </row>
    <row r="408" spans="1:26" ht="12.75">
      <c r="A408" s="517"/>
      <c r="B408" s="517"/>
      <c r="C408" s="517"/>
      <c r="D408" s="517"/>
      <c r="E408" s="517"/>
      <c r="F408" s="517"/>
      <c r="G408" s="517"/>
      <c r="H408" s="404"/>
      <c r="I408" s="517"/>
      <c r="J408" s="517"/>
      <c r="K408" s="517"/>
      <c r="L408" s="517"/>
      <c r="M408" s="517"/>
      <c r="N408" s="517"/>
      <c r="O408" s="517"/>
      <c r="P408" s="517"/>
      <c r="Q408" s="517"/>
      <c r="R408" s="517"/>
      <c r="S408" s="517"/>
      <c r="T408" s="517"/>
      <c r="U408" s="517"/>
      <c r="V408" s="517"/>
      <c r="W408" s="517"/>
      <c r="X408" s="517"/>
      <c r="Y408" s="517"/>
      <c r="Z408" s="517"/>
    </row>
    <row r="409" spans="1:26" ht="12.75">
      <c r="A409" s="517"/>
      <c r="B409" s="517"/>
      <c r="C409" s="517"/>
      <c r="D409" s="517"/>
      <c r="E409" s="517"/>
      <c r="F409" s="517"/>
      <c r="G409" s="517"/>
      <c r="H409" s="404"/>
      <c r="I409" s="517"/>
      <c r="J409" s="517"/>
      <c r="K409" s="517"/>
      <c r="L409" s="517"/>
      <c r="M409" s="517"/>
      <c r="N409" s="517"/>
      <c r="O409" s="517"/>
      <c r="P409" s="517"/>
      <c r="Q409" s="517"/>
      <c r="R409" s="517"/>
      <c r="S409" s="517"/>
      <c r="T409" s="517"/>
      <c r="U409" s="517"/>
      <c r="V409" s="517"/>
      <c r="W409" s="517"/>
      <c r="X409" s="517"/>
      <c r="Y409" s="517"/>
      <c r="Z409" s="517"/>
    </row>
    <row r="410" spans="1:26" ht="12.75">
      <c r="A410" s="517"/>
      <c r="B410" s="517"/>
      <c r="C410" s="517"/>
      <c r="D410" s="517"/>
      <c r="E410" s="517"/>
      <c r="F410" s="517"/>
      <c r="G410" s="517"/>
      <c r="H410" s="404"/>
      <c r="I410" s="517"/>
      <c r="J410" s="517"/>
      <c r="K410" s="517"/>
      <c r="L410" s="517"/>
      <c r="M410" s="517"/>
      <c r="N410" s="517"/>
      <c r="O410" s="517"/>
      <c r="P410" s="517"/>
      <c r="Q410" s="517"/>
      <c r="R410" s="517"/>
      <c r="S410" s="517"/>
      <c r="T410" s="517"/>
      <c r="U410" s="517"/>
      <c r="V410" s="517"/>
      <c r="W410" s="517"/>
      <c r="X410" s="517"/>
      <c r="Y410" s="517"/>
      <c r="Z410" s="517"/>
    </row>
    <row r="411" spans="1:26" ht="12.75">
      <c r="A411" s="517"/>
      <c r="B411" s="517"/>
      <c r="C411" s="517"/>
      <c r="D411" s="517"/>
      <c r="E411" s="517"/>
      <c r="F411" s="517"/>
      <c r="G411" s="517"/>
      <c r="H411" s="404"/>
      <c r="I411" s="517"/>
      <c r="J411" s="517"/>
      <c r="K411" s="517"/>
      <c r="L411" s="517"/>
      <c r="M411" s="517"/>
      <c r="N411" s="517"/>
      <c r="O411" s="517"/>
      <c r="P411" s="517"/>
      <c r="Q411" s="517"/>
      <c r="R411" s="517"/>
      <c r="S411" s="517"/>
      <c r="T411" s="517"/>
      <c r="U411" s="517"/>
      <c r="V411" s="517"/>
      <c r="W411" s="517"/>
      <c r="X411" s="517"/>
      <c r="Y411" s="517"/>
      <c r="Z411" s="517"/>
    </row>
    <row r="412" spans="1:26" ht="12.75">
      <c r="A412" s="517"/>
      <c r="B412" s="517"/>
      <c r="C412" s="517"/>
      <c r="D412" s="517"/>
      <c r="E412" s="517"/>
      <c r="F412" s="517"/>
      <c r="G412" s="517"/>
      <c r="H412" s="404"/>
      <c r="I412" s="517"/>
      <c r="J412" s="517"/>
      <c r="K412" s="517"/>
      <c r="L412" s="517"/>
      <c r="M412" s="517"/>
      <c r="N412" s="517"/>
      <c r="O412" s="517"/>
      <c r="P412" s="517"/>
      <c r="Q412" s="517"/>
      <c r="R412" s="517"/>
      <c r="S412" s="517"/>
      <c r="T412" s="517"/>
      <c r="U412" s="517"/>
      <c r="V412" s="517"/>
      <c r="W412" s="517"/>
      <c r="X412" s="517"/>
      <c r="Y412" s="517"/>
      <c r="Z412" s="517"/>
    </row>
    <row r="413" spans="1:26" ht="12.75">
      <c r="A413" s="517"/>
      <c r="B413" s="517"/>
      <c r="C413" s="517"/>
      <c r="D413" s="517"/>
      <c r="E413" s="517"/>
      <c r="F413" s="517"/>
      <c r="G413" s="517"/>
      <c r="H413" s="404"/>
      <c r="I413" s="517"/>
      <c r="J413" s="517"/>
      <c r="K413" s="517"/>
      <c r="L413" s="517"/>
      <c r="M413" s="517"/>
      <c r="N413" s="517"/>
      <c r="O413" s="517"/>
      <c r="P413" s="517"/>
      <c r="Q413" s="517"/>
      <c r="R413" s="517"/>
      <c r="S413" s="517"/>
      <c r="T413" s="517"/>
      <c r="U413" s="517"/>
      <c r="V413" s="517"/>
      <c r="W413" s="517"/>
      <c r="X413" s="517"/>
      <c r="Y413" s="517"/>
      <c r="Z413" s="517"/>
    </row>
    <row r="414" spans="1:26" ht="12.75">
      <c r="A414" s="517"/>
      <c r="B414" s="517"/>
      <c r="C414" s="517"/>
      <c r="D414" s="517"/>
      <c r="E414" s="517"/>
      <c r="F414" s="517"/>
      <c r="G414" s="517"/>
      <c r="H414" s="404"/>
      <c r="I414" s="517"/>
      <c r="J414" s="517"/>
      <c r="K414" s="517"/>
      <c r="L414" s="517"/>
      <c r="M414" s="517"/>
      <c r="N414" s="517"/>
      <c r="O414" s="517"/>
      <c r="P414" s="517"/>
      <c r="Q414" s="517"/>
      <c r="R414" s="517"/>
      <c r="S414" s="517"/>
      <c r="T414" s="517"/>
      <c r="U414" s="517"/>
      <c r="V414" s="517"/>
      <c r="W414" s="517"/>
      <c r="X414" s="517"/>
      <c r="Y414" s="517"/>
      <c r="Z414" s="517"/>
    </row>
    <row r="415" spans="1:26" ht="12.75">
      <c r="A415" s="517"/>
      <c r="B415" s="517"/>
      <c r="C415" s="517"/>
      <c r="D415" s="517"/>
      <c r="E415" s="517"/>
      <c r="F415" s="517"/>
      <c r="G415" s="517"/>
      <c r="H415" s="404"/>
      <c r="I415" s="517"/>
      <c r="J415" s="517"/>
      <c r="K415" s="517"/>
      <c r="L415" s="517"/>
      <c r="M415" s="517"/>
      <c r="N415" s="517"/>
      <c r="O415" s="517"/>
      <c r="P415" s="517"/>
      <c r="Q415" s="517"/>
      <c r="R415" s="517"/>
      <c r="S415" s="517"/>
      <c r="T415" s="517"/>
      <c r="U415" s="517"/>
      <c r="V415" s="517"/>
      <c r="W415" s="517"/>
      <c r="X415" s="517"/>
      <c r="Y415" s="517"/>
      <c r="Z415" s="517"/>
    </row>
    <row r="416" spans="1:26" ht="12.75">
      <c r="A416" s="517"/>
      <c r="B416" s="517"/>
      <c r="C416" s="517"/>
      <c r="D416" s="517"/>
      <c r="E416" s="517"/>
      <c r="F416" s="517"/>
      <c r="G416" s="517"/>
      <c r="H416" s="404"/>
      <c r="I416" s="517"/>
      <c r="J416" s="517"/>
      <c r="K416" s="517"/>
      <c r="L416" s="517"/>
      <c r="M416" s="517"/>
      <c r="N416" s="517"/>
      <c r="O416" s="517"/>
      <c r="P416" s="517"/>
      <c r="Q416" s="517"/>
      <c r="R416" s="517"/>
      <c r="S416" s="517"/>
      <c r="T416" s="517"/>
      <c r="U416" s="517"/>
      <c r="V416" s="517"/>
      <c r="W416" s="517"/>
      <c r="X416" s="517"/>
      <c r="Y416" s="517"/>
      <c r="Z416" s="517"/>
    </row>
    <row r="417" spans="1:26" ht="12.75">
      <c r="A417" s="517"/>
      <c r="B417" s="517"/>
      <c r="C417" s="517"/>
      <c r="D417" s="517"/>
      <c r="E417" s="517"/>
      <c r="F417" s="517"/>
      <c r="G417" s="517"/>
      <c r="H417" s="404"/>
      <c r="I417" s="517"/>
      <c r="J417" s="517"/>
      <c r="K417" s="517"/>
      <c r="L417" s="517"/>
      <c r="M417" s="517"/>
      <c r="N417" s="517"/>
      <c r="O417" s="517"/>
      <c r="P417" s="517"/>
      <c r="Q417" s="517"/>
      <c r="R417" s="517"/>
      <c r="S417" s="517"/>
      <c r="T417" s="517"/>
      <c r="U417" s="517"/>
      <c r="V417" s="517"/>
      <c r="W417" s="517"/>
      <c r="X417" s="517"/>
      <c r="Y417" s="517"/>
      <c r="Z417" s="517"/>
    </row>
    <row r="418" spans="1:26" ht="12.75">
      <c r="A418" s="517"/>
      <c r="B418" s="517"/>
      <c r="C418" s="517"/>
      <c r="D418" s="517"/>
      <c r="E418" s="517"/>
      <c r="F418" s="517"/>
      <c r="G418" s="517"/>
      <c r="H418" s="404"/>
      <c r="I418" s="517"/>
      <c r="J418" s="517"/>
      <c r="K418" s="517"/>
      <c r="L418" s="517"/>
      <c r="M418" s="517"/>
      <c r="N418" s="517"/>
      <c r="O418" s="517"/>
      <c r="P418" s="517"/>
      <c r="Q418" s="517"/>
      <c r="R418" s="517"/>
      <c r="S418" s="517"/>
      <c r="T418" s="517"/>
      <c r="U418" s="517"/>
      <c r="V418" s="517"/>
      <c r="W418" s="517"/>
      <c r="X418" s="517"/>
      <c r="Y418" s="517"/>
      <c r="Z418" s="517"/>
    </row>
    <row r="419" spans="1:26" ht="12.75">
      <c r="A419" s="517"/>
      <c r="B419" s="517"/>
      <c r="C419" s="517"/>
      <c r="D419" s="517"/>
      <c r="E419" s="517"/>
      <c r="F419" s="517"/>
      <c r="G419" s="517"/>
      <c r="H419" s="404"/>
      <c r="I419" s="517"/>
      <c r="J419" s="517"/>
      <c r="K419" s="517"/>
      <c r="L419" s="517"/>
      <c r="M419" s="517"/>
      <c r="N419" s="517"/>
      <c r="O419" s="517"/>
      <c r="P419" s="517"/>
      <c r="Q419" s="517"/>
      <c r="R419" s="517"/>
      <c r="S419" s="517"/>
      <c r="T419" s="517"/>
      <c r="U419" s="517"/>
      <c r="V419" s="517"/>
      <c r="W419" s="517"/>
      <c r="X419" s="517"/>
      <c r="Y419" s="517"/>
      <c r="Z419" s="517"/>
    </row>
    <row r="420" spans="1:26" ht="12.75">
      <c r="A420" s="517"/>
      <c r="B420" s="517"/>
      <c r="C420" s="517"/>
      <c r="D420" s="517"/>
      <c r="E420" s="517"/>
      <c r="F420" s="517"/>
      <c r="G420" s="517"/>
      <c r="H420" s="404"/>
      <c r="I420" s="517"/>
      <c r="J420" s="517"/>
      <c r="K420" s="517"/>
      <c r="L420" s="517"/>
      <c r="M420" s="517"/>
      <c r="N420" s="517"/>
      <c r="O420" s="517"/>
      <c r="P420" s="517"/>
      <c r="Q420" s="517"/>
      <c r="R420" s="517"/>
      <c r="S420" s="517"/>
      <c r="T420" s="517"/>
      <c r="U420" s="517"/>
      <c r="V420" s="517"/>
      <c r="W420" s="517"/>
      <c r="X420" s="517"/>
      <c r="Y420" s="517"/>
      <c r="Z420" s="517"/>
    </row>
    <row r="421" spans="1:26" ht="12.75">
      <c r="A421" s="517"/>
      <c r="B421" s="517"/>
      <c r="C421" s="517"/>
      <c r="D421" s="517"/>
      <c r="E421" s="517"/>
      <c r="F421" s="517"/>
      <c r="G421" s="517"/>
      <c r="H421" s="404"/>
      <c r="I421" s="517"/>
      <c r="J421" s="517"/>
      <c r="K421" s="517"/>
      <c r="L421" s="517"/>
      <c r="M421" s="517"/>
      <c r="N421" s="517"/>
      <c r="O421" s="517"/>
      <c r="P421" s="517"/>
      <c r="Q421" s="517"/>
      <c r="R421" s="517"/>
      <c r="S421" s="517"/>
      <c r="T421" s="517"/>
      <c r="U421" s="517"/>
      <c r="V421" s="517"/>
      <c r="W421" s="517"/>
      <c r="X421" s="517"/>
      <c r="Y421" s="517"/>
      <c r="Z421" s="517"/>
    </row>
    <row r="422" spans="1:26" ht="12.75">
      <c r="A422" s="517"/>
      <c r="B422" s="517"/>
      <c r="C422" s="517"/>
      <c r="D422" s="517"/>
      <c r="E422" s="517"/>
      <c r="F422" s="517"/>
      <c r="G422" s="517"/>
      <c r="H422" s="404"/>
      <c r="I422" s="517"/>
      <c r="J422" s="517"/>
      <c r="K422" s="517"/>
      <c r="L422" s="517"/>
      <c r="M422" s="517"/>
      <c r="N422" s="517"/>
      <c r="O422" s="517"/>
      <c r="P422" s="517"/>
      <c r="Q422" s="517"/>
      <c r="R422" s="517"/>
      <c r="S422" s="517"/>
      <c r="T422" s="517"/>
      <c r="U422" s="517"/>
      <c r="V422" s="517"/>
      <c r="W422" s="517"/>
      <c r="X422" s="517"/>
      <c r="Y422" s="517"/>
      <c r="Z422" s="517"/>
    </row>
    <row r="423" spans="1:26" ht="12.75">
      <c r="A423" s="517"/>
      <c r="B423" s="517"/>
      <c r="C423" s="517"/>
      <c r="D423" s="517"/>
      <c r="E423" s="517"/>
      <c r="F423" s="517"/>
      <c r="G423" s="517"/>
      <c r="H423" s="404"/>
      <c r="I423" s="517"/>
      <c r="J423" s="517"/>
      <c r="K423" s="517"/>
      <c r="L423" s="517"/>
      <c r="M423" s="517"/>
      <c r="N423" s="517"/>
      <c r="O423" s="517"/>
      <c r="P423" s="517"/>
      <c r="Q423" s="517"/>
      <c r="R423" s="517"/>
      <c r="S423" s="517"/>
      <c r="T423" s="517"/>
      <c r="U423" s="517"/>
      <c r="V423" s="517"/>
      <c r="W423" s="517"/>
      <c r="X423" s="517"/>
      <c r="Y423" s="517"/>
      <c r="Z423" s="517"/>
    </row>
    <row r="424" spans="1:26" ht="12.75">
      <c r="A424" s="517"/>
      <c r="B424" s="517"/>
      <c r="C424" s="517"/>
      <c r="D424" s="517"/>
      <c r="E424" s="517"/>
      <c r="F424" s="517"/>
      <c r="G424" s="517"/>
      <c r="H424" s="404"/>
      <c r="I424" s="517"/>
      <c r="J424" s="517"/>
      <c r="K424" s="517"/>
      <c r="L424" s="517"/>
      <c r="M424" s="517"/>
      <c r="N424" s="517"/>
      <c r="O424" s="517"/>
      <c r="P424" s="517"/>
      <c r="Q424" s="517"/>
      <c r="R424" s="517"/>
      <c r="S424" s="517"/>
      <c r="T424" s="517"/>
      <c r="U424" s="517"/>
      <c r="V424" s="517"/>
      <c r="W424" s="517"/>
      <c r="X424" s="517"/>
      <c r="Y424" s="517"/>
      <c r="Z424" s="517"/>
    </row>
    <row r="425" spans="1:26" ht="12.75">
      <c r="A425" s="517"/>
      <c r="B425" s="517"/>
      <c r="C425" s="517"/>
      <c r="D425" s="517"/>
      <c r="E425" s="517"/>
      <c r="F425" s="517"/>
      <c r="G425" s="517"/>
      <c r="H425" s="404"/>
      <c r="I425" s="517"/>
      <c r="J425" s="517"/>
      <c r="K425" s="517"/>
      <c r="L425" s="517"/>
      <c r="M425" s="517"/>
      <c r="N425" s="517"/>
      <c r="O425" s="517"/>
      <c r="P425" s="517"/>
      <c r="Q425" s="517"/>
      <c r="R425" s="517"/>
      <c r="S425" s="517"/>
      <c r="T425" s="517"/>
      <c r="U425" s="517"/>
      <c r="V425" s="517"/>
      <c r="W425" s="517"/>
      <c r="X425" s="517"/>
      <c r="Y425" s="517"/>
      <c r="Z425" s="517"/>
    </row>
    <row r="426" spans="1:26" ht="12.75">
      <c r="A426" s="517"/>
      <c r="B426" s="517"/>
      <c r="C426" s="517"/>
      <c r="D426" s="517"/>
      <c r="E426" s="517"/>
      <c r="F426" s="517"/>
      <c r="G426" s="517"/>
      <c r="H426" s="404"/>
      <c r="I426" s="517"/>
      <c r="J426" s="517"/>
      <c r="K426" s="517"/>
      <c r="L426" s="517"/>
      <c r="M426" s="517"/>
      <c r="N426" s="517"/>
      <c r="O426" s="517"/>
      <c r="P426" s="517"/>
      <c r="Q426" s="517"/>
      <c r="R426" s="517"/>
      <c r="S426" s="517"/>
      <c r="T426" s="517"/>
      <c r="U426" s="517"/>
      <c r="V426" s="517"/>
      <c r="W426" s="517"/>
      <c r="X426" s="517"/>
      <c r="Y426" s="517"/>
      <c r="Z426" s="517"/>
    </row>
    <row r="427" spans="1:26" ht="12.75">
      <c r="A427" s="517"/>
      <c r="B427" s="517"/>
      <c r="C427" s="517"/>
      <c r="D427" s="517"/>
      <c r="E427" s="517"/>
      <c r="F427" s="517"/>
      <c r="G427" s="517"/>
      <c r="H427" s="404"/>
      <c r="I427" s="517"/>
      <c r="J427" s="517"/>
      <c r="K427" s="517"/>
      <c r="L427" s="517"/>
      <c r="M427" s="517"/>
      <c r="N427" s="517"/>
      <c r="O427" s="517"/>
      <c r="P427" s="517"/>
      <c r="Q427" s="517"/>
      <c r="R427" s="517"/>
      <c r="S427" s="517"/>
      <c r="T427" s="517"/>
      <c r="U427" s="517"/>
      <c r="V427" s="517"/>
      <c r="W427" s="517"/>
      <c r="X427" s="517"/>
      <c r="Y427" s="517"/>
      <c r="Z427" s="517"/>
    </row>
    <row r="428" spans="1:26" ht="12.75">
      <c r="A428" s="517"/>
      <c r="B428" s="517"/>
      <c r="C428" s="517"/>
      <c r="D428" s="517"/>
      <c r="E428" s="517"/>
      <c r="F428" s="517"/>
      <c r="G428" s="517"/>
      <c r="H428" s="404"/>
      <c r="I428" s="517"/>
      <c r="J428" s="517"/>
      <c r="K428" s="517"/>
      <c r="L428" s="517"/>
      <c r="M428" s="517"/>
      <c r="N428" s="517"/>
      <c r="O428" s="517"/>
      <c r="P428" s="517"/>
      <c r="Q428" s="517"/>
      <c r="R428" s="517"/>
      <c r="S428" s="517"/>
      <c r="T428" s="517"/>
      <c r="U428" s="517"/>
      <c r="V428" s="517"/>
      <c r="W428" s="517"/>
      <c r="X428" s="517"/>
      <c r="Y428" s="517"/>
      <c r="Z428" s="517"/>
    </row>
    <row r="429" spans="1:26" ht="12.75">
      <c r="A429" s="517"/>
      <c r="B429" s="517"/>
      <c r="C429" s="517"/>
      <c r="D429" s="517"/>
      <c r="E429" s="517"/>
      <c r="F429" s="517"/>
      <c r="G429" s="517"/>
      <c r="H429" s="404"/>
      <c r="I429" s="517"/>
      <c r="J429" s="517"/>
      <c r="K429" s="517"/>
      <c r="L429" s="517"/>
      <c r="M429" s="517"/>
      <c r="N429" s="517"/>
      <c r="O429" s="517"/>
      <c r="P429" s="517"/>
      <c r="Q429" s="517"/>
      <c r="R429" s="517"/>
      <c r="S429" s="517"/>
      <c r="T429" s="517"/>
      <c r="U429" s="517"/>
      <c r="V429" s="517"/>
      <c r="W429" s="517"/>
      <c r="X429" s="517"/>
      <c r="Y429" s="517"/>
      <c r="Z429" s="517"/>
    </row>
    <row r="430" spans="1:26" ht="12.75">
      <c r="A430" s="517"/>
      <c r="B430" s="517"/>
      <c r="C430" s="517"/>
      <c r="D430" s="517"/>
      <c r="E430" s="517"/>
      <c r="F430" s="517"/>
      <c r="G430" s="517"/>
      <c r="H430" s="404"/>
      <c r="I430" s="517"/>
      <c r="J430" s="517"/>
      <c r="K430" s="517"/>
      <c r="L430" s="517"/>
      <c r="M430" s="517"/>
      <c r="N430" s="517"/>
      <c r="O430" s="517"/>
      <c r="P430" s="517"/>
      <c r="Q430" s="517"/>
      <c r="R430" s="517"/>
      <c r="S430" s="517"/>
      <c r="T430" s="517"/>
      <c r="U430" s="517"/>
      <c r="V430" s="517"/>
      <c r="W430" s="517"/>
      <c r="X430" s="517"/>
      <c r="Y430" s="517"/>
      <c r="Z430" s="517"/>
    </row>
    <row r="431" spans="1:26" ht="12.75">
      <c r="A431" s="517"/>
      <c r="B431" s="517"/>
      <c r="C431" s="517"/>
      <c r="D431" s="517"/>
      <c r="E431" s="517"/>
      <c r="F431" s="517"/>
      <c r="G431" s="517"/>
      <c r="H431" s="404"/>
      <c r="I431" s="517"/>
      <c r="J431" s="517"/>
      <c r="K431" s="517"/>
      <c r="L431" s="517"/>
      <c r="M431" s="517"/>
      <c r="N431" s="517"/>
      <c r="O431" s="517"/>
      <c r="P431" s="517"/>
      <c r="Q431" s="517"/>
      <c r="R431" s="517"/>
      <c r="S431" s="517"/>
      <c r="T431" s="517"/>
      <c r="U431" s="517"/>
      <c r="V431" s="517"/>
      <c r="W431" s="517"/>
      <c r="X431" s="517"/>
      <c r="Y431" s="517"/>
      <c r="Z431" s="517"/>
    </row>
    <row r="432" spans="1:26" ht="12.75">
      <c r="A432" s="517"/>
      <c r="B432" s="517"/>
      <c r="C432" s="517"/>
      <c r="D432" s="517"/>
      <c r="E432" s="517"/>
      <c r="F432" s="517"/>
      <c r="G432" s="517"/>
      <c r="H432" s="404"/>
      <c r="I432" s="517"/>
      <c r="J432" s="517"/>
      <c r="K432" s="517"/>
      <c r="L432" s="517"/>
      <c r="M432" s="517"/>
      <c r="N432" s="517"/>
      <c r="O432" s="517"/>
      <c r="P432" s="517"/>
      <c r="Q432" s="517"/>
      <c r="R432" s="517"/>
      <c r="S432" s="517"/>
      <c r="T432" s="517"/>
      <c r="U432" s="517"/>
      <c r="V432" s="517"/>
      <c r="W432" s="517"/>
      <c r="X432" s="517"/>
      <c r="Y432" s="517"/>
      <c r="Z432" s="517"/>
    </row>
    <row r="433" spans="1:26" ht="12.75">
      <c r="A433" s="517"/>
      <c r="B433" s="517"/>
      <c r="C433" s="517"/>
      <c r="D433" s="517"/>
      <c r="E433" s="517"/>
      <c r="F433" s="517"/>
      <c r="G433" s="517"/>
      <c r="H433" s="404"/>
      <c r="I433" s="517"/>
      <c r="J433" s="517"/>
      <c r="K433" s="517"/>
      <c r="L433" s="517"/>
      <c r="M433" s="517"/>
      <c r="N433" s="517"/>
      <c r="O433" s="517"/>
      <c r="P433" s="517"/>
      <c r="Q433" s="517"/>
      <c r="R433" s="517"/>
      <c r="S433" s="517"/>
      <c r="T433" s="517"/>
      <c r="U433" s="517"/>
      <c r="V433" s="517"/>
      <c r="W433" s="517"/>
      <c r="X433" s="517"/>
      <c r="Y433" s="517"/>
      <c r="Z433" s="517"/>
    </row>
    <row r="434" spans="1:26" ht="12.75">
      <c r="A434" s="517"/>
      <c r="B434" s="517"/>
      <c r="C434" s="517"/>
      <c r="D434" s="517"/>
      <c r="E434" s="517"/>
      <c r="F434" s="517"/>
      <c r="G434" s="517"/>
      <c r="H434" s="404"/>
      <c r="I434" s="517"/>
      <c r="J434" s="517"/>
      <c r="K434" s="517"/>
      <c r="L434" s="517"/>
      <c r="M434" s="517"/>
      <c r="N434" s="517"/>
      <c r="O434" s="517"/>
      <c r="P434" s="517"/>
      <c r="Q434" s="517"/>
      <c r="R434" s="517"/>
      <c r="S434" s="517"/>
      <c r="T434" s="517"/>
      <c r="U434" s="517"/>
      <c r="V434" s="517"/>
      <c r="W434" s="517"/>
      <c r="X434" s="517"/>
      <c r="Y434" s="517"/>
      <c r="Z434" s="517"/>
    </row>
    <row r="435" spans="1:26" ht="12.75">
      <c r="A435" s="517"/>
      <c r="B435" s="517"/>
      <c r="C435" s="517"/>
      <c r="D435" s="517"/>
      <c r="E435" s="517"/>
      <c r="F435" s="517"/>
      <c r="G435" s="517"/>
      <c r="H435" s="404"/>
      <c r="I435" s="517"/>
      <c r="J435" s="517"/>
      <c r="K435" s="517"/>
      <c r="L435" s="517"/>
      <c r="M435" s="517"/>
      <c r="N435" s="517"/>
      <c r="O435" s="517"/>
      <c r="P435" s="517"/>
      <c r="Q435" s="517"/>
      <c r="R435" s="517"/>
      <c r="S435" s="517"/>
      <c r="T435" s="517"/>
      <c r="U435" s="517"/>
      <c r="V435" s="517"/>
      <c r="W435" s="517"/>
      <c r="X435" s="517"/>
      <c r="Y435" s="517"/>
      <c r="Z435" s="517"/>
    </row>
    <row r="436" spans="1:26" ht="12.75">
      <c r="A436" s="517"/>
      <c r="B436" s="517"/>
      <c r="C436" s="517"/>
      <c r="D436" s="517"/>
      <c r="E436" s="517"/>
      <c r="F436" s="517"/>
      <c r="G436" s="517"/>
      <c r="H436" s="404"/>
      <c r="I436" s="517"/>
      <c r="J436" s="517"/>
      <c r="K436" s="517"/>
      <c r="L436" s="517"/>
      <c r="M436" s="517"/>
      <c r="N436" s="517"/>
      <c r="O436" s="517"/>
      <c r="P436" s="517"/>
      <c r="Q436" s="517"/>
      <c r="R436" s="517"/>
      <c r="S436" s="517"/>
      <c r="T436" s="517"/>
      <c r="U436" s="517"/>
      <c r="V436" s="517"/>
      <c r="W436" s="517"/>
      <c r="X436" s="517"/>
      <c r="Y436" s="517"/>
      <c r="Z436" s="517"/>
    </row>
    <row r="437" spans="1:26" ht="12.75">
      <c r="A437" s="517"/>
      <c r="B437" s="517"/>
      <c r="C437" s="517"/>
      <c r="D437" s="517"/>
      <c r="E437" s="517"/>
      <c r="F437" s="517"/>
      <c r="G437" s="517"/>
      <c r="H437" s="404"/>
      <c r="I437" s="517"/>
      <c r="J437" s="517"/>
      <c r="K437" s="517"/>
      <c r="L437" s="517"/>
      <c r="M437" s="517"/>
      <c r="N437" s="517"/>
      <c r="O437" s="517"/>
      <c r="P437" s="517"/>
      <c r="Q437" s="517"/>
      <c r="R437" s="517"/>
      <c r="S437" s="517"/>
      <c r="T437" s="517"/>
      <c r="U437" s="517"/>
      <c r="V437" s="517"/>
      <c r="W437" s="517"/>
      <c r="X437" s="517"/>
      <c r="Y437" s="517"/>
      <c r="Z437" s="517"/>
    </row>
    <row r="438" spans="1:26" ht="12.75">
      <c r="A438" s="517"/>
      <c r="B438" s="517"/>
      <c r="C438" s="517"/>
      <c r="D438" s="517"/>
      <c r="E438" s="517"/>
      <c r="F438" s="517"/>
      <c r="G438" s="517"/>
      <c r="H438" s="404"/>
      <c r="I438" s="517"/>
      <c r="J438" s="517"/>
      <c r="K438" s="517"/>
      <c r="L438" s="517"/>
      <c r="M438" s="517"/>
      <c r="N438" s="517"/>
      <c r="O438" s="517"/>
      <c r="P438" s="517"/>
      <c r="Q438" s="517"/>
      <c r="R438" s="517"/>
      <c r="S438" s="517"/>
      <c r="T438" s="517"/>
      <c r="U438" s="517"/>
      <c r="V438" s="517"/>
      <c r="W438" s="517"/>
      <c r="X438" s="517"/>
      <c r="Y438" s="517"/>
      <c r="Z438" s="517"/>
    </row>
    <row r="439" spans="1:26" ht="12.75">
      <c r="A439" s="517"/>
      <c r="B439" s="517"/>
      <c r="C439" s="517"/>
      <c r="D439" s="517"/>
      <c r="E439" s="517"/>
      <c r="F439" s="517"/>
      <c r="G439" s="517"/>
      <c r="H439" s="404"/>
      <c r="I439" s="517"/>
      <c r="J439" s="517"/>
      <c r="K439" s="517"/>
      <c r="L439" s="517"/>
      <c r="M439" s="517"/>
      <c r="N439" s="517"/>
      <c r="O439" s="517"/>
      <c r="P439" s="517"/>
      <c r="Q439" s="517"/>
      <c r="R439" s="517"/>
      <c r="S439" s="517"/>
      <c r="T439" s="517"/>
      <c r="U439" s="517"/>
      <c r="V439" s="517"/>
      <c r="W439" s="517"/>
      <c r="X439" s="517"/>
      <c r="Y439" s="517"/>
      <c r="Z439" s="517"/>
    </row>
    <row r="440" spans="1:26" ht="12.75">
      <c r="A440" s="517"/>
      <c r="B440" s="517"/>
      <c r="C440" s="517"/>
      <c r="D440" s="517"/>
      <c r="E440" s="517"/>
      <c r="F440" s="517"/>
      <c r="G440" s="517"/>
      <c r="H440" s="404"/>
      <c r="I440" s="517"/>
      <c r="J440" s="517"/>
      <c r="K440" s="517"/>
      <c r="L440" s="517"/>
      <c r="M440" s="517"/>
      <c r="N440" s="517"/>
      <c r="O440" s="517"/>
      <c r="P440" s="517"/>
      <c r="Q440" s="517"/>
      <c r="R440" s="517"/>
      <c r="S440" s="517"/>
      <c r="T440" s="517"/>
      <c r="U440" s="517"/>
      <c r="V440" s="517"/>
      <c r="W440" s="517"/>
      <c r="X440" s="517"/>
      <c r="Y440" s="517"/>
      <c r="Z440" s="517"/>
    </row>
    <row r="441" spans="1:26" ht="12.75">
      <c r="A441" s="517"/>
      <c r="B441" s="517"/>
      <c r="C441" s="517"/>
      <c r="D441" s="517"/>
      <c r="E441" s="517"/>
      <c r="F441" s="517"/>
      <c r="G441" s="517"/>
      <c r="H441" s="404"/>
      <c r="I441" s="517"/>
      <c r="J441" s="517"/>
      <c r="K441" s="517"/>
      <c r="L441" s="517"/>
      <c r="M441" s="517"/>
      <c r="N441" s="517"/>
      <c r="O441" s="517"/>
      <c r="P441" s="517"/>
      <c r="Q441" s="517"/>
      <c r="R441" s="517"/>
      <c r="S441" s="517"/>
      <c r="T441" s="517"/>
      <c r="U441" s="517"/>
      <c r="V441" s="517"/>
      <c r="W441" s="517"/>
      <c r="X441" s="517"/>
      <c r="Y441" s="517"/>
      <c r="Z441" s="517"/>
    </row>
    <row r="442" spans="1:26" ht="12.75">
      <c r="A442" s="517"/>
      <c r="B442" s="517"/>
      <c r="C442" s="517"/>
      <c r="D442" s="517"/>
      <c r="E442" s="517"/>
      <c r="F442" s="517"/>
      <c r="G442" s="517"/>
      <c r="H442" s="404"/>
      <c r="I442" s="517"/>
      <c r="J442" s="517"/>
      <c r="K442" s="517"/>
      <c r="L442" s="517"/>
      <c r="M442" s="517"/>
      <c r="N442" s="517"/>
      <c r="O442" s="517"/>
      <c r="P442" s="517"/>
      <c r="Q442" s="517"/>
      <c r="R442" s="517"/>
      <c r="S442" s="517"/>
      <c r="T442" s="517"/>
      <c r="U442" s="517"/>
      <c r="V442" s="517"/>
      <c r="W442" s="517"/>
      <c r="X442" s="517"/>
      <c r="Y442" s="517"/>
      <c r="Z442" s="517"/>
    </row>
    <row r="443" spans="1:26" ht="12.75">
      <c r="A443" s="517"/>
      <c r="B443" s="517"/>
      <c r="C443" s="517"/>
      <c r="D443" s="517"/>
      <c r="E443" s="517"/>
      <c r="F443" s="517"/>
      <c r="G443" s="517"/>
      <c r="H443" s="404"/>
      <c r="I443" s="517"/>
      <c r="J443" s="517"/>
      <c r="K443" s="517"/>
      <c r="L443" s="517"/>
      <c r="M443" s="517"/>
      <c r="N443" s="517"/>
      <c r="O443" s="517"/>
      <c r="P443" s="517"/>
      <c r="Q443" s="517"/>
      <c r="R443" s="517"/>
      <c r="S443" s="517"/>
      <c r="T443" s="517"/>
      <c r="U443" s="517"/>
      <c r="V443" s="517"/>
      <c r="W443" s="517"/>
      <c r="X443" s="517"/>
      <c r="Y443" s="517"/>
      <c r="Z443" s="517"/>
    </row>
    <row r="444" spans="1:26" ht="12.75">
      <c r="A444" s="517"/>
      <c r="B444" s="517"/>
      <c r="C444" s="517"/>
      <c r="D444" s="517"/>
      <c r="E444" s="517"/>
      <c r="F444" s="517"/>
      <c r="G444" s="517"/>
      <c r="H444" s="404"/>
      <c r="I444" s="517"/>
      <c r="J444" s="517"/>
      <c r="K444" s="517"/>
      <c r="L444" s="517"/>
      <c r="M444" s="517"/>
      <c r="N444" s="517"/>
      <c r="O444" s="517"/>
      <c r="P444" s="517"/>
      <c r="Q444" s="517"/>
      <c r="R444" s="517"/>
      <c r="S444" s="517"/>
      <c r="T444" s="517"/>
      <c r="U444" s="517"/>
      <c r="V444" s="517"/>
      <c r="W444" s="517"/>
      <c r="X444" s="517"/>
      <c r="Y444" s="517"/>
      <c r="Z444" s="517"/>
    </row>
    <row r="445" spans="1:26" ht="12.75">
      <c r="A445" s="517"/>
      <c r="B445" s="517"/>
      <c r="C445" s="517"/>
      <c r="D445" s="517"/>
      <c r="E445" s="517"/>
      <c r="F445" s="517"/>
      <c r="G445" s="517"/>
      <c r="H445" s="404"/>
      <c r="I445" s="517"/>
      <c r="J445" s="517"/>
      <c r="K445" s="517"/>
      <c r="L445" s="517"/>
      <c r="M445" s="517"/>
      <c r="N445" s="517"/>
      <c r="O445" s="517"/>
      <c r="P445" s="517"/>
      <c r="Q445" s="517"/>
      <c r="R445" s="517"/>
      <c r="S445" s="517"/>
      <c r="T445" s="517"/>
      <c r="U445" s="517"/>
      <c r="V445" s="517"/>
      <c r="W445" s="517"/>
      <c r="X445" s="517"/>
      <c r="Y445" s="517"/>
      <c r="Z445" s="517"/>
    </row>
    <row r="446" spans="1:26" ht="12.75">
      <c r="A446" s="517"/>
      <c r="B446" s="517"/>
      <c r="C446" s="517"/>
      <c r="D446" s="517"/>
      <c r="E446" s="517"/>
      <c r="F446" s="517"/>
      <c r="G446" s="517"/>
      <c r="H446" s="404"/>
      <c r="I446" s="517"/>
      <c r="J446" s="517"/>
      <c r="K446" s="517"/>
      <c r="L446" s="517"/>
      <c r="M446" s="517"/>
      <c r="N446" s="517"/>
      <c r="O446" s="517"/>
      <c r="P446" s="517"/>
      <c r="Q446" s="517"/>
      <c r="R446" s="517"/>
      <c r="S446" s="517"/>
      <c r="T446" s="517"/>
      <c r="U446" s="517"/>
      <c r="V446" s="517"/>
      <c r="W446" s="517"/>
      <c r="X446" s="517"/>
      <c r="Y446" s="517"/>
      <c r="Z446" s="517"/>
    </row>
    <row r="447" spans="1:26" ht="12.75">
      <c r="A447" s="517"/>
      <c r="B447" s="517"/>
      <c r="C447" s="517"/>
      <c r="D447" s="517"/>
      <c r="E447" s="517"/>
      <c r="F447" s="517"/>
      <c r="G447" s="517"/>
      <c r="H447" s="404"/>
      <c r="I447" s="517"/>
      <c r="J447" s="517"/>
      <c r="K447" s="517"/>
      <c r="L447" s="517"/>
      <c r="M447" s="517"/>
      <c r="N447" s="517"/>
      <c r="O447" s="517"/>
      <c r="P447" s="517"/>
      <c r="Q447" s="517"/>
      <c r="R447" s="517"/>
      <c r="S447" s="517"/>
      <c r="T447" s="517"/>
      <c r="U447" s="517"/>
      <c r="V447" s="517"/>
      <c r="W447" s="517"/>
      <c r="X447" s="517"/>
      <c r="Y447" s="517"/>
      <c r="Z447" s="517"/>
    </row>
    <row r="448" spans="1:26" ht="12.75">
      <c r="A448" s="517"/>
      <c r="B448" s="517"/>
      <c r="C448" s="517"/>
      <c r="D448" s="517"/>
      <c r="E448" s="517"/>
      <c r="F448" s="517"/>
      <c r="G448" s="517"/>
      <c r="H448" s="404"/>
      <c r="I448" s="517"/>
      <c r="J448" s="517"/>
      <c r="K448" s="517"/>
      <c r="L448" s="517"/>
      <c r="M448" s="517"/>
      <c r="N448" s="517"/>
      <c r="O448" s="517"/>
      <c r="P448" s="517"/>
      <c r="Q448" s="517"/>
      <c r="R448" s="517"/>
      <c r="S448" s="517"/>
      <c r="T448" s="517"/>
      <c r="U448" s="517"/>
      <c r="V448" s="517"/>
      <c r="W448" s="517"/>
      <c r="X448" s="517"/>
      <c r="Y448" s="517"/>
      <c r="Z448" s="517"/>
    </row>
    <row r="449" spans="1:26" ht="12.75">
      <c r="A449" s="517"/>
      <c r="B449" s="517"/>
      <c r="C449" s="517"/>
      <c r="D449" s="517"/>
      <c r="E449" s="517"/>
      <c r="F449" s="517"/>
      <c r="G449" s="517"/>
      <c r="H449" s="404"/>
      <c r="I449" s="517"/>
      <c r="J449" s="517"/>
      <c r="K449" s="517"/>
      <c r="L449" s="517"/>
      <c r="M449" s="517"/>
      <c r="N449" s="517"/>
      <c r="O449" s="517"/>
      <c r="P449" s="517"/>
      <c r="Q449" s="517"/>
      <c r="R449" s="517"/>
      <c r="S449" s="517"/>
      <c r="T449" s="517"/>
      <c r="U449" s="517"/>
      <c r="V449" s="517"/>
      <c r="W449" s="517"/>
      <c r="X449" s="517"/>
      <c r="Y449" s="517"/>
      <c r="Z449" s="517"/>
    </row>
    <row r="450" spans="1:26" ht="12.75">
      <c r="A450" s="517"/>
      <c r="B450" s="517"/>
      <c r="C450" s="517"/>
      <c r="D450" s="517"/>
      <c r="E450" s="517"/>
      <c r="F450" s="517"/>
      <c r="G450" s="517"/>
      <c r="H450" s="404"/>
      <c r="I450" s="517"/>
      <c r="J450" s="517"/>
      <c r="K450" s="517"/>
      <c r="L450" s="517"/>
      <c r="M450" s="517"/>
      <c r="N450" s="517"/>
      <c r="O450" s="517"/>
      <c r="P450" s="517"/>
      <c r="Q450" s="517"/>
      <c r="R450" s="517"/>
      <c r="S450" s="517"/>
      <c r="T450" s="517"/>
      <c r="U450" s="517"/>
      <c r="V450" s="517"/>
      <c r="W450" s="517"/>
      <c r="X450" s="517"/>
      <c r="Y450" s="517"/>
      <c r="Z450" s="517"/>
    </row>
    <row r="451" spans="1:26" ht="12.75">
      <c r="A451" s="517"/>
      <c r="B451" s="517"/>
      <c r="C451" s="517"/>
      <c r="D451" s="517"/>
      <c r="E451" s="517"/>
      <c r="F451" s="517"/>
      <c r="G451" s="517"/>
      <c r="H451" s="404"/>
      <c r="I451" s="517"/>
      <c r="J451" s="517"/>
      <c r="K451" s="517"/>
      <c r="L451" s="517"/>
      <c r="M451" s="517"/>
      <c r="N451" s="517"/>
      <c r="O451" s="517"/>
      <c r="P451" s="517"/>
      <c r="Q451" s="517"/>
      <c r="R451" s="517"/>
      <c r="S451" s="517"/>
      <c r="T451" s="517"/>
      <c r="U451" s="517"/>
      <c r="V451" s="517"/>
      <c r="W451" s="517"/>
      <c r="X451" s="517"/>
      <c r="Y451" s="517"/>
      <c r="Z451" s="517"/>
    </row>
    <row r="452" spans="1:26" ht="12.75">
      <c r="A452" s="517"/>
      <c r="B452" s="517"/>
      <c r="C452" s="517"/>
      <c r="D452" s="517"/>
      <c r="E452" s="517"/>
      <c r="F452" s="517"/>
      <c r="G452" s="517"/>
      <c r="H452" s="404"/>
      <c r="I452" s="517"/>
      <c r="J452" s="517"/>
      <c r="K452" s="517"/>
      <c r="L452" s="517"/>
      <c r="M452" s="517"/>
      <c r="N452" s="517"/>
      <c r="O452" s="517"/>
      <c r="P452" s="517"/>
      <c r="Q452" s="517"/>
      <c r="R452" s="517"/>
      <c r="S452" s="517"/>
      <c r="T452" s="517"/>
      <c r="U452" s="517"/>
      <c r="V452" s="517"/>
      <c r="W452" s="517"/>
      <c r="X452" s="517"/>
      <c r="Y452" s="517"/>
      <c r="Z452" s="517"/>
    </row>
    <row r="453" spans="1:26" ht="12.75">
      <c r="A453" s="517"/>
      <c r="B453" s="517"/>
      <c r="C453" s="517"/>
      <c r="D453" s="517"/>
      <c r="E453" s="517"/>
      <c r="F453" s="517"/>
      <c r="G453" s="517"/>
      <c r="H453" s="404"/>
      <c r="I453" s="517"/>
      <c r="J453" s="517"/>
      <c r="K453" s="517"/>
      <c r="L453" s="517"/>
      <c r="M453" s="517"/>
      <c r="N453" s="517"/>
      <c r="O453" s="517"/>
      <c r="P453" s="517"/>
      <c r="Q453" s="517"/>
      <c r="R453" s="517"/>
      <c r="S453" s="517"/>
      <c r="T453" s="517"/>
      <c r="U453" s="517"/>
      <c r="V453" s="517"/>
      <c r="W453" s="517"/>
      <c r="X453" s="517"/>
      <c r="Y453" s="517"/>
      <c r="Z453" s="517"/>
    </row>
    <row r="454" spans="1:26" ht="12.75">
      <c r="A454" s="517"/>
      <c r="B454" s="517"/>
      <c r="C454" s="517"/>
      <c r="D454" s="517"/>
      <c r="E454" s="517"/>
      <c r="F454" s="517"/>
      <c r="G454" s="517"/>
      <c r="H454" s="404"/>
      <c r="I454" s="517"/>
      <c r="J454" s="517"/>
      <c r="K454" s="517"/>
      <c r="L454" s="517"/>
      <c r="M454" s="517"/>
      <c r="N454" s="517"/>
      <c r="O454" s="517"/>
      <c r="P454" s="517"/>
      <c r="Q454" s="517"/>
      <c r="R454" s="517"/>
      <c r="S454" s="517"/>
      <c r="T454" s="517"/>
      <c r="U454" s="517"/>
      <c r="V454" s="517"/>
      <c r="W454" s="517"/>
      <c r="X454" s="517"/>
      <c r="Y454" s="517"/>
      <c r="Z454" s="517"/>
    </row>
    <row r="455" spans="1:26" ht="12.75">
      <c r="A455" s="517"/>
      <c r="B455" s="517"/>
      <c r="C455" s="517"/>
      <c r="D455" s="517"/>
      <c r="E455" s="517"/>
      <c r="F455" s="517"/>
      <c r="G455" s="517"/>
      <c r="H455" s="404"/>
      <c r="I455" s="517"/>
      <c r="J455" s="517"/>
      <c r="K455" s="517"/>
      <c r="L455" s="517"/>
      <c r="M455" s="517"/>
      <c r="N455" s="517"/>
      <c r="O455" s="517"/>
      <c r="P455" s="517"/>
      <c r="Q455" s="517"/>
      <c r="R455" s="517"/>
      <c r="S455" s="517"/>
      <c r="T455" s="517"/>
      <c r="U455" s="517"/>
      <c r="V455" s="517"/>
      <c r="W455" s="517"/>
      <c r="X455" s="517"/>
      <c r="Y455" s="517"/>
      <c r="Z455" s="517"/>
    </row>
    <row r="456" spans="1:26" ht="12.75">
      <c r="A456" s="517"/>
      <c r="B456" s="517"/>
      <c r="C456" s="517"/>
      <c r="D456" s="517"/>
      <c r="E456" s="517"/>
      <c r="F456" s="517"/>
      <c r="G456" s="517"/>
      <c r="H456" s="404"/>
      <c r="I456" s="517"/>
      <c r="J456" s="517"/>
      <c r="K456" s="517"/>
      <c r="L456" s="517"/>
      <c r="M456" s="517"/>
      <c r="N456" s="517"/>
      <c r="O456" s="517"/>
      <c r="P456" s="517"/>
      <c r="Q456" s="517"/>
      <c r="R456" s="517"/>
      <c r="S456" s="517"/>
      <c r="T456" s="517"/>
      <c r="U456" s="517"/>
      <c r="V456" s="517"/>
      <c r="W456" s="517"/>
      <c r="X456" s="517"/>
      <c r="Y456" s="517"/>
      <c r="Z456" s="517"/>
    </row>
    <row r="457" spans="1:26" ht="12.75">
      <c r="A457" s="517"/>
      <c r="B457" s="517"/>
      <c r="C457" s="517"/>
      <c r="D457" s="517"/>
      <c r="E457" s="517"/>
      <c r="F457" s="517"/>
      <c r="G457" s="517"/>
      <c r="H457" s="404"/>
      <c r="I457" s="517"/>
      <c r="J457" s="517"/>
      <c r="K457" s="517"/>
      <c r="L457" s="517"/>
      <c r="M457" s="517"/>
      <c r="N457" s="517"/>
      <c r="O457" s="517"/>
      <c r="P457" s="517"/>
      <c r="Q457" s="517"/>
      <c r="R457" s="517"/>
      <c r="S457" s="517"/>
      <c r="T457" s="517"/>
      <c r="U457" s="517"/>
      <c r="V457" s="517"/>
      <c r="W457" s="517"/>
      <c r="X457" s="517"/>
      <c r="Y457" s="517"/>
      <c r="Z457" s="517"/>
    </row>
    <row r="458" spans="1:26" ht="12.75">
      <c r="A458" s="517"/>
      <c r="B458" s="517"/>
      <c r="C458" s="517"/>
      <c r="D458" s="517"/>
      <c r="E458" s="517"/>
      <c r="F458" s="517"/>
      <c r="G458" s="517"/>
      <c r="H458" s="404"/>
      <c r="I458" s="517"/>
      <c r="J458" s="517"/>
      <c r="K458" s="517"/>
      <c r="L458" s="517"/>
      <c r="M458" s="517"/>
      <c r="N458" s="517"/>
      <c r="O458" s="517"/>
      <c r="P458" s="517"/>
      <c r="Q458" s="517"/>
      <c r="R458" s="517"/>
      <c r="S458" s="517"/>
      <c r="T458" s="517"/>
      <c r="U458" s="517"/>
      <c r="V458" s="517"/>
      <c r="W458" s="517"/>
      <c r="X458" s="517"/>
      <c r="Y458" s="517"/>
      <c r="Z458" s="517"/>
    </row>
    <row r="459" spans="1:26" ht="12.75">
      <c r="A459" s="517"/>
      <c r="B459" s="517"/>
      <c r="C459" s="517"/>
      <c r="D459" s="517"/>
      <c r="E459" s="517"/>
      <c r="F459" s="517"/>
      <c r="G459" s="517"/>
      <c r="H459" s="404"/>
      <c r="I459" s="517"/>
      <c r="J459" s="517"/>
      <c r="K459" s="517"/>
      <c r="L459" s="517"/>
      <c r="M459" s="517"/>
      <c r="N459" s="517"/>
      <c r="O459" s="517"/>
      <c r="P459" s="517"/>
      <c r="Q459" s="517"/>
      <c r="R459" s="517"/>
      <c r="S459" s="517"/>
      <c r="T459" s="517"/>
      <c r="U459" s="517"/>
      <c r="V459" s="517"/>
      <c r="W459" s="517"/>
      <c r="X459" s="517"/>
      <c r="Y459" s="517"/>
      <c r="Z459" s="517"/>
    </row>
    <row r="460" spans="1:26" ht="12.75">
      <c r="A460" s="517"/>
      <c r="B460" s="517"/>
      <c r="C460" s="517"/>
      <c r="D460" s="517"/>
      <c r="E460" s="517"/>
      <c r="F460" s="517"/>
      <c r="G460" s="517"/>
      <c r="H460" s="404"/>
      <c r="I460" s="517"/>
      <c r="J460" s="517"/>
      <c r="K460" s="517"/>
      <c r="L460" s="517"/>
      <c r="M460" s="517"/>
      <c r="N460" s="517"/>
      <c r="O460" s="517"/>
      <c r="P460" s="517"/>
      <c r="Q460" s="517"/>
      <c r="R460" s="517"/>
      <c r="S460" s="517"/>
      <c r="T460" s="517"/>
      <c r="U460" s="517"/>
      <c r="V460" s="517"/>
      <c r="W460" s="517"/>
      <c r="X460" s="517"/>
      <c r="Y460" s="517"/>
      <c r="Z460" s="517"/>
    </row>
    <row r="461" spans="1:26" ht="12.75">
      <c r="A461" s="517"/>
      <c r="B461" s="517"/>
      <c r="C461" s="517"/>
      <c r="D461" s="517"/>
      <c r="E461" s="517"/>
      <c r="F461" s="517"/>
      <c r="G461" s="517"/>
      <c r="H461" s="404"/>
      <c r="I461" s="517"/>
      <c r="J461" s="517"/>
      <c r="K461" s="517"/>
      <c r="L461" s="517"/>
      <c r="M461" s="517"/>
      <c r="N461" s="517"/>
      <c r="O461" s="517"/>
      <c r="P461" s="517"/>
      <c r="Q461" s="517"/>
      <c r="R461" s="517"/>
      <c r="S461" s="517"/>
      <c r="T461" s="517"/>
      <c r="U461" s="517"/>
      <c r="V461" s="517"/>
      <c r="W461" s="517"/>
      <c r="X461" s="517"/>
      <c r="Y461" s="517"/>
      <c r="Z461" s="517"/>
    </row>
    <row r="462" spans="1:26" ht="12.75">
      <c r="A462" s="517"/>
      <c r="B462" s="517"/>
      <c r="C462" s="517"/>
      <c r="D462" s="517"/>
      <c r="E462" s="517"/>
      <c r="F462" s="517"/>
      <c r="G462" s="517"/>
      <c r="H462" s="404"/>
      <c r="I462" s="517"/>
      <c r="J462" s="517"/>
      <c r="K462" s="517"/>
      <c r="L462" s="517"/>
      <c r="M462" s="517"/>
      <c r="N462" s="517"/>
      <c r="O462" s="517"/>
      <c r="P462" s="517"/>
      <c r="Q462" s="517"/>
      <c r="R462" s="517"/>
      <c r="S462" s="517"/>
      <c r="T462" s="517"/>
      <c r="U462" s="517"/>
      <c r="V462" s="517"/>
      <c r="W462" s="517"/>
      <c r="X462" s="517"/>
      <c r="Y462" s="517"/>
      <c r="Z462" s="517"/>
    </row>
    <row r="463" spans="1:26" ht="12.75">
      <c r="A463" s="517"/>
      <c r="B463" s="517"/>
      <c r="C463" s="517"/>
      <c r="D463" s="517"/>
      <c r="E463" s="517"/>
      <c r="F463" s="517"/>
      <c r="G463" s="517"/>
      <c r="H463" s="404"/>
      <c r="I463" s="517"/>
      <c r="J463" s="517"/>
      <c r="K463" s="517"/>
      <c r="L463" s="517"/>
      <c r="M463" s="517"/>
      <c r="N463" s="517"/>
      <c r="O463" s="517"/>
      <c r="P463" s="517"/>
      <c r="Q463" s="517"/>
      <c r="R463" s="517"/>
      <c r="S463" s="517"/>
      <c r="T463" s="517"/>
      <c r="U463" s="517"/>
      <c r="V463" s="517"/>
      <c r="W463" s="517"/>
      <c r="X463" s="517"/>
      <c r="Y463" s="517"/>
      <c r="Z463" s="517"/>
    </row>
    <row r="464" spans="1:26" ht="12.75">
      <c r="A464" s="517"/>
      <c r="B464" s="517"/>
      <c r="C464" s="517"/>
      <c r="D464" s="517"/>
      <c r="E464" s="517"/>
      <c r="F464" s="517"/>
      <c r="G464" s="517"/>
      <c r="H464" s="404"/>
      <c r="I464" s="517"/>
      <c r="J464" s="517"/>
      <c r="K464" s="517"/>
      <c r="L464" s="517"/>
      <c r="M464" s="517"/>
      <c r="N464" s="517"/>
      <c r="O464" s="517"/>
      <c r="P464" s="517"/>
      <c r="Q464" s="517"/>
      <c r="R464" s="517"/>
      <c r="S464" s="517"/>
      <c r="T464" s="517"/>
      <c r="U464" s="517"/>
      <c r="V464" s="517"/>
      <c r="W464" s="517"/>
      <c r="X464" s="517"/>
      <c r="Y464" s="517"/>
      <c r="Z464" s="517"/>
    </row>
    <row r="465" spans="1:26" ht="12.75">
      <c r="A465" s="517"/>
      <c r="B465" s="517"/>
      <c r="C465" s="517"/>
      <c r="D465" s="517"/>
      <c r="E465" s="517"/>
      <c r="F465" s="517"/>
      <c r="G465" s="517"/>
      <c r="H465" s="404"/>
      <c r="I465" s="517"/>
      <c r="J465" s="517"/>
      <c r="K465" s="517"/>
      <c r="L465" s="517"/>
      <c r="M465" s="517"/>
      <c r="N465" s="517"/>
      <c r="O465" s="517"/>
      <c r="P465" s="517"/>
      <c r="Q465" s="517"/>
      <c r="R465" s="517"/>
      <c r="S465" s="517"/>
      <c r="T465" s="517"/>
      <c r="U465" s="517"/>
      <c r="V465" s="517"/>
      <c r="W465" s="517"/>
      <c r="X465" s="517"/>
      <c r="Y465" s="517"/>
      <c r="Z465" s="517"/>
    </row>
    <row r="466" spans="1:26" ht="12.75">
      <c r="A466" s="517"/>
      <c r="B466" s="517"/>
      <c r="C466" s="517"/>
      <c r="D466" s="517"/>
      <c r="E466" s="517"/>
      <c r="F466" s="517"/>
      <c r="G466" s="517"/>
      <c r="H466" s="404"/>
      <c r="I466" s="517"/>
      <c r="J466" s="517"/>
      <c r="K466" s="517"/>
      <c r="L466" s="517"/>
      <c r="M466" s="517"/>
      <c r="N466" s="517"/>
      <c r="O466" s="517"/>
      <c r="P466" s="517"/>
      <c r="Q466" s="517"/>
      <c r="R466" s="517"/>
      <c r="S466" s="517"/>
      <c r="T466" s="517"/>
      <c r="U466" s="517"/>
      <c r="V466" s="517"/>
      <c r="W466" s="517"/>
      <c r="X466" s="517"/>
      <c r="Y466" s="517"/>
      <c r="Z466" s="517"/>
    </row>
    <row r="467" spans="1:26" ht="12.75">
      <c r="A467" s="517"/>
      <c r="B467" s="517"/>
      <c r="C467" s="517"/>
      <c r="D467" s="517"/>
      <c r="E467" s="517"/>
      <c r="F467" s="517"/>
      <c r="G467" s="517"/>
      <c r="H467" s="404"/>
      <c r="I467" s="517"/>
      <c r="J467" s="517"/>
      <c r="K467" s="517"/>
      <c r="L467" s="517"/>
      <c r="M467" s="517"/>
      <c r="N467" s="517"/>
      <c r="O467" s="517"/>
      <c r="P467" s="517"/>
      <c r="Q467" s="517"/>
      <c r="R467" s="517"/>
      <c r="S467" s="517"/>
      <c r="T467" s="517"/>
      <c r="U467" s="517"/>
      <c r="V467" s="517"/>
      <c r="W467" s="517"/>
      <c r="X467" s="517"/>
      <c r="Y467" s="517"/>
      <c r="Z467" s="517"/>
    </row>
    <row r="468" spans="1:26" ht="12.75">
      <c r="A468" s="517"/>
      <c r="B468" s="517"/>
      <c r="C468" s="517"/>
      <c r="D468" s="517"/>
      <c r="E468" s="517"/>
      <c r="F468" s="517"/>
      <c r="G468" s="517"/>
      <c r="H468" s="404"/>
      <c r="I468" s="517"/>
      <c r="J468" s="517"/>
      <c r="K468" s="517"/>
      <c r="L468" s="517"/>
      <c r="M468" s="517"/>
      <c r="N468" s="517"/>
      <c r="O468" s="517"/>
      <c r="P468" s="517"/>
      <c r="Q468" s="517"/>
      <c r="R468" s="517"/>
      <c r="S468" s="517"/>
      <c r="T468" s="517"/>
      <c r="U468" s="517"/>
      <c r="V468" s="517"/>
      <c r="W468" s="517"/>
      <c r="X468" s="517"/>
      <c r="Y468" s="517"/>
      <c r="Z468" s="517"/>
    </row>
    <row r="469" spans="1:26" ht="12.75">
      <c r="A469" s="517"/>
      <c r="B469" s="517"/>
      <c r="C469" s="517"/>
      <c r="D469" s="517"/>
      <c r="E469" s="517"/>
      <c r="F469" s="517"/>
      <c r="G469" s="517"/>
      <c r="H469" s="404"/>
      <c r="I469" s="517"/>
      <c r="J469" s="517"/>
      <c r="K469" s="517"/>
      <c r="L469" s="517"/>
      <c r="M469" s="517"/>
      <c r="N469" s="517"/>
      <c r="O469" s="517"/>
      <c r="P469" s="517"/>
      <c r="Q469" s="517"/>
      <c r="R469" s="517"/>
      <c r="S469" s="517"/>
      <c r="T469" s="517"/>
      <c r="U469" s="517"/>
      <c r="V469" s="517"/>
      <c r="W469" s="517"/>
      <c r="X469" s="517"/>
      <c r="Y469" s="517"/>
      <c r="Z469" s="517"/>
    </row>
    <row r="470" spans="1:26" ht="12.75">
      <c r="A470" s="517"/>
      <c r="B470" s="517"/>
      <c r="C470" s="517"/>
      <c r="D470" s="517"/>
      <c r="E470" s="517"/>
      <c r="F470" s="517"/>
      <c r="G470" s="517"/>
      <c r="H470" s="404"/>
      <c r="I470" s="517"/>
      <c r="J470" s="517"/>
      <c r="K470" s="517"/>
      <c r="L470" s="517"/>
      <c r="M470" s="517"/>
      <c r="N470" s="517"/>
      <c r="O470" s="517"/>
      <c r="P470" s="517"/>
      <c r="Q470" s="517"/>
      <c r="R470" s="517"/>
      <c r="S470" s="517"/>
      <c r="T470" s="517"/>
      <c r="U470" s="517"/>
      <c r="V470" s="517"/>
      <c r="W470" s="517"/>
      <c r="X470" s="517"/>
      <c r="Y470" s="517"/>
      <c r="Z470" s="517"/>
    </row>
    <row r="471" spans="1:26" ht="12.75">
      <c r="A471" s="517"/>
      <c r="B471" s="517"/>
      <c r="C471" s="517"/>
      <c r="D471" s="517"/>
      <c r="E471" s="517"/>
      <c r="F471" s="517"/>
      <c r="G471" s="517"/>
      <c r="H471" s="404"/>
      <c r="I471" s="517"/>
      <c r="J471" s="517"/>
      <c r="K471" s="517"/>
      <c r="L471" s="517"/>
      <c r="M471" s="517"/>
      <c r="N471" s="517"/>
      <c r="O471" s="517"/>
      <c r="P471" s="517"/>
      <c r="Q471" s="517"/>
      <c r="R471" s="517"/>
      <c r="S471" s="517"/>
      <c r="T471" s="517"/>
      <c r="U471" s="517"/>
      <c r="V471" s="517"/>
      <c r="W471" s="517"/>
      <c r="X471" s="517"/>
      <c r="Y471" s="517"/>
      <c r="Z471" s="517"/>
    </row>
    <row r="472" spans="1:26" ht="12.75">
      <c r="A472" s="517"/>
      <c r="B472" s="517"/>
      <c r="C472" s="517"/>
      <c r="D472" s="517"/>
      <c r="E472" s="517"/>
      <c r="F472" s="517"/>
      <c r="G472" s="517"/>
      <c r="H472" s="404"/>
      <c r="I472" s="517"/>
      <c r="J472" s="517"/>
      <c r="K472" s="517"/>
      <c r="L472" s="517"/>
      <c r="M472" s="517"/>
      <c r="N472" s="517"/>
      <c r="O472" s="517"/>
      <c r="P472" s="517"/>
      <c r="Q472" s="517"/>
      <c r="R472" s="517"/>
      <c r="S472" s="517"/>
      <c r="T472" s="517"/>
      <c r="U472" s="517"/>
      <c r="V472" s="517"/>
      <c r="W472" s="517"/>
      <c r="X472" s="517"/>
      <c r="Y472" s="517"/>
      <c r="Z472" s="517"/>
    </row>
    <row r="473" spans="1:26" ht="12.75">
      <c r="A473" s="517"/>
      <c r="B473" s="517"/>
      <c r="C473" s="517"/>
      <c r="D473" s="517"/>
      <c r="E473" s="517"/>
      <c r="F473" s="517"/>
      <c r="G473" s="517"/>
      <c r="H473" s="404"/>
      <c r="I473" s="517"/>
      <c r="J473" s="517"/>
      <c r="K473" s="517"/>
      <c r="L473" s="517"/>
      <c r="M473" s="517"/>
      <c r="N473" s="517"/>
      <c r="O473" s="517"/>
      <c r="P473" s="517"/>
      <c r="Q473" s="517"/>
      <c r="R473" s="517"/>
      <c r="S473" s="517"/>
      <c r="T473" s="517"/>
      <c r="U473" s="517"/>
      <c r="V473" s="517"/>
      <c r="W473" s="517"/>
      <c r="X473" s="517"/>
      <c r="Y473" s="517"/>
      <c r="Z473" s="517"/>
    </row>
    <row r="474" spans="1:26" ht="12.75">
      <c r="A474" s="517"/>
      <c r="B474" s="517"/>
      <c r="C474" s="517"/>
      <c r="D474" s="517"/>
      <c r="E474" s="517"/>
      <c r="F474" s="517"/>
      <c r="G474" s="517"/>
      <c r="H474" s="404"/>
      <c r="I474" s="517"/>
      <c r="J474" s="517"/>
      <c r="K474" s="517"/>
      <c r="L474" s="517"/>
      <c r="M474" s="517"/>
      <c r="N474" s="517"/>
      <c r="O474" s="517"/>
      <c r="P474" s="517"/>
      <c r="Q474" s="517"/>
      <c r="R474" s="517"/>
      <c r="S474" s="517"/>
      <c r="T474" s="517"/>
      <c r="U474" s="517"/>
      <c r="V474" s="517"/>
      <c r="W474" s="517"/>
      <c r="X474" s="517"/>
      <c r="Y474" s="517"/>
      <c r="Z474" s="517"/>
    </row>
    <row r="475" spans="1:26" ht="12.75">
      <c r="A475" s="517"/>
      <c r="B475" s="517"/>
      <c r="C475" s="517"/>
      <c r="D475" s="517"/>
      <c r="E475" s="517"/>
      <c r="F475" s="517"/>
      <c r="G475" s="517"/>
      <c r="H475" s="404"/>
      <c r="I475" s="517"/>
      <c r="J475" s="517"/>
      <c r="K475" s="517"/>
      <c r="L475" s="517"/>
      <c r="M475" s="517"/>
      <c r="N475" s="517"/>
      <c r="O475" s="517"/>
      <c r="P475" s="517"/>
      <c r="Q475" s="517"/>
      <c r="R475" s="517"/>
      <c r="S475" s="517"/>
      <c r="T475" s="517"/>
      <c r="U475" s="517"/>
      <c r="V475" s="517"/>
      <c r="W475" s="517"/>
      <c r="X475" s="517"/>
      <c r="Y475" s="517"/>
      <c r="Z475" s="517"/>
    </row>
    <row r="476" spans="1:26" ht="12.75">
      <c r="A476" s="517"/>
      <c r="B476" s="517"/>
      <c r="C476" s="517"/>
      <c r="D476" s="517"/>
      <c r="E476" s="517"/>
      <c r="F476" s="517"/>
      <c r="G476" s="517"/>
      <c r="H476" s="404"/>
      <c r="I476" s="517"/>
      <c r="J476" s="517"/>
      <c r="K476" s="517"/>
      <c r="L476" s="517"/>
      <c r="M476" s="517"/>
      <c r="N476" s="517"/>
      <c r="O476" s="517"/>
      <c r="P476" s="517"/>
      <c r="Q476" s="517"/>
      <c r="R476" s="517"/>
      <c r="S476" s="517"/>
      <c r="T476" s="517"/>
      <c r="U476" s="517"/>
      <c r="V476" s="517"/>
      <c r="W476" s="517"/>
      <c r="X476" s="517"/>
      <c r="Y476" s="517"/>
      <c r="Z476" s="517"/>
    </row>
    <row r="477" spans="1:26" ht="12.75">
      <c r="A477" s="517"/>
      <c r="B477" s="517"/>
      <c r="C477" s="517"/>
      <c r="D477" s="517"/>
      <c r="E477" s="517"/>
      <c r="F477" s="517"/>
      <c r="G477" s="517"/>
      <c r="H477" s="404"/>
      <c r="I477" s="517"/>
      <c r="J477" s="517"/>
      <c r="K477" s="517"/>
      <c r="L477" s="517"/>
      <c r="M477" s="517"/>
      <c r="N477" s="517"/>
      <c r="O477" s="517"/>
      <c r="P477" s="517"/>
      <c r="Q477" s="517"/>
      <c r="R477" s="517"/>
      <c r="S477" s="517"/>
      <c r="T477" s="517"/>
      <c r="U477" s="517"/>
      <c r="V477" s="517"/>
      <c r="W477" s="517"/>
      <c r="X477" s="517"/>
      <c r="Y477" s="517"/>
      <c r="Z477" s="517"/>
    </row>
    <row r="478" spans="1:26" ht="12.75">
      <c r="A478" s="517"/>
      <c r="B478" s="517"/>
      <c r="C478" s="517"/>
      <c r="D478" s="517"/>
      <c r="E478" s="517"/>
      <c r="F478" s="517"/>
      <c r="G478" s="517"/>
      <c r="H478" s="404"/>
      <c r="I478" s="517"/>
      <c r="J478" s="517"/>
      <c r="K478" s="517"/>
      <c r="L478" s="517"/>
      <c r="M478" s="517"/>
      <c r="N478" s="517"/>
      <c r="O478" s="517"/>
      <c r="P478" s="517"/>
      <c r="Q478" s="517"/>
      <c r="R478" s="517"/>
      <c r="S478" s="517"/>
      <c r="T478" s="517"/>
      <c r="U478" s="517"/>
      <c r="V478" s="517"/>
      <c r="W478" s="517"/>
      <c r="X478" s="517"/>
      <c r="Y478" s="517"/>
      <c r="Z478" s="517"/>
    </row>
    <row r="479" spans="1:26" ht="12.75">
      <c r="A479" s="517"/>
      <c r="B479" s="517"/>
      <c r="C479" s="517"/>
      <c r="D479" s="517"/>
      <c r="E479" s="517"/>
      <c r="F479" s="517"/>
      <c r="G479" s="517"/>
      <c r="H479" s="404"/>
      <c r="I479" s="517"/>
      <c r="J479" s="517"/>
      <c r="K479" s="517"/>
      <c r="L479" s="517"/>
      <c r="M479" s="517"/>
      <c r="N479" s="517"/>
      <c r="O479" s="517"/>
      <c r="P479" s="517"/>
      <c r="Q479" s="517"/>
      <c r="R479" s="517"/>
      <c r="S479" s="517"/>
      <c r="T479" s="517"/>
      <c r="U479" s="517"/>
      <c r="V479" s="517"/>
      <c r="W479" s="517"/>
      <c r="X479" s="517"/>
      <c r="Y479" s="517"/>
      <c r="Z479" s="517"/>
    </row>
    <row r="480" spans="1:26" ht="12.75">
      <c r="A480" s="517"/>
      <c r="B480" s="517"/>
      <c r="C480" s="517"/>
      <c r="D480" s="517"/>
      <c r="E480" s="517"/>
      <c r="F480" s="517"/>
      <c r="G480" s="517"/>
      <c r="H480" s="404"/>
      <c r="I480" s="517"/>
      <c r="J480" s="517"/>
      <c r="K480" s="517"/>
      <c r="L480" s="517"/>
      <c r="M480" s="517"/>
      <c r="N480" s="517"/>
      <c r="O480" s="517"/>
      <c r="P480" s="517"/>
      <c r="Q480" s="517"/>
      <c r="R480" s="517"/>
      <c r="S480" s="517"/>
      <c r="T480" s="517"/>
      <c r="U480" s="517"/>
      <c r="V480" s="517"/>
      <c r="W480" s="517"/>
      <c r="X480" s="517"/>
      <c r="Y480" s="517"/>
      <c r="Z480" s="517"/>
    </row>
    <row r="481" spans="1:26" ht="12.75">
      <c r="A481" s="517"/>
      <c r="B481" s="517"/>
      <c r="C481" s="517"/>
      <c r="D481" s="517"/>
      <c r="E481" s="517"/>
      <c r="F481" s="517"/>
      <c r="G481" s="517"/>
      <c r="H481" s="404"/>
      <c r="I481" s="517"/>
      <c r="J481" s="517"/>
      <c r="K481" s="517"/>
      <c r="L481" s="517"/>
      <c r="M481" s="517"/>
      <c r="N481" s="517"/>
      <c r="O481" s="517"/>
      <c r="P481" s="517"/>
      <c r="Q481" s="517"/>
      <c r="R481" s="517"/>
      <c r="S481" s="517"/>
      <c r="T481" s="517"/>
      <c r="U481" s="517"/>
      <c r="V481" s="517"/>
      <c r="W481" s="517"/>
      <c r="X481" s="517"/>
      <c r="Y481" s="517"/>
      <c r="Z481" s="517"/>
    </row>
    <row r="482" spans="1:26" ht="12.75">
      <c r="A482" s="517"/>
      <c r="B482" s="517"/>
      <c r="C482" s="517"/>
      <c r="D482" s="517"/>
      <c r="E482" s="517"/>
      <c r="F482" s="517"/>
      <c r="G482" s="517"/>
      <c r="H482" s="404"/>
      <c r="I482" s="517"/>
      <c r="J482" s="517"/>
      <c r="K482" s="517"/>
      <c r="L482" s="517"/>
      <c r="M482" s="517"/>
      <c r="N482" s="517"/>
      <c r="O482" s="517"/>
      <c r="P482" s="517"/>
      <c r="Q482" s="517"/>
      <c r="R482" s="517"/>
      <c r="S482" s="517"/>
      <c r="T482" s="517"/>
      <c r="U482" s="517"/>
      <c r="V482" s="517"/>
      <c r="W482" s="517"/>
      <c r="X482" s="517"/>
      <c r="Y482" s="517"/>
      <c r="Z482" s="517"/>
    </row>
    <row r="483" spans="1:26" ht="12.75">
      <c r="A483" s="517"/>
      <c r="B483" s="517"/>
      <c r="C483" s="517"/>
      <c r="D483" s="517"/>
      <c r="E483" s="517"/>
      <c r="F483" s="517"/>
      <c r="G483" s="517"/>
      <c r="H483" s="404"/>
      <c r="I483" s="517"/>
      <c r="J483" s="517"/>
      <c r="K483" s="517"/>
      <c r="L483" s="517"/>
      <c r="M483" s="517"/>
      <c r="N483" s="517"/>
      <c r="O483" s="517"/>
      <c r="P483" s="517"/>
      <c r="Q483" s="517"/>
      <c r="R483" s="517"/>
      <c r="S483" s="517"/>
      <c r="T483" s="517"/>
      <c r="U483" s="517"/>
      <c r="V483" s="517"/>
      <c r="W483" s="517"/>
      <c r="X483" s="517"/>
      <c r="Y483" s="517"/>
      <c r="Z483" s="517"/>
    </row>
    <row r="484" spans="1:26" ht="12.75">
      <c r="A484" s="517"/>
      <c r="B484" s="517"/>
      <c r="C484" s="517"/>
      <c r="D484" s="517"/>
      <c r="E484" s="517"/>
      <c r="F484" s="517"/>
      <c r="G484" s="517"/>
      <c r="H484" s="404"/>
      <c r="I484" s="517"/>
      <c r="J484" s="517"/>
      <c r="K484" s="517"/>
      <c r="L484" s="517"/>
      <c r="M484" s="517"/>
      <c r="N484" s="517"/>
      <c r="O484" s="517"/>
      <c r="P484" s="517"/>
      <c r="Q484" s="517"/>
      <c r="R484" s="517"/>
      <c r="S484" s="517"/>
      <c r="T484" s="517"/>
      <c r="U484" s="517"/>
      <c r="V484" s="517"/>
      <c r="W484" s="517"/>
      <c r="X484" s="517"/>
      <c r="Y484" s="517"/>
      <c r="Z484" s="517"/>
    </row>
    <row r="485" spans="1:26" ht="12.75">
      <c r="A485" s="517"/>
      <c r="B485" s="517"/>
      <c r="C485" s="517"/>
      <c r="D485" s="517"/>
      <c r="E485" s="517"/>
      <c r="F485" s="517"/>
      <c r="G485" s="517"/>
      <c r="H485" s="404"/>
      <c r="I485" s="517"/>
      <c r="J485" s="517"/>
      <c r="K485" s="517"/>
      <c r="L485" s="517"/>
      <c r="M485" s="517"/>
      <c r="N485" s="517"/>
      <c r="O485" s="517"/>
      <c r="P485" s="517"/>
      <c r="Q485" s="517"/>
      <c r="R485" s="517"/>
      <c r="S485" s="517"/>
      <c r="T485" s="517"/>
      <c r="U485" s="517"/>
      <c r="V485" s="517"/>
      <c r="W485" s="517"/>
      <c r="X485" s="517"/>
      <c r="Y485" s="517"/>
      <c r="Z485" s="517"/>
    </row>
    <row r="486" spans="1:26" ht="12.75">
      <c r="A486" s="517"/>
      <c r="B486" s="517"/>
      <c r="C486" s="517"/>
      <c r="D486" s="517"/>
      <c r="E486" s="517"/>
      <c r="F486" s="517"/>
      <c r="G486" s="517"/>
      <c r="H486" s="404"/>
      <c r="I486" s="517"/>
      <c r="J486" s="517"/>
      <c r="K486" s="517"/>
      <c r="L486" s="517"/>
      <c r="M486" s="517"/>
      <c r="N486" s="517"/>
      <c r="O486" s="517"/>
      <c r="P486" s="517"/>
      <c r="Q486" s="517"/>
      <c r="R486" s="517"/>
      <c r="S486" s="517"/>
      <c r="T486" s="517"/>
      <c r="U486" s="517"/>
      <c r="V486" s="517"/>
      <c r="W486" s="517"/>
      <c r="X486" s="517"/>
      <c r="Y486" s="517"/>
      <c r="Z486" s="517"/>
    </row>
    <row r="487" spans="1:26" ht="12.75">
      <c r="A487" s="517"/>
      <c r="B487" s="517"/>
      <c r="C487" s="517"/>
      <c r="D487" s="517"/>
      <c r="E487" s="517"/>
      <c r="F487" s="517"/>
      <c r="G487" s="517"/>
      <c r="H487" s="404"/>
      <c r="I487" s="517"/>
      <c r="J487" s="517"/>
      <c r="K487" s="517"/>
      <c r="L487" s="517"/>
      <c r="M487" s="517"/>
      <c r="N487" s="517"/>
      <c r="O487" s="517"/>
      <c r="P487" s="517"/>
      <c r="Q487" s="517"/>
      <c r="R487" s="517"/>
      <c r="S487" s="517"/>
      <c r="T487" s="517"/>
      <c r="U487" s="517"/>
      <c r="V487" s="517"/>
      <c r="W487" s="517"/>
      <c r="X487" s="517"/>
      <c r="Y487" s="517"/>
      <c r="Z487" s="517"/>
    </row>
    <row r="488" spans="1:26" ht="12.75">
      <c r="A488" s="517"/>
      <c r="B488" s="517"/>
      <c r="C488" s="517"/>
      <c r="D488" s="517"/>
      <c r="E488" s="517"/>
      <c r="F488" s="517"/>
      <c r="G488" s="517"/>
      <c r="H488" s="404"/>
      <c r="I488" s="517"/>
      <c r="J488" s="517"/>
      <c r="K488" s="517"/>
      <c r="L488" s="517"/>
      <c r="M488" s="517"/>
      <c r="N488" s="517"/>
      <c r="O488" s="517"/>
      <c r="P488" s="517"/>
      <c r="Q488" s="517"/>
      <c r="R488" s="517"/>
      <c r="S488" s="517"/>
      <c r="T488" s="517"/>
      <c r="U488" s="517"/>
      <c r="V488" s="517"/>
      <c r="W488" s="517"/>
      <c r="X488" s="517"/>
      <c r="Y488" s="517"/>
      <c r="Z488" s="517"/>
    </row>
    <row r="489" spans="1:26" ht="12.75">
      <c r="A489" s="517"/>
      <c r="B489" s="517"/>
      <c r="C489" s="517"/>
      <c r="D489" s="517"/>
      <c r="E489" s="517"/>
      <c r="F489" s="517"/>
      <c r="G489" s="517"/>
      <c r="H489" s="404"/>
      <c r="I489" s="517"/>
      <c r="J489" s="517"/>
      <c r="K489" s="517"/>
      <c r="L489" s="517"/>
      <c r="M489" s="517"/>
      <c r="N489" s="517"/>
      <c r="O489" s="517"/>
      <c r="P489" s="517"/>
      <c r="Q489" s="517"/>
      <c r="R489" s="517"/>
      <c r="S489" s="517"/>
      <c r="T489" s="517"/>
      <c r="U489" s="517"/>
      <c r="V489" s="517"/>
      <c r="W489" s="517"/>
      <c r="X489" s="517"/>
      <c r="Y489" s="517"/>
      <c r="Z489" s="517"/>
    </row>
    <row r="490" spans="1:26" ht="12.75">
      <c r="A490" s="517"/>
      <c r="B490" s="517"/>
      <c r="C490" s="517"/>
      <c r="D490" s="517"/>
      <c r="E490" s="517"/>
      <c r="F490" s="517"/>
      <c r="G490" s="517"/>
      <c r="H490" s="404"/>
      <c r="I490" s="517"/>
      <c r="J490" s="517"/>
      <c r="K490" s="517"/>
      <c r="L490" s="517"/>
      <c r="M490" s="517"/>
      <c r="N490" s="517"/>
      <c r="O490" s="517"/>
      <c r="P490" s="517"/>
      <c r="Q490" s="517"/>
      <c r="R490" s="517"/>
      <c r="S490" s="517"/>
      <c r="T490" s="517"/>
      <c r="U490" s="517"/>
      <c r="V490" s="517"/>
      <c r="W490" s="517"/>
      <c r="X490" s="517"/>
      <c r="Y490" s="517"/>
      <c r="Z490" s="517"/>
    </row>
    <row r="491" spans="1:26" ht="12.75">
      <c r="A491" s="517"/>
      <c r="B491" s="517"/>
      <c r="C491" s="517"/>
      <c r="D491" s="517"/>
      <c r="E491" s="517"/>
      <c r="F491" s="517"/>
      <c r="G491" s="517"/>
      <c r="H491" s="404"/>
      <c r="I491" s="517"/>
      <c r="J491" s="517"/>
      <c r="K491" s="517"/>
      <c r="L491" s="517"/>
      <c r="M491" s="517"/>
      <c r="N491" s="517"/>
      <c r="O491" s="517"/>
      <c r="P491" s="517"/>
      <c r="Q491" s="517"/>
      <c r="R491" s="517"/>
      <c r="S491" s="517"/>
      <c r="T491" s="517"/>
      <c r="U491" s="517"/>
      <c r="V491" s="517"/>
      <c r="W491" s="517"/>
      <c r="X491" s="517"/>
      <c r="Y491" s="517"/>
      <c r="Z491" s="517"/>
    </row>
    <row r="492" spans="1:26" ht="12.75">
      <c r="A492" s="517"/>
      <c r="B492" s="517"/>
      <c r="C492" s="517"/>
      <c r="D492" s="517"/>
      <c r="E492" s="517"/>
      <c r="F492" s="517"/>
      <c r="G492" s="517"/>
      <c r="H492" s="404"/>
      <c r="I492" s="517"/>
      <c r="J492" s="517"/>
      <c r="K492" s="517"/>
      <c r="L492" s="517"/>
      <c r="M492" s="517"/>
      <c r="N492" s="517"/>
      <c r="O492" s="517"/>
      <c r="P492" s="517"/>
      <c r="Q492" s="517"/>
      <c r="R492" s="517"/>
      <c r="S492" s="517"/>
      <c r="T492" s="517"/>
      <c r="U492" s="517"/>
      <c r="V492" s="517"/>
      <c r="W492" s="517"/>
      <c r="X492" s="517"/>
      <c r="Y492" s="517"/>
      <c r="Z492" s="517"/>
    </row>
    <row r="493" spans="1:26" ht="12.75">
      <c r="A493" s="517"/>
      <c r="B493" s="517"/>
      <c r="C493" s="517"/>
      <c r="D493" s="517"/>
      <c r="E493" s="517"/>
      <c r="F493" s="517"/>
      <c r="G493" s="517"/>
      <c r="H493" s="404"/>
      <c r="I493" s="517"/>
      <c r="J493" s="517"/>
      <c r="K493" s="517"/>
      <c r="L493" s="517"/>
      <c r="M493" s="517"/>
      <c r="N493" s="517"/>
      <c r="O493" s="517"/>
      <c r="P493" s="517"/>
      <c r="Q493" s="517"/>
      <c r="R493" s="517"/>
      <c r="S493" s="517"/>
      <c r="T493" s="517"/>
      <c r="U493" s="517"/>
      <c r="V493" s="517"/>
      <c r="W493" s="517"/>
      <c r="X493" s="517"/>
      <c r="Y493" s="517"/>
      <c r="Z493" s="517"/>
    </row>
    <row r="494" spans="1:26" ht="12.75">
      <c r="A494" s="517"/>
      <c r="B494" s="517"/>
      <c r="C494" s="517"/>
      <c r="D494" s="517"/>
      <c r="E494" s="517"/>
      <c r="F494" s="517"/>
      <c r="G494" s="517"/>
      <c r="H494" s="404"/>
      <c r="I494" s="517"/>
      <c r="J494" s="517"/>
      <c r="K494" s="517"/>
      <c r="L494" s="517"/>
      <c r="M494" s="517"/>
      <c r="N494" s="517"/>
      <c r="O494" s="517"/>
      <c r="P494" s="517"/>
      <c r="Q494" s="517"/>
      <c r="R494" s="517"/>
      <c r="S494" s="517"/>
      <c r="T494" s="517"/>
      <c r="U494" s="517"/>
      <c r="V494" s="517"/>
      <c r="W494" s="517"/>
      <c r="X494" s="517"/>
      <c r="Y494" s="517"/>
      <c r="Z494" s="517"/>
    </row>
    <row r="495" spans="1:26" ht="12.75">
      <c r="A495" s="517"/>
      <c r="B495" s="517"/>
      <c r="C495" s="517"/>
      <c r="D495" s="517"/>
      <c r="E495" s="517"/>
      <c r="F495" s="517"/>
      <c r="G495" s="517"/>
      <c r="H495" s="404"/>
      <c r="I495" s="517"/>
      <c r="J495" s="517"/>
      <c r="K495" s="517"/>
      <c r="L495" s="517"/>
      <c r="M495" s="517"/>
      <c r="N495" s="517"/>
      <c r="O495" s="517"/>
      <c r="P495" s="517"/>
      <c r="Q495" s="517"/>
      <c r="R495" s="517"/>
      <c r="S495" s="517"/>
      <c r="T495" s="517"/>
      <c r="U495" s="517"/>
      <c r="V495" s="517"/>
      <c r="W495" s="517"/>
      <c r="X495" s="517"/>
      <c r="Y495" s="517"/>
      <c r="Z495" s="517"/>
    </row>
    <row r="496" spans="1:26" ht="12.75">
      <c r="A496" s="517"/>
      <c r="B496" s="517"/>
      <c r="C496" s="517"/>
      <c r="D496" s="517"/>
      <c r="E496" s="517"/>
      <c r="F496" s="517"/>
      <c r="G496" s="517"/>
      <c r="H496" s="404"/>
      <c r="I496" s="517"/>
      <c r="J496" s="517"/>
      <c r="K496" s="517"/>
      <c r="L496" s="517"/>
      <c r="M496" s="517"/>
      <c r="N496" s="517"/>
      <c r="O496" s="517"/>
      <c r="P496" s="517"/>
      <c r="Q496" s="517"/>
      <c r="R496" s="517"/>
      <c r="S496" s="517"/>
      <c r="T496" s="517"/>
      <c r="U496" s="517"/>
      <c r="V496" s="517"/>
      <c r="W496" s="517"/>
      <c r="X496" s="517"/>
      <c r="Y496" s="517"/>
      <c r="Z496" s="517"/>
    </row>
    <row r="497" spans="1:26" ht="12.75">
      <c r="A497" s="517"/>
      <c r="B497" s="517"/>
      <c r="C497" s="517"/>
      <c r="D497" s="517"/>
      <c r="E497" s="517"/>
      <c r="F497" s="517"/>
      <c r="G497" s="517"/>
      <c r="H497" s="404"/>
      <c r="I497" s="517"/>
      <c r="J497" s="517"/>
      <c r="K497" s="517"/>
      <c r="L497" s="517"/>
      <c r="M497" s="517"/>
      <c r="N497" s="517"/>
      <c r="O497" s="517"/>
      <c r="P497" s="517"/>
      <c r="Q497" s="517"/>
      <c r="R497" s="517"/>
      <c r="S497" s="517"/>
      <c r="T497" s="517"/>
      <c r="U497" s="517"/>
      <c r="V497" s="517"/>
      <c r="W497" s="517"/>
      <c r="X497" s="517"/>
      <c r="Y497" s="517"/>
      <c r="Z497" s="517"/>
    </row>
    <row r="498" spans="1:26" ht="12.75">
      <c r="A498" s="517"/>
      <c r="B498" s="517"/>
      <c r="C498" s="517"/>
      <c r="D498" s="517"/>
      <c r="E498" s="517"/>
      <c r="F498" s="517"/>
      <c r="G498" s="517"/>
      <c r="H498" s="404"/>
      <c r="I498" s="517"/>
      <c r="J498" s="517"/>
      <c r="K498" s="517"/>
      <c r="L498" s="517"/>
      <c r="M498" s="517"/>
      <c r="N498" s="517"/>
      <c r="O498" s="517"/>
      <c r="P498" s="517"/>
      <c r="Q498" s="517"/>
      <c r="R498" s="517"/>
      <c r="S498" s="517"/>
      <c r="T498" s="517"/>
      <c r="U498" s="517"/>
      <c r="V498" s="517"/>
      <c r="W498" s="517"/>
      <c r="X498" s="517"/>
      <c r="Y498" s="517"/>
      <c r="Z498" s="517"/>
    </row>
    <row r="499" spans="1:26" ht="12.75">
      <c r="A499" s="517"/>
      <c r="B499" s="517"/>
      <c r="C499" s="517"/>
      <c r="D499" s="517"/>
      <c r="E499" s="517"/>
      <c r="F499" s="517"/>
      <c r="G499" s="517"/>
      <c r="H499" s="404"/>
      <c r="I499" s="517"/>
      <c r="J499" s="517"/>
      <c r="K499" s="517"/>
      <c r="L499" s="517"/>
      <c r="M499" s="517"/>
      <c r="N499" s="517"/>
      <c r="O499" s="517"/>
      <c r="P499" s="517"/>
      <c r="Q499" s="517"/>
      <c r="R499" s="517"/>
      <c r="S499" s="517"/>
      <c r="T499" s="517"/>
      <c r="U499" s="517"/>
      <c r="V499" s="517"/>
      <c r="W499" s="517"/>
      <c r="X499" s="517"/>
      <c r="Y499" s="517"/>
      <c r="Z499" s="517"/>
    </row>
    <row r="500" spans="1:26" ht="12.75">
      <c r="A500" s="517"/>
      <c r="B500" s="517"/>
      <c r="C500" s="517"/>
      <c r="D500" s="517"/>
      <c r="E500" s="517"/>
      <c r="F500" s="517"/>
      <c r="G500" s="517"/>
      <c r="H500" s="404"/>
      <c r="I500" s="517"/>
      <c r="J500" s="517"/>
      <c r="K500" s="517"/>
      <c r="L500" s="517"/>
      <c r="M500" s="517"/>
      <c r="N500" s="517"/>
      <c r="O500" s="517"/>
      <c r="P500" s="517"/>
      <c r="Q500" s="517"/>
      <c r="R500" s="517"/>
      <c r="S500" s="517"/>
      <c r="T500" s="517"/>
      <c r="U500" s="517"/>
      <c r="V500" s="517"/>
      <c r="W500" s="517"/>
      <c r="X500" s="517"/>
      <c r="Y500" s="517"/>
      <c r="Z500" s="517"/>
    </row>
    <row r="501" spans="1:26" ht="12.75">
      <c r="A501" s="517"/>
      <c r="B501" s="517"/>
      <c r="C501" s="517"/>
      <c r="D501" s="517"/>
      <c r="E501" s="517"/>
      <c r="F501" s="517"/>
      <c r="G501" s="517"/>
      <c r="H501" s="404"/>
      <c r="I501" s="517"/>
      <c r="J501" s="517"/>
      <c r="K501" s="517"/>
      <c r="L501" s="517"/>
      <c r="M501" s="517"/>
      <c r="N501" s="517"/>
      <c r="O501" s="517"/>
      <c r="P501" s="517"/>
      <c r="Q501" s="517"/>
      <c r="R501" s="517"/>
      <c r="S501" s="517"/>
      <c r="T501" s="517"/>
      <c r="U501" s="517"/>
      <c r="V501" s="517"/>
      <c r="W501" s="517"/>
      <c r="X501" s="517"/>
      <c r="Y501" s="517"/>
      <c r="Z501" s="517"/>
    </row>
    <row r="502" spans="1:26" ht="12.75">
      <c r="A502" s="517"/>
      <c r="B502" s="517"/>
      <c r="C502" s="517"/>
      <c r="D502" s="517"/>
      <c r="E502" s="517"/>
      <c r="F502" s="517"/>
      <c r="G502" s="517"/>
      <c r="H502" s="404"/>
      <c r="I502" s="517"/>
      <c r="J502" s="517"/>
      <c r="K502" s="517"/>
      <c r="L502" s="517"/>
      <c r="M502" s="517"/>
      <c r="N502" s="517"/>
      <c r="O502" s="517"/>
      <c r="P502" s="517"/>
      <c r="Q502" s="517"/>
      <c r="R502" s="517"/>
      <c r="S502" s="517"/>
      <c r="T502" s="517"/>
      <c r="U502" s="517"/>
      <c r="V502" s="517"/>
      <c r="W502" s="517"/>
      <c r="X502" s="517"/>
      <c r="Y502" s="517"/>
      <c r="Z502" s="517"/>
    </row>
    <row r="503" spans="1:26" ht="12.75">
      <c r="A503" s="517"/>
      <c r="B503" s="517"/>
      <c r="C503" s="517"/>
      <c r="D503" s="517"/>
      <c r="E503" s="517"/>
      <c r="F503" s="517"/>
      <c r="G503" s="517"/>
      <c r="H503" s="404"/>
      <c r="I503" s="517"/>
      <c r="J503" s="517"/>
      <c r="K503" s="517"/>
      <c r="L503" s="517"/>
      <c r="M503" s="517"/>
      <c r="N503" s="517"/>
      <c r="O503" s="517"/>
      <c r="P503" s="517"/>
      <c r="Q503" s="517"/>
      <c r="R503" s="517"/>
      <c r="S503" s="517"/>
      <c r="T503" s="517"/>
      <c r="U503" s="517"/>
      <c r="V503" s="517"/>
      <c r="W503" s="517"/>
      <c r="X503" s="517"/>
      <c r="Y503" s="517"/>
      <c r="Z503" s="517"/>
    </row>
    <row r="504" spans="1:26" ht="12.75">
      <c r="A504" s="517"/>
      <c r="B504" s="517"/>
      <c r="C504" s="517"/>
      <c r="D504" s="517"/>
      <c r="E504" s="517"/>
      <c r="F504" s="517"/>
      <c r="G504" s="517"/>
      <c r="H504" s="404"/>
      <c r="I504" s="517"/>
      <c r="J504" s="517"/>
      <c r="K504" s="517"/>
      <c r="L504" s="517"/>
      <c r="M504" s="517"/>
      <c r="N504" s="517"/>
      <c r="O504" s="517"/>
      <c r="P504" s="517"/>
      <c r="Q504" s="517"/>
      <c r="R504" s="517"/>
      <c r="S504" s="517"/>
      <c r="T504" s="517"/>
      <c r="U504" s="517"/>
      <c r="V504" s="517"/>
      <c r="W504" s="517"/>
      <c r="X504" s="517"/>
      <c r="Y504" s="517"/>
      <c r="Z504" s="517"/>
    </row>
    <row r="505" spans="1:26" ht="12.75">
      <c r="A505" s="517"/>
      <c r="B505" s="517"/>
      <c r="C505" s="517"/>
      <c r="D505" s="517"/>
      <c r="E505" s="517"/>
      <c r="F505" s="517"/>
      <c r="G505" s="517"/>
      <c r="H505" s="404"/>
      <c r="I505" s="517"/>
      <c r="J505" s="517"/>
      <c r="K505" s="517"/>
      <c r="L505" s="517"/>
      <c r="M505" s="517"/>
      <c r="N505" s="517"/>
      <c r="O505" s="517"/>
      <c r="P505" s="517"/>
      <c r="Q505" s="517"/>
      <c r="R505" s="517"/>
      <c r="S505" s="517"/>
      <c r="T505" s="517"/>
      <c r="U505" s="517"/>
      <c r="V505" s="517"/>
      <c r="W505" s="517"/>
      <c r="X505" s="517"/>
      <c r="Y505" s="517"/>
      <c r="Z505" s="517"/>
    </row>
    <row r="506" spans="1:26" ht="12.75">
      <c r="A506" s="517"/>
      <c r="B506" s="517"/>
      <c r="C506" s="517"/>
      <c r="D506" s="517"/>
      <c r="E506" s="517"/>
      <c r="F506" s="517"/>
      <c r="G506" s="517"/>
      <c r="H506" s="404"/>
      <c r="I506" s="517"/>
      <c r="J506" s="517"/>
      <c r="K506" s="517"/>
      <c r="L506" s="517"/>
      <c r="M506" s="517"/>
      <c r="N506" s="517"/>
      <c r="O506" s="517"/>
      <c r="P506" s="517"/>
      <c r="Q506" s="517"/>
      <c r="R506" s="517"/>
      <c r="S506" s="517"/>
      <c r="T506" s="517"/>
      <c r="U506" s="517"/>
      <c r="V506" s="517"/>
      <c r="W506" s="517"/>
      <c r="X506" s="517"/>
      <c r="Y506" s="517"/>
      <c r="Z506" s="517"/>
    </row>
    <row r="507" spans="1:26" ht="12.75">
      <c r="A507" s="517"/>
      <c r="B507" s="517"/>
      <c r="C507" s="517"/>
      <c r="D507" s="517"/>
      <c r="E507" s="517"/>
      <c r="F507" s="517"/>
      <c r="G507" s="517"/>
      <c r="H507" s="404"/>
      <c r="I507" s="517"/>
      <c r="J507" s="517"/>
      <c r="K507" s="517"/>
      <c r="L507" s="517"/>
      <c r="M507" s="517"/>
      <c r="N507" s="517"/>
      <c r="O507" s="517"/>
      <c r="P507" s="517"/>
      <c r="Q507" s="517"/>
      <c r="R507" s="517"/>
      <c r="S507" s="517"/>
      <c r="T507" s="517"/>
      <c r="U507" s="517"/>
      <c r="V507" s="517"/>
      <c r="W507" s="517"/>
      <c r="X507" s="517"/>
      <c r="Y507" s="517"/>
      <c r="Z507" s="517"/>
    </row>
    <row r="508" spans="1:26" ht="12.75">
      <c r="A508" s="517"/>
      <c r="B508" s="517"/>
      <c r="C508" s="517"/>
      <c r="D508" s="517"/>
      <c r="E508" s="517"/>
      <c r="F508" s="517"/>
      <c r="G508" s="517"/>
      <c r="H508" s="404"/>
      <c r="I508" s="517"/>
      <c r="J508" s="517"/>
      <c r="K508" s="517"/>
      <c r="L508" s="517"/>
      <c r="M508" s="517"/>
      <c r="N508" s="517"/>
      <c r="O508" s="517"/>
      <c r="P508" s="517"/>
      <c r="Q508" s="517"/>
      <c r="R508" s="517"/>
      <c r="S508" s="517"/>
      <c r="T508" s="517"/>
      <c r="U508" s="517"/>
      <c r="V508" s="517"/>
      <c r="W508" s="517"/>
      <c r="X508" s="517"/>
      <c r="Y508" s="517"/>
      <c r="Z508" s="517"/>
    </row>
    <row r="509" spans="1:26" ht="12.75">
      <c r="A509" s="517"/>
      <c r="B509" s="517"/>
      <c r="C509" s="517"/>
      <c r="D509" s="517"/>
      <c r="E509" s="517"/>
      <c r="F509" s="517"/>
      <c r="G509" s="517"/>
      <c r="H509" s="404"/>
      <c r="I509" s="517"/>
      <c r="J509" s="517"/>
      <c r="K509" s="517"/>
      <c r="L509" s="517"/>
      <c r="M509" s="517"/>
      <c r="N509" s="517"/>
      <c r="O509" s="517"/>
      <c r="P509" s="517"/>
      <c r="Q509" s="517"/>
      <c r="R509" s="517"/>
      <c r="S509" s="517"/>
      <c r="T509" s="517"/>
      <c r="U509" s="517"/>
      <c r="V509" s="517"/>
      <c r="W509" s="517"/>
      <c r="X509" s="517"/>
      <c r="Y509" s="517"/>
      <c r="Z509" s="517"/>
    </row>
    <row r="510" spans="1:26" ht="12.75">
      <c r="A510" s="517"/>
      <c r="B510" s="517"/>
      <c r="C510" s="517"/>
      <c r="D510" s="517"/>
      <c r="E510" s="517"/>
      <c r="F510" s="517"/>
      <c r="G510" s="517"/>
      <c r="H510" s="404"/>
      <c r="I510" s="517"/>
      <c r="J510" s="517"/>
      <c r="K510" s="517"/>
      <c r="L510" s="517"/>
      <c r="M510" s="517"/>
      <c r="N510" s="517"/>
      <c r="O510" s="517"/>
      <c r="P510" s="517"/>
      <c r="Q510" s="517"/>
      <c r="R510" s="517"/>
      <c r="S510" s="517"/>
      <c r="T510" s="517"/>
      <c r="U510" s="517"/>
      <c r="V510" s="517"/>
      <c r="W510" s="517"/>
      <c r="X510" s="517"/>
      <c r="Y510" s="517"/>
      <c r="Z510" s="517"/>
    </row>
    <row r="511" spans="1:26" ht="12.75">
      <c r="A511" s="517"/>
      <c r="B511" s="517"/>
      <c r="C511" s="517"/>
      <c r="D511" s="517"/>
      <c r="E511" s="517"/>
      <c r="F511" s="517"/>
      <c r="G511" s="517"/>
      <c r="H511" s="404"/>
      <c r="I511" s="517"/>
      <c r="J511" s="517"/>
      <c r="K511" s="517"/>
      <c r="L511" s="517"/>
      <c r="M511" s="517"/>
      <c r="N511" s="517"/>
      <c r="O511" s="517"/>
      <c r="P511" s="517"/>
      <c r="Q511" s="517"/>
      <c r="R511" s="517"/>
      <c r="S511" s="517"/>
      <c r="T511" s="517"/>
      <c r="U511" s="517"/>
      <c r="V511" s="517"/>
      <c r="W511" s="517"/>
      <c r="X511" s="517"/>
      <c r="Y511" s="517"/>
      <c r="Z511" s="517"/>
    </row>
    <row r="512" spans="1:26" ht="12.75">
      <c r="A512" s="517"/>
      <c r="B512" s="517"/>
      <c r="C512" s="517"/>
      <c r="D512" s="517"/>
      <c r="E512" s="517"/>
      <c r="F512" s="517"/>
      <c r="G512" s="517"/>
      <c r="H512" s="404"/>
      <c r="I512" s="517"/>
      <c r="J512" s="517"/>
      <c r="K512" s="517"/>
      <c r="L512" s="517"/>
      <c r="M512" s="517"/>
      <c r="N512" s="517"/>
      <c r="O512" s="517"/>
      <c r="P512" s="517"/>
      <c r="Q512" s="517"/>
      <c r="R512" s="517"/>
      <c r="S512" s="517"/>
      <c r="T512" s="517"/>
      <c r="U512" s="517"/>
      <c r="V512" s="517"/>
      <c r="W512" s="517"/>
      <c r="X512" s="517"/>
      <c r="Y512" s="517"/>
      <c r="Z512" s="517"/>
    </row>
    <row r="513" spans="1:26" ht="12.75">
      <c r="A513" s="517"/>
      <c r="B513" s="517"/>
      <c r="C513" s="517"/>
      <c r="D513" s="517"/>
      <c r="E513" s="517"/>
      <c r="F513" s="517"/>
      <c r="G513" s="517"/>
      <c r="H513" s="404"/>
      <c r="I513" s="517"/>
      <c r="J513" s="517"/>
      <c r="K513" s="517"/>
      <c r="L513" s="517"/>
      <c r="M513" s="517"/>
      <c r="N513" s="517"/>
      <c r="O513" s="517"/>
      <c r="P513" s="517"/>
      <c r="Q513" s="517"/>
      <c r="R513" s="517"/>
      <c r="S513" s="517"/>
      <c r="T513" s="517"/>
      <c r="U513" s="517"/>
      <c r="V513" s="517"/>
      <c r="W513" s="517"/>
      <c r="X513" s="517"/>
      <c r="Y513" s="517"/>
      <c r="Z513" s="517"/>
    </row>
    <row r="514" spans="1:26" ht="12.75">
      <c r="A514" s="517"/>
      <c r="B514" s="517"/>
      <c r="C514" s="517"/>
      <c r="D514" s="517"/>
      <c r="E514" s="517"/>
      <c r="F514" s="517"/>
      <c r="G514" s="517"/>
      <c r="H514" s="404"/>
      <c r="I514" s="517"/>
      <c r="J514" s="517"/>
      <c r="K514" s="517"/>
      <c r="L514" s="517"/>
      <c r="M514" s="517"/>
      <c r="N514" s="517"/>
      <c r="O514" s="517"/>
      <c r="P514" s="517"/>
      <c r="Q514" s="517"/>
      <c r="R514" s="517"/>
      <c r="S514" s="517"/>
      <c r="T514" s="517"/>
      <c r="U514" s="517"/>
      <c r="V514" s="517"/>
      <c r="W514" s="517"/>
      <c r="X514" s="517"/>
      <c r="Y514" s="517"/>
      <c r="Z514" s="517"/>
    </row>
    <row r="515" spans="1:26" ht="12.75">
      <c r="A515" s="517"/>
      <c r="B515" s="517"/>
      <c r="C515" s="517"/>
      <c r="D515" s="517"/>
      <c r="E515" s="517"/>
      <c r="F515" s="517"/>
      <c r="G515" s="517"/>
      <c r="H515" s="404"/>
      <c r="I515" s="517"/>
      <c r="J515" s="517"/>
      <c r="K515" s="517"/>
      <c r="L515" s="517"/>
      <c r="M515" s="517"/>
      <c r="N515" s="517"/>
      <c r="O515" s="517"/>
      <c r="P515" s="517"/>
      <c r="Q515" s="517"/>
      <c r="R515" s="517"/>
      <c r="S515" s="517"/>
      <c r="T515" s="517"/>
      <c r="U515" s="517"/>
      <c r="V515" s="517"/>
      <c r="W515" s="517"/>
      <c r="X515" s="517"/>
      <c r="Y515" s="517"/>
      <c r="Z515" s="517"/>
    </row>
    <row r="516" spans="1:26" ht="12.75">
      <c r="A516" s="517"/>
      <c r="B516" s="517"/>
      <c r="C516" s="517"/>
      <c r="D516" s="517"/>
      <c r="E516" s="517"/>
      <c r="F516" s="517"/>
      <c r="G516" s="517"/>
      <c r="H516" s="404"/>
      <c r="I516" s="517"/>
      <c r="J516" s="517"/>
      <c r="K516" s="517"/>
      <c r="L516" s="517"/>
      <c r="M516" s="517"/>
      <c r="N516" s="517"/>
      <c r="O516" s="517"/>
      <c r="P516" s="517"/>
      <c r="Q516" s="517"/>
      <c r="R516" s="517"/>
      <c r="S516" s="517"/>
      <c r="T516" s="517"/>
      <c r="U516" s="517"/>
      <c r="V516" s="517"/>
      <c r="W516" s="517"/>
      <c r="X516" s="517"/>
      <c r="Y516" s="517"/>
      <c r="Z516" s="517"/>
    </row>
    <row r="517" spans="1:26" ht="12.75">
      <c r="A517" s="517"/>
      <c r="B517" s="517"/>
      <c r="C517" s="517"/>
      <c r="D517" s="517"/>
      <c r="E517" s="517"/>
      <c r="F517" s="517"/>
      <c r="G517" s="517"/>
      <c r="H517" s="404"/>
      <c r="I517" s="517"/>
      <c r="J517" s="517"/>
      <c r="K517" s="517"/>
      <c r="L517" s="517"/>
      <c r="M517" s="517"/>
      <c r="N517" s="517"/>
      <c r="O517" s="517"/>
      <c r="P517" s="517"/>
      <c r="Q517" s="517"/>
      <c r="R517" s="517"/>
      <c r="S517" s="517"/>
      <c r="T517" s="517"/>
      <c r="U517" s="517"/>
      <c r="V517" s="517"/>
      <c r="W517" s="517"/>
      <c r="X517" s="517"/>
      <c r="Y517" s="517"/>
      <c r="Z517" s="517"/>
    </row>
    <row r="518" spans="1:26" ht="12.75">
      <c r="A518" s="517"/>
      <c r="B518" s="517"/>
      <c r="C518" s="517"/>
      <c r="D518" s="517"/>
      <c r="E518" s="517"/>
      <c r="F518" s="517"/>
      <c r="G518" s="517"/>
      <c r="H518" s="404"/>
      <c r="I518" s="517"/>
      <c r="J518" s="517"/>
      <c r="K518" s="517"/>
      <c r="L518" s="517"/>
      <c r="M518" s="517"/>
      <c r="N518" s="517"/>
      <c r="O518" s="517"/>
      <c r="P518" s="517"/>
      <c r="Q518" s="517"/>
      <c r="R518" s="517"/>
      <c r="S518" s="517"/>
      <c r="T518" s="517"/>
      <c r="U518" s="517"/>
      <c r="V518" s="517"/>
      <c r="W518" s="517"/>
      <c r="X518" s="517"/>
      <c r="Y518" s="517"/>
      <c r="Z518" s="517"/>
    </row>
    <row r="519" spans="1:26" ht="12.75">
      <c r="A519" s="517"/>
      <c r="B519" s="517"/>
      <c r="C519" s="517"/>
      <c r="D519" s="517"/>
      <c r="E519" s="517"/>
      <c r="F519" s="517"/>
      <c r="G519" s="517"/>
      <c r="H519" s="404"/>
      <c r="I519" s="517"/>
      <c r="J519" s="517"/>
      <c r="K519" s="517"/>
      <c r="L519" s="517"/>
      <c r="M519" s="517"/>
      <c r="N519" s="517"/>
      <c r="O519" s="517"/>
      <c r="P519" s="517"/>
      <c r="Q519" s="517"/>
      <c r="R519" s="517"/>
      <c r="S519" s="517"/>
      <c r="T519" s="517"/>
      <c r="U519" s="517"/>
      <c r="V519" s="517"/>
      <c r="W519" s="517"/>
      <c r="X519" s="517"/>
      <c r="Y519" s="517"/>
      <c r="Z519" s="517"/>
    </row>
    <row r="520" spans="1:26" ht="12.75">
      <c r="A520" s="517"/>
      <c r="B520" s="517"/>
      <c r="C520" s="517"/>
      <c r="D520" s="517"/>
      <c r="E520" s="517"/>
      <c r="F520" s="517"/>
      <c r="G520" s="517"/>
      <c r="H520" s="404"/>
      <c r="I520" s="517"/>
      <c r="J520" s="517"/>
      <c r="K520" s="517"/>
      <c r="L520" s="517"/>
      <c r="M520" s="517"/>
      <c r="N520" s="517"/>
      <c r="O520" s="517"/>
      <c r="P520" s="517"/>
      <c r="Q520" s="517"/>
      <c r="R520" s="517"/>
      <c r="S520" s="517"/>
      <c r="T520" s="517"/>
      <c r="U520" s="517"/>
      <c r="V520" s="517"/>
      <c r="W520" s="517"/>
      <c r="X520" s="517"/>
      <c r="Y520" s="517"/>
      <c r="Z520" s="517"/>
    </row>
    <row r="521" spans="1:26" ht="12.75">
      <c r="A521" s="517"/>
      <c r="B521" s="517"/>
      <c r="C521" s="517"/>
      <c r="D521" s="517"/>
      <c r="E521" s="517"/>
      <c r="F521" s="517"/>
      <c r="G521" s="517"/>
      <c r="H521" s="404"/>
      <c r="I521" s="517"/>
      <c r="J521" s="517"/>
      <c r="K521" s="517"/>
      <c r="L521" s="517"/>
      <c r="M521" s="517"/>
      <c r="N521" s="517"/>
      <c r="O521" s="517"/>
      <c r="P521" s="517"/>
      <c r="Q521" s="517"/>
      <c r="R521" s="517"/>
      <c r="S521" s="517"/>
      <c r="T521" s="517"/>
      <c r="U521" s="517"/>
      <c r="V521" s="517"/>
      <c r="W521" s="517"/>
      <c r="X521" s="517"/>
      <c r="Y521" s="517"/>
      <c r="Z521" s="517"/>
    </row>
    <row r="522" spans="1:26" ht="12.75">
      <c r="A522" s="517"/>
      <c r="B522" s="517"/>
      <c r="C522" s="517"/>
      <c r="D522" s="517"/>
      <c r="E522" s="517"/>
      <c r="F522" s="517"/>
      <c r="G522" s="517"/>
      <c r="H522" s="404"/>
      <c r="I522" s="517"/>
      <c r="J522" s="517"/>
      <c r="K522" s="517"/>
      <c r="L522" s="517"/>
      <c r="M522" s="517"/>
      <c r="N522" s="517"/>
      <c r="O522" s="517"/>
      <c r="P522" s="517"/>
      <c r="Q522" s="517"/>
      <c r="R522" s="517"/>
      <c r="S522" s="517"/>
      <c r="T522" s="517"/>
      <c r="U522" s="517"/>
      <c r="V522" s="517"/>
      <c r="W522" s="517"/>
      <c r="X522" s="517"/>
      <c r="Y522" s="517"/>
      <c r="Z522" s="517"/>
    </row>
    <row r="523" spans="1:26" ht="12.75">
      <c r="A523" s="517"/>
      <c r="B523" s="517"/>
      <c r="C523" s="517"/>
      <c r="D523" s="517"/>
      <c r="E523" s="517"/>
      <c r="F523" s="517"/>
      <c r="G523" s="517"/>
      <c r="H523" s="404"/>
      <c r="I523" s="517"/>
      <c r="J523" s="517"/>
      <c r="K523" s="517"/>
      <c r="L523" s="517"/>
      <c r="M523" s="517"/>
      <c r="N523" s="517"/>
      <c r="O523" s="517"/>
      <c r="P523" s="517"/>
      <c r="Q523" s="517"/>
      <c r="R523" s="517"/>
      <c r="S523" s="517"/>
      <c r="T523" s="517"/>
      <c r="U523" s="517"/>
      <c r="V523" s="517"/>
      <c r="W523" s="517"/>
      <c r="X523" s="517"/>
      <c r="Y523" s="517"/>
      <c r="Z523" s="517"/>
    </row>
    <row r="524" spans="1:26" ht="12.75">
      <c r="A524" s="517"/>
      <c r="B524" s="517"/>
      <c r="C524" s="517"/>
      <c r="D524" s="517"/>
      <c r="E524" s="517"/>
      <c r="F524" s="517"/>
      <c r="G524" s="517"/>
      <c r="H524" s="404"/>
      <c r="I524" s="517"/>
      <c r="J524" s="517"/>
      <c r="K524" s="517"/>
      <c r="L524" s="517"/>
      <c r="M524" s="517"/>
      <c r="N524" s="517"/>
      <c r="O524" s="517"/>
      <c r="P524" s="517"/>
      <c r="Q524" s="517"/>
      <c r="R524" s="517"/>
      <c r="S524" s="517"/>
      <c r="T524" s="517"/>
      <c r="U524" s="517"/>
      <c r="V524" s="517"/>
      <c r="W524" s="517"/>
      <c r="X524" s="517"/>
      <c r="Y524" s="517"/>
      <c r="Z524" s="517"/>
    </row>
    <row r="525" spans="1:26" ht="12.75">
      <c r="A525" s="517"/>
      <c r="B525" s="517"/>
      <c r="C525" s="517"/>
      <c r="D525" s="517"/>
      <c r="E525" s="517"/>
      <c r="F525" s="517"/>
      <c r="G525" s="517"/>
      <c r="H525" s="404"/>
      <c r="I525" s="517"/>
      <c r="J525" s="517"/>
      <c r="K525" s="517"/>
      <c r="L525" s="517"/>
      <c r="M525" s="517"/>
      <c r="N525" s="517"/>
      <c r="O525" s="517"/>
      <c r="P525" s="517"/>
      <c r="Q525" s="517"/>
      <c r="R525" s="517"/>
      <c r="S525" s="517"/>
      <c r="T525" s="517"/>
      <c r="U525" s="517"/>
      <c r="V525" s="517"/>
      <c r="W525" s="517"/>
      <c r="X525" s="517"/>
      <c r="Y525" s="517"/>
      <c r="Z525" s="517"/>
    </row>
    <row r="526" spans="1:26" ht="12.75">
      <c r="A526" s="517"/>
      <c r="B526" s="517"/>
      <c r="C526" s="517"/>
      <c r="D526" s="517"/>
      <c r="E526" s="517"/>
      <c r="F526" s="517"/>
      <c r="G526" s="517"/>
      <c r="H526" s="404"/>
      <c r="I526" s="517"/>
      <c r="J526" s="517"/>
      <c r="K526" s="517"/>
      <c r="L526" s="517"/>
      <c r="M526" s="517"/>
      <c r="N526" s="517"/>
      <c r="O526" s="517"/>
      <c r="P526" s="517"/>
      <c r="Q526" s="517"/>
      <c r="R526" s="517"/>
      <c r="S526" s="517"/>
      <c r="T526" s="517"/>
      <c r="U526" s="517"/>
      <c r="V526" s="517"/>
      <c r="W526" s="517"/>
      <c r="X526" s="517"/>
      <c r="Y526" s="517"/>
      <c r="Z526" s="517"/>
    </row>
    <row r="527" spans="1:26" ht="12.75">
      <c r="A527" s="517"/>
      <c r="B527" s="517"/>
      <c r="C527" s="517"/>
      <c r="D527" s="517"/>
      <c r="E527" s="517"/>
      <c r="F527" s="517"/>
      <c r="G527" s="517"/>
      <c r="H527" s="404"/>
      <c r="I527" s="517"/>
      <c r="J527" s="517"/>
      <c r="K527" s="517"/>
      <c r="L527" s="517"/>
      <c r="M527" s="517"/>
      <c r="N527" s="517"/>
      <c r="O527" s="517"/>
      <c r="P527" s="517"/>
      <c r="Q527" s="517"/>
      <c r="R527" s="517"/>
      <c r="S527" s="517"/>
      <c r="T527" s="517"/>
      <c r="U527" s="517"/>
      <c r="V527" s="517"/>
      <c r="W527" s="517"/>
      <c r="X527" s="517"/>
      <c r="Y527" s="517"/>
      <c r="Z527" s="517"/>
    </row>
    <row r="528" spans="1:26" ht="12.75">
      <c r="A528" s="517"/>
      <c r="B528" s="517"/>
      <c r="C528" s="517"/>
      <c r="D528" s="517"/>
      <c r="E528" s="517"/>
      <c r="F528" s="517"/>
      <c r="G528" s="517"/>
      <c r="H528" s="404"/>
      <c r="I528" s="517"/>
      <c r="J528" s="517"/>
      <c r="K528" s="517"/>
      <c r="L528" s="517"/>
      <c r="M528" s="517"/>
      <c r="N528" s="517"/>
      <c r="O528" s="517"/>
      <c r="P528" s="517"/>
      <c r="Q528" s="517"/>
      <c r="R528" s="517"/>
      <c r="S528" s="517"/>
      <c r="T528" s="517"/>
      <c r="U528" s="517"/>
      <c r="V528" s="517"/>
      <c r="W528" s="517"/>
      <c r="X528" s="517"/>
      <c r="Y528" s="517"/>
      <c r="Z528" s="517"/>
    </row>
    <row r="529" spans="1:26" ht="12.75">
      <c r="A529" s="517"/>
      <c r="B529" s="517"/>
      <c r="C529" s="517"/>
      <c r="D529" s="517"/>
      <c r="E529" s="517"/>
      <c r="F529" s="517"/>
      <c r="G529" s="517"/>
      <c r="H529" s="404"/>
      <c r="I529" s="517"/>
      <c r="J529" s="517"/>
      <c r="K529" s="517"/>
      <c r="L529" s="517"/>
      <c r="M529" s="517"/>
      <c r="N529" s="517"/>
      <c r="O529" s="517"/>
      <c r="P529" s="517"/>
      <c r="Q529" s="517"/>
      <c r="R529" s="517"/>
      <c r="S529" s="517"/>
      <c r="T529" s="517"/>
      <c r="U529" s="517"/>
      <c r="V529" s="517"/>
      <c r="W529" s="517"/>
      <c r="X529" s="517"/>
      <c r="Y529" s="517"/>
      <c r="Z529" s="517"/>
    </row>
    <row r="530" spans="1:26" ht="12.75">
      <c r="A530" s="517"/>
      <c r="B530" s="517"/>
      <c r="C530" s="517"/>
      <c r="D530" s="517"/>
      <c r="E530" s="517"/>
      <c r="F530" s="517"/>
      <c r="G530" s="517"/>
      <c r="H530" s="404"/>
      <c r="I530" s="517"/>
      <c r="J530" s="517"/>
      <c r="K530" s="517"/>
      <c r="L530" s="517"/>
      <c r="M530" s="517"/>
      <c r="N530" s="517"/>
      <c r="O530" s="517"/>
      <c r="P530" s="517"/>
      <c r="Q530" s="517"/>
      <c r="R530" s="517"/>
      <c r="S530" s="517"/>
      <c r="T530" s="517"/>
      <c r="U530" s="517"/>
      <c r="V530" s="517"/>
      <c r="W530" s="517"/>
      <c r="X530" s="517"/>
      <c r="Y530" s="517"/>
      <c r="Z530" s="517"/>
    </row>
    <row r="531" spans="1:26" ht="12.75">
      <c r="A531" s="517"/>
      <c r="B531" s="517"/>
      <c r="C531" s="517"/>
      <c r="D531" s="517"/>
      <c r="E531" s="517"/>
      <c r="F531" s="517"/>
      <c r="G531" s="517"/>
      <c r="H531" s="404"/>
      <c r="I531" s="517"/>
      <c r="J531" s="517"/>
      <c r="K531" s="517"/>
      <c r="L531" s="517"/>
      <c r="M531" s="517"/>
      <c r="N531" s="517"/>
      <c r="O531" s="517"/>
      <c r="P531" s="517"/>
      <c r="Q531" s="517"/>
      <c r="R531" s="517"/>
      <c r="S531" s="517"/>
      <c r="T531" s="517"/>
      <c r="U531" s="517"/>
      <c r="V531" s="517"/>
      <c r="W531" s="517"/>
      <c r="X531" s="517"/>
      <c r="Y531" s="517"/>
      <c r="Z531" s="517"/>
    </row>
    <row r="532" spans="1:26" ht="12.75">
      <c r="A532" s="517"/>
      <c r="B532" s="517"/>
      <c r="C532" s="517"/>
      <c r="D532" s="517"/>
      <c r="E532" s="517"/>
      <c r="F532" s="517"/>
      <c r="G532" s="517"/>
      <c r="H532" s="404"/>
      <c r="I532" s="517"/>
      <c r="J532" s="517"/>
      <c r="K532" s="517"/>
      <c r="L532" s="517"/>
      <c r="M532" s="517"/>
      <c r="N532" s="517"/>
      <c r="O532" s="517"/>
      <c r="P532" s="517"/>
      <c r="Q532" s="517"/>
      <c r="R532" s="517"/>
      <c r="S532" s="517"/>
      <c r="T532" s="517"/>
      <c r="U532" s="517"/>
      <c r="V532" s="517"/>
      <c r="W532" s="517"/>
      <c r="X532" s="517"/>
      <c r="Y532" s="517"/>
      <c r="Z532" s="517"/>
    </row>
    <row r="533" spans="1:26" ht="12.75">
      <c r="A533" s="517"/>
      <c r="B533" s="517"/>
      <c r="C533" s="517"/>
      <c r="D533" s="517"/>
      <c r="E533" s="517"/>
      <c r="F533" s="517"/>
      <c r="G533" s="517"/>
      <c r="H533" s="404"/>
      <c r="I533" s="517"/>
      <c r="J533" s="517"/>
      <c r="K533" s="517"/>
      <c r="L533" s="517"/>
      <c r="M533" s="517"/>
      <c r="N533" s="517"/>
      <c r="O533" s="517"/>
      <c r="P533" s="517"/>
      <c r="Q533" s="517"/>
      <c r="R533" s="517"/>
      <c r="S533" s="517"/>
      <c r="T533" s="517"/>
      <c r="U533" s="517"/>
      <c r="V533" s="517"/>
      <c r="W533" s="517"/>
      <c r="X533" s="517"/>
      <c r="Y533" s="517"/>
      <c r="Z533" s="517"/>
    </row>
    <row r="534" spans="1:26" ht="12.75">
      <c r="A534" s="517"/>
      <c r="B534" s="517"/>
      <c r="C534" s="517"/>
      <c r="D534" s="517"/>
      <c r="E534" s="517"/>
      <c r="F534" s="517"/>
      <c r="G534" s="517"/>
      <c r="H534" s="404"/>
      <c r="I534" s="517"/>
      <c r="J534" s="517"/>
      <c r="K534" s="517"/>
      <c r="L534" s="517"/>
      <c r="M534" s="517"/>
      <c r="N534" s="517"/>
      <c r="O534" s="517"/>
      <c r="P534" s="517"/>
      <c r="Q534" s="517"/>
      <c r="R534" s="517"/>
      <c r="S534" s="517"/>
      <c r="T534" s="517"/>
      <c r="U534" s="517"/>
      <c r="V534" s="517"/>
      <c r="W534" s="517"/>
      <c r="X534" s="517"/>
      <c r="Y534" s="517"/>
      <c r="Z534" s="517"/>
    </row>
    <row r="535" spans="1:26" ht="12.75">
      <c r="A535" s="517"/>
      <c r="B535" s="517"/>
      <c r="C535" s="517"/>
      <c r="D535" s="517"/>
      <c r="E535" s="517"/>
      <c r="F535" s="517"/>
      <c r="G535" s="517"/>
      <c r="H535" s="404"/>
      <c r="I535" s="517"/>
      <c r="J535" s="517"/>
      <c r="K535" s="517"/>
      <c r="L535" s="517"/>
      <c r="M535" s="517"/>
      <c r="N535" s="517"/>
      <c r="O535" s="517"/>
      <c r="P535" s="517"/>
      <c r="Q535" s="517"/>
      <c r="R535" s="517"/>
      <c r="S535" s="517"/>
      <c r="T535" s="517"/>
      <c r="U535" s="517"/>
      <c r="V535" s="517"/>
      <c r="W535" s="517"/>
      <c r="X535" s="517"/>
      <c r="Y535" s="517"/>
      <c r="Z535" s="517"/>
    </row>
    <row r="536" spans="1:26" ht="12.75">
      <c r="A536" s="517"/>
      <c r="B536" s="517"/>
      <c r="C536" s="517"/>
      <c r="D536" s="517"/>
      <c r="E536" s="517"/>
      <c r="F536" s="517"/>
      <c r="G536" s="517"/>
      <c r="H536" s="404"/>
      <c r="I536" s="517"/>
      <c r="J536" s="517"/>
      <c r="K536" s="517"/>
      <c r="L536" s="517"/>
      <c r="M536" s="517"/>
      <c r="N536" s="517"/>
      <c r="O536" s="517"/>
      <c r="P536" s="517"/>
      <c r="Q536" s="517"/>
      <c r="R536" s="517"/>
      <c r="S536" s="517"/>
      <c r="T536" s="517"/>
      <c r="U536" s="517"/>
      <c r="V536" s="517"/>
      <c r="W536" s="517"/>
      <c r="X536" s="517"/>
      <c r="Y536" s="517"/>
      <c r="Z536" s="517"/>
    </row>
    <row r="537" spans="1:26" ht="12.75">
      <c r="A537" s="517"/>
      <c r="B537" s="517"/>
      <c r="C537" s="517"/>
      <c r="D537" s="517"/>
      <c r="E537" s="517"/>
      <c r="F537" s="517"/>
      <c r="G537" s="517"/>
      <c r="H537" s="404"/>
      <c r="I537" s="517"/>
      <c r="J537" s="517"/>
      <c r="K537" s="517"/>
      <c r="L537" s="517"/>
      <c r="M537" s="517"/>
      <c r="N537" s="517"/>
      <c r="O537" s="517"/>
      <c r="P537" s="517"/>
      <c r="Q537" s="517"/>
      <c r="R537" s="517"/>
      <c r="S537" s="517"/>
      <c r="T537" s="517"/>
      <c r="U537" s="517"/>
      <c r="V537" s="517"/>
      <c r="W537" s="517"/>
      <c r="X537" s="517"/>
      <c r="Y537" s="517"/>
      <c r="Z537" s="517"/>
    </row>
    <row r="538" spans="1:26" ht="12.75">
      <c r="A538" s="517"/>
      <c r="B538" s="517"/>
      <c r="C538" s="517"/>
      <c r="D538" s="517"/>
      <c r="E538" s="517"/>
      <c r="F538" s="517"/>
      <c r="G538" s="517"/>
      <c r="H538" s="404"/>
      <c r="I538" s="517"/>
      <c r="J538" s="517"/>
      <c r="K538" s="517"/>
      <c r="L538" s="517"/>
      <c r="M538" s="517"/>
      <c r="N538" s="517"/>
      <c r="O538" s="517"/>
      <c r="P538" s="517"/>
      <c r="Q538" s="517"/>
      <c r="R538" s="517"/>
      <c r="S538" s="517"/>
      <c r="T538" s="517"/>
      <c r="U538" s="517"/>
      <c r="V538" s="517"/>
      <c r="W538" s="517"/>
      <c r="X538" s="517"/>
      <c r="Y538" s="517"/>
      <c r="Z538" s="517"/>
    </row>
    <row r="539" spans="1:26" ht="12.75">
      <c r="A539" s="517"/>
      <c r="B539" s="517"/>
      <c r="C539" s="517"/>
      <c r="D539" s="517"/>
      <c r="E539" s="517"/>
      <c r="F539" s="517"/>
      <c r="G539" s="517"/>
      <c r="H539" s="404"/>
      <c r="I539" s="517"/>
      <c r="J539" s="517"/>
      <c r="K539" s="517"/>
      <c r="L539" s="517"/>
      <c r="M539" s="517"/>
      <c r="N539" s="517"/>
      <c r="O539" s="517"/>
      <c r="P539" s="517"/>
      <c r="Q539" s="517"/>
      <c r="R539" s="517"/>
      <c r="S539" s="517"/>
      <c r="T539" s="517"/>
      <c r="U539" s="517"/>
      <c r="V539" s="517"/>
      <c r="W539" s="517"/>
      <c r="X539" s="517"/>
      <c r="Y539" s="517"/>
      <c r="Z539" s="517"/>
    </row>
    <row r="540" spans="1:26" ht="12.75">
      <c r="A540" s="517"/>
      <c r="B540" s="517"/>
      <c r="C540" s="517"/>
      <c r="D540" s="517"/>
      <c r="E540" s="517"/>
      <c r="F540" s="517"/>
      <c r="G540" s="517"/>
      <c r="H540" s="404"/>
      <c r="I540" s="517"/>
      <c r="J540" s="517"/>
      <c r="K540" s="517"/>
      <c r="L540" s="517"/>
      <c r="M540" s="517"/>
      <c r="N540" s="517"/>
      <c r="O540" s="517"/>
      <c r="P540" s="517"/>
      <c r="Q540" s="517"/>
      <c r="R540" s="517"/>
      <c r="S540" s="517"/>
      <c r="T540" s="517"/>
      <c r="U540" s="517"/>
      <c r="V540" s="517"/>
      <c r="W540" s="517"/>
      <c r="X540" s="517"/>
      <c r="Y540" s="517"/>
      <c r="Z540" s="517"/>
    </row>
    <row r="541" spans="1:26" ht="12.75">
      <c r="A541" s="517"/>
      <c r="B541" s="517"/>
      <c r="C541" s="517"/>
      <c r="D541" s="517"/>
      <c r="E541" s="517"/>
      <c r="F541" s="517"/>
      <c r="G541" s="517"/>
      <c r="H541" s="404"/>
      <c r="I541" s="517"/>
      <c r="J541" s="517"/>
      <c r="K541" s="517"/>
      <c r="L541" s="517"/>
      <c r="M541" s="517"/>
      <c r="N541" s="517"/>
      <c r="O541" s="517"/>
      <c r="P541" s="517"/>
      <c r="Q541" s="517"/>
      <c r="R541" s="517"/>
      <c r="S541" s="517"/>
      <c r="T541" s="517"/>
      <c r="U541" s="517"/>
      <c r="V541" s="517"/>
      <c r="W541" s="517"/>
      <c r="X541" s="517"/>
      <c r="Y541" s="517"/>
      <c r="Z541" s="517"/>
    </row>
    <row r="542" spans="1:26" ht="12.75">
      <c r="A542" s="517"/>
      <c r="B542" s="517"/>
      <c r="C542" s="517"/>
      <c r="D542" s="517"/>
      <c r="E542" s="517"/>
      <c r="F542" s="517"/>
      <c r="G542" s="517"/>
      <c r="H542" s="404"/>
      <c r="I542" s="517"/>
      <c r="J542" s="517"/>
      <c r="K542" s="517"/>
      <c r="L542" s="517"/>
      <c r="M542" s="517"/>
      <c r="N542" s="517"/>
      <c r="O542" s="517"/>
      <c r="P542" s="517"/>
      <c r="Q542" s="517"/>
      <c r="R542" s="517"/>
      <c r="S542" s="517"/>
      <c r="T542" s="517"/>
      <c r="U542" s="517"/>
      <c r="V542" s="517"/>
      <c r="W542" s="517"/>
      <c r="X542" s="517"/>
      <c r="Y542" s="517"/>
      <c r="Z542" s="517"/>
    </row>
    <row r="543" spans="1:26" ht="12.75">
      <c r="A543" s="517"/>
      <c r="B543" s="517"/>
      <c r="C543" s="517"/>
      <c r="D543" s="517"/>
      <c r="E543" s="517"/>
      <c r="F543" s="517"/>
      <c r="G543" s="517"/>
      <c r="H543" s="404"/>
      <c r="I543" s="517"/>
      <c r="J543" s="517"/>
      <c r="K543" s="517"/>
      <c r="L543" s="517"/>
      <c r="M543" s="517"/>
      <c r="N543" s="517"/>
      <c r="O543" s="517"/>
      <c r="P543" s="517"/>
      <c r="Q543" s="517"/>
      <c r="R543" s="517"/>
      <c r="S543" s="517"/>
      <c r="T543" s="517"/>
      <c r="U543" s="517"/>
      <c r="V543" s="517"/>
      <c r="W543" s="517"/>
      <c r="X543" s="517"/>
      <c r="Y543" s="517"/>
      <c r="Z543" s="517"/>
    </row>
    <row r="544" spans="1:26" ht="12.75">
      <c r="A544" s="517"/>
      <c r="B544" s="517"/>
      <c r="C544" s="517"/>
      <c r="D544" s="517"/>
      <c r="E544" s="517"/>
      <c r="F544" s="517"/>
      <c r="G544" s="517"/>
      <c r="H544" s="404"/>
      <c r="I544" s="517"/>
      <c r="J544" s="517"/>
      <c r="K544" s="517"/>
      <c r="L544" s="517"/>
      <c r="M544" s="517"/>
      <c r="N544" s="517"/>
      <c r="O544" s="517"/>
      <c r="P544" s="517"/>
      <c r="Q544" s="517"/>
      <c r="R544" s="517"/>
      <c r="S544" s="517"/>
      <c r="T544" s="517"/>
      <c r="U544" s="517"/>
      <c r="V544" s="517"/>
      <c r="W544" s="517"/>
      <c r="X544" s="517"/>
      <c r="Y544" s="517"/>
      <c r="Z544" s="517"/>
    </row>
    <row r="545" spans="1:26" ht="12.75">
      <c r="A545" s="517"/>
      <c r="B545" s="517"/>
      <c r="C545" s="517"/>
      <c r="D545" s="517"/>
      <c r="E545" s="517"/>
      <c r="F545" s="517"/>
      <c r="G545" s="517"/>
      <c r="H545" s="404"/>
      <c r="I545" s="517"/>
      <c r="J545" s="517"/>
      <c r="K545" s="517"/>
      <c r="L545" s="517"/>
      <c r="M545" s="517"/>
      <c r="N545" s="517"/>
      <c r="O545" s="517"/>
      <c r="P545" s="517"/>
      <c r="Q545" s="517"/>
      <c r="R545" s="517"/>
      <c r="S545" s="517"/>
      <c r="T545" s="517"/>
      <c r="U545" s="517"/>
      <c r="V545" s="517"/>
      <c r="W545" s="517"/>
      <c r="X545" s="517"/>
      <c r="Y545" s="517"/>
      <c r="Z545" s="517"/>
    </row>
    <row r="546" spans="1:26" ht="12.75">
      <c r="A546" s="517"/>
      <c r="B546" s="517"/>
      <c r="C546" s="517"/>
      <c r="D546" s="517"/>
      <c r="E546" s="517"/>
      <c r="F546" s="517"/>
      <c r="G546" s="517"/>
      <c r="H546" s="404"/>
      <c r="I546" s="517"/>
      <c r="J546" s="517"/>
      <c r="K546" s="517"/>
      <c r="L546" s="517"/>
      <c r="M546" s="517"/>
      <c r="N546" s="517"/>
      <c r="O546" s="517"/>
      <c r="P546" s="517"/>
      <c r="Q546" s="517"/>
      <c r="R546" s="517"/>
      <c r="S546" s="517"/>
      <c r="T546" s="517"/>
      <c r="U546" s="517"/>
      <c r="V546" s="517"/>
      <c r="W546" s="517"/>
      <c r="X546" s="517"/>
      <c r="Y546" s="517"/>
      <c r="Z546" s="517"/>
    </row>
    <row r="547" spans="1:26" ht="12.75">
      <c r="A547" s="517"/>
      <c r="B547" s="517"/>
      <c r="C547" s="517"/>
      <c r="D547" s="517"/>
      <c r="E547" s="517"/>
      <c r="F547" s="517"/>
      <c r="G547" s="517"/>
      <c r="H547" s="404"/>
      <c r="I547" s="517"/>
      <c r="J547" s="517"/>
      <c r="K547" s="517"/>
      <c r="L547" s="517"/>
      <c r="M547" s="517"/>
      <c r="N547" s="517"/>
      <c r="O547" s="517"/>
      <c r="P547" s="517"/>
      <c r="Q547" s="517"/>
      <c r="R547" s="517"/>
      <c r="S547" s="517"/>
      <c r="T547" s="517"/>
      <c r="U547" s="517"/>
      <c r="V547" s="517"/>
      <c r="W547" s="517"/>
      <c r="X547" s="517"/>
      <c r="Y547" s="517"/>
      <c r="Z547" s="517"/>
    </row>
    <row r="548" spans="1:26" ht="12.75">
      <c r="A548" s="517"/>
      <c r="B548" s="517"/>
      <c r="C548" s="517"/>
      <c r="D548" s="517"/>
      <c r="E548" s="517"/>
      <c r="F548" s="517"/>
      <c r="G548" s="517"/>
      <c r="H548" s="404"/>
      <c r="I548" s="517"/>
      <c r="J548" s="517"/>
      <c r="K548" s="517"/>
      <c r="L548" s="517"/>
      <c r="M548" s="517"/>
      <c r="N548" s="517"/>
      <c r="O548" s="517"/>
      <c r="P548" s="517"/>
      <c r="Q548" s="517"/>
      <c r="R548" s="517"/>
      <c r="S548" s="517"/>
      <c r="T548" s="517"/>
      <c r="U548" s="517"/>
      <c r="V548" s="517"/>
      <c r="W548" s="517"/>
      <c r="X548" s="517"/>
      <c r="Y548" s="517"/>
      <c r="Z548" s="517"/>
    </row>
    <row r="549" spans="1:26" ht="12.75">
      <c r="A549" s="517"/>
      <c r="B549" s="517"/>
      <c r="C549" s="517"/>
      <c r="D549" s="517"/>
      <c r="E549" s="517"/>
      <c r="F549" s="517"/>
      <c r="G549" s="517"/>
      <c r="H549" s="404"/>
      <c r="I549" s="517"/>
      <c r="J549" s="517"/>
      <c r="K549" s="517"/>
      <c r="L549" s="517"/>
      <c r="M549" s="517"/>
      <c r="N549" s="517"/>
      <c r="O549" s="517"/>
      <c r="P549" s="517"/>
      <c r="Q549" s="517"/>
      <c r="R549" s="517"/>
      <c r="S549" s="517"/>
      <c r="T549" s="517"/>
      <c r="U549" s="517"/>
      <c r="V549" s="517"/>
      <c r="W549" s="517"/>
      <c r="X549" s="517"/>
      <c r="Y549" s="517"/>
      <c r="Z549" s="517"/>
    </row>
    <row r="550" spans="1:26" ht="12.75">
      <c r="A550" s="517"/>
      <c r="B550" s="517"/>
      <c r="C550" s="517"/>
      <c r="D550" s="517"/>
      <c r="E550" s="517"/>
      <c r="F550" s="517"/>
      <c r="G550" s="517"/>
      <c r="H550" s="404"/>
      <c r="I550" s="517"/>
      <c r="J550" s="517"/>
      <c r="K550" s="517"/>
      <c r="L550" s="517"/>
      <c r="M550" s="517"/>
      <c r="N550" s="517"/>
      <c r="O550" s="517"/>
      <c r="P550" s="517"/>
      <c r="Q550" s="517"/>
      <c r="R550" s="517"/>
      <c r="S550" s="517"/>
      <c r="T550" s="517"/>
      <c r="U550" s="517"/>
      <c r="V550" s="517"/>
      <c r="W550" s="517"/>
      <c r="X550" s="517"/>
      <c r="Y550" s="517"/>
      <c r="Z550" s="517"/>
    </row>
    <row r="551" spans="1:26" ht="12.75">
      <c r="A551" s="517"/>
      <c r="B551" s="517"/>
      <c r="C551" s="517"/>
      <c r="D551" s="517"/>
      <c r="E551" s="517"/>
      <c r="F551" s="517"/>
      <c r="G551" s="517"/>
      <c r="H551" s="404"/>
      <c r="I551" s="517"/>
      <c r="J551" s="517"/>
      <c r="K551" s="517"/>
      <c r="L551" s="517"/>
      <c r="M551" s="517"/>
      <c r="N551" s="517"/>
      <c r="O551" s="517"/>
      <c r="P551" s="517"/>
      <c r="Q551" s="517"/>
      <c r="R551" s="517"/>
      <c r="S551" s="517"/>
      <c r="T551" s="517"/>
      <c r="U551" s="517"/>
      <c r="V551" s="517"/>
      <c r="W551" s="517"/>
      <c r="X551" s="517"/>
      <c r="Y551" s="517"/>
      <c r="Z551" s="517"/>
    </row>
    <row r="552" spans="1:26" ht="12.75">
      <c r="A552" s="517"/>
      <c r="B552" s="517"/>
      <c r="C552" s="517"/>
      <c r="D552" s="517"/>
      <c r="E552" s="517"/>
      <c r="F552" s="517"/>
      <c r="G552" s="517"/>
      <c r="H552" s="404"/>
      <c r="I552" s="517"/>
      <c r="J552" s="517"/>
      <c r="K552" s="517"/>
      <c r="L552" s="517"/>
      <c r="M552" s="517"/>
      <c r="N552" s="517"/>
      <c r="O552" s="517"/>
      <c r="P552" s="517"/>
      <c r="Q552" s="517"/>
      <c r="R552" s="517"/>
      <c r="S552" s="517"/>
      <c r="T552" s="517"/>
      <c r="U552" s="517"/>
      <c r="V552" s="517"/>
      <c r="W552" s="517"/>
      <c r="X552" s="517"/>
      <c r="Y552" s="517"/>
      <c r="Z552" s="517"/>
    </row>
    <row r="553" spans="1:26" ht="12.75">
      <c r="A553" s="517"/>
      <c r="B553" s="517"/>
      <c r="C553" s="517"/>
      <c r="D553" s="517"/>
      <c r="E553" s="517"/>
      <c r="F553" s="517"/>
      <c r="G553" s="517"/>
      <c r="H553" s="404"/>
      <c r="I553" s="517"/>
      <c r="J553" s="517"/>
      <c r="K553" s="517"/>
      <c r="L553" s="517"/>
      <c r="M553" s="517"/>
      <c r="N553" s="517"/>
      <c r="O553" s="517"/>
      <c r="P553" s="517"/>
      <c r="Q553" s="517"/>
      <c r="R553" s="517"/>
      <c r="S553" s="517"/>
      <c r="T553" s="517"/>
      <c r="U553" s="517"/>
      <c r="V553" s="517"/>
      <c r="W553" s="517"/>
      <c r="X553" s="517"/>
      <c r="Y553" s="517"/>
      <c r="Z553" s="517"/>
    </row>
    <row r="554" spans="1:26" ht="12.75">
      <c r="A554" s="517"/>
      <c r="B554" s="517"/>
      <c r="C554" s="517"/>
      <c r="D554" s="517"/>
      <c r="E554" s="517"/>
      <c r="F554" s="517"/>
      <c r="G554" s="517"/>
      <c r="H554" s="404"/>
      <c r="I554" s="517"/>
      <c r="J554" s="517"/>
      <c r="K554" s="517"/>
      <c r="L554" s="517"/>
      <c r="M554" s="517"/>
      <c r="N554" s="517"/>
      <c r="O554" s="517"/>
      <c r="P554" s="517"/>
      <c r="Q554" s="517"/>
      <c r="R554" s="517"/>
      <c r="S554" s="517"/>
      <c r="T554" s="517"/>
      <c r="U554" s="517"/>
      <c r="V554" s="517"/>
      <c r="W554" s="517"/>
      <c r="X554" s="517"/>
      <c r="Y554" s="517"/>
      <c r="Z554" s="517"/>
    </row>
    <row r="555" spans="1:26" ht="12.75">
      <c r="A555" s="517"/>
      <c r="B555" s="517"/>
      <c r="C555" s="517"/>
      <c r="D555" s="517"/>
      <c r="E555" s="517"/>
      <c r="F555" s="517"/>
      <c r="G555" s="517"/>
      <c r="H555" s="404"/>
      <c r="I555" s="517"/>
      <c r="J555" s="517"/>
      <c r="K555" s="517"/>
      <c r="L555" s="517"/>
      <c r="M555" s="517"/>
      <c r="N555" s="517"/>
      <c r="O555" s="517"/>
      <c r="P555" s="517"/>
      <c r="Q555" s="517"/>
      <c r="R555" s="517"/>
      <c r="S555" s="517"/>
      <c r="T555" s="517"/>
      <c r="U555" s="517"/>
      <c r="V555" s="517"/>
      <c r="W555" s="517"/>
      <c r="X555" s="517"/>
      <c r="Y555" s="517"/>
      <c r="Z555" s="517"/>
    </row>
    <row r="556" spans="1:26" ht="12.75">
      <c r="A556" s="517"/>
      <c r="B556" s="517"/>
      <c r="C556" s="517"/>
      <c r="D556" s="517"/>
      <c r="E556" s="517"/>
      <c r="F556" s="517"/>
      <c r="G556" s="517"/>
      <c r="H556" s="404"/>
      <c r="I556" s="517"/>
      <c r="J556" s="517"/>
      <c r="K556" s="517"/>
      <c r="L556" s="517"/>
      <c r="M556" s="517"/>
      <c r="N556" s="517"/>
      <c r="O556" s="517"/>
      <c r="P556" s="517"/>
      <c r="Q556" s="517"/>
      <c r="R556" s="517"/>
      <c r="S556" s="517"/>
      <c r="T556" s="517"/>
      <c r="U556" s="517"/>
      <c r="V556" s="517"/>
      <c r="W556" s="517"/>
      <c r="X556" s="517"/>
      <c r="Y556" s="517"/>
      <c r="Z556" s="517"/>
    </row>
    <row r="557" spans="1:26" ht="12.75">
      <c r="A557" s="517"/>
      <c r="B557" s="517"/>
      <c r="C557" s="517"/>
      <c r="D557" s="517"/>
      <c r="E557" s="517"/>
      <c r="F557" s="517"/>
      <c r="G557" s="517"/>
      <c r="H557" s="404"/>
      <c r="I557" s="517"/>
      <c r="J557" s="517"/>
      <c r="K557" s="517"/>
      <c r="L557" s="517"/>
      <c r="M557" s="517"/>
      <c r="N557" s="517"/>
      <c r="O557" s="517"/>
      <c r="P557" s="517"/>
      <c r="Q557" s="517"/>
      <c r="R557" s="517"/>
      <c r="S557" s="517"/>
      <c r="T557" s="517"/>
      <c r="U557" s="517"/>
      <c r="V557" s="517"/>
      <c r="W557" s="517"/>
      <c r="X557" s="517"/>
      <c r="Y557" s="517"/>
      <c r="Z557" s="517"/>
    </row>
    <row r="558" spans="1:26" ht="12.75">
      <c r="A558" s="517"/>
      <c r="B558" s="517"/>
      <c r="C558" s="517"/>
      <c r="D558" s="517"/>
      <c r="E558" s="517"/>
      <c r="F558" s="517"/>
      <c r="G558" s="517"/>
      <c r="H558" s="404"/>
      <c r="I558" s="517"/>
      <c r="J558" s="517"/>
      <c r="K558" s="517"/>
      <c r="L558" s="517"/>
      <c r="M558" s="517"/>
      <c r="N558" s="517"/>
      <c r="O558" s="517"/>
      <c r="P558" s="517"/>
      <c r="Q558" s="517"/>
      <c r="R558" s="517"/>
      <c r="S558" s="517"/>
      <c r="T558" s="517"/>
      <c r="U558" s="517"/>
      <c r="V558" s="517"/>
      <c r="W558" s="517"/>
      <c r="X558" s="517"/>
      <c r="Y558" s="517"/>
      <c r="Z558" s="517"/>
    </row>
    <row r="559" spans="1:26" ht="12.75">
      <c r="A559" s="517"/>
      <c r="B559" s="517"/>
      <c r="C559" s="517"/>
      <c r="D559" s="517"/>
      <c r="E559" s="517"/>
      <c r="F559" s="517"/>
      <c r="G559" s="517"/>
      <c r="H559" s="404"/>
      <c r="I559" s="517"/>
      <c r="J559" s="517"/>
      <c r="K559" s="517"/>
      <c r="L559" s="517"/>
      <c r="M559" s="517"/>
      <c r="N559" s="517"/>
      <c r="O559" s="517"/>
      <c r="P559" s="517"/>
      <c r="Q559" s="517"/>
      <c r="R559" s="517"/>
      <c r="S559" s="517"/>
      <c r="T559" s="517"/>
      <c r="U559" s="517"/>
      <c r="V559" s="517"/>
      <c r="W559" s="517"/>
      <c r="X559" s="517"/>
      <c r="Y559" s="517"/>
      <c r="Z559" s="517"/>
    </row>
    <row r="560" spans="1:26" ht="12.75">
      <c r="A560" s="517"/>
      <c r="B560" s="517"/>
      <c r="C560" s="517"/>
      <c r="D560" s="517"/>
      <c r="E560" s="517"/>
      <c r="F560" s="517"/>
      <c r="G560" s="517"/>
      <c r="H560" s="404"/>
      <c r="I560" s="517"/>
      <c r="J560" s="517"/>
      <c r="K560" s="517"/>
      <c r="L560" s="517"/>
      <c r="M560" s="517"/>
      <c r="N560" s="517"/>
      <c r="O560" s="517"/>
      <c r="P560" s="517"/>
      <c r="Q560" s="517"/>
      <c r="R560" s="517"/>
      <c r="S560" s="517"/>
      <c r="T560" s="517"/>
      <c r="U560" s="517"/>
      <c r="V560" s="517"/>
      <c r="W560" s="517"/>
      <c r="X560" s="517"/>
      <c r="Y560" s="517"/>
      <c r="Z560" s="517"/>
    </row>
    <row r="561" spans="1:26" ht="12.75">
      <c r="A561" s="517"/>
      <c r="B561" s="517"/>
      <c r="C561" s="517"/>
      <c r="D561" s="517"/>
      <c r="E561" s="517"/>
      <c r="F561" s="517"/>
      <c r="G561" s="517"/>
      <c r="H561" s="404"/>
      <c r="I561" s="517"/>
      <c r="J561" s="517"/>
      <c r="K561" s="517"/>
      <c r="L561" s="517"/>
      <c r="M561" s="517"/>
      <c r="N561" s="517"/>
      <c r="O561" s="517"/>
      <c r="P561" s="517"/>
      <c r="Q561" s="517"/>
      <c r="R561" s="517"/>
      <c r="S561" s="517"/>
      <c r="T561" s="517"/>
      <c r="U561" s="517"/>
      <c r="V561" s="517"/>
      <c r="W561" s="517"/>
      <c r="X561" s="517"/>
      <c r="Y561" s="517"/>
      <c r="Z561" s="517"/>
    </row>
    <row r="562" spans="1:26" ht="12.75">
      <c r="A562" s="517"/>
      <c r="B562" s="517"/>
      <c r="C562" s="517"/>
      <c r="D562" s="517"/>
      <c r="E562" s="517"/>
      <c r="F562" s="517"/>
      <c r="G562" s="517"/>
      <c r="H562" s="404"/>
      <c r="I562" s="517"/>
      <c r="J562" s="517"/>
      <c r="K562" s="517"/>
      <c r="L562" s="517"/>
      <c r="M562" s="517"/>
      <c r="N562" s="517"/>
      <c r="O562" s="517"/>
      <c r="P562" s="517"/>
      <c r="Q562" s="517"/>
      <c r="R562" s="517"/>
      <c r="S562" s="517"/>
      <c r="T562" s="517"/>
      <c r="U562" s="517"/>
      <c r="V562" s="517"/>
      <c r="W562" s="517"/>
      <c r="X562" s="517"/>
      <c r="Y562" s="517"/>
      <c r="Z562" s="517"/>
    </row>
    <row r="563" spans="1:26" ht="12.75">
      <c r="A563" s="517"/>
      <c r="B563" s="517"/>
      <c r="C563" s="517"/>
      <c r="D563" s="517"/>
      <c r="E563" s="517"/>
      <c r="F563" s="517"/>
      <c r="G563" s="517"/>
      <c r="H563" s="404"/>
      <c r="I563" s="517"/>
      <c r="J563" s="517"/>
      <c r="K563" s="517"/>
      <c r="L563" s="517"/>
      <c r="M563" s="517"/>
      <c r="N563" s="517"/>
      <c r="O563" s="517"/>
      <c r="P563" s="517"/>
      <c r="Q563" s="517"/>
      <c r="R563" s="517"/>
      <c r="S563" s="517"/>
      <c r="T563" s="517"/>
      <c r="U563" s="517"/>
      <c r="V563" s="517"/>
      <c r="W563" s="517"/>
      <c r="X563" s="517"/>
      <c r="Y563" s="517"/>
      <c r="Z563" s="517"/>
    </row>
    <row r="564" spans="1:26" ht="12.75">
      <c r="A564" s="517"/>
      <c r="B564" s="517"/>
      <c r="C564" s="517"/>
      <c r="D564" s="517"/>
      <c r="E564" s="517"/>
      <c r="F564" s="517"/>
      <c r="G564" s="517"/>
      <c r="H564" s="404"/>
      <c r="I564" s="517"/>
      <c r="J564" s="517"/>
      <c r="K564" s="517"/>
      <c r="L564" s="517"/>
      <c r="M564" s="517"/>
      <c r="N564" s="517"/>
      <c r="O564" s="517"/>
      <c r="P564" s="517"/>
      <c r="Q564" s="517"/>
      <c r="R564" s="517"/>
      <c r="S564" s="517"/>
      <c r="T564" s="517"/>
      <c r="U564" s="517"/>
      <c r="V564" s="517"/>
      <c r="W564" s="517"/>
      <c r="X564" s="517"/>
      <c r="Y564" s="517"/>
      <c r="Z564" s="517"/>
    </row>
    <row r="565" spans="1:26" ht="12.75">
      <c r="A565" s="517"/>
      <c r="B565" s="517"/>
      <c r="C565" s="517"/>
      <c r="D565" s="517"/>
      <c r="E565" s="517"/>
      <c r="F565" s="517"/>
      <c r="G565" s="517"/>
      <c r="H565" s="404"/>
      <c r="I565" s="517"/>
      <c r="J565" s="517"/>
      <c r="K565" s="517"/>
      <c r="L565" s="517"/>
      <c r="M565" s="517"/>
      <c r="N565" s="517"/>
      <c r="O565" s="517"/>
      <c r="P565" s="517"/>
      <c r="Q565" s="517"/>
      <c r="R565" s="517"/>
      <c r="S565" s="517"/>
      <c r="T565" s="517"/>
      <c r="U565" s="517"/>
      <c r="V565" s="517"/>
      <c r="W565" s="517"/>
      <c r="X565" s="517"/>
      <c r="Y565" s="517"/>
      <c r="Z565" s="517"/>
    </row>
    <row r="566" spans="1:26" ht="12.75">
      <c r="A566" s="517"/>
      <c r="B566" s="517"/>
      <c r="C566" s="517"/>
      <c r="D566" s="517"/>
      <c r="E566" s="517"/>
      <c r="F566" s="517"/>
      <c r="G566" s="517"/>
      <c r="H566" s="404"/>
      <c r="I566" s="517"/>
      <c r="J566" s="517"/>
      <c r="K566" s="517"/>
      <c r="L566" s="517"/>
      <c r="M566" s="517"/>
      <c r="N566" s="517"/>
      <c r="O566" s="517"/>
      <c r="P566" s="517"/>
      <c r="Q566" s="517"/>
      <c r="R566" s="517"/>
      <c r="S566" s="517"/>
      <c r="T566" s="517"/>
      <c r="U566" s="517"/>
      <c r="V566" s="517"/>
      <c r="W566" s="517"/>
      <c r="X566" s="517"/>
      <c r="Y566" s="517"/>
      <c r="Z566" s="517"/>
    </row>
    <row r="567" spans="1:26" ht="12.75">
      <c r="A567" s="517"/>
      <c r="B567" s="517"/>
      <c r="C567" s="517"/>
      <c r="D567" s="517"/>
      <c r="E567" s="517"/>
      <c r="F567" s="517"/>
      <c r="G567" s="517"/>
      <c r="H567" s="404"/>
      <c r="I567" s="517"/>
      <c r="J567" s="517"/>
      <c r="K567" s="517"/>
      <c r="L567" s="517"/>
      <c r="M567" s="517"/>
      <c r="N567" s="517"/>
      <c r="O567" s="517"/>
      <c r="P567" s="517"/>
      <c r="Q567" s="517"/>
      <c r="R567" s="517"/>
      <c r="S567" s="517"/>
      <c r="T567" s="517"/>
      <c r="U567" s="517"/>
      <c r="V567" s="517"/>
      <c r="W567" s="517"/>
      <c r="X567" s="517"/>
      <c r="Y567" s="517"/>
      <c r="Z567" s="517"/>
    </row>
    <row r="568" spans="1:26" ht="12.75">
      <c r="A568" s="517"/>
      <c r="B568" s="517"/>
      <c r="C568" s="517"/>
      <c r="D568" s="517"/>
      <c r="E568" s="517"/>
      <c r="F568" s="517"/>
      <c r="G568" s="517"/>
      <c r="H568" s="404"/>
      <c r="I568" s="517"/>
      <c r="J568" s="517"/>
      <c r="K568" s="517"/>
      <c r="L568" s="517"/>
      <c r="M568" s="517"/>
      <c r="N568" s="517"/>
      <c r="O568" s="517"/>
      <c r="P568" s="517"/>
      <c r="Q568" s="517"/>
      <c r="R568" s="517"/>
      <c r="S568" s="517"/>
      <c r="T568" s="517"/>
      <c r="U568" s="517"/>
      <c r="V568" s="517"/>
      <c r="W568" s="517"/>
      <c r="X568" s="517"/>
      <c r="Y568" s="517"/>
      <c r="Z568" s="517"/>
    </row>
    <row r="569" spans="1:26" ht="12.75">
      <c r="A569" s="517"/>
      <c r="B569" s="517"/>
      <c r="C569" s="517"/>
      <c r="D569" s="517"/>
      <c r="E569" s="517"/>
      <c r="F569" s="517"/>
      <c r="G569" s="517"/>
      <c r="H569" s="404"/>
      <c r="I569" s="517"/>
      <c r="J569" s="517"/>
      <c r="K569" s="517"/>
      <c r="L569" s="517"/>
      <c r="M569" s="517"/>
      <c r="N569" s="517"/>
      <c r="O569" s="517"/>
      <c r="P569" s="517"/>
      <c r="Q569" s="517"/>
      <c r="R569" s="517"/>
      <c r="S569" s="517"/>
      <c r="T569" s="517"/>
      <c r="U569" s="517"/>
      <c r="V569" s="517"/>
      <c r="W569" s="517"/>
      <c r="X569" s="517"/>
      <c r="Y569" s="517"/>
      <c r="Z569" s="517"/>
    </row>
    <row r="570" spans="1:26" ht="12.75">
      <c r="A570" s="517"/>
      <c r="B570" s="517"/>
      <c r="C570" s="517"/>
      <c r="D570" s="517"/>
      <c r="E570" s="517"/>
      <c r="F570" s="517"/>
      <c r="G570" s="517"/>
      <c r="H570" s="404"/>
      <c r="I570" s="517"/>
      <c r="J570" s="517"/>
      <c r="K570" s="517"/>
      <c r="L570" s="517"/>
      <c r="M570" s="517"/>
      <c r="N570" s="517"/>
      <c r="O570" s="517"/>
      <c r="P570" s="517"/>
      <c r="Q570" s="517"/>
      <c r="R570" s="517"/>
      <c r="S570" s="517"/>
      <c r="T570" s="517"/>
      <c r="U570" s="517"/>
      <c r="V570" s="517"/>
      <c r="W570" s="517"/>
      <c r="X570" s="517"/>
      <c r="Y570" s="517"/>
      <c r="Z570" s="517"/>
    </row>
    <row r="571" spans="1:26" ht="12.75">
      <c r="A571" s="517"/>
      <c r="B571" s="517"/>
      <c r="C571" s="517"/>
      <c r="D571" s="517"/>
      <c r="E571" s="517"/>
      <c r="F571" s="517"/>
      <c r="G571" s="517"/>
      <c r="H571" s="404"/>
      <c r="I571" s="517"/>
      <c r="J571" s="517"/>
      <c r="K571" s="517"/>
      <c r="L571" s="517"/>
      <c r="M571" s="517"/>
      <c r="N571" s="517"/>
      <c r="O571" s="517"/>
      <c r="P571" s="517"/>
      <c r="Q571" s="517"/>
      <c r="R571" s="517"/>
      <c r="S571" s="517"/>
      <c r="T571" s="517"/>
      <c r="U571" s="517"/>
      <c r="V571" s="517"/>
      <c r="W571" s="517"/>
      <c r="X571" s="517"/>
      <c r="Y571" s="517"/>
      <c r="Z571" s="517"/>
    </row>
    <row r="572" spans="1:26" ht="12.75">
      <c r="A572" s="517"/>
      <c r="B572" s="517"/>
      <c r="C572" s="517"/>
      <c r="D572" s="517"/>
      <c r="E572" s="517"/>
      <c r="F572" s="517"/>
      <c r="G572" s="517"/>
      <c r="H572" s="404"/>
      <c r="I572" s="517"/>
      <c r="J572" s="517"/>
      <c r="K572" s="517"/>
      <c r="L572" s="517"/>
      <c r="M572" s="517"/>
      <c r="N572" s="517"/>
      <c r="O572" s="517"/>
      <c r="P572" s="517"/>
      <c r="Q572" s="517"/>
      <c r="R572" s="517"/>
      <c r="S572" s="517"/>
      <c r="T572" s="517"/>
      <c r="U572" s="517"/>
      <c r="V572" s="517"/>
      <c r="W572" s="517"/>
      <c r="X572" s="517"/>
      <c r="Y572" s="517"/>
      <c r="Z572" s="517"/>
    </row>
    <row r="573" spans="1:26" ht="12.75">
      <c r="A573" s="517"/>
      <c r="B573" s="517"/>
      <c r="C573" s="517"/>
      <c r="D573" s="517"/>
      <c r="E573" s="517"/>
      <c r="F573" s="517"/>
      <c r="G573" s="517"/>
      <c r="H573" s="404"/>
      <c r="I573" s="517"/>
      <c r="J573" s="517"/>
      <c r="K573" s="517"/>
      <c r="L573" s="517"/>
      <c r="M573" s="517"/>
      <c r="N573" s="517"/>
      <c r="O573" s="517"/>
      <c r="P573" s="517"/>
      <c r="Q573" s="517"/>
      <c r="R573" s="517"/>
      <c r="S573" s="517"/>
      <c r="T573" s="517"/>
      <c r="U573" s="517"/>
      <c r="V573" s="517"/>
      <c r="W573" s="517"/>
      <c r="X573" s="517"/>
      <c r="Y573" s="517"/>
      <c r="Z573" s="517"/>
    </row>
    <row r="574" spans="1:26" ht="12.75">
      <c r="A574" s="517"/>
      <c r="B574" s="517"/>
      <c r="C574" s="517"/>
      <c r="D574" s="517"/>
      <c r="E574" s="517"/>
      <c r="F574" s="517"/>
      <c r="G574" s="517"/>
      <c r="H574" s="404"/>
      <c r="I574" s="517"/>
      <c r="J574" s="517"/>
      <c r="K574" s="517"/>
      <c r="L574" s="517"/>
      <c r="M574" s="517"/>
      <c r="N574" s="517"/>
      <c r="O574" s="517"/>
      <c r="P574" s="517"/>
      <c r="Q574" s="517"/>
      <c r="R574" s="517"/>
      <c r="S574" s="517"/>
      <c r="T574" s="517"/>
      <c r="U574" s="517"/>
      <c r="V574" s="517"/>
      <c r="W574" s="517"/>
      <c r="X574" s="517"/>
      <c r="Y574" s="517"/>
      <c r="Z574" s="517"/>
    </row>
    <row r="575" spans="1:26" ht="12.75">
      <c r="A575" s="517"/>
      <c r="B575" s="517"/>
      <c r="C575" s="517"/>
      <c r="D575" s="517"/>
      <c r="E575" s="517"/>
      <c r="F575" s="517"/>
      <c r="G575" s="517"/>
      <c r="H575" s="404"/>
      <c r="I575" s="517"/>
      <c r="J575" s="517"/>
      <c r="K575" s="517"/>
      <c r="L575" s="517"/>
      <c r="M575" s="517"/>
      <c r="N575" s="517"/>
      <c r="O575" s="517"/>
      <c r="P575" s="517"/>
      <c r="Q575" s="517"/>
      <c r="R575" s="517"/>
      <c r="S575" s="517"/>
      <c r="T575" s="517"/>
      <c r="U575" s="517"/>
      <c r="V575" s="517"/>
      <c r="W575" s="517"/>
      <c r="X575" s="517"/>
      <c r="Y575" s="517"/>
      <c r="Z575" s="517"/>
    </row>
    <row r="576" spans="1:26" ht="12.75">
      <c r="A576" s="517"/>
      <c r="B576" s="517"/>
      <c r="C576" s="517"/>
      <c r="D576" s="517"/>
      <c r="E576" s="517"/>
      <c r="F576" s="517"/>
      <c r="G576" s="517"/>
      <c r="H576" s="404"/>
      <c r="I576" s="517"/>
      <c r="J576" s="517"/>
      <c r="K576" s="517"/>
      <c r="L576" s="517"/>
      <c r="M576" s="517"/>
      <c r="N576" s="517"/>
      <c r="O576" s="517"/>
      <c r="P576" s="517"/>
      <c r="Q576" s="517"/>
      <c r="R576" s="517"/>
      <c r="S576" s="517"/>
      <c r="T576" s="517"/>
      <c r="U576" s="517"/>
      <c r="V576" s="517"/>
      <c r="W576" s="517"/>
      <c r="X576" s="517"/>
      <c r="Y576" s="517"/>
      <c r="Z576" s="517"/>
    </row>
    <row r="577" spans="1:26" ht="12.75">
      <c r="A577" s="517"/>
      <c r="B577" s="517"/>
      <c r="C577" s="517"/>
      <c r="D577" s="517"/>
      <c r="E577" s="517"/>
      <c r="F577" s="517"/>
      <c r="G577" s="517"/>
      <c r="H577" s="404"/>
      <c r="I577" s="517"/>
      <c r="J577" s="517"/>
      <c r="K577" s="517"/>
      <c r="L577" s="517"/>
      <c r="M577" s="517"/>
      <c r="N577" s="517"/>
      <c r="O577" s="517"/>
      <c r="P577" s="517"/>
      <c r="Q577" s="517"/>
      <c r="R577" s="517"/>
      <c r="S577" s="517"/>
      <c r="T577" s="517"/>
      <c r="U577" s="517"/>
      <c r="V577" s="517"/>
      <c r="W577" s="517"/>
      <c r="X577" s="517"/>
      <c r="Y577" s="517"/>
      <c r="Z577" s="517"/>
    </row>
    <row r="578" spans="1:26" ht="12.75">
      <c r="A578" s="517"/>
      <c r="B578" s="517"/>
      <c r="C578" s="517"/>
      <c r="D578" s="517"/>
      <c r="E578" s="517"/>
      <c r="F578" s="517"/>
      <c r="G578" s="517"/>
      <c r="H578" s="404"/>
      <c r="I578" s="517"/>
      <c r="J578" s="517"/>
      <c r="K578" s="517"/>
      <c r="L578" s="517"/>
      <c r="M578" s="517"/>
      <c r="N578" s="517"/>
      <c r="O578" s="517"/>
      <c r="P578" s="517"/>
      <c r="Q578" s="517"/>
      <c r="R578" s="517"/>
      <c r="S578" s="517"/>
      <c r="T578" s="517"/>
      <c r="U578" s="517"/>
      <c r="V578" s="517"/>
      <c r="W578" s="517"/>
      <c r="X578" s="517"/>
      <c r="Y578" s="517"/>
      <c r="Z578" s="517"/>
    </row>
    <row r="579" spans="1:26" ht="12.75">
      <c r="A579" s="517"/>
      <c r="B579" s="517"/>
      <c r="C579" s="517"/>
      <c r="D579" s="517"/>
      <c r="E579" s="517"/>
      <c r="F579" s="517"/>
      <c r="G579" s="517"/>
      <c r="H579" s="404"/>
      <c r="I579" s="517"/>
      <c r="J579" s="517"/>
      <c r="K579" s="517"/>
      <c r="L579" s="517"/>
      <c r="M579" s="517"/>
      <c r="N579" s="517"/>
      <c r="O579" s="517"/>
      <c r="P579" s="517"/>
      <c r="Q579" s="517"/>
      <c r="R579" s="517"/>
      <c r="S579" s="517"/>
      <c r="T579" s="517"/>
      <c r="U579" s="517"/>
      <c r="V579" s="517"/>
      <c r="W579" s="517"/>
      <c r="X579" s="517"/>
      <c r="Y579" s="517"/>
      <c r="Z579" s="517"/>
    </row>
    <row r="580" spans="1:26" ht="12.75">
      <c r="A580" s="517"/>
      <c r="B580" s="517"/>
      <c r="C580" s="517"/>
      <c r="D580" s="517"/>
      <c r="E580" s="517"/>
      <c r="F580" s="517"/>
      <c r="G580" s="517"/>
      <c r="H580" s="404"/>
      <c r="I580" s="517"/>
      <c r="J580" s="517"/>
      <c r="K580" s="517"/>
      <c r="L580" s="517"/>
      <c r="M580" s="517"/>
      <c r="N580" s="517"/>
      <c r="O580" s="517"/>
      <c r="P580" s="517"/>
      <c r="Q580" s="517"/>
      <c r="R580" s="517"/>
      <c r="S580" s="517"/>
      <c r="T580" s="517"/>
      <c r="U580" s="517"/>
      <c r="V580" s="517"/>
      <c r="W580" s="517"/>
      <c r="X580" s="517"/>
      <c r="Y580" s="517"/>
      <c r="Z580" s="517"/>
    </row>
    <row r="581" spans="1:26" ht="12.75">
      <c r="A581" s="517"/>
      <c r="B581" s="517"/>
      <c r="C581" s="517"/>
      <c r="D581" s="517"/>
      <c r="E581" s="517"/>
      <c r="F581" s="517"/>
      <c r="G581" s="517"/>
      <c r="H581" s="404"/>
      <c r="I581" s="517"/>
      <c r="J581" s="517"/>
      <c r="K581" s="517"/>
      <c r="L581" s="517"/>
      <c r="M581" s="517"/>
      <c r="N581" s="517"/>
      <c r="O581" s="517"/>
      <c r="P581" s="517"/>
      <c r="Q581" s="517"/>
      <c r="R581" s="517"/>
      <c r="S581" s="517"/>
      <c r="T581" s="517"/>
      <c r="U581" s="517"/>
      <c r="V581" s="517"/>
      <c r="W581" s="517"/>
      <c r="X581" s="517"/>
      <c r="Y581" s="517"/>
      <c r="Z581" s="517"/>
    </row>
    <row r="582" spans="1:26" ht="12.75">
      <c r="A582" s="517"/>
      <c r="B582" s="517"/>
      <c r="C582" s="517"/>
      <c r="D582" s="517"/>
      <c r="E582" s="517"/>
      <c r="F582" s="517"/>
      <c r="G582" s="517"/>
      <c r="H582" s="404"/>
      <c r="I582" s="517"/>
      <c r="J582" s="517"/>
      <c r="K582" s="517"/>
      <c r="L582" s="517"/>
      <c r="M582" s="517"/>
      <c r="N582" s="517"/>
      <c r="O582" s="517"/>
      <c r="P582" s="517"/>
      <c r="Q582" s="517"/>
      <c r="R582" s="517"/>
      <c r="S582" s="517"/>
      <c r="T582" s="517"/>
      <c r="U582" s="517"/>
      <c r="V582" s="517"/>
      <c r="W582" s="517"/>
      <c r="X582" s="517"/>
      <c r="Y582" s="517"/>
      <c r="Z582" s="517"/>
    </row>
    <row r="583" spans="1:26" ht="12.75">
      <c r="A583" s="517"/>
      <c r="B583" s="517"/>
      <c r="C583" s="517"/>
      <c r="D583" s="517"/>
      <c r="E583" s="517"/>
      <c r="F583" s="517"/>
      <c r="G583" s="517"/>
      <c r="H583" s="404"/>
      <c r="I583" s="517"/>
      <c r="J583" s="517"/>
      <c r="K583" s="517"/>
      <c r="L583" s="517"/>
      <c r="M583" s="517"/>
      <c r="N583" s="517"/>
      <c r="O583" s="517"/>
      <c r="P583" s="517"/>
      <c r="Q583" s="517"/>
      <c r="R583" s="517"/>
      <c r="S583" s="517"/>
      <c r="T583" s="517"/>
      <c r="U583" s="517"/>
      <c r="V583" s="517"/>
      <c r="W583" s="517"/>
      <c r="X583" s="517"/>
      <c r="Y583" s="517"/>
      <c r="Z583" s="517"/>
    </row>
    <row r="584" spans="1:26" ht="12.75">
      <c r="A584" s="517"/>
      <c r="B584" s="517"/>
      <c r="C584" s="517"/>
      <c r="D584" s="517"/>
      <c r="E584" s="517"/>
      <c r="F584" s="517"/>
      <c r="G584" s="517"/>
      <c r="H584" s="404"/>
      <c r="I584" s="517"/>
      <c r="J584" s="517"/>
      <c r="K584" s="517"/>
      <c r="L584" s="517"/>
      <c r="M584" s="517"/>
      <c r="N584" s="517"/>
      <c r="O584" s="517"/>
      <c r="P584" s="517"/>
      <c r="Q584" s="517"/>
      <c r="R584" s="517"/>
      <c r="S584" s="517"/>
      <c r="T584" s="517"/>
      <c r="U584" s="517"/>
      <c r="V584" s="517"/>
      <c r="W584" s="517"/>
      <c r="X584" s="517"/>
      <c r="Y584" s="517"/>
      <c r="Z584" s="517"/>
    </row>
    <row r="585" spans="1:26" ht="12.75">
      <c r="A585" s="517"/>
      <c r="B585" s="517"/>
      <c r="C585" s="517"/>
      <c r="D585" s="517"/>
      <c r="E585" s="517"/>
      <c r="F585" s="517"/>
      <c r="G585" s="517"/>
      <c r="H585" s="404"/>
      <c r="I585" s="517"/>
      <c r="J585" s="517"/>
      <c r="K585" s="517"/>
      <c r="L585" s="517"/>
      <c r="M585" s="517"/>
      <c r="N585" s="517"/>
      <c r="O585" s="517"/>
      <c r="P585" s="517"/>
      <c r="Q585" s="517"/>
      <c r="R585" s="517"/>
      <c r="S585" s="517"/>
      <c r="T585" s="517"/>
      <c r="U585" s="517"/>
      <c r="V585" s="517"/>
      <c r="W585" s="517"/>
      <c r="X585" s="517"/>
      <c r="Y585" s="517"/>
      <c r="Z585" s="517"/>
    </row>
    <row r="586" spans="1:26" ht="12.75">
      <c r="A586" s="517"/>
      <c r="B586" s="517"/>
      <c r="C586" s="517"/>
      <c r="D586" s="517"/>
      <c r="E586" s="517"/>
      <c r="F586" s="517"/>
      <c r="G586" s="517"/>
      <c r="H586" s="404"/>
      <c r="I586" s="517"/>
      <c r="J586" s="517"/>
      <c r="K586" s="517"/>
      <c r="L586" s="517"/>
      <c r="M586" s="517"/>
      <c r="N586" s="517"/>
      <c r="O586" s="517"/>
      <c r="P586" s="517"/>
      <c r="Q586" s="517"/>
      <c r="R586" s="517"/>
      <c r="S586" s="517"/>
      <c r="T586" s="517"/>
      <c r="U586" s="517"/>
      <c r="V586" s="517"/>
      <c r="W586" s="517"/>
      <c r="X586" s="517"/>
      <c r="Y586" s="517"/>
      <c r="Z586" s="517"/>
    </row>
    <row r="587" spans="1:26" ht="12.75">
      <c r="A587" s="517"/>
      <c r="B587" s="517"/>
      <c r="C587" s="517"/>
      <c r="D587" s="517"/>
      <c r="E587" s="517"/>
      <c r="F587" s="517"/>
      <c r="G587" s="517"/>
      <c r="H587" s="404"/>
      <c r="I587" s="517"/>
      <c r="J587" s="517"/>
      <c r="K587" s="517"/>
      <c r="L587" s="517"/>
      <c r="M587" s="517"/>
      <c r="N587" s="517"/>
      <c r="O587" s="517"/>
      <c r="P587" s="517"/>
      <c r="Q587" s="517"/>
      <c r="R587" s="517"/>
      <c r="S587" s="517"/>
      <c r="T587" s="517"/>
      <c r="U587" s="517"/>
      <c r="V587" s="517"/>
      <c r="W587" s="517"/>
      <c r="X587" s="517"/>
      <c r="Y587" s="517"/>
      <c r="Z587" s="517"/>
    </row>
    <row r="588" spans="1:26" ht="12.75">
      <c r="A588" s="517"/>
      <c r="B588" s="517"/>
      <c r="C588" s="517"/>
      <c r="D588" s="517"/>
      <c r="E588" s="517"/>
      <c r="F588" s="517"/>
      <c r="G588" s="517"/>
      <c r="H588" s="404"/>
      <c r="I588" s="517"/>
      <c r="J588" s="517"/>
      <c r="K588" s="517"/>
      <c r="L588" s="517"/>
      <c r="M588" s="517"/>
      <c r="N588" s="517"/>
      <c r="O588" s="517"/>
      <c r="P588" s="517"/>
      <c r="Q588" s="517"/>
      <c r="R588" s="517"/>
      <c r="S588" s="517"/>
      <c r="T588" s="517"/>
      <c r="U588" s="517"/>
      <c r="V588" s="517"/>
      <c r="W588" s="517"/>
      <c r="X588" s="517"/>
      <c r="Y588" s="517"/>
      <c r="Z588" s="517"/>
    </row>
    <row r="589" spans="1:26" ht="12.75">
      <c r="A589" s="517"/>
      <c r="B589" s="517"/>
      <c r="C589" s="517"/>
      <c r="D589" s="517"/>
      <c r="E589" s="517"/>
      <c r="F589" s="517"/>
      <c r="G589" s="517"/>
      <c r="H589" s="404"/>
      <c r="I589" s="517"/>
      <c r="J589" s="517"/>
      <c r="K589" s="517"/>
      <c r="L589" s="517"/>
      <c r="M589" s="517"/>
      <c r="N589" s="517"/>
      <c r="O589" s="517"/>
      <c r="P589" s="517"/>
      <c r="Q589" s="517"/>
      <c r="R589" s="517"/>
      <c r="S589" s="517"/>
      <c r="T589" s="517"/>
      <c r="U589" s="517"/>
      <c r="V589" s="517"/>
      <c r="W589" s="517"/>
      <c r="X589" s="517"/>
      <c r="Y589" s="517"/>
      <c r="Z589" s="517"/>
    </row>
    <row r="590" spans="1:26" ht="12.75">
      <c r="A590" s="517"/>
      <c r="B590" s="517"/>
      <c r="C590" s="517"/>
      <c r="D590" s="517"/>
      <c r="E590" s="517"/>
      <c r="F590" s="517"/>
      <c r="G590" s="517"/>
      <c r="H590" s="404"/>
      <c r="I590" s="517"/>
      <c r="J590" s="517"/>
      <c r="K590" s="517"/>
      <c r="L590" s="517"/>
      <c r="M590" s="517"/>
      <c r="N590" s="517"/>
      <c r="O590" s="517"/>
      <c r="P590" s="517"/>
      <c r="Q590" s="517"/>
      <c r="R590" s="517"/>
      <c r="S590" s="517"/>
      <c r="T590" s="517"/>
      <c r="U590" s="517"/>
      <c r="V590" s="517"/>
      <c r="W590" s="517"/>
      <c r="X590" s="517"/>
      <c r="Y590" s="517"/>
      <c r="Z590" s="517"/>
    </row>
    <row r="591" spans="1:26" ht="12.75">
      <c r="A591" s="517"/>
      <c r="B591" s="517"/>
      <c r="C591" s="517"/>
      <c r="D591" s="517"/>
      <c r="E591" s="517"/>
      <c r="F591" s="517"/>
      <c r="G591" s="517"/>
      <c r="H591" s="404"/>
      <c r="I591" s="517"/>
      <c r="J591" s="517"/>
      <c r="K591" s="517"/>
      <c r="L591" s="517"/>
      <c r="M591" s="517"/>
      <c r="N591" s="517"/>
      <c r="O591" s="517"/>
      <c r="P591" s="517"/>
      <c r="Q591" s="517"/>
      <c r="R591" s="517"/>
      <c r="S591" s="517"/>
      <c r="T591" s="517"/>
      <c r="U591" s="517"/>
      <c r="V591" s="517"/>
      <c r="W591" s="517"/>
      <c r="X591" s="517"/>
      <c r="Y591" s="517"/>
      <c r="Z591" s="517"/>
    </row>
    <row r="592" spans="1:26" ht="12.75">
      <c r="A592" s="517"/>
      <c r="B592" s="517"/>
      <c r="C592" s="517"/>
      <c r="D592" s="517"/>
      <c r="E592" s="517"/>
      <c r="F592" s="517"/>
      <c r="G592" s="517"/>
      <c r="H592" s="404"/>
      <c r="I592" s="517"/>
      <c r="J592" s="517"/>
      <c r="K592" s="517"/>
      <c r="L592" s="517"/>
      <c r="M592" s="517"/>
      <c r="N592" s="517"/>
      <c r="O592" s="517"/>
      <c r="P592" s="517"/>
      <c r="Q592" s="517"/>
      <c r="R592" s="517"/>
      <c r="S592" s="517"/>
      <c r="T592" s="517"/>
      <c r="U592" s="517"/>
      <c r="V592" s="517"/>
      <c r="W592" s="517"/>
      <c r="X592" s="517"/>
      <c r="Y592" s="517"/>
      <c r="Z592" s="517"/>
    </row>
    <row r="593" spans="1:26" ht="12.75">
      <c r="A593" s="517"/>
      <c r="B593" s="517"/>
      <c r="C593" s="517"/>
      <c r="D593" s="517"/>
      <c r="E593" s="517"/>
      <c r="F593" s="517"/>
      <c r="G593" s="517"/>
      <c r="H593" s="404"/>
      <c r="I593" s="517"/>
      <c r="J593" s="517"/>
      <c r="K593" s="517"/>
      <c r="L593" s="517"/>
      <c r="M593" s="517"/>
      <c r="N593" s="517"/>
      <c r="O593" s="517"/>
      <c r="P593" s="517"/>
      <c r="Q593" s="517"/>
      <c r="R593" s="517"/>
      <c r="S593" s="517"/>
      <c r="T593" s="517"/>
      <c r="U593" s="517"/>
      <c r="V593" s="517"/>
      <c r="W593" s="517"/>
      <c r="X593" s="517"/>
      <c r="Y593" s="517"/>
      <c r="Z593" s="517"/>
    </row>
    <row r="594" spans="1:26" ht="12.75">
      <c r="A594" s="517"/>
      <c r="B594" s="517"/>
      <c r="C594" s="517"/>
      <c r="D594" s="517"/>
      <c r="E594" s="517"/>
      <c r="F594" s="517"/>
      <c r="G594" s="517"/>
      <c r="H594" s="404"/>
      <c r="I594" s="517"/>
      <c r="J594" s="517"/>
      <c r="K594" s="517"/>
      <c r="L594" s="517"/>
      <c r="M594" s="517"/>
      <c r="N594" s="517"/>
      <c r="O594" s="517"/>
      <c r="P594" s="517"/>
      <c r="Q594" s="517"/>
      <c r="R594" s="517"/>
      <c r="S594" s="517"/>
      <c r="T594" s="517"/>
      <c r="U594" s="517"/>
      <c r="V594" s="517"/>
      <c r="W594" s="517"/>
      <c r="X594" s="517"/>
      <c r="Y594" s="517"/>
      <c r="Z594" s="517"/>
    </row>
    <row r="595" spans="1:26" ht="12.75">
      <c r="A595" s="517"/>
      <c r="B595" s="517"/>
      <c r="C595" s="517"/>
      <c r="D595" s="517"/>
      <c r="E595" s="517"/>
      <c r="F595" s="517"/>
      <c r="G595" s="517"/>
      <c r="H595" s="404"/>
      <c r="I595" s="517"/>
      <c r="J595" s="517"/>
      <c r="K595" s="517"/>
      <c r="L595" s="517"/>
      <c r="M595" s="517"/>
      <c r="N595" s="517"/>
      <c r="O595" s="517"/>
      <c r="P595" s="517"/>
      <c r="Q595" s="517"/>
      <c r="R595" s="517"/>
      <c r="S595" s="517"/>
      <c r="T595" s="517"/>
      <c r="U595" s="517"/>
      <c r="V595" s="517"/>
      <c r="W595" s="517"/>
      <c r="X595" s="517"/>
      <c r="Y595" s="517"/>
      <c r="Z595" s="517"/>
    </row>
    <row r="596" spans="1:26" ht="12.75">
      <c r="A596" s="517"/>
      <c r="B596" s="517"/>
      <c r="C596" s="517"/>
      <c r="D596" s="517"/>
      <c r="E596" s="517"/>
      <c r="F596" s="517"/>
      <c r="G596" s="517"/>
      <c r="H596" s="404"/>
      <c r="I596" s="517"/>
      <c r="J596" s="517"/>
      <c r="K596" s="517"/>
      <c r="L596" s="517"/>
      <c r="M596" s="517"/>
      <c r="N596" s="517"/>
      <c r="O596" s="517"/>
      <c r="P596" s="517"/>
      <c r="Q596" s="517"/>
      <c r="R596" s="517"/>
      <c r="S596" s="517"/>
      <c r="T596" s="517"/>
      <c r="U596" s="517"/>
      <c r="V596" s="517"/>
      <c r="W596" s="517"/>
      <c r="X596" s="517"/>
      <c r="Y596" s="517"/>
      <c r="Z596" s="517"/>
    </row>
    <row r="597" spans="1:26" ht="12.75">
      <c r="A597" s="517"/>
      <c r="B597" s="517"/>
      <c r="C597" s="517"/>
      <c r="D597" s="517"/>
      <c r="E597" s="517"/>
      <c r="F597" s="517"/>
      <c r="G597" s="517"/>
      <c r="H597" s="404"/>
      <c r="I597" s="517"/>
      <c r="J597" s="517"/>
      <c r="K597" s="517"/>
      <c r="L597" s="517"/>
      <c r="M597" s="517"/>
      <c r="N597" s="517"/>
      <c r="O597" s="517"/>
      <c r="P597" s="517"/>
      <c r="Q597" s="517"/>
      <c r="R597" s="517"/>
      <c r="S597" s="517"/>
      <c r="T597" s="517"/>
      <c r="U597" s="517"/>
      <c r="V597" s="517"/>
      <c r="W597" s="517"/>
      <c r="X597" s="517"/>
      <c r="Y597" s="517"/>
      <c r="Z597" s="517"/>
    </row>
    <row r="598" spans="1:26" ht="12.75">
      <c r="A598" s="517"/>
      <c r="B598" s="517"/>
      <c r="C598" s="517"/>
      <c r="D598" s="517"/>
      <c r="E598" s="517"/>
      <c r="F598" s="517"/>
      <c r="G598" s="517"/>
      <c r="H598" s="404"/>
      <c r="I598" s="517"/>
      <c r="J598" s="517"/>
      <c r="K598" s="517"/>
      <c r="L598" s="517"/>
      <c r="M598" s="517"/>
      <c r="N598" s="517"/>
      <c r="O598" s="517"/>
      <c r="P598" s="517"/>
      <c r="Q598" s="517"/>
      <c r="R598" s="517"/>
      <c r="S598" s="517"/>
      <c r="T598" s="517"/>
      <c r="U598" s="517"/>
      <c r="V598" s="517"/>
      <c r="W598" s="517"/>
      <c r="X598" s="517"/>
      <c r="Y598" s="517"/>
      <c r="Z598" s="517"/>
    </row>
    <row r="599" spans="1:26" ht="12.75">
      <c r="A599" s="517"/>
      <c r="B599" s="517"/>
      <c r="C599" s="517"/>
      <c r="D599" s="517"/>
      <c r="E599" s="517"/>
      <c r="F599" s="517"/>
      <c r="G599" s="517"/>
      <c r="H599" s="404"/>
      <c r="I599" s="517"/>
      <c r="J599" s="517"/>
      <c r="K599" s="517"/>
      <c r="L599" s="517"/>
      <c r="M599" s="517"/>
      <c r="N599" s="517"/>
      <c r="O599" s="517"/>
      <c r="P599" s="517"/>
      <c r="Q599" s="517"/>
      <c r="R599" s="517"/>
      <c r="S599" s="517"/>
      <c r="T599" s="517"/>
      <c r="U599" s="517"/>
      <c r="V599" s="517"/>
      <c r="W599" s="517"/>
      <c r="X599" s="517"/>
      <c r="Y599" s="517"/>
      <c r="Z599" s="517"/>
    </row>
    <row r="600" spans="1:26" ht="12.75">
      <c r="A600" s="517"/>
      <c r="B600" s="517"/>
      <c r="C600" s="517"/>
      <c r="D600" s="517"/>
      <c r="E600" s="517"/>
      <c r="F600" s="517"/>
      <c r="G600" s="517"/>
      <c r="H600" s="404"/>
      <c r="I600" s="517"/>
      <c r="J600" s="517"/>
      <c r="K600" s="517"/>
      <c r="L600" s="517"/>
      <c r="M600" s="517"/>
      <c r="N600" s="517"/>
      <c r="O600" s="517"/>
      <c r="P600" s="517"/>
      <c r="Q600" s="517"/>
      <c r="R600" s="517"/>
      <c r="S600" s="517"/>
      <c r="T600" s="517"/>
      <c r="U600" s="517"/>
      <c r="V600" s="517"/>
      <c r="W600" s="517"/>
      <c r="X600" s="517"/>
      <c r="Y600" s="517"/>
      <c r="Z600" s="517"/>
    </row>
    <row r="601" spans="1:26" ht="12.75">
      <c r="A601" s="517"/>
      <c r="B601" s="517"/>
      <c r="C601" s="517"/>
      <c r="D601" s="517"/>
      <c r="E601" s="517"/>
      <c r="F601" s="517"/>
      <c r="G601" s="517"/>
      <c r="H601" s="404"/>
      <c r="I601" s="517"/>
      <c r="J601" s="517"/>
      <c r="K601" s="517"/>
      <c r="L601" s="517"/>
      <c r="M601" s="517"/>
      <c r="N601" s="517"/>
      <c r="O601" s="517"/>
      <c r="P601" s="517"/>
      <c r="Q601" s="517"/>
      <c r="R601" s="517"/>
      <c r="S601" s="517"/>
      <c r="T601" s="517"/>
      <c r="U601" s="517"/>
      <c r="V601" s="517"/>
      <c r="W601" s="517"/>
      <c r="X601" s="517"/>
      <c r="Y601" s="517"/>
      <c r="Z601" s="517"/>
    </row>
    <row r="602" spans="1:26" ht="12.75">
      <c r="A602" s="517"/>
      <c r="B602" s="517"/>
      <c r="C602" s="517"/>
      <c r="D602" s="517"/>
      <c r="E602" s="517"/>
      <c r="F602" s="517"/>
      <c r="G602" s="517"/>
      <c r="H602" s="404"/>
      <c r="I602" s="517"/>
      <c r="J602" s="517"/>
      <c r="K602" s="517"/>
      <c r="L602" s="517"/>
      <c r="M602" s="517"/>
      <c r="N602" s="517"/>
      <c r="O602" s="517"/>
      <c r="P602" s="517"/>
      <c r="Q602" s="517"/>
      <c r="R602" s="517"/>
      <c r="S602" s="517"/>
      <c r="T602" s="517"/>
      <c r="U602" s="517"/>
      <c r="V602" s="517"/>
      <c r="W602" s="517"/>
      <c r="X602" s="517"/>
      <c r="Y602" s="517"/>
      <c r="Z602" s="517"/>
    </row>
    <row r="603" spans="1:26" ht="12.75">
      <c r="A603" s="517"/>
      <c r="B603" s="517"/>
      <c r="C603" s="517"/>
      <c r="D603" s="517"/>
      <c r="E603" s="517"/>
      <c r="F603" s="517"/>
      <c r="G603" s="517"/>
      <c r="H603" s="404"/>
      <c r="I603" s="517"/>
      <c r="J603" s="517"/>
      <c r="K603" s="517"/>
      <c r="L603" s="517"/>
      <c r="M603" s="517"/>
      <c r="N603" s="517"/>
      <c r="O603" s="517"/>
      <c r="P603" s="517"/>
      <c r="Q603" s="517"/>
      <c r="R603" s="517"/>
      <c r="S603" s="517"/>
      <c r="T603" s="517"/>
      <c r="U603" s="517"/>
      <c r="V603" s="517"/>
      <c r="W603" s="517"/>
      <c r="X603" s="517"/>
      <c r="Y603" s="517"/>
      <c r="Z603" s="517"/>
    </row>
    <row r="604" spans="1:26" ht="12.75">
      <c r="A604" s="517"/>
      <c r="B604" s="517"/>
      <c r="C604" s="517"/>
      <c r="D604" s="517"/>
      <c r="E604" s="517"/>
      <c r="F604" s="517"/>
      <c r="G604" s="517"/>
      <c r="H604" s="404"/>
      <c r="I604" s="517"/>
      <c r="J604" s="517"/>
      <c r="K604" s="517"/>
      <c r="L604" s="517"/>
      <c r="M604" s="517"/>
      <c r="N604" s="517"/>
      <c r="O604" s="517"/>
      <c r="P604" s="517"/>
      <c r="Q604" s="517"/>
      <c r="R604" s="517"/>
      <c r="S604" s="517"/>
      <c r="T604" s="517"/>
      <c r="U604" s="517"/>
      <c r="V604" s="517"/>
      <c r="W604" s="517"/>
      <c r="X604" s="517"/>
      <c r="Y604" s="517"/>
      <c r="Z604" s="517"/>
    </row>
    <row r="605" spans="1:26" ht="12.75">
      <c r="A605" s="517"/>
      <c r="B605" s="517"/>
      <c r="C605" s="517"/>
      <c r="D605" s="517"/>
      <c r="E605" s="517"/>
      <c r="F605" s="517"/>
      <c r="G605" s="517"/>
      <c r="H605" s="404"/>
      <c r="I605" s="517"/>
      <c r="J605" s="517"/>
      <c r="K605" s="517"/>
      <c r="L605" s="517"/>
      <c r="M605" s="517"/>
      <c r="N605" s="517"/>
      <c r="O605" s="517"/>
      <c r="P605" s="517"/>
      <c r="Q605" s="517"/>
      <c r="R605" s="517"/>
      <c r="S605" s="517"/>
      <c r="T605" s="517"/>
      <c r="U605" s="517"/>
      <c r="V605" s="517"/>
      <c r="W605" s="517"/>
      <c r="X605" s="517"/>
      <c r="Y605" s="517"/>
      <c r="Z605" s="517"/>
    </row>
    <row r="606" spans="1:26" ht="12.75">
      <c r="A606" s="517"/>
      <c r="B606" s="517"/>
      <c r="C606" s="517"/>
      <c r="D606" s="517"/>
      <c r="E606" s="517"/>
      <c r="F606" s="517"/>
      <c r="G606" s="517"/>
      <c r="H606" s="404"/>
      <c r="I606" s="517"/>
      <c r="J606" s="517"/>
      <c r="K606" s="517"/>
      <c r="L606" s="517"/>
      <c r="M606" s="517"/>
      <c r="N606" s="517"/>
      <c r="O606" s="517"/>
      <c r="P606" s="517"/>
      <c r="Q606" s="517"/>
      <c r="R606" s="517"/>
      <c r="S606" s="517"/>
      <c r="T606" s="517"/>
      <c r="U606" s="517"/>
      <c r="V606" s="517"/>
      <c r="W606" s="517"/>
      <c r="X606" s="517"/>
      <c r="Y606" s="517"/>
      <c r="Z606" s="517"/>
    </row>
    <row r="607" spans="1:26" ht="12.75">
      <c r="A607" s="517"/>
      <c r="B607" s="517"/>
      <c r="C607" s="517"/>
      <c r="D607" s="517"/>
      <c r="E607" s="517"/>
      <c r="F607" s="517"/>
      <c r="G607" s="517"/>
      <c r="H607" s="404"/>
      <c r="I607" s="517"/>
      <c r="J607" s="517"/>
      <c r="K607" s="517"/>
      <c r="L607" s="517"/>
      <c r="M607" s="517"/>
      <c r="N607" s="517"/>
      <c r="O607" s="517"/>
      <c r="P607" s="517"/>
      <c r="Q607" s="517"/>
      <c r="R607" s="517"/>
      <c r="S607" s="517"/>
      <c r="T607" s="517"/>
      <c r="U607" s="517"/>
      <c r="V607" s="517"/>
      <c r="W607" s="517"/>
      <c r="X607" s="517"/>
      <c r="Y607" s="517"/>
      <c r="Z607" s="517"/>
    </row>
    <row r="608" spans="1:26" ht="12.75">
      <c r="A608" s="517"/>
      <c r="B608" s="517"/>
      <c r="C608" s="517"/>
      <c r="D608" s="517"/>
      <c r="E608" s="517"/>
      <c r="F608" s="517"/>
      <c r="G608" s="517"/>
      <c r="H608" s="404"/>
      <c r="I608" s="517"/>
      <c r="J608" s="517"/>
      <c r="K608" s="517"/>
      <c r="L608" s="517"/>
      <c r="M608" s="517"/>
      <c r="N608" s="517"/>
      <c r="O608" s="517"/>
      <c r="P608" s="517"/>
      <c r="Q608" s="517"/>
      <c r="R608" s="517"/>
      <c r="S608" s="517"/>
      <c r="T608" s="517"/>
      <c r="U608" s="517"/>
      <c r="V608" s="517"/>
      <c r="W608" s="517"/>
      <c r="X608" s="517"/>
      <c r="Y608" s="517"/>
      <c r="Z608" s="517"/>
    </row>
    <row r="609" spans="1:26" ht="12.75">
      <c r="A609" s="517"/>
      <c r="B609" s="517"/>
      <c r="C609" s="517"/>
      <c r="D609" s="517"/>
      <c r="E609" s="517"/>
      <c r="F609" s="517"/>
      <c r="G609" s="517"/>
      <c r="H609" s="404"/>
      <c r="I609" s="517"/>
      <c r="J609" s="517"/>
      <c r="K609" s="517"/>
      <c r="L609" s="517"/>
      <c r="M609" s="517"/>
      <c r="N609" s="517"/>
      <c r="O609" s="517"/>
      <c r="P609" s="517"/>
      <c r="Q609" s="517"/>
      <c r="R609" s="517"/>
      <c r="S609" s="517"/>
      <c r="T609" s="517"/>
      <c r="U609" s="517"/>
      <c r="V609" s="517"/>
      <c r="W609" s="517"/>
      <c r="X609" s="517"/>
      <c r="Y609" s="517"/>
      <c r="Z609" s="517"/>
    </row>
    <row r="610" spans="1:26" ht="12.75">
      <c r="A610" s="517"/>
      <c r="B610" s="517"/>
      <c r="C610" s="517"/>
      <c r="D610" s="517"/>
      <c r="E610" s="517"/>
      <c r="F610" s="517"/>
      <c r="G610" s="517"/>
      <c r="H610" s="404"/>
      <c r="I610" s="517"/>
      <c r="J610" s="517"/>
      <c r="K610" s="517"/>
      <c r="L610" s="517"/>
      <c r="M610" s="517"/>
      <c r="N610" s="517"/>
      <c r="O610" s="517"/>
      <c r="P610" s="517"/>
      <c r="Q610" s="517"/>
      <c r="R610" s="517"/>
      <c r="S610" s="517"/>
      <c r="T610" s="517"/>
      <c r="U610" s="517"/>
      <c r="V610" s="517"/>
      <c r="W610" s="517"/>
      <c r="X610" s="517"/>
      <c r="Y610" s="517"/>
      <c r="Z610" s="517"/>
    </row>
    <row r="611" spans="1:26" ht="12.75">
      <c r="A611" s="517"/>
      <c r="B611" s="517"/>
      <c r="C611" s="517"/>
      <c r="D611" s="517"/>
      <c r="E611" s="517"/>
      <c r="F611" s="517"/>
      <c r="G611" s="517"/>
      <c r="H611" s="404"/>
      <c r="I611" s="517"/>
      <c r="J611" s="517"/>
      <c r="K611" s="517"/>
      <c r="L611" s="517"/>
      <c r="M611" s="517"/>
      <c r="N611" s="517"/>
      <c r="O611" s="517"/>
      <c r="P611" s="517"/>
      <c r="Q611" s="517"/>
      <c r="R611" s="517"/>
      <c r="S611" s="517"/>
      <c r="T611" s="517"/>
      <c r="U611" s="517"/>
      <c r="V611" s="517"/>
      <c r="W611" s="517"/>
      <c r="X611" s="517"/>
      <c r="Y611" s="517"/>
      <c r="Z611" s="517"/>
    </row>
    <row r="612" spans="1:26" ht="12.75">
      <c r="A612" s="517"/>
      <c r="B612" s="517"/>
      <c r="C612" s="517"/>
      <c r="D612" s="517"/>
      <c r="E612" s="517"/>
      <c r="F612" s="517"/>
      <c r="G612" s="517"/>
      <c r="H612" s="404"/>
      <c r="I612" s="517"/>
      <c r="J612" s="517"/>
      <c r="K612" s="517"/>
      <c r="L612" s="517"/>
      <c r="M612" s="517"/>
      <c r="N612" s="517"/>
      <c r="O612" s="517"/>
      <c r="P612" s="517"/>
      <c r="Q612" s="517"/>
      <c r="R612" s="517"/>
      <c r="S612" s="517"/>
      <c r="T612" s="517"/>
      <c r="U612" s="517"/>
      <c r="V612" s="517"/>
      <c r="W612" s="517"/>
      <c r="X612" s="517"/>
      <c r="Y612" s="517"/>
      <c r="Z612" s="517"/>
    </row>
    <row r="613" spans="1:26" ht="12.75">
      <c r="A613" s="517"/>
      <c r="B613" s="517"/>
      <c r="C613" s="517"/>
      <c r="D613" s="517"/>
      <c r="E613" s="517"/>
      <c r="F613" s="517"/>
      <c r="G613" s="517"/>
      <c r="H613" s="404"/>
      <c r="I613" s="517"/>
      <c r="J613" s="517"/>
      <c r="K613" s="517"/>
      <c r="L613" s="517"/>
      <c r="M613" s="517"/>
      <c r="N613" s="517"/>
      <c r="O613" s="517"/>
      <c r="P613" s="517"/>
      <c r="Q613" s="517"/>
      <c r="R613" s="517"/>
      <c r="S613" s="517"/>
      <c r="T613" s="517"/>
      <c r="U613" s="517"/>
      <c r="V613" s="517"/>
      <c r="W613" s="517"/>
      <c r="X613" s="517"/>
      <c r="Y613" s="517"/>
      <c r="Z613" s="517"/>
    </row>
    <row r="614" spans="1:26" ht="12.75">
      <c r="A614" s="517"/>
      <c r="B614" s="517"/>
      <c r="C614" s="517"/>
      <c r="D614" s="517"/>
      <c r="E614" s="517"/>
      <c r="F614" s="517"/>
      <c r="G614" s="517"/>
      <c r="H614" s="404"/>
      <c r="I614" s="517"/>
      <c r="J614" s="517"/>
      <c r="K614" s="517"/>
      <c r="L614" s="517"/>
      <c r="M614" s="517"/>
      <c r="N614" s="517"/>
      <c r="O614" s="517"/>
      <c r="P614" s="517"/>
      <c r="Q614" s="517"/>
      <c r="R614" s="517"/>
      <c r="S614" s="517"/>
      <c r="T614" s="517"/>
      <c r="U614" s="517"/>
      <c r="V614" s="517"/>
      <c r="W614" s="517"/>
      <c r="X614" s="517"/>
      <c r="Y614" s="517"/>
      <c r="Z614" s="517"/>
    </row>
    <row r="615" spans="1:26" ht="12.75">
      <c r="A615" s="517"/>
      <c r="B615" s="517"/>
      <c r="C615" s="517"/>
      <c r="D615" s="517"/>
      <c r="E615" s="517"/>
      <c r="F615" s="517"/>
      <c r="G615" s="517"/>
      <c r="H615" s="404"/>
      <c r="I615" s="517"/>
      <c r="J615" s="517"/>
      <c r="K615" s="517"/>
      <c r="L615" s="517"/>
      <c r="M615" s="517"/>
      <c r="N615" s="517"/>
      <c r="O615" s="517"/>
      <c r="P615" s="517"/>
      <c r="Q615" s="517"/>
      <c r="R615" s="517"/>
      <c r="S615" s="517"/>
      <c r="T615" s="517"/>
      <c r="U615" s="517"/>
      <c r="V615" s="517"/>
      <c r="W615" s="517"/>
      <c r="X615" s="517"/>
      <c r="Y615" s="517"/>
      <c r="Z615" s="517"/>
    </row>
    <row r="616" spans="1:26" ht="12.75">
      <c r="A616" s="517"/>
      <c r="B616" s="517"/>
      <c r="C616" s="517"/>
      <c r="D616" s="517"/>
      <c r="E616" s="517"/>
      <c r="F616" s="517"/>
      <c r="G616" s="517"/>
      <c r="H616" s="404"/>
      <c r="I616" s="517"/>
      <c r="J616" s="517"/>
      <c r="K616" s="517"/>
      <c r="L616" s="517"/>
      <c r="M616" s="517"/>
      <c r="N616" s="517"/>
      <c r="O616" s="517"/>
      <c r="P616" s="517"/>
      <c r="Q616" s="517"/>
      <c r="R616" s="517"/>
      <c r="S616" s="517"/>
      <c r="T616" s="517"/>
      <c r="U616" s="517"/>
      <c r="V616" s="517"/>
      <c r="W616" s="517"/>
      <c r="X616" s="517"/>
      <c r="Y616" s="517"/>
      <c r="Z616" s="517"/>
    </row>
    <row r="617" spans="1:26" ht="12.75">
      <c r="A617" s="517"/>
      <c r="B617" s="517"/>
      <c r="C617" s="517"/>
      <c r="D617" s="517"/>
      <c r="E617" s="517"/>
      <c r="F617" s="517"/>
      <c r="G617" s="517"/>
      <c r="H617" s="404"/>
      <c r="I617" s="517"/>
      <c r="J617" s="517"/>
      <c r="K617" s="517"/>
      <c r="L617" s="517"/>
      <c r="M617" s="517"/>
      <c r="N617" s="517"/>
      <c r="O617" s="517"/>
      <c r="P617" s="517"/>
      <c r="Q617" s="517"/>
      <c r="R617" s="517"/>
      <c r="S617" s="517"/>
      <c r="T617" s="517"/>
      <c r="U617" s="517"/>
      <c r="V617" s="517"/>
      <c r="W617" s="517"/>
      <c r="X617" s="517"/>
      <c r="Y617" s="517"/>
      <c r="Z617" s="517"/>
    </row>
    <row r="618" spans="1:26" ht="12.75">
      <c r="A618" s="517"/>
      <c r="B618" s="517"/>
      <c r="C618" s="517"/>
      <c r="D618" s="517"/>
      <c r="E618" s="517"/>
      <c r="F618" s="517"/>
      <c r="G618" s="517"/>
      <c r="H618" s="404"/>
      <c r="I618" s="517"/>
      <c r="J618" s="517"/>
      <c r="K618" s="517"/>
      <c r="L618" s="517"/>
      <c r="M618" s="517"/>
      <c r="N618" s="517"/>
      <c r="O618" s="517"/>
      <c r="P618" s="517"/>
      <c r="Q618" s="517"/>
      <c r="R618" s="517"/>
      <c r="S618" s="517"/>
      <c r="T618" s="517"/>
      <c r="U618" s="517"/>
      <c r="V618" s="517"/>
      <c r="W618" s="517"/>
      <c r="X618" s="517"/>
      <c r="Y618" s="517"/>
      <c r="Z618" s="517"/>
    </row>
    <row r="619" spans="1:26" ht="12.75">
      <c r="A619" s="517"/>
      <c r="B619" s="517"/>
      <c r="C619" s="517"/>
      <c r="D619" s="517"/>
      <c r="E619" s="517"/>
      <c r="F619" s="517"/>
      <c r="G619" s="517"/>
      <c r="H619" s="404"/>
      <c r="I619" s="517"/>
      <c r="J619" s="517"/>
      <c r="K619" s="517"/>
      <c r="L619" s="517"/>
      <c r="M619" s="517"/>
      <c r="N619" s="517"/>
      <c r="O619" s="517"/>
      <c r="P619" s="517"/>
      <c r="Q619" s="517"/>
      <c r="R619" s="517"/>
      <c r="S619" s="517"/>
      <c r="T619" s="517"/>
      <c r="U619" s="517"/>
      <c r="V619" s="517"/>
      <c r="W619" s="517"/>
      <c r="X619" s="517"/>
      <c r="Y619" s="517"/>
      <c r="Z619" s="517"/>
    </row>
    <row r="620" spans="1:26" ht="12.75">
      <c r="A620" s="517"/>
      <c r="B620" s="517"/>
      <c r="C620" s="517"/>
      <c r="D620" s="517"/>
      <c r="E620" s="517"/>
      <c r="F620" s="517"/>
      <c r="G620" s="517"/>
      <c r="H620" s="404"/>
      <c r="I620" s="517"/>
      <c r="J620" s="517"/>
      <c r="K620" s="517"/>
      <c r="L620" s="517"/>
      <c r="M620" s="517"/>
      <c r="N620" s="517"/>
      <c r="O620" s="517"/>
      <c r="P620" s="517"/>
      <c r="Q620" s="517"/>
      <c r="R620" s="517"/>
      <c r="S620" s="517"/>
      <c r="T620" s="517"/>
      <c r="U620" s="517"/>
      <c r="V620" s="517"/>
      <c r="W620" s="517"/>
      <c r="X620" s="517"/>
      <c r="Y620" s="517"/>
      <c r="Z620" s="517"/>
    </row>
    <row r="621" spans="1:26" ht="12.75">
      <c r="A621" s="517"/>
      <c r="B621" s="517"/>
      <c r="C621" s="517"/>
      <c r="D621" s="517"/>
      <c r="E621" s="517"/>
      <c r="F621" s="517"/>
      <c r="G621" s="517"/>
      <c r="H621" s="404"/>
      <c r="I621" s="517"/>
      <c r="J621" s="517"/>
      <c r="K621" s="517"/>
      <c r="L621" s="517"/>
      <c r="M621" s="517"/>
      <c r="N621" s="517"/>
      <c r="O621" s="517"/>
      <c r="P621" s="517"/>
      <c r="Q621" s="517"/>
      <c r="R621" s="517"/>
      <c r="S621" s="517"/>
      <c r="T621" s="517"/>
      <c r="U621" s="517"/>
      <c r="V621" s="517"/>
      <c r="W621" s="517"/>
      <c r="X621" s="517"/>
      <c r="Y621" s="517"/>
      <c r="Z621" s="517"/>
    </row>
    <row r="622" spans="1:26" ht="12.75">
      <c r="A622" s="517"/>
      <c r="B622" s="517"/>
      <c r="C622" s="517"/>
      <c r="D622" s="517"/>
      <c r="E622" s="517"/>
      <c r="F622" s="517"/>
      <c r="G622" s="517"/>
      <c r="H622" s="404"/>
      <c r="I622" s="517"/>
      <c r="J622" s="517"/>
      <c r="K622" s="517"/>
      <c r="L622" s="517"/>
      <c r="M622" s="517"/>
      <c r="N622" s="517"/>
      <c r="O622" s="517"/>
      <c r="P622" s="517"/>
      <c r="Q622" s="517"/>
      <c r="R622" s="517"/>
      <c r="S622" s="517"/>
      <c r="T622" s="517"/>
      <c r="U622" s="517"/>
      <c r="V622" s="517"/>
      <c r="W622" s="517"/>
      <c r="X622" s="517"/>
      <c r="Y622" s="517"/>
      <c r="Z622" s="517"/>
    </row>
    <row r="623" spans="1:26" ht="12.75">
      <c r="A623" s="517"/>
      <c r="B623" s="517"/>
      <c r="C623" s="517"/>
      <c r="D623" s="517"/>
      <c r="E623" s="517"/>
      <c r="F623" s="517"/>
      <c r="G623" s="517"/>
      <c r="H623" s="404"/>
      <c r="I623" s="517"/>
      <c r="J623" s="517"/>
      <c r="K623" s="517"/>
      <c r="L623" s="517"/>
      <c r="M623" s="517"/>
      <c r="N623" s="517"/>
      <c r="O623" s="517"/>
      <c r="P623" s="517"/>
      <c r="Q623" s="517"/>
      <c r="R623" s="517"/>
      <c r="S623" s="517"/>
      <c r="T623" s="517"/>
      <c r="U623" s="517"/>
      <c r="V623" s="517"/>
      <c r="W623" s="517"/>
      <c r="X623" s="517"/>
      <c r="Y623" s="517"/>
      <c r="Z623" s="517"/>
    </row>
    <row r="624" spans="1:26" ht="12.75">
      <c r="A624" s="517"/>
      <c r="B624" s="517"/>
      <c r="C624" s="517"/>
      <c r="D624" s="517"/>
      <c r="E624" s="517"/>
      <c r="F624" s="517"/>
      <c r="G624" s="517"/>
      <c r="H624" s="404"/>
      <c r="I624" s="517"/>
      <c r="J624" s="517"/>
      <c r="K624" s="517"/>
      <c r="L624" s="517"/>
      <c r="M624" s="517"/>
      <c r="N624" s="517"/>
      <c r="O624" s="517"/>
      <c r="P624" s="517"/>
      <c r="Q624" s="517"/>
      <c r="R624" s="517"/>
      <c r="S624" s="517"/>
      <c r="T624" s="517"/>
      <c r="U624" s="517"/>
      <c r="V624" s="517"/>
      <c r="W624" s="517"/>
      <c r="X624" s="517"/>
      <c r="Y624" s="517"/>
      <c r="Z624" s="517"/>
    </row>
    <row r="625" spans="1:26" ht="12.75">
      <c r="A625" s="517"/>
      <c r="B625" s="517"/>
      <c r="C625" s="517"/>
      <c r="D625" s="517"/>
      <c r="E625" s="517"/>
      <c r="F625" s="517"/>
      <c r="G625" s="517"/>
      <c r="H625" s="404"/>
      <c r="I625" s="517"/>
      <c r="J625" s="517"/>
      <c r="K625" s="517"/>
      <c r="L625" s="517"/>
      <c r="M625" s="517"/>
      <c r="N625" s="517"/>
      <c r="O625" s="517"/>
      <c r="P625" s="517"/>
      <c r="Q625" s="517"/>
      <c r="R625" s="517"/>
      <c r="S625" s="517"/>
      <c r="T625" s="517"/>
      <c r="U625" s="517"/>
      <c r="V625" s="517"/>
      <c r="W625" s="517"/>
      <c r="X625" s="517"/>
      <c r="Y625" s="517"/>
      <c r="Z625" s="517"/>
    </row>
    <row r="626" spans="1:26" ht="12.75">
      <c r="A626" s="517"/>
      <c r="B626" s="517"/>
      <c r="C626" s="517"/>
      <c r="D626" s="517"/>
      <c r="E626" s="517"/>
      <c r="F626" s="517"/>
      <c r="G626" s="517"/>
      <c r="H626" s="404"/>
      <c r="I626" s="517"/>
      <c r="J626" s="517"/>
      <c r="K626" s="517"/>
      <c r="L626" s="517"/>
      <c r="M626" s="517"/>
      <c r="N626" s="517"/>
      <c r="O626" s="517"/>
      <c r="P626" s="517"/>
      <c r="Q626" s="517"/>
      <c r="R626" s="517"/>
      <c r="S626" s="517"/>
      <c r="T626" s="517"/>
      <c r="U626" s="517"/>
      <c r="V626" s="517"/>
      <c r="W626" s="517"/>
      <c r="X626" s="517"/>
      <c r="Y626" s="517"/>
      <c r="Z626" s="517"/>
    </row>
    <row r="627" spans="1:26" ht="12.75">
      <c r="A627" s="517"/>
      <c r="B627" s="517"/>
      <c r="C627" s="517"/>
      <c r="D627" s="517"/>
      <c r="E627" s="517"/>
      <c r="F627" s="517"/>
      <c r="G627" s="517"/>
      <c r="H627" s="404"/>
      <c r="I627" s="517"/>
      <c r="J627" s="517"/>
      <c r="K627" s="517"/>
      <c r="L627" s="517"/>
      <c r="M627" s="517"/>
      <c r="N627" s="517"/>
      <c r="O627" s="517"/>
      <c r="P627" s="517"/>
      <c r="Q627" s="517"/>
      <c r="R627" s="517"/>
      <c r="S627" s="517"/>
      <c r="T627" s="517"/>
      <c r="U627" s="517"/>
      <c r="V627" s="517"/>
      <c r="W627" s="517"/>
      <c r="X627" s="517"/>
      <c r="Y627" s="517"/>
      <c r="Z627" s="517"/>
    </row>
    <row r="628" spans="1:26" ht="12.75">
      <c r="A628" s="517"/>
      <c r="B628" s="517"/>
      <c r="C628" s="517"/>
      <c r="D628" s="517"/>
      <c r="E628" s="517"/>
      <c r="F628" s="517"/>
      <c r="G628" s="517"/>
      <c r="H628" s="404"/>
      <c r="I628" s="517"/>
      <c r="J628" s="517"/>
      <c r="K628" s="517"/>
      <c r="L628" s="517"/>
      <c r="M628" s="517"/>
      <c r="N628" s="517"/>
      <c r="O628" s="517"/>
      <c r="P628" s="517"/>
      <c r="Q628" s="517"/>
      <c r="R628" s="517"/>
      <c r="S628" s="517"/>
      <c r="T628" s="517"/>
      <c r="U628" s="517"/>
      <c r="V628" s="517"/>
      <c r="W628" s="517"/>
      <c r="X628" s="517"/>
      <c r="Y628" s="517"/>
      <c r="Z628" s="517"/>
    </row>
    <row r="629" spans="1:26" ht="12.75">
      <c r="A629" s="517"/>
      <c r="B629" s="517"/>
      <c r="C629" s="517"/>
      <c r="D629" s="517"/>
      <c r="E629" s="517"/>
      <c r="F629" s="517"/>
      <c r="G629" s="517"/>
      <c r="H629" s="404"/>
      <c r="I629" s="517"/>
      <c r="J629" s="517"/>
      <c r="K629" s="517"/>
      <c r="L629" s="517"/>
      <c r="M629" s="517"/>
      <c r="N629" s="517"/>
      <c r="O629" s="517"/>
      <c r="P629" s="517"/>
      <c r="Q629" s="517"/>
      <c r="R629" s="517"/>
      <c r="S629" s="517"/>
      <c r="T629" s="517"/>
      <c r="U629" s="517"/>
      <c r="V629" s="517"/>
      <c r="W629" s="517"/>
      <c r="X629" s="517"/>
      <c r="Y629" s="517"/>
      <c r="Z629" s="517"/>
    </row>
    <row r="630" spans="1:26" ht="12.75">
      <c r="A630" s="517"/>
      <c r="B630" s="517"/>
      <c r="C630" s="517"/>
      <c r="D630" s="517"/>
      <c r="E630" s="517"/>
      <c r="F630" s="517"/>
      <c r="G630" s="517"/>
      <c r="H630" s="404"/>
      <c r="I630" s="517"/>
      <c r="J630" s="517"/>
      <c r="K630" s="517"/>
      <c r="L630" s="517"/>
      <c r="M630" s="517"/>
      <c r="N630" s="517"/>
      <c r="O630" s="517"/>
      <c r="P630" s="517"/>
      <c r="Q630" s="517"/>
      <c r="R630" s="517"/>
      <c r="S630" s="517"/>
      <c r="T630" s="517"/>
      <c r="U630" s="517"/>
      <c r="V630" s="517"/>
      <c r="W630" s="517"/>
      <c r="X630" s="517"/>
      <c r="Y630" s="517"/>
      <c r="Z630" s="517"/>
    </row>
    <row r="631" spans="1:26" ht="12.75">
      <c r="A631" s="517"/>
      <c r="B631" s="517"/>
      <c r="C631" s="517"/>
      <c r="D631" s="517"/>
      <c r="E631" s="517"/>
      <c r="F631" s="517"/>
      <c r="G631" s="517"/>
      <c r="H631" s="404"/>
      <c r="I631" s="517"/>
      <c r="J631" s="517"/>
      <c r="K631" s="517"/>
      <c r="L631" s="517"/>
      <c r="M631" s="517"/>
      <c r="N631" s="517"/>
      <c r="O631" s="517"/>
      <c r="P631" s="517"/>
      <c r="Q631" s="517"/>
      <c r="R631" s="517"/>
      <c r="S631" s="517"/>
      <c r="T631" s="517"/>
      <c r="U631" s="517"/>
      <c r="V631" s="517"/>
      <c r="W631" s="517"/>
      <c r="X631" s="517"/>
      <c r="Y631" s="517"/>
      <c r="Z631" s="517"/>
    </row>
    <row r="632" spans="1:26" ht="12.75">
      <c r="A632" s="517"/>
      <c r="B632" s="517"/>
      <c r="C632" s="517"/>
      <c r="D632" s="517"/>
      <c r="E632" s="517"/>
      <c r="F632" s="517"/>
      <c r="G632" s="517"/>
      <c r="H632" s="404"/>
      <c r="I632" s="517"/>
      <c r="J632" s="517"/>
      <c r="K632" s="517"/>
      <c r="L632" s="517"/>
      <c r="M632" s="517"/>
      <c r="N632" s="517"/>
      <c r="O632" s="517"/>
      <c r="P632" s="517"/>
      <c r="Q632" s="517"/>
      <c r="R632" s="517"/>
      <c r="S632" s="517"/>
      <c r="T632" s="517"/>
      <c r="U632" s="517"/>
      <c r="V632" s="517"/>
      <c r="W632" s="517"/>
      <c r="X632" s="517"/>
      <c r="Y632" s="517"/>
      <c r="Z632" s="517"/>
    </row>
    <row r="633" spans="1:26" ht="12.75">
      <c r="A633" s="517"/>
      <c r="B633" s="517"/>
      <c r="C633" s="517"/>
      <c r="D633" s="517"/>
      <c r="E633" s="517"/>
      <c r="F633" s="517"/>
      <c r="G633" s="517"/>
      <c r="H633" s="404"/>
      <c r="I633" s="517"/>
      <c r="J633" s="517"/>
      <c r="K633" s="517"/>
      <c r="L633" s="517"/>
      <c r="M633" s="517"/>
      <c r="N633" s="517"/>
      <c r="O633" s="517"/>
      <c r="P633" s="517"/>
      <c r="Q633" s="517"/>
      <c r="R633" s="517"/>
      <c r="S633" s="517"/>
      <c r="T633" s="517"/>
      <c r="U633" s="517"/>
      <c r="V633" s="517"/>
      <c r="W633" s="517"/>
      <c r="X633" s="517"/>
      <c r="Y633" s="517"/>
      <c r="Z633" s="517"/>
    </row>
    <row r="634" spans="1:26" ht="12.75">
      <c r="A634" s="517"/>
      <c r="B634" s="517"/>
      <c r="C634" s="517"/>
      <c r="D634" s="517"/>
      <c r="E634" s="517"/>
      <c r="F634" s="517"/>
      <c r="G634" s="517"/>
      <c r="H634" s="404"/>
      <c r="I634" s="517"/>
      <c r="J634" s="517"/>
      <c r="K634" s="517"/>
      <c r="L634" s="517"/>
      <c r="M634" s="517"/>
      <c r="N634" s="517"/>
      <c r="O634" s="517"/>
      <c r="P634" s="517"/>
      <c r="Q634" s="517"/>
      <c r="R634" s="517"/>
      <c r="S634" s="517"/>
      <c r="T634" s="517"/>
      <c r="U634" s="517"/>
      <c r="V634" s="517"/>
      <c r="W634" s="517"/>
      <c r="X634" s="517"/>
      <c r="Y634" s="517"/>
      <c r="Z634" s="517"/>
    </row>
    <row r="635" spans="1:26" ht="12.75">
      <c r="A635" s="517"/>
      <c r="B635" s="517"/>
      <c r="C635" s="517"/>
      <c r="D635" s="517"/>
      <c r="E635" s="517"/>
      <c r="F635" s="517"/>
      <c r="G635" s="517"/>
      <c r="H635" s="404"/>
      <c r="I635" s="517"/>
      <c r="J635" s="517"/>
      <c r="K635" s="517"/>
      <c r="L635" s="517"/>
      <c r="M635" s="517"/>
      <c r="N635" s="517"/>
      <c r="O635" s="517"/>
      <c r="P635" s="517"/>
      <c r="Q635" s="517"/>
      <c r="R635" s="517"/>
      <c r="S635" s="517"/>
      <c r="T635" s="517"/>
      <c r="U635" s="517"/>
      <c r="V635" s="517"/>
      <c r="W635" s="517"/>
      <c r="X635" s="517"/>
      <c r="Y635" s="517"/>
      <c r="Z635" s="517"/>
    </row>
    <row r="636" spans="1:26" ht="12.75">
      <c r="A636" s="517"/>
      <c r="B636" s="517"/>
      <c r="C636" s="517"/>
      <c r="D636" s="517"/>
      <c r="E636" s="517"/>
      <c r="F636" s="517"/>
      <c r="G636" s="517"/>
      <c r="H636" s="404"/>
      <c r="I636" s="517"/>
      <c r="J636" s="517"/>
      <c r="K636" s="517"/>
      <c r="L636" s="517"/>
      <c r="M636" s="517"/>
      <c r="N636" s="517"/>
      <c r="O636" s="517"/>
      <c r="P636" s="517"/>
      <c r="Q636" s="517"/>
      <c r="R636" s="517"/>
      <c r="S636" s="517"/>
      <c r="T636" s="517"/>
      <c r="U636" s="517"/>
      <c r="V636" s="517"/>
      <c r="W636" s="517"/>
      <c r="X636" s="517"/>
      <c r="Y636" s="517"/>
      <c r="Z636" s="517"/>
    </row>
    <row r="637" spans="1:26" ht="12.75">
      <c r="A637" s="517"/>
      <c r="B637" s="517"/>
      <c r="C637" s="517"/>
      <c r="D637" s="517"/>
      <c r="E637" s="517"/>
      <c r="F637" s="517"/>
      <c r="G637" s="517"/>
      <c r="H637" s="404"/>
      <c r="I637" s="517"/>
      <c r="J637" s="517"/>
      <c r="K637" s="517"/>
      <c r="L637" s="517"/>
      <c r="M637" s="517"/>
      <c r="N637" s="517"/>
      <c r="O637" s="517"/>
      <c r="P637" s="517"/>
      <c r="Q637" s="517"/>
      <c r="R637" s="517"/>
      <c r="S637" s="517"/>
      <c r="T637" s="517"/>
      <c r="U637" s="517"/>
      <c r="V637" s="517"/>
      <c r="W637" s="517"/>
      <c r="X637" s="517"/>
      <c r="Y637" s="517"/>
      <c r="Z637" s="517"/>
    </row>
    <row r="638" spans="1:26" ht="12.75">
      <c r="A638" s="517"/>
      <c r="B638" s="517"/>
      <c r="C638" s="517"/>
      <c r="D638" s="517"/>
      <c r="E638" s="517"/>
      <c r="F638" s="517"/>
      <c r="G638" s="517"/>
      <c r="H638" s="404"/>
      <c r="I638" s="517"/>
      <c r="J638" s="517"/>
      <c r="K638" s="517"/>
      <c r="L638" s="517"/>
      <c r="M638" s="517"/>
      <c r="N638" s="517"/>
      <c r="O638" s="517"/>
      <c r="P638" s="517"/>
      <c r="Q638" s="517"/>
      <c r="R638" s="517"/>
      <c r="S638" s="517"/>
      <c r="T638" s="517"/>
      <c r="U638" s="517"/>
      <c r="V638" s="517"/>
      <c r="W638" s="517"/>
      <c r="X638" s="517"/>
      <c r="Y638" s="517"/>
      <c r="Z638" s="517"/>
    </row>
    <row r="639" spans="1:26" ht="12.75">
      <c r="A639" s="517"/>
      <c r="B639" s="517"/>
      <c r="C639" s="517"/>
      <c r="D639" s="517"/>
      <c r="E639" s="517"/>
      <c r="F639" s="517"/>
      <c r="G639" s="517"/>
      <c r="H639" s="404"/>
      <c r="I639" s="517"/>
      <c r="J639" s="517"/>
      <c r="K639" s="517"/>
      <c r="L639" s="517"/>
      <c r="M639" s="517"/>
      <c r="N639" s="517"/>
      <c r="O639" s="517"/>
      <c r="P639" s="517"/>
      <c r="Q639" s="517"/>
      <c r="R639" s="517"/>
      <c r="S639" s="517"/>
      <c r="T639" s="517"/>
      <c r="U639" s="517"/>
      <c r="V639" s="517"/>
      <c r="W639" s="517"/>
      <c r="X639" s="517"/>
      <c r="Y639" s="517"/>
      <c r="Z639" s="517"/>
    </row>
    <row r="640" spans="1:26" ht="12.75">
      <c r="A640" s="517"/>
      <c r="B640" s="517"/>
      <c r="C640" s="517"/>
      <c r="D640" s="517"/>
      <c r="E640" s="517"/>
      <c r="F640" s="517"/>
      <c r="G640" s="517"/>
      <c r="H640" s="404"/>
      <c r="I640" s="517"/>
      <c r="J640" s="517"/>
      <c r="K640" s="517"/>
      <c r="L640" s="517"/>
      <c r="M640" s="517"/>
      <c r="N640" s="517"/>
      <c r="O640" s="517"/>
      <c r="P640" s="517"/>
      <c r="Q640" s="517"/>
      <c r="R640" s="517"/>
      <c r="S640" s="517"/>
      <c r="T640" s="517"/>
      <c r="U640" s="517"/>
      <c r="V640" s="517"/>
      <c r="W640" s="517"/>
      <c r="X640" s="517"/>
      <c r="Y640" s="517"/>
      <c r="Z640" s="517"/>
    </row>
    <row r="641" spans="1:26" ht="12.75">
      <c r="A641" s="517"/>
      <c r="B641" s="517"/>
      <c r="C641" s="517"/>
      <c r="D641" s="517"/>
      <c r="E641" s="517"/>
      <c r="F641" s="517"/>
      <c r="G641" s="517"/>
      <c r="H641" s="404"/>
      <c r="I641" s="517"/>
      <c r="J641" s="517"/>
      <c r="K641" s="517"/>
      <c r="L641" s="517"/>
      <c r="M641" s="517"/>
      <c r="N641" s="517"/>
      <c r="O641" s="517"/>
      <c r="P641" s="517"/>
      <c r="Q641" s="517"/>
      <c r="R641" s="517"/>
      <c r="S641" s="517"/>
      <c r="T641" s="517"/>
      <c r="U641" s="517"/>
      <c r="V641" s="517"/>
      <c r="W641" s="517"/>
      <c r="X641" s="517"/>
      <c r="Y641" s="517"/>
      <c r="Z641" s="517"/>
    </row>
    <row r="642" spans="1:26" ht="12.75">
      <c r="A642" s="517"/>
      <c r="B642" s="517"/>
      <c r="C642" s="517"/>
      <c r="D642" s="517"/>
      <c r="E642" s="517"/>
      <c r="F642" s="517"/>
      <c r="G642" s="517"/>
      <c r="H642" s="404"/>
      <c r="I642" s="517"/>
      <c r="J642" s="517"/>
      <c r="K642" s="517"/>
      <c r="L642" s="517"/>
      <c r="M642" s="517"/>
      <c r="N642" s="517"/>
      <c r="O642" s="517"/>
      <c r="P642" s="517"/>
      <c r="Q642" s="517"/>
      <c r="R642" s="517"/>
      <c r="S642" s="517"/>
      <c r="T642" s="517"/>
      <c r="U642" s="517"/>
      <c r="V642" s="517"/>
      <c r="W642" s="517"/>
      <c r="X642" s="517"/>
      <c r="Y642" s="517"/>
      <c r="Z642" s="517"/>
    </row>
    <row r="643" spans="1:26" ht="12.75">
      <c r="A643" s="517"/>
      <c r="B643" s="517"/>
      <c r="C643" s="517"/>
      <c r="D643" s="517"/>
      <c r="E643" s="517"/>
      <c r="F643" s="517"/>
      <c r="G643" s="517"/>
      <c r="H643" s="404"/>
      <c r="I643" s="517"/>
      <c r="J643" s="517"/>
      <c r="K643" s="517"/>
      <c r="L643" s="517"/>
      <c r="M643" s="517"/>
      <c r="N643" s="517"/>
      <c r="O643" s="517"/>
      <c r="P643" s="517"/>
      <c r="Q643" s="517"/>
      <c r="R643" s="517"/>
      <c r="S643" s="517"/>
      <c r="T643" s="517"/>
      <c r="U643" s="517"/>
      <c r="V643" s="517"/>
      <c r="W643" s="517"/>
      <c r="X643" s="517"/>
      <c r="Y643" s="517"/>
      <c r="Z643" s="517"/>
    </row>
    <row r="644" spans="1:26" ht="12.75">
      <c r="A644" s="517"/>
      <c r="B644" s="517"/>
      <c r="C644" s="517"/>
      <c r="D644" s="517"/>
      <c r="E644" s="517"/>
      <c r="F644" s="517"/>
      <c r="G644" s="517"/>
      <c r="H644" s="404"/>
      <c r="I644" s="517"/>
      <c r="J644" s="517"/>
      <c r="K644" s="517"/>
      <c r="L644" s="517"/>
      <c r="M644" s="517"/>
      <c r="N644" s="517"/>
      <c r="O644" s="517"/>
      <c r="P644" s="517"/>
      <c r="Q644" s="517"/>
      <c r="R644" s="517"/>
      <c r="S644" s="517"/>
      <c r="T644" s="517"/>
      <c r="U644" s="517"/>
      <c r="V644" s="517"/>
      <c r="W644" s="517"/>
      <c r="X644" s="517"/>
      <c r="Y644" s="517"/>
      <c r="Z644" s="517"/>
    </row>
    <row r="645" spans="1:26" ht="12.75">
      <c r="A645" s="517"/>
      <c r="B645" s="517"/>
      <c r="C645" s="517"/>
      <c r="D645" s="517"/>
      <c r="E645" s="517"/>
      <c r="F645" s="517"/>
      <c r="G645" s="517"/>
      <c r="H645" s="404"/>
      <c r="I645" s="517"/>
      <c r="J645" s="517"/>
      <c r="K645" s="517"/>
      <c r="L645" s="517"/>
      <c r="M645" s="517"/>
      <c r="N645" s="517"/>
      <c r="O645" s="517"/>
      <c r="P645" s="517"/>
      <c r="Q645" s="517"/>
      <c r="R645" s="517"/>
      <c r="S645" s="517"/>
      <c r="T645" s="517"/>
      <c r="U645" s="517"/>
      <c r="V645" s="517"/>
      <c r="W645" s="517"/>
      <c r="X645" s="517"/>
      <c r="Y645" s="517"/>
      <c r="Z645" s="517"/>
    </row>
    <row r="646" spans="1:26" ht="12.75">
      <c r="A646" s="517"/>
      <c r="B646" s="517"/>
      <c r="C646" s="517"/>
      <c r="D646" s="517"/>
      <c r="E646" s="517"/>
      <c r="F646" s="517"/>
      <c r="G646" s="517"/>
      <c r="H646" s="404"/>
      <c r="I646" s="517"/>
      <c r="J646" s="517"/>
      <c r="K646" s="517"/>
      <c r="L646" s="517"/>
      <c r="M646" s="517"/>
      <c r="N646" s="517"/>
      <c r="O646" s="517"/>
      <c r="P646" s="517"/>
      <c r="Q646" s="517"/>
      <c r="R646" s="517"/>
      <c r="S646" s="517"/>
      <c r="T646" s="517"/>
      <c r="U646" s="517"/>
      <c r="V646" s="517"/>
      <c r="W646" s="517"/>
      <c r="X646" s="517"/>
      <c r="Y646" s="517"/>
      <c r="Z646" s="517"/>
    </row>
    <row r="647" spans="1:26" ht="12.75">
      <c r="A647" s="517"/>
      <c r="B647" s="517"/>
      <c r="C647" s="517"/>
      <c r="D647" s="517"/>
      <c r="E647" s="517"/>
      <c r="F647" s="517"/>
      <c r="G647" s="517"/>
      <c r="H647" s="404"/>
      <c r="I647" s="517"/>
      <c r="J647" s="517"/>
      <c r="K647" s="517"/>
      <c r="L647" s="517"/>
      <c r="M647" s="517"/>
      <c r="N647" s="517"/>
      <c r="O647" s="517"/>
      <c r="P647" s="517"/>
      <c r="Q647" s="517"/>
      <c r="R647" s="517"/>
      <c r="S647" s="517"/>
      <c r="T647" s="517"/>
      <c r="U647" s="517"/>
      <c r="V647" s="517"/>
      <c r="W647" s="517"/>
      <c r="X647" s="517"/>
      <c r="Y647" s="517"/>
      <c r="Z647" s="517"/>
    </row>
    <row r="648" spans="1:26" ht="12.75">
      <c r="A648" s="517"/>
      <c r="B648" s="517"/>
      <c r="C648" s="517"/>
      <c r="D648" s="517"/>
      <c r="E648" s="517"/>
      <c r="F648" s="517"/>
      <c r="G648" s="517"/>
      <c r="H648" s="404"/>
      <c r="I648" s="517"/>
      <c r="J648" s="517"/>
      <c r="K648" s="517"/>
      <c r="L648" s="517"/>
      <c r="M648" s="517"/>
      <c r="N648" s="517"/>
      <c r="O648" s="517"/>
      <c r="P648" s="517"/>
      <c r="Q648" s="517"/>
      <c r="R648" s="517"/>
      <c r="S648" s="517"/>
      <c r="T648" s="517"/>
      <c r="U648" s="517"/>
      <c r="V648" s="517"/>
      <c r="W648" s="517"/>
      <c r="X648" s="517"/>
      <c r="Y648" s="517"/>
      <c r="Z648" s="517"/>
    </row>
    <row r="649" spans="1:26" ht="12.75">
      <c r="A649" s="517"/>
      <c r="B649" s="517"/>
      <c r="C649" s="517"/>
      <c r="D649" s="517"/>
      <c r="E649" s="517"/>
      <c r="F649" s="517"/>
      <c r="G649" s="517"/>
      <c r="H649" s="404"/>
      <c r="I649" s="517"/>
      <c r="J649" s="517"/>
      <c r="K649" s="517"/>
      <c r="L649" s="517"/>
      <c r="M649" s="517"/>
      <c r="N649" s="517"/>
      <c r="O649" s="517"/>
      <c r="P649" s="517"/>
      <c r="Q649" s="517"/>
      <c r="R649" s="517"/>
      <c r="S649" s="517"/>
      <c r="T649" s="517"/>
      <c r="U649" s="517"/>
      <c r="V649" s="517"/>
      <c r="W649" s="517"/>
      <c r="X649" s="517"/>
      <c r="Y649" s="517"/>
      <c r="Z649" s="517"/>
    </row>
    <row r="650" spans="1:26" ht="12.75">
      <c r="A650" s="517"/>
      <c r="B650" s="517"/>
      <c r="C650" s="517"/>
      <c r="D650" s="517"/>
      <c r="E650" s="517"/>
      <c r="F650" s="517"/>
      <c r="G650" s="517"/>
      <c r="H650" s="404"/>
      <c r="I650" s="517"/>
      <c r="J650" s="517"/>
      <c r="K650" s="517"/>
      <c r="L650" s="517"/>
      <c r="M650" s="517"/>
      <c r="N650" s="517"/>
      <c r="O650" s="517"/>
      <c r="P650" s="517"/>
      <c r="Q650" s="517"/>
      <c r="R650" s="517"/>
      <c r="S650" s="517"/>
      <c r="T650" s="517"/>
      <c r="U650" s="517"/>
      <c r="V650" s="517"/>
      <c r="W650" s="517"/>
      <c r="X650" s="517"/>
      <c r="Y650" s="517"/>
      <c r="Z650" s="517"/>
    </row>
    <row r="651" spans="1:26" ht="12.75">
      <c r="A651" s="517"/>
      <c r="B651" s="517"/>
      <c r="C651" s="517"/>
      <c r="D651" s="517"/>
      <c r="E651" s="517"/>
      <c r="F651" s="517"/>
      <c r="G651" s="517"/>
      <c r="H651" s="404"/>
      <c r="I651" s="517"/>
      <c r="J651" s="517"/>
      <c r="K651" s="517"/>
      <c r="L651" s="517"/>
      <c r="M651" s="517"/>
      <c r="N651" s="517"/>
      <c r="O651" s="517"/>
      <c r="P651" s="517"/>
      <c r="Q651" s="517"/>
      <c r="R651" s="517"/>
      <c r="S651" s="517"/>
      <c r="T651" s="517"/>
      <c r="U651" s="517"/>
      <c r="V651" s="517"/>
      <c r="W651" s="517"/>
      <c r="X651" s="517"/>
      <c r="Y651" s="517"/>
      <c r="Z651" s="517"/>
    </row>
    <row r="652" spans="1:26" ht="12.75">
      <c r="A652" s="517"/>
      <c r="B652" s="517"/>
      <c r="C652" s="517"/>
      <c r="D652" s="517"/>
      <c r="E652" s="517"/>
      <c r="F652" s="517"/>
      <c r="G652" s="517"/>
      <c r="H652" s="404"/>
      <c r="I652" s="517"/>
      <c r="J652" s="517"/>
      <c r="K652" s="517"/>
      <c r="L652" s="517"/>
      <c r="M652" s="517"/>
      <c r="N652" s="517"/>
      <c r="O652" s="517"/>
      <c r="P652" s="517"/>
      <c r="Q652" s="517"/>
      <c r="R652" s="517"/>
      <c r="S652" s="517"/>
      <c r="T652" s="517"/>
      <c r="U652" s="517"/>
      <c r="V652" s="517"/>
      <c r="W652" s="517"/>
      <c r="X652" s="517"/>
      <c r="Y652" s="517"/>
      <c r="Z652" s="517"/>
    </row>
    <row r="653" spans="1:26" ht="12.75">
      <c r="A653" s="517"/>
      <c r="B653" s="517"/>
      <c r="C653" s="517"/>
      <c r="D653" s="517"/>
      <c r="E653" s="517"/>
      <c r="F653" s="517"/>
      <c r="G653" s="517"/>
      <c r="H653" s="404"/>
      <c r="I653" s="517"/>
      <c r="J653" s="517"/>
      <c r="K653" s="517"/>
      <c r="L653" s="517"/>
      <c r="M653" s="517"/>
      <c r="N653" s="517"/>
      <c r="O653" s="517"/>
      <c r="P653" s="517"/>
      <c r="Q653" s="517"/>
      <c r="R653" s="517"/>
      <c r="S653" s="517"/>
      <c r="T653" s="517"/>
      <c r="U653" s="517"/>
      <c r="V653" s="517"/>
      <c r="W653" s="517"/>
      <c r="X653" s="517"/>
      <c r="Y653" s="517"/>
      <c r="Z653" s="517"/>
    </row>
    <row r="654" spans="1:26" ht="12.75">
      <c r="A654" s="517"/>
      <c r="B654" s="517"/>
      <c r="C654" s="517"/>
      <c r="D654" s="517"/>
      <c r="E654" s="517"/>
      <c r="F654" s="517"/>
      <c r="G654" s="517"/>
      <c r="H654" s="404"/>
      <c r="I654" s="517"/>
      <c r="J654" s="517"/>
      <c r="K654" s="517"/>
      <c r="L654" s="517"/>
      <c r="M654" s="517"/>
      <c r="N654" s="517"/>
      <c r="O654" s="517"/>
      <c r="P654" s="517"/>
      <c r="Q654" s="517"/>
      <c r="R654" s="517"/>
      <c r="S654" s="517"/>
      <c r="T654" s="517"/>
      <c r="U654" s="517"/>
      <c r="V654" s="517"/>
      <c r="W654" s="517"/>
      <c r="X654" s="517"/>
      <c r="Y654" s="517"/>
      <c r="Z654" s="517"/>
    </row>
    <row r="655" spans="1:26" ht="12.75">
      <c r="A655" s="517"/>
      <c r="B655" s="517"/>
      <c r="C655" s="517"/>
      <c r="D655" s="517"/>
      <c r="E655" s="517"/>
      <c r="F655" s="517"/>
      <c r="G655" s="517"/>
      <c r="H655" s="404"/>
      <c r="I655" s="517"/>
      <c r="J655" s="517"/>
      <c r="K655" s="517"/>
      <c r="L655" s="517"/>
      <c r="M655" s="517"/>
      <c r="N655" s="517"/>
      <c r="O655" s="517"/>
      <c r="P655" s="517"/>
      <c r="Q655" s="517"/>
      <c r="R655" s="517"/>
      <c r="S655" s="517"/>
      <c r="T655" s="517"/>
      <c r="U655" s="517"/>
      <c r="V655" s="517"/>
      <c r="W655" s="517"/>
      <c r="X655" s="517"/>
      <c r="Y655" s="517"/>
      <c r="Z655" s="517"/>
    </row>
    <row r="656" spans="1:26" ht="12.75">
      <c r="A656" s="517"/>
      <c r="B656" s="517"/>
      <c r="C656" s="517"/>
      <c r="D656" s="517"/>
      <c r="E656" s="517"/>
      <c r="F656" s="517"/>
      <c r="G656" s="517"/>
      <c r="H656" s="404"/>
      <c r="I656" s="517"/>
      <c r="J656" s="517"/>
      <c r="K656" s="517"/>
      <c r="L656" s="517"/>
      <c r="M656" s="517"/>
      <c r="N656" s="517"/>
      <c r="O656" s="517"/>
      <c r="P656" s="517"/>
      <c r="Q656" s="517"/>
      <c r="R656" s="517"/>
      <c r="S656" s="517"/>
      <c r="T656" s="517"/>
      <c r="U656" s="517"/>
      <c r="V656" s="517"/>
      <c r="W656" s="517"/>
      <c r="X656" s="517"/>
      <c r="Y656" s="517"/>
      <c r="Z656" s="517"/>
    </row>
    <row r="657" spans="1:26" ht="12.75">
      <c r="A657" s="517"/>
      <c r="B657" s="517"/>
      <c r="C657" s="517"/>
      <c r="D657" s="517"/>
      <c r="E657" s="517"/>
      <c r="F657" s="517"/>
      <c r="G657" s="517"/>
      <c r="H657" s="404"/>
      <c r="I657" s="517"/>
      <c r="J657" s="517"/>
      <c r="K657" s="517"/>
      <c r="L657" s="517"/>
      <c r="M657" s="517"/>
      <c r="N657" s="517"/>
      <c r="O657" s="517"/>
      <c r="P657" s="517"/>
      <c r="Q657" s="517"/>
      <c r="R657" s="517"/>
      <c r="S657" s="517"/>
      <c r="T657" s="517"/>
      <c r="U657" s="517"/>
      <c r="V657" s="517"/>
      <c r="W657" s="517"/>
      <c r="X657" s="517"/>
      <c r="Y657" s="517"/>
      <c r="Z657" s="517"/>
    </row>
    <row r="658" spans="1:26" ht="12.75">
      <c r="A658" s="517"/>
      <c r="B658" s="517"/>
      <c r="C658" s="517"/>
      <c r="D658" s="517"/>
      <c r="E658" s="517"/>
      <c r="F658" s="517"/>
      <c r="G658" s="517"/>
      <c r="H658" s="404"/>
      <c r="I658" s="517"/>
      <c r="J658" s="517"/>
      <c r="K658" s="517"/>
      <c r="L658" s="517"/>
      <c r="M658" s="517"/>
      <c r="N658" s="517"/>
      <c r="O658" s="517"/>
      <c r="P658" s="517"/>
      <c r="Q658" s="517"/>
      <c r="R658" s="517"/>
      <c r="S658" s="517"/>
      <c r="T658" s="517"/>
      <c r="U658" s="517"/>
      <c r="V658" s="517"/>
      <c r="W658" s="517"/>
      <c r="X658" s="517"/>
      <c r="Y658" s="517"/>
      <c r="Z658" s="517"/>
    </row>
    <row r="659" spans="1:26" ht="12.75">
      <c r="A659" s="517"/>
      <c r="B659" s="517"/>
      <c r="C659" s="517"/>
      <c r="D659" s="517"/>
      <c r="E659" s="517"/>
      <c r="F659" s="517"/>
      <c r="G659" s="517"/>
      <c r="H659" s="404"/>
      <c r="I659" s="517"/>
      <c r="J659" s="517"/>
      <c r="K659" s="517"/>
      <c r="L659" s="517"/>
      <c r="M659" s="517"/>
      <c r="N659" s="517"/>
      <c r="O659" s="517"/>
      <c r="P659" s="517"/>
      <c r="Q659" s="517"/>
      <c r="R659" s="517"/>
      <c r="S659" s="517"/>
      <c r="T659" s="517"/>
      <c r="U659" s="517"/>
      <c r="V659" s="517"/>
      <c r="W659" s="517"/>
      <c r="X659" s="517"/>
      <c r="Y659" s="517"/>
      <c r="Z659" s="517"/>
    </row>
    <row r="660" spans="1:26" ht="12.75">
      <c r="A660" s="517"/>
      <c r="B660" s="517"/>
      <c r="C660" s="517"/>
      <c r="D660" s="517"/>
      <c r="E660" s="517"/>
      <c r="F660" s="517"/>
      <c r="G660" s="517"/>
      <c r="H660" s="404"/>
      <c r="I660" s="517"/>
      <c r="J660" s="517"/>
      <c r="K660" s="517"/>
      <c r="L660" s="517"/>
      <c r="M660" s="517"/>
      <c r="N660" s="517"/>
      <c r="O660" s="517"/>
      <c r="P660" s="517"/>
      <c r="Q660" s="517"/>
      <c r="R660" s="517"/>
      <c r="S660" s="517"/>
      <c r="T660" s="517"/>
      <c r="U660" s="517"/>
      <c r="V660" s="517"/>
      <c r="W660" s="517"/>
      <c r="X660" s="517"/>
      <c r="Y660" s="517"/>
      <c r="Z660" s="517"/>
    </row>
    <row r="661" spans="1:26" ht="12.75">
      <c r="A661" s="517"/>
      <c r="B661" s="517"/>
      <c r="C661" s="517"/>
      <c r="D661" s="517"/>
      <c r="E661" s="517"/>
      <c r="F661" s="517"/>
      <c r="G661" s="517"/>
      <c r="H661" s="404"/>
      <c r="I661" s="517"/>
      <c r="J661" s="517"/>
      <c r="K661" s="517"/>
      <c r="L661" s="517"/>
      <c r="M661" s="517"/>
      <c r="N661" s="517"/>
      <c r="O661" s="517"/>
      <c r="P661" s="517"/>
      <c r="Q661" s="517"/>
      <c r="R661" s="517"/>
      <c r="S661" s="517"/>
      <c r="T661" s="517"/>
      <c r="U661" s="517"/>
      <c r="V661" s="517"/>
      <c r="W661" s="517"/>
      <c r="X661" s="517"/>
      <c r="Y661" s="517"/>
      <c r="Z661" s="517"/>
    </row>
    <row r="662" spans="1:26" ht="12.75">
      <c r="A662" s="517"/>
      <c r="B662" s="517"/>
      <c r="C662" s="517"/>
      <c r="D662" s="517"/>
      <c r="E662" s="517"/>
      <c r="F662" s="517"/>
      <c r="G662" s="517"/>
      <c r="H662" s="404"/>
      <c r="I662" s="517"/>
      <c r="J662" s="517"/>
      <c r="K662" s="517"/>
      <c r="L662" s="517"/>
      <c r="M662" s="517"/>
      <c r="N662" s="517"/>
      <c r="O662" s="517"/>
      <c r="P662" s="517"/>
      <c r="Q662" s="517"/>
      <c r="R662" s="517"/>
      <c r="S662" s="517"/>
      <c r="T662" s="517"/>
      <c r="U662" s="517"/>
      <c r="V662" s="517"/>
      <c r="W662" s="517"/>
      <c r="X662" s="517"/>
      <c r="Y662" s="517"/>
      <c r="Z662" s="517"/>
    </row>
    <row r="663" spans="1:26" ht="12.75">
      <c r="A663" s="517"/>
      <c r="B663" s="517"/>
      <c r="C663" s="517"/>
      <c r="D663" s="517"/>
      <c r="E663" s="517"/>
      <c r="F663" s="517"/>
      <c r="G663" s="517"/>
      <c r="H663" s="404"/>
      <c r="I663" s="517"/>
      <c r="J663" s="517"/>
      <c r="K663" s="517"/>
      <c r="L663" s="517"/>
      <c r="M663" s="517"/>
      <c r="N663" s="517"/>
      <c r="O663" s="517"/>
      <c r="P663" s="517"/>
      <c r="Q663" s="517"/>
      <c r="R663" s="517"/>
      <c r="S663" s="517"/>
      <c r="T663" s="517"/>
      <c r="U663" s="517"/>
      <c r="V663" s="517"/>
      <c r="W663" s="517"/>
      <c r="X663" s="517"/>
      <c r="Y663" s="517"/>
      <c r="Z663" s="517"/>
    </row>
    <row r="664" spans="1:26" ht="12.75">
      <c r="A664" s="517"/>
      <c r="B664" s="517"/>
      <c r="C664" s="517"/>
      <c r="D664" s="517"/>
      <c r="E664" s="517"/>
      <c r="F664" s="517"/>
      <c r="G664" s="517"/>
      <c r="H664" s="404"/>
      <c r="I664" s="517"/>
      <c r="J664" s="517"/>
      <c r="K664" s="517"/>
      <c r="L664" s="517"/>
      <c r="M664" s="517"/>
      <c r="N664" s="517"/>
      <c r="O664" s="517"/>
      <c r="P664" s="517"/>
      <c r="Q664" s="517"/>
      <c r="R664" s="517"/>
      <c r="S664" s="517"/>
      <c r="T664" s="517"/>
      <c r="U664" s="517"/>
      <c r="V664" s="517"/>
      <c r="W664" s="517"/>
      <c r="X664" s="517"/>
      <c r="Y664" s="517"/>
      <c r="Z664" s="517"/>
    </row>
    <row r="665" spans="1:26" ht="12.75">
      <c r="A665" s="517"/>
      <c r="B665" s="517"/>
      <c r="C665" s="517"/>
      <c r="D665" s="517"/>
      <c r="E665" s="517"/>
      <c r="F665" s="517"/>
      <c r="G665" s="517"/>
      <c r="H665" s="404"/>
      <c r="I665" s="517"/>
      <c r="J665" s="517"/>
      <c r="K665" s="517"/>
      <c r="L665" s="517"/>
      <c r="M665" s="517"/>
      <c r="N665" s="517"/>
      <c r="O665" s="517"/>
      <c r="P665" s="517"/>
      <c r="Q665" s="517"/>
      <c r="R665" s="517"/>
      <c r="S665" s="517"/>
      <c r="T665" s="517"/>
      <c r="U665" s="517"/>
      <c r="V665" s="517"/>
      <c r="W665" s="517"/>
      <c r="X665" s="517"/>
      <c r="Y665" s="517"/>
      <c r="Z665" s="517"/>
    </row>
    <row r="666" spans="1:26" ht="12.75">
      <c r="A666" s="517"/>
      <c r="B666" s="517"/>
      <c r="C666" s="517"/>
      <c r="D666" s="517"/>
      <c r="E666" s="517"/>
      <c r="F666" s="517"/>
      <c r="G666" s="517"/>
      <c r="H666" s="404"/>
      <c r="I666" s="517"/>
      <c r="J666" s="517"/>
      <c r="K666" s="517"/>
      <c r="L666" s="517"/>
      <c r="M666" s="517"/>
      <c r="N666" s="517"/>
      <c r="O666" s="517"/>
      <c r="P666" s="517"/>
      <c r="Q666" s="517"/>
      <c r="R666" s="517"/>
      <c r="S666" s="517"/>
      <c r="T666" s="517"/>
      <c r="U666" s="517"/>
      <c r="V666" s="517"/>
      <c r="W666" s="517"/>
      <c r="X666" s="517"/>
      <c r="Y666" s="517"/>
      <c r="Z666" s="517"/>
    </row>
    <row r="667" spans="1:26" ht="12.75">
      <c r="A667" s="517"/>
      <c r="B667" s="517"/>
      <c r="C667" s="517"/>
      <c r="D667" s="517"/>
      <c r="E667" s="517"/>
      <c r="F667" s="517"/>
      <c r="G667" s="517"/>
      <c r="H667" s="404"/>
      <c r="I667" s="517"/>
      <c r="J667" s="517"/>
      <c r="K667" s="517"/>
      <c r="L667" s="517"/>
      <c r="M667" s="517"/>
      <c r="N667" s="517"/>
      <c r="O667" s="517"/>
      <c r="P667" s="517"/>
      <c r="Q667" s="517"/>
      <c r="R667" s="517"/>
      <c r="S667" s="517"/>
      <c r="T667" s="517"/>
      <c r="U667" s="517"/>
      <c r="V667" s="517"/>
      <c r="W667" s="517"/>
      <c r="X667" s="517"/>
      <c r="Y667" s="517"/>
      <c r="Z667" s="517"/>
    </row>
    <row r="668" spans="1:26" ht="12.75">
      <c r="A668" s="517"/>
      <c r="B668" s="517"/>
      <c r="C668" s="517"/>
      <c r="D668" s="517"/>
      <c r="E668" s="517"/>
      <c r="F668" s="517"/>
      <c r="G668" s="517"/>
      <c r="H668" s="404"/>
      <c r="I668" s="517"/>
      <c r="J668" s="517"/>
      <c r="K668" s="517"/>
      <c r="L668" s="517"/>
      <c r="M668" s="517"/>
      <c r="N668" s="517"/>
      <c r="O668" s="517"/>
      <c r="P668" s="517"/>
      <c r="Q668" s="517"/>
      <c r="R668" s="517"/>
      <c r="S668" s="517"/>
      <c r="T668" s="517"/>
      <c r="U668" s="517"/>
      <c r="V668" s="517"/>
      <c r="W668" s="517"/>
      <c r="X668" s="517"/>
      <c r="Y668" s="517"/>
      <c r="Z668" s="517"/>
    </row>
    <row r="669" spans="1:26" ht="12.75">
      <c r="A669" s="517"/>
      <c r="B669" s="517"/>
      <c r="C669" s="517"/>
      <c r="D669" s="517"/>
      <c r="E669" s="517"/>
      <c r="F669" s="517"/>
      <c r="G669" s="517"/>
      <c r="H669" s="404"/>
      <c r="I669" s="517"/>
      <c r="J669" s="517"/>
      <c r="K669" s="517"/>
      <c r="L669" s="517"/>
      <c r="M669" s="517"/>
      <c r="N669" s="517"/>
      <c r="O669" s="517"/>
      <c r="P669" s="517"/>
      <c r="Q669" s="517"/>
      <c r="R669" s="517"/>
      <c r="S669" s="517"/>
      <c r="T669" s="517"/>
      <c r="U669" s="517"/>
      <c r="V669" s="517"/>
      <c r="W669" s="517"/>
      <c r="X669" s="517"/>
      <c r="Y669" s="517"/>
      <c r="Z669" s="517"/>
    </row>
    <row r="670" spans="1:26" ht="12.75">
      <c r="A670" s="517"/>
      <c r="B670" s="517"/>
      <c r="C670" s="517"/>
      <c r="D670" s="517"/>
      <c r="E670" s="517"/>
      <c r="F670" s="517"/>
      <c r="G670" s="517"/>
      <c r="H670" s="404"/>
      <c r="I670" s="517"/>
      <c r="J670" s="517"/>
      <c r="K670" s="517"/>
      <c r="L670" s="517"/>
      <c r="M670" s="517"/>
      <c r="N670" s="517"/>
      <c r="O670" s="517"/>
      <c r="P670" s="517"/>
      <c r="Q670" s="517"/>
      <c r="R670" s="517"/>
      <c r="S670" s="517"/>
      <c r="T670" s="517"/>
      <c r="U670" s="517"/>
      <c r="V670" s="517"/>
      <c r="W670" s="517"/>
      <c r="X670" s="517"/>
      <c r="Y670" s="517"/>
      <c r="Z670" s="517"/>
    </row>
    <row r="671" spans="1:26" ht="12.75">
      <c r="A671" s="517"/>
      <c r="B671" s="517"/>
      <c r="C671" s="517"/>
      <c r="D671" s="517"/>
      <c r="E671" s="517"/>
      <c r="F671" s="517"/>
      <c r="G671" s="517"/>
      <c r="H671" s="404"/>
      <c r="I671" s="517"/>
      <c r="J671" s="517"/>
      <c r="K671" s="517"/>
      <c r="L671" s="517"/>
      <c r="M671" s="517"/>
      <c r="N671" s="517"/>
      <c r="O671" s="517"/>
      <c r="P671" s="517"/>
      <c r="Q671" s="517"/>
      <c r="R671" s="517"/>
      <c r="S671" s="517"/>
      <c r="T671" s="517"/>
      <c r="U671" s="517"/>
      <c r="V671" s="517"/>
      <c r="W671" s="517"/>
      <c r="X671" s="517"/>
      <c r="Y671" s="517"/>
      <c r="Z671" s="517"/>
    </row>
    <row r="672" spans="1:26" ht="12.75">
      <c r="A672" s="517"/>
      <c r="B672" s="517"/>
      <c r="C672" s="517"/>
      <c r="D672" s="517"/>
      <c r="E672" s="517"/>
      <c r="F672" s="517"/>
      <c r="G672" s="517"/>
      <c r="H672" s="404"/>
      <c r="I672" s="517"/>
      <c r="J672" s="517"/>
      <c r="K672" s="517"/>
      <c r="L672" s="517"/>
      <c r="M672" s="517"/>
      <c r="N672" s="517"/>
      <c r="O672" s="517"/>
      <c r="P672" s="517"/>
      <c r="Q672" s="517"/>
      <c r="R672" s="517"/>
      <c r="S672" s="517"/>
      <c r="T672" s="517"/>
      <c r="U672" s="517"/>
      <c r="V672" s="517"/>
      <c r="W672" s="517"/>
      <c r="X672" s="517"/>
      <c r="Y672" s="517"/>
      <c r="Z672" s="517"/>
    </row>
    <row r="673" spans="1:26" ht="12.75">
      <c r="A673" s="517"/>
      <c r="B673" s="517"/>
      <c r="C673" s="517"/>
      <c r="D673" s="517"/>
      <c r="E673" s="517"/>
      <c r="F673" s="517"/>
      <c r="G673" s="517"/>
      <c r="H673" s="404"/>
      <c r="I673" s="517"/>
      <c r="J673" s="517"/>
      <c r="K673" s="517"/>
      <c r="L673" s="517"/>
      <c r="M673" s="517"/>
      <c r="N673" s="517"/>
      <c r="O673" s="517"/>
      <c r="P673" s="517"/>
      <c r="Q673" s="517"/>
      <c r="R673" s="517"/>
      <c r="S673" s="517"/>
      <c r="T673" s="517"/>
      <c r="U673" s="517"/>
      <c r="V673" s="517"/>
      <c r="W673" s="517"/>
      <c r="X673" s="517"/>
      <c r="Y673" s="517"/>
      <c r="Z673" s="517"/>
    </row>
    <row r="674" spans="1:26" ht="12.75">
      <c r="A674" s="517"/>
      <c r="B674" s="517"/>
      <c r="C674" s="517"/>
      <c r="D674" s="517"/>
      <c r="E674" s="517"/>
      <c r="F674" s="517"/>
      <c r="G674" s="517"/>
      <c r="H674" s="404"/>
      <c r="I674" s="517"/>
      <c r="J674" s="517"/>
      <c r="K674" s="517"/>
      <c r="L674" s="517"/>
      <c r="M674" s="517"/>
      <c r="N674" s="517"/>
      <c r="O674" s="517"/>
      <c r="P674" s="517"/>
      <c r="Q674" s="517"/>
      <c r="R674" s="517"/>
      <c r="S674" s="517"/>
      <c r="T674" s="517"/>
      <c r="U674" s="517"/>
      <c r="V674" s="517"/>
      <c r="W674" s="517"/>
      <c r="X674" s="517"/>
      <c r="Y674" s="517"/>
      <c r="Z674" s="517"/>
    </row>
    <row r="675" spans="1:26" ht="12.75">
      <c r="A675" s="517"/>
      <c r="B675" s="517"/>
      <c r="C675" s="517"/>
      <c r="D675" s="517"/>
      <c r="E675" s="517"/>
      <c r="F675" s="517"/>
      <c r="G675" s="517"/>
      <c r="H675" s="404"/>
      <c r="I675" s="517"/>
      <c r="J675" s="517"/>
      <c r="K675" s="517"/>
      <c r="L675" s="517"/>
      <c r="M675" s="517"/>
      <c r="N675" s="517"/>
      <c r="O675" s="517"/>
      <c r="P675" s="517"/>
      <c r="Q675" s="517"/>
      <c r="R675" s="517"/>
      <c r="S675" s="517"/>
      <c r="T675" s="517"/>
      <c r="U675" s="517"/>
      <c r="V675" s="517"/>
      <c r="W675" s="517"/>
      <c r="X675" s="517"/>
      <c r="Y675" s="517"/>
      <c r="Z675" s="517"/>
    </row>
    <row r="676" spans="1:26" ht="12.75">
      <c r="A676" s="517"/>
      <c r="B676" s="517"/>
      <c r="C676" s="517"/>
      <c r="D676" s="517"/>
      <c r="E676" s="517"/>
      <c r="F676" s="517"/>
      <c r="G676" s="517"/>
      <c r="H676" s="404"/>
      <c r="I676" s="517"/>
      <c r="J676" s="517"/>
      <c r="K676" s="517"/>
      <c r="L676" s="517"/>
      <c r="M676" s="517"/>
      <c r="N676" s="517"/>
      <c r="O676" s="517"/>
      <c r="P676" s="517"/>
      <c r="Q676" s="517"/>
      <c r="R676" s="517"/>
      <c r="S676" s="517"/>
      <c r="T676" s="517"/>
      <c r="U676" s="517"/>
      <c r="V676" s="517"/>
      <c r="W676" s="517"/>
      <c r="X676" s="517"/>
      <c r="Y676" s="517"/>
      <c r="Z676" s="517"/>
    </row>
    <row r="677" spans="1:26" ht="12.75">
      <c r="A677" s="517"/>
      <c r="B677" s="517"/>
      <c r="C677" s="517"/>
      <c r="D677" s="517"/>
      <c r="E677" s="517"/>
      <c r="F677" s="517"/>
      <c r="G677" s="517"/>
      <c r="H677" s="404"/>
      <c r="I677" s="517"/>
      <c r="J677" s="517"/>
      <c r="K677" s="517"/>
      <c r="L677" s="517"/>
      <c r="M677" s="517"/>
      <c r="N677" s="517"/>
      <c r="O677" s="517"/>
      <c r="P677" s="517"/>
      <c r="Q677" s="517"/>
      <c r="R677" s="517"/>
      <c r="S677" s="517"/>
      <c r="T677" s="517"/>
      <c r="U677" s="517"/>
      <c r="V677" s="517"/>
      <c r="W677" s="517"/>
      <c r="X677" s="517"/>
      <c r="Y677" s="517"/>
      <c r="Z677" s="517"/>
    </row>
    <row r="678" spans="1:26" ht="12.75">
      <c r="A678" s="517"/>
      <c r="B678" s="517"/>
      <c r="C678" s="517"/>
      <c r="D678" s="517"/>
      <c r="E678" s="517"/>
      <c r="F678" s="517"/>
      <c r="G678" s="517"/>
      <c r="H678" s="404"/>
      <c r="I678" s="517"/>
      <c r="J678" s="517"/>
      <c r="K678" s="517"/>
      <c r="L678" s="517"/>
      <c r="M678" s="517"/>
      <c r="N678" s="517"/>
      <c r="O678" s="517"/>
      <c r="P678" s="517"/>
      <c r="Q678" s="517"/>
      <c r="R678" s="517"/>
      <c r="S678" s="517"/>
      <c r="T678" s="517"/>
      <c r="U678" s="517"/>
      <c r="V678" s="517"/>
      <c r="W678" s="517"/>
      <c r="X678" s="517"/>
      <c r="Y678" s="517"/>
      <c r="Z678" s="517"/>
    </row>
    <row r="679" spans="1:26" ht="12.75">
      <c r="A679" s="517"/>
      <c r="B679" s="517"/>
      <c r="C679" s="517"/>
      <c r="D679" s="517"/>
      <c r="E679" s="517"/>
      <c r="F679" s="517"/>
      <c r="G679" s="517"/>
      <c r="H679" s="404"/>
      <c r="I679" s="517"/>
      <c r="J679" s="517"/>
      <c r="K679" s="517"/>
      <c r="L679" s="517"/>
      <c r="M679" s="517"/>
      <c r="N679" s="517"/>
      <c r="O679" s="517"/>
      <c r="P679" s="517"/>
      <c r="Q679" s="517"/>
      <c r="R679" s="517"/>
      <c r="S679" s="517"/>
      <c r="T679" s="517"/>
      <c r="U679" s="517"/>
      <c r="V679" s="517"/>
      <c r="W679" s="517"/>
      <c r="X679" s="517"/>
      <c r="Y679" s="517"/>
      <c r="Z679" s="517"/>
    </row>
    <row r="680" spans="1:26" ht="12.75">
      <c r="A680" s="517"/>
      <c r="B680" s="517"/>
      <c r="C680" s="517"/>
      <c r="D680" s="517"/>
      <c r="E680" s="517"/>
      <c r="F680" s="517"/>
      <c r="G680" s="517"/>
      <c r="H680" s="404"/>
      <c r="I680" s="517"/>
      <c r="J680" s="517"/>
      <c r="K680" s="517"/>
      <c r="L680" s="517"/>
      <c r="M680" s="517"/>
      <c r="N680" s="517"/>
      <c r="O680" s="517"/>
      <c r="P680" s="517"/>
      <c r="Q680" s="517"/>
      <c r="R680" s="517"/>
      <c r="S680" s="517"/>
      <c r="T680" s="517"/>
      <c r="U680" s="517"/>
      <c r="V680" s="517"/>
      <c r="W680" s="517"/>
      <c r="X680" s="517"/>
      <c r="Y680" s="517"/>
      <c r="Z680" s="517"/>
    </row>
    <row r="681" spans="1:26" ht="12.75">
      <c r="A681" s="517"/>
      <c r="B681" s="517"/>
      <c r="C681" s="517"/>
      <c r="D681" s="517"/>
      <c r="E681" s="517"/>
      <c r="F681" s="517"/>
      <c r="G681" s="517"/>
      <c r="H681" s="404"/>
      <c r="I681" s="517"/>
      <c r="J681" s="517"/>
      <c r="K681" s="517"/>
      <c r="L681" s="517"/>
      <c r="M681" s="517"/>
      <c r="N681" s="517"/>
      <c r="O681" s="517"/>
      <c r="P681" s="517"/>
      <c r="Q681" s="517"/>
      <c r="R681" s="517"/>
      <c r="S681" s="517"/>
      <c r="T681" s="517"/>
      <c r="U681" s="517"/>
      <c r="V681" s="517"/>
      <c r="W681" s="517"/>
      <c r="X681" s="517"/>
      <c r="Y681" s="517"/>
      <c r="Z681" s="517"/>
    </row>
    <row r="682" spans="1:26" ht="12.75">
      <c r="A682" s="517"/>
      <c r="B682" s="517"/>
      <c r="C682" s="517"/>
      <c r="D682" s="517"/>
      <c r="E682" s="517"/>
      <c r="F682" s="517"/>
      <c r="G682" s="517"/>
      <c r="H682" s="404"/>
      <c r="I682" s="517"/>
      <c r="J682" s="517"/>
      <c r="K682" s="517"/>
      <c r="L682" s="517"/>
      <c r="M682" s="517"/>
      <c r="N682" s="517"/>
      <c r="O682" s="517"/>
      <c r="P682" s="517"/>
      <c r="Q682" s="517"/>
      <c r="R682" s="517"/>
      <c r="S682" s="517"/>
      <c r="T682" s="517"/>
      <c r="U682" s="517"/>
      <c r="V682" s="517"/>
      <c r="W682" s="517"/>
      <c r="X682" s="517"/>
      <c r="Y682" s="517"/>
      <c r="Z682" s="517"/>
    </row>
    <row r="683" spans="1:26" ht="12.75">
      <c r="A683" s="517"/>
      <c r="B683" s="517"/>
      <c r="C683" s="517"/>
      <c r="D683" s="517"/>
      <c r="E683" s="517"/>
      <c r="F683" s="517"/>
      <c r="G683" s="517"/>
      <c r="H683" s="404"/>
      <c r="I683" s="517"/>
      <c r="J683" s="517"/>
      <c r="K683" s="517"/>
      <c r="L683" s="517"/>
      <c r="M683" s="517"/>
      <c r="N683" s="517"/>
      <c r="O683" s="517"/>
      <c r="P683" s="517"/>
      <c r="Q683" s="517"/>
      <c r="R683" s="517"/>
      <c r="S683" s="517"/>
      <c r="T683" s="517"/>
      <c r="U683" s="517"/>
      <c r="V683" s="517"/>
      <c r="W683" s="517"/>
      <c r="X683" s="517"/>
      <c r="Y683" s="517"/>
      <c r="Z683" s="517"/>
    </row>
    <row r="684" spans="1:26" ht="12.75">
      <c r="A684" s="517"/>
      <c r="B684" s="517"/>
      <c r="C684" s="517"/>
      <c r="D684" s="517"/>
      <c r="E684" s="517"/>
      <c r="F684" s="517"/>
      <c r="G684" s="517"/>
      <c r="H684" s="404"/>
      <c r="I684" s="517"/>
      <c r="J684" s="517"/>
      <c r="K684" s="517"/>
      <c r="L684" s="517"/>
      <c r="M684" s="517"/>
      <c r="N684" s="517"/>
      <c r="O684" s="517"/>
      <c r="P684" s="517"/>
      <c r="Q684" s="517"/>
      <c r="R684" s="517"/>
      <c r="S684" s="517"/>
      <c r="T684" s="517"/>
      <c r="U684" s="517"/>
      <c r="V684" s="517"/>
      <c r="W684" s="517"/>
      <c r="X684" s="517"/>
      <c r="Y684" s="517"/>
      <c r="Z684" s="517"/>
    </row>
    <row r="685" spans="1:26" ht="12.75">
      <c r="A685" s="517"/>
      <c r="B685" s="517"/>
      <c r="C685" s="517"/>
      <c r="D685" s="517"/>
      <c r="E685" s="517"/>
      <c r="F685" s="517"/>
      <c r="G685" s="517"/>
      <c r="H685" s="404"/>
      <c r="I685" s="517"/>
      <c r="J685" s="517"/>
      <c r="K685" s="517"/>
      <c r="L685" s="517"/>
      <c r="M685" s="517"/>
      <c r="N685" s="517"/>
      <c r="O685" s="517"/>
      <c r="P685" s="517"/>
      <c r="Q685" s="517"/>
      <c r="R685" s="517"/>
      <c r="S685" s="517"/>
      <c r="T685" s="517"/>
      <c r="U685" s="517"/>
      <c r="V685" s="517"/>
      <c r="W685" s="517"/>
      <c r="X685" s="517"/>
      <c r="Y685" s="517"/>
      <c r="Z685" s="517"/>
    </row>
    <row r="686" spans="1:26" ht="12.75">
      <c r="A686" s="517"/>
      <c r="B686" s="517"/>
      <c r="C686" s="517"/>
      <c r="D686" s="517"/>
      <c r="E686" s="517"/>
      <c r="F686" s="517"/>
      <c r="G686" s="517"/>
      <c r="H686" s="404"/>
      <c r="I686" s="517"/>
      <c r="J686" s="517"/>
      <c r="K686" s="517"/>
      <c r="L686" s="517"/>
      <c r="M686" s="517"/>
      <c r="N686" s="517"/>
      <c r="O686" s="517"/>
      <c r="P686" s="517"/>
      <c r="Q686" s="517"/>
      <c r="R686" s="517"/>
      <c r="S686" s="517"/>
      <c r="T686" s="517"/>
      <c r="U686" s="517"/>
      <c r="V686" s="517"/>
      <c r="W686" s="517"/>
      <c r="X686" s="517"/>
      <c r="Y686" s="517"/>
      <c r="Z686" s="517"/>
    </row>
    <row r="687" spans="1:26" ht="12.75">
      <c r="A687" s="517"/>
      <c r="B687" s="517"/>
      <c r="C687" s="517"/>
      <c r="D687" s="517"/>
      <c r="E687" s="517"/>
      <c r="F687" s="517"/>
      <c r="G687" s="517"/>
      <c r="H687" s="404"/>
      <c r="I687" s="517"/>
      <c r="J687" s="517"/>
      <c r="K687" s="517"/>
      <c r="L687" s="517"/>
      <c r="M687" s="517"/>
      <c r="N687" s="517"/>
      <c r="O687" s="517"/>
      <c r="P687" s="517"/>
      <c r="Q687" s="517"/>
      <c r="R687" s="517"/>
      <c r="S687" s="517"/>
      <c r="T687" s="517"/>
      <c r="U687" s="517"/>
      <c r="V687" s="517"/>
      <c r="W687" s="517"/>
      <c r="X687" s="517"/>
      <c r="Y687" s="517"/>
      <c r="Z687" s="517"/>
    </row>
    <row r="688" spans="1:26" ht="12.75">
      <c r="A688" s="517"/>
      <c r="B688" s="517"/>
      <c r="C688" s="517"/>
      <c r="D688" s="517"/>
      <c r="E688" s="517"/>
      <c r="F688" s="517"/>
      <c r="G688" s="517"/>
      <c r="H688" s="404"/>
      <c r="I688" s="517"/>
      <c r="J688" s="517"/>
      <c r="K688" s="517"/>
      <c r="L688" s="517"/>
      <c r="M688" s="517"/>
      <c r="N688" s="517"/>
      <c r="O688" s="517"/>
      <c r="P688" s="517"/>
      <c r="Q688" s="517"/>
      <c r="R688" s="517"/>
      <c r="S688" s="517"/>
      <c r="T688" s="517"/>
      <c r="U688" s="517"/>
      <c r="V688" s="517"/>
      <c r="W688" s="517"/>
      <c r="X688" s="517"/>
      <c r="Y688" s="517"/>
      <c r="Z688" s="517"/>
    </row>
    <row r="689" spans="1:26" ht="12.75">
      <c r="A689" s="517"/>
      <c r="B689" s="517"/>
      <c r="C689" s="517"/>
      <c r="D689" s="517"/>
      <c r="E689" s="517"/>
      <c r="F689" s="517"/>
      <c r="G689" s="517"/>
      <c r="H689" s="404"/>
      <c r="I689" s="517"/>
      <c r="J689" s="517"/>
      <c r="K689" s="517"/>
      <c r="L689" s="517"/>
      <c r="M689" s="517"/>
      <c r="N689" s="517"/>
      <c r="O689" s="517"/>
      <c r="P689" s="517"/>
      <c r="Q689" s="517"/>
      <c r="R689" s="517"/>
      <c r="S689" s="517"/>
      <c r="T689" s="517"/>
      <c r="U689" s="517"/>
      <c r="V689" s="517"/>
      <c r="W689" s="517"/>
      <c r="X689" s="517"/>
      <c r="Y689" s="517"/>
      <c r="Z689" s="517"/>
    </row>
    <row r="690" spans="1:26" ht="12.75">
      <c r="A690" s="517"/>
      <c r="B690" s="517"/>
      <c r="C690" s="517"/>
      <c r="D690" s="517"/>
      <c r="E690" s="517"/>
      <c r="F690" s="517"/>
      <c r="G690" s="517"/>
      <c r="H690" s="404"/>
      <c r="I690" s="517"/>
      <c r="J690" s="517"/>
      <c r="K690" s="517"/>
      <c r="L690" s="517"/>
      <c r="M690" s="517"/>
      <c r="N690" s="517"/>
      <c r="O690" s="517"/>
      <c r="P690" s="517"/>
      <c r="Q690" s="517"/>
      <c r="R690" s="517"/>
      <c r="S690" s="517"/>
      <c r="T690" s="517"/>
      <c r="U690" s="517"/>
      <c r="V690" s="517"/>
      <c r="W690" s="517"/>
      <c r="X690" s="517"/>
      <c r="Y690" s="517"/>
      <c r="Z690" s="517"/>
    </row>
    <row r="691" spans="1:26" ht="12.75">
      <c r="A691" s="517"/>
      <c r="B691" s="517"/>
      <c r="C691" s="517"/>
      <c r="D691" s="517"/>
      <c r="E691" s="517"/>
      <c r="F691" s="517"/>
      <c r="G691" s="517"/>
      <c r="H691" s="404"/>
      <c r="I691" s="517"/>
      <c r="J691" s="517"/>
      <c r="K691" s="517"/>
      <c r="L691" s="517"/>
      <c r="M691" s="517"/>
      <c r="N691" s="517"/>
      <c r="O691" s="517"/>
      <c r="P691" s="517"/>
      <c r="Q691" s="517"/>
      <c r="R691" s="517"/>
      <c r="S691" s="517"/>
      <c r="T691" s="517"/>
      <c r="U691" s="517"/>
      <c r="V691" s="517"/>
      <c r="W691" s="517"/>
      <c r="X691" s="517"/>
      <c r="Y691" s="517"/>
      <c r="Z691" s="517"/>
    </row>
    <row r="692" spans="1:26" ht="12.75">
      <c r="A692" s="517"/>
      <c r="B692" s="517"/>
      <c r="C692" s="517"/>
      <c r="D692" s="517"/>
      <c r="E692" s="517"/>
      <c r="F692" s="517"/>
      <c r="G692" s="517"/>
      <c r="H692" s="404"/>
      <c r="I692" s="517"/>
      <c r="J692" s="517"/>
      <c r="K692" s="517"/>
      <c r="L692" s="517"/>
      <c r="M692" s="517"/>
      <c r="N692" s="517"/>
      <c r="O692" s="517"/>
      <c r="P692" s="517"/>
      <c r="Q692" s="517"/>
      <c r="R692" s="517"/>
      <c r="S692" s="517"/>
      <c r="T692" s="517"/>
      <c r="U692" s="517"/>
      <c r="V692" s="517"/>
      <c r="W692" s="517"/>
      <c r="X692" s="517"/>
      <c r="Y692" s="517"/>
      <c r="Z692" s="517"/>
    </row>
    <row r="693" spans="1:26" ht="12.75">
      <c r="A693" s="517"/>
      <c r="B693" s="517"/>
      <c r="C693" s="517"/>
      <c r="D693" s="517"/>
      <c r="E693" s="517"/>
      <c r="F693" s="517"/>
      <c r="G693" s="517"/>
      <c r="H693" s="404"/>
      <c r="I693" s="517"/>
      <c r="J693" s="517"/>
      <c r="K693" s="517"/>
      <c r="L693" s="517"/>
      <c r="M693" s="517"/>
      <c r="N693" s="517"/>
      <c r="O693" s="517"/>
      <c r="P693" s="517"/>
      <c r="Q693" s="517"/>
      <c r="R693" s="517"/>
      <c r="S693" s="517"/>
      <c r="T693" s="517"/>
      <c r="U693" s="517"/>
      <c r="V693" s="517"/>
      <c r="W693" s="517"/>
      <c r="X693" s="517"/>
      <c r="Y693" s="517"/>
      <c r="Z693" s="517"/>
    </row>
    <row r="694" spans="1:26" ht="12.75">
      <c r="A694" s="517"/>
      <c r="B694" s="517"/>
      <c r="C694" s="517"/>
      <c r="D694" s="517"/>
      <c r="E694" s="517"/>
      <c r="F694" s="517"/>
      <c r="G694" s="517"/>
      <c r="H694" s="404"/>
      <c r="I694" s="517"/>
      <c r="J694" s="517"/>
      <c r="K694" s="517"/>
      <c r="L694" s="517"/>
      <c r="M694" s="517"/>
      <c r="N694" s="517"/>
      <c r="O694" s="517"/>
      <c r="P694" s="517"/>
      <c r="Q694" s="517"/>
      <c r="R694" s="517"/>
      <c r="S694" s="517"/>
      <c r="T694" s="517"/>
      <c r="U694" s="517"/>
      <c r="V694" s="517"/>
      <c r="W694" s="517"/>
      <c r="X694" s="517"/>
      <c r="Y694" s="517"/>
      <c r="Z694" s="517"/>
    </row>
    <row r="695" spans="1:26" ht="12.75">
      <c r="A695" s="517"/>
      <c r="B695" s="517"/>
      <c r="C695" s="517"/>
      <c r="D695" s="517"/>
      <c r="E695" s="517"/>
      <c r="F695" s="517"/>
      <c r="G695" s="517"/>
      <c r="H695" s="404"/>
      <c r="I695" s="517"/>
      <c r="J695" s="517"/>
      <c r="K695" s="517"/>
      <c r="L695" s="517"/>
      <c r="M695" s="517"/>
      <c r="N695" s="517"/>
      <c r="O695" s="517"/>
      <c r="P695" s="517"/>
      <c r="Q695" s="517"/>
      <c r="R695" s="517"/>
      <c r="S695" s="517"/>
      <c r="T695" s="517"/>
      <c r="U695" s="517"/>
      <c r="V695" s="517"/>
      <c r="W695" s="517"/>
      <c r="X695" s="517"/>
      <c r="Y695" s="517"/>
      <c r="Z695" s="517"/>
    </row>
    <row r="696" spans="1:26" ht="12.75">
      <c r="A696" s="517"/>
      <c r="B696" s="517"/>
      <c r="C696" s="517"/>
      <c r="D696" s="517"/>
      <c r="E696" s="517"/>
      <c r="F696" s="517"/>
      <c r="G696" s="517"/>
      <c r="H696" s="404"/>
      <c r="I696" s="517"/>
      <c r="J696" s="517"/>
      <c r="K696" s="517"/>
      <c r="L696" s="517"/>
      <c r="M696" s="517"/>
      <c r="N696" s="517"/>
      <c r="O696" s="517"/>
      <c r="P696" s="517"/>
      <c r="Q696" s="517"/>
      <c r="R696" s="517"/>
      <c r="S696" s="517"/>
      <c r="T696" s="517"/>
      <c r="U696" s="517"/>
      <c r="V696" s="517"/>
      <c r="W696" s="517"/>
      <c r="X696" s="517"/>
      <c r="Y696" s="517"/>
      <c r="Z696" s="517"/>
    </row>
    <row r="697" spans="1:26" ht="12.75">
      <c r="A697" s="517"/>
      <c r="B697" s="517"/>
      <c r="C697" s="517"/>
      <c r="D697" s="517"/>
      <c r="E697" s="517"/>
      <c r="F697" s="517"/>
      <c r="G697" s="517"/>
      <c r="H697" s="404"/>
      <c r="I697" s="517"/>
      <c r="J697" s="517"/>
      <c r="K697" s="517"/>
      <c r="L697" s="517"/>
      <c r="M697" s="517"/>
      <c r="N697" s="517"/>
      <c r="O697" s="517"/>
      <c r="P697" s="517"/>
      <c r="Q697" s="517"/>
      <c r="R697" s="517"/>
      <c r="S697" s="517"/>
      <c r="T697" s="517"/>
      <c r="U697" s="517"/>
      <c r="V697" s="517"/>
      <c r="W697" s="517"/>
      <c r="X697" s="517"/>
      <c r="Y697" s="517"/>
      <c r="Z697" s="517"/>
    </row>
    <row r="698" spans="1:26" ht="12.75">
      <c r="A698" s="517"/>
      <c r="B698" s="517"/>
      <c r="C698" s="517"/>
      <c r="D698" s="517"/>
      <c r="E698" s="517"/>
      <c r="F698" s="517"/>
      <c r="G698" s="517"/>
      <c r="H698" s="404"/>
      <c r="I698" s="517"/>
      <c r="J698" s="517"/>
      <c r="K698" s="517"/>
      <c r="L698" s="517"/>
      <c r="M698" s="517"/>
      <c r="N698" s="517"/>
      <c r="O698" s="517"/>
      <c r="P698" s="517"/>
      <c r="Q698" s="517"/>
      <c r="R698" s="517"/>
      <c r="S698" s="517"/>
      <c r="T698" s="517"/>
      <c r="U698" s="517"/>
      <c r="V698" s="517"/>
      <c r="W698" s="517"/>
      <c r="X698" s="517"/>
      <c r="Y698" s="517"/>
      <c r="Z698" s="517"/>
    </row>
    <row r="699" spans="1:26" ht="12.75">
      <c r="A699" s="517"/>
      <c r="B699" s="517"/>
      <c r="C699" s="517"/>
      <c r="D699" s="517"/>
      <c r="E699" s="517"/>
      <c r="F699" s="517"/>
      <c r="G699" s="517"/>
      <c r="H699" s="404"/>
      <c r="I699" s="517"/>
      <c r="J699" s="517"/>
      <c r="K699" s="517"/>
      <c r="L699" s="517"/>
      <c r="M699" s="517"/>
      <c r="N699" s="517"/>
      <c r="O699" s="517"/>
      <c r="P699" s="517"/>
      <c r="Q699" s="517"/>
      <c r="R699" s="517"/>
      <c r="S699" s="517"/>
      <c r="T699" s="517"/>
      <c r="U699" s="517"/>
      <c r="V699" s="517"/>
      <c r="W699" s="517"/>
      <c r="X699" s="517"/>
      <c r="Y699" s="517"/>
      <c r="Z699" s="517"/>
    </row>
    <row r="700" spans="1:26" ht="12.75">
      <c r="A700" s="517"/>
      <c r="B700" s="517"/>
      <c r="C700" s="517"/>
      <c r="D700" s="517"/>
      <c r="E700" s="517"/>
      <c r="F700" s="517"/>
      <c r="G700" s="517"/>
      <c r="H700" s="404"/>
      <c r="I700" s="517"/>
      <c r="J700" s="517"/>
      <c r="K700" s="517"/>
      <c r="L700" s="517"/>
      <c r="M700" s="517"/>
      <c r="N700" s="517"/>
      <c r="O700" s="517"/>
      <c r="P700" s="517"/>
      <c r="Q700" s="517"/>
      <c r="R700" s="517"/>
      <c r="S700" s="517"/>
      <c r="T700" s="517"/>
      <c r="U700" s="517"/>
      <c r="V700" s="517"/>
      <c r="W700" s="517"/>
      <c r="X700" s="517"/>
      <c r="Y700" s="517"/>
      <c r="Z700" s="517"/>
    </row>
    <row r="701" spans="1:26" ht="12.75">
      <c r="A701" s="517"/>
      <c r="B701" s="517"/>
      <c r="C701" s="517"/>
      <c r="D701" s="517"/>
      <c r="E701" s="517"/>
      <c r="F701" s="517"/>
      <c r="G701" s="517"/>
      <c r="H701" s="404"/>
      <c r="I701" s="517"/>
      <c r="J701" s="517"/>
      <c r="K701" s="517"/>
      <c r="L701" s="517"/>
      <c r="M701" s="517"/>
      <c r="N701" s="517"/>
      <c r="O701" s="517"/>
      <c r="P701" s="517"/>
      <c r="Q701" s="517"/>
      <c r="R701" s="517"/>
      <c r="S701" s="517"/>
      <c r="T701" s="517"/>
      <c r="U701" s="517"/>
      <c r="V701" s="517"/>
      <c r="W701" s="517"/>
      <c r="X701" s="517"/>
      <c r="Y701" s="517"/>
      <c r="Z701" s="517"/>
    </row>
    <row r="702" spans="1:26" ht="12.75">
      <c r="A702" s="517"/>
      <c r="B702" s="517"/>
      <c r="C702" s="517"/>
      <c r="D702" s="517"/>
      <c r="E702" s="517"/>
      <c r="F702" s="517"/>
      <c r="G702" s="517"/>
      <c r="H702" s="404"/>
      <c r="I702" s="517"/>
      <c r="J702" s="517"/>
      <c r="K702" s="517"/>
      <c r="L702" s="517"/>
      <c r="M702" s="517"/>
      <c r="N702" s="517"/>
      <c r="O702" s="517"/>
      <c r="P702" s="517"/>
      <c r="Q702" s="517"/>
      <c r="R702" s="517"/>
      <c r="S702" s="517"/>
      <c r="T702" s="517"/>
      <c r="U702" s="517"/>
      <c r="V702" s="517"/>
      <c r="W702" s="517"/>
      <c r="X702" s="517"/>
      <c r="Y702" s="517"/>
      <c r="Z702" s="517"/>
    </row>
    <row r="703" spans="1:26" ht="12.75">
      <c r="A703" s="517"/>
      <c r="B703" s="517"/>
      <c r="C703" s="517"/>
      <c r="D703" s="517"/>
      <c r="E703" s="517"/>
      <c r="F703" s="517"/>
      <c r="G703" s="517"/>
      <c r="H703" s="404"/>
      <c r="I703" s="517"/>
      <c r="J703" s="517"/>
      <c r="K703" s="517"/>
      <c r="L703" s="517"/>
      <c r="M703" s="517"/>
      <c r="N703" s="517"/>
      <c r="O703" s="517"/>
      <c r="P703" s="517"/>
      <c r="Q703" s="517"/>
      <c r="R703" s="517"/>
      <c r="S703" s="517"/>
      <c r="T703" s="517"/>
      <c r="U703" s="517"/>
      <c r="V703" s="517"/>
      <c r="W703" s="517"/>
      <c r="X703" s="517"/>
      <c r="Y703" s="517"/>
      <c r="Z703" s="517"/>
    </row>
    <row r="704" spans="1:26" ht="12.75">
      <c r="A704" s="517"/>
      <c r="B704" s="517"/>
      <c r="C704" s="517"/>
      <c r="D704" s="517"/>
      <c r="E704" s="517"/>
      <c r="F704" s="517"/>
      <c r="G704" s="517"/>
      <c r="H704" s="404"/>
      <c r="I704" s="517"/>
      <c r="J704" s="517"/>
      <c r="K704" s="517"/>
      <c r="L704" s="517"/>
      <c r="M704" s="517"/>
      <c r="N704" s="517"/>
      <c r="O704" s="517"/>
      <c r="P704" s="517"/>
      <c r="Q704" s="517"/>
      <c r="R704" s="517"/>
      <c r="S704" s="517"/>
      <c r="T704" s="517"/>
      <c r="U704" s="517"/>
      <c r="V704" s="517"/>
      <c r="W704" s="517"/>
      <c r="X704" s="517"/>
      <c r="Y704" s="517"/>
      <c r="Z704" s="517"/>
    </row>
    <row r="705" spans="1:26" ht="12.75">
      <c r="A705" s="517"/>
      <c r="B705" s="517"/>
      <c r="C705" s="517"/>
      <c r="D705" s="517"/>
      <c r="E705" s="517"/>
      <c r="F705" s="517"/>
      <c r="G705" s="517"/>
      <c r="H705" s="404"/>
      <c r="I705" s="517"/>
      <c r="J705" s="517"/>
      <c r="K705" s="517"/>
      <c r="L705" s="517"/>
      <c r="M705" s="517"/>
      <c r="N705" s="517"/>
      <c r="O705" s="517"/>
      <c r="P705" s="517"/>
      <c r="Q705" s="517"/>
      <c r="R705" s="517"/>
      <c r="S705" s="517"/>
      <c r="T705" s="517"/>
      <c r="U705" s="517"/>
      <c r="V705" s="517"/>
      <c r="W705" s="517"/>
      <c r="X705" s="517"/>
      <c r="Y705" s="517"/>
      <c r="Z705" s="517"/>
    </row>
    <row r="706" spans="1:26" ht="12.75">
      <c r="A706" s="517"/>
      <c r="B706" s="517"/>
      <c r="C706" s="517"/>
      <c r="D706" s="517"/>
      <c r="E706" s="517"/>
      <c r="F706" s="517"/>
      <c r="G706" s="517"/>
      <c r="H706" s="404"/>
      <c r="I706" s="517"/>
      <c r="J706" s="517"/>
      <c r="K706" s="517"/>
      <c r="L706" s="517"/>
      <c r="M706" s="517"/>
      <c r="N706" s="517"/>
      <c r="O706" s="517"/>
      <c r="P706" s="517"/>
      <c r="Q706" s="517"/>
      <c r="R706" s="517"/>
      <c r="S706" s="517"/>
      <c r="T706" s="517"/>
      <c r="U706" s="517"/>
      <c r="V706" s="517"/>
      <c r="W706" s="517"/>
      <c r="X706" s="517"/>
      <c r="Y706" s="517"/>
      <c r="Z706" s="517"/>
    </row>
    <row r="707" spans="1:26" ht="12.75">
      <c r="A707" s="517"/>
      <c r="B707" s="517"/>
      <c r="C707" s="517"/>
      <c r="D707" s="517"/>
      <c r="E707" s="517"/>
      <c r="F707" s="517"/>
      <c r="G707" s="517"/>
      <c r="H707" s="404"/>
      <c r="I707" s="517"/>
      <c r="J707" s="517"/>
      <c r="K707" s="517"/>
      <c r="L707" s="517"/>
      <c r="M707" s="517"/>
      <c r="N707" s="517"/>
      <c r="O707" s="517"/>
      <c r="P707" s="517"/>
      <c r="Q707" s="517"/>
      <c r="R707" s="517"/>
      <c r="S707" s="517"/>
      <c r="T707" s="517"/>
      <c r="U707" s="517"/>
      <c r="V707" s="517"/>
      <c r="W707" s="517"/>
      <c r="X707" s="517"/>
      <c r="Y707" s="517"/>
      <c r="Z707" s="517"/>
    </row>
    <row r="708" spans="1:26" ht="12.75">
      <c r="A708" s="517"/>
      <c r="B708" s="517"/>
      <c r="C708" s="517"/>
      <c r="D708" s="517"/>
      <c r="E708" s="517"/>
      <c r="F708" s="517"/>
      <c r="G708" s="517"/>
      <c r="H708" s="404"/>
      <c r="I708" s="517"/>
      <c r="J708" s="517"/>
      <c r="K708" s="517"/>
      <c r="L708" s="517"/>
      <c r="M708" s="517"/>
      <c r="N708" s="517"/>
      <c r="O708" s="517"/>
      <c r="P708" s="517"/>
      <c r="Q708" s="517"/>
      <c r="R708" s="517"/>
      <c r="S708" s="517"/>
      <c r="T708" s="517"/>
      <c r="U708" s="517"/>
      <c r="V708" s="517"/>
      <c r="W708" s="517"/>
      <c r="X708" s="517"/>
      <c r="Y708" s="517"/>
      <c r="Z708" s="517"/>
    </row>
    <row r="709" spans="1:26" ht="12.75">
      <c r="A709" s="517"/>
      <c r="B709" s="517"/>
      <c r="C709" s="517"/>
      <c r="D709" s="517"/>
      <c r="E709" s="517"/>
      <c r="F709" s="517"/>
      <c r="G709" s="517"/>
      <c r="H709" s="404"/>
      <c r="I709" s="517"/>
      <c r="J709" s="517"/>
      <c r="K709" s="517"/>
      <c r="L709" s="517"/>
      <c r="M709" s="517"/>
      <c r="N709" s="517"/>
      <c r="O709" s="517"/>
      <c r="P709" s="517"/>
      <c r="Q709" s="517"/>
      <c r="R709" s="517"/>
      <c r="S709" s="517"/>
      <c r="T709" s="517"/>
      <c r="U709" s="517"/>
      <c r="V709" s="517"/>
      <c r="W709" s="517"/>
      <c r="X709" s="517"/>
      <c r="Y709" s="517"/>
      <c r="Z709" s="517"/>
    </row>
    <row r="710" spans="1:26" ht="12.75">
      <c r="A710" s="517"/>
      <c r="B710" s="517"/>
      <c r="C710" s="517"/>
      <c r="D710" s="517"/>
      <c r="E710" s="517"/>
      <c r="F710" s="517"/>
      <c r="G710" s="517"/>
      <c r="H710" s="404"/>
      <c r="I710" s="517"/>
      <c r="J710" s="517"/>
      <c r="K710" s="517"/>
      <c r="L710" s="517"/>
      <c r="M710" s="517"/>
      <c r="N710" s="517"/>
      <c r="O710" s="517"/>
      <c r="P710" s="517"/>
      <c r="Q710" s="517"/>
      <c r="R710" s="517"/>
      <c r="S710" s="517"/>
      <c r="T710" s="517"/>
      <c r="U710" s="517"/>
      <c r="V710" s="517"/>
      <c r="W710" s="517"/>
      <c r="X710" s="517"/>
      <c r="Y710" s="517"/>
      <c r="Z710" s="517"/>
    </row>
    <row r="711" spans="1:26" ht="12.75">
      <c r="A711" s="517"/>
      <c r="B711" s="517"/>
      <c r="C711" s="517"/>
      <c r="D711" s="517"/>
      <c r="E711" s="517"/>
      <c r="F711" s="517"/>
      <c r="G711" s="517"/>
      <c r="H711" s="404"/>
      <c r="I711" s="517"/>
      <c r="J711" s="517"/>
      <c r="K711" s="517"/>
      <c r="L711" s="517"/>
      <c r="M711" s="517"/>
      <c r="N711" s="517"/>
      <c r="O711" s="517"/>
      <c r="P711" s="517"/>
      <c r="Q711" s="517"/>
      <c r="R711" s="517"/>
      <c r="S711" s="517"/>
      <c r="T711" s="517"/>
      <c r="U711" s="517"/>
      <c r="V711" s="517"/>
      <c r="W711" s="517"/>
      <c r="X711" s="517"/>
      <c r="Y711" s="517"/>
      <c r="Z711" s="517"/>
    </row>
    <row r="712" spans="1:26" ht="12.75">
      <c r="A712" s="517"/>
      <c r="B712" s="517"/>
      <c r="C712" s="517"/>
      <c r="D712" s="517"/>
      <c r="E712" s="517"/>
      <c r="F712" s="517"/>
      <c r="G712" s="517"/>
      <c r="H712" s="404"/>
      <c r="I712" s="517"/>
      <c r="J712" s="517"/>
      <c r="K712" s="517"/>
      <c r="L712" s="517"/>
      <c r="M712" s="517"/>
      <c r="N712" s="517"/>
      <c r="O712" s="517"/>
      <c r="P712" s="517"/>
      <c r="Q712" s="517"/>
      <c r="R712" s="517"/>
      <c r="S712" s="517"/>
      <c r="T712" s="517"/>
      <c r="U712" s="517"/>
      <c r="V712" s="517"/>
      <c r="W712" s="517"/>
      <c r="X712" s="517"/>
      <c r="Y712" s="517"/>
      <c r="Z712" s="517"/>
    </row>
    <row r="713" spans="1:26" ht="12.75">
      <c r="A713" s="517"/>
      <c r="B713" s="517"/>
      <c r="C713" s="517"/>
      <c r="D713" s="517"/>
      <c r="E713" s="517"/>
      <c r="F713" s="517"/>
      <c r="G713" s="517"/>
      <c r="H713" s="404"/>
      <c r="I713" s="517"/>
      <c r="J713" s="517"/>
      <c r="K713" s="517"/>
      <c r="L713" s="517"/>
      <c r="M713" s="517"/>
      <c r="N713" s="517"/>
      <c r="O713" s="517"/>
      <c r="P713" s="517"/>
      <c r="Q713" s="517"/>
      <c r="R713" s="517"/>
      <c r="S713" s="517"/>
      <c r="T713" s="517"/>
      <c r="U713" s="517"/>
      <c r="V713" s="517"/>
      <c r="W713" s="517"/>
      <c r="X713" s="517"/>
      <c r="Y713" s="517"/>
      <c r="Z713" s="517"/>
    </row>
    <row r="714" spans="1:26" ht="12.75">
      <c r="A714" s="517"/>
      <c r="B714" s="517"/>
      <c r="C714" s="517"/>
      <c r="D714" s="517"/>
      <c r="E714" s="517"/>
      <c r="F714" s="517"/>
      <c r="G714" s="517"/>
      <c r="H714" s="404"/>
      <c r="I714" s="517"/>
      <c r="J714" s="517"/>
      <c r="K714" s="517"/>
      <c r="L714" s="517"/>
      <c r="M714" s="517"/>
      <c r="N714" s="517"/>
      <c r="O714" s="517"/>
      <c r="P714" s="517"/>
      <c r="Q714" s="517"/>
      <c r="R714" s="517"/>
      <c r="S714" s="517"/>
      <c r="T714" s="517"/>
      <c r="U714" s="517"/>
      <c r="V714" s="517"/>
      <c r="W714" s="517"/>
      <c r="X714" s="517"/>
      <c r="Y714" s="517"/>
      <c r="Z714" s="517"/>
    </row>
    <row r="715" spans="1:26" ht="12.75">
      <c r="A715" s="517"/>
      <c r="B715" s="517"/>
      <c r="C715" s="517"/>
      <c r="D715" s="517"/>
      <c r="E715" s="517"/>
      <c r="F715" s="517"/>
      <c r="G715" s="517"/>
      <c r="H715" s="404"/>
      <c r="I715" s="517"/>
      <c r="J715" s="517"/>
      <c r="K715" s="517"/>
      <c r="L715" s="517"/>
      <c r="M715" s="517"/>
      <c r="N715" s="517"/>
      <c r="O715" s="517"/>
      <c r="P715" s="517"/>
      <c r="Q715" s="517"/>
      <c r="R715" s="517"/>
      <c r="S715" s="517"/>
      <c r="T715" s="517"/>
      <c r="U715" s="517"/>
      <c r="V715" s="517"/>
      <c r="W715" s="517"/>
      <c r="X715" s="517"/>
      <c r="Y715" s="517"/>
      <c r="Z715" s="517"/>
    </row>
    <row r="716" spans="1:26" ht="12.75">
      <c r="A716" s="517"/>
      <c r="B716" s="517"/>
      <c r="C716" s="517"/>
      <c r="D716" s="517"/>
      <c r="E716" s="517"/>
      <c r="F716" s="517"/>
      <c r="G716" s="517"/>
      <c r="H716" s="404"/>
      <c r="I716" s="517"/>
      <c r="J716" s="517"/>
      <c r="K716" s="517"/>
      <c r="L716" s="517"/>
      <c r="M716" s="517"/>
      <c r="N716" s="517"/>
      <c r="O716" s="517"/>
      <c r="P716" s="517"/>
      <c r="Q716" s="517"/>
      <c r="R716" s="517"/>
      <c r="S716" s="517"/>
      <c r="T716" s="517"/>
      <c r="U716" s="517"/>
      <c r="V716" s="517"/>
      <c r="W716" s="517"/>
      <c r="X716" s="517"/>
      <c r="Y716" s="517"/>
      <c r="Z716" s="517"/>
    </row>
    <row r="717" spans="1:26" ht="12.75">
      <c r="A717" s="517"/>
      <c r="B717" s="517"/>
      <c r="C717" s="517"/>
      <c r="D717" s="517"/>
      <c r="E717" s="517"/>
      <c r="F717" s="517"/>
      <c r="G717" s="517"/>
      <c r="H717" s="404"/>
      <c r="I717" s="517"/>
      <c r="J717" s="517"/>
      <c r="K717" s="517"/>
      <c r="L717" s="517"/>
      <c r="M717" s="517"/>
      <c r="N717" s="517"/>
      <c r="O717" s="517"/>
      <c r="P717" s="517"/>
      <c r="Q717" s="517"/>
      <c r="R717" s="517"/>
      <c r="S717" s="517"/>
      <c r="T717" s="517"/>
      <c r="U717" s="517"/>
      <c r="V717" s="517"/>
      <c r="W717" s="517"/>
      <c r="X717" s="517"/>
      <c r="Y717" s="517"/>
      <c r="Z717" s="517"/>
    </row>
    <row r="718" spans="1:26" ht="12.75">
      <c r="A718" s="517"/>
      <c r="B718" s="517"/>
      <c r="C718" s="517"/>
      <c r="D718" s="517"/>
      <c r="E718" s="517"/>
      <c r="F718" s="517"/>
      <c r="G718" s="517"/>
      <c r="H718" s="404"/>
      <c r="I718" s="517"/>
      <c r="J718" s="517"/>
      <c r="K718" s="517"/>
      <c r="L718" s="517"/>
      <c r="M718" s="517"/>
      <c r="N718" s="517"/>
      <c r="O718" s="517"/>
      <c r="P718" s="517"/>
      <c r="Q718" s="517"/>
      <c r="R718" s="517"/>
      <c r="S718" s="517"/>
      <c r="T718" s="517"/>
      <c r="U718" s="517"/>
      <c r="V718" s="517"/>
      <c r="W718" s="517"/>
      <c r="X718" s="517"/>
      <c r="Y718" s="517"/>
      <c r="Z718" s="517"/>
    </row>
    <row r="719" spans="1:26" ht="12.75">
      <c r="A719" s="517"/>
      <c r="B719" s="517"/>
      <c r="C719" s="517"/>
      <c r="D719" s="517"/>
      <c r="E719" s="517"/>
      <c r="F719" s="517"/>
      <c r="G719" s="517"/>
      <c r="H719" s="404"/>
      <c r="I719" s="517"/>
      <c r="J719" s="517"/>
      <c r="K719" s="517"/>
      <c r="L719" s="517"/>
      <c r="M719" s="517"/>
      <c r="N719" s="517"/>
      <c r="O719" s="517"/>
      <c r="P719" s="517"/>
      <c r="Q719" s="517"/>
      <c r="R719" s="517"/>
      <c r="S719" s="517"/>
      <c r="T719" s="517"/>
      <c r="U719" s="517"/>
      <c r="V719" s="517"/>
      <c r="W719" s="517"/>
      <c r="X719" s="517"/>
      <c r="Y719" s="517"/>
      <c r="Z719" s="517"/>
    </row>
    <row r="720" spans="1:26" ht="12.75">
      <c r="A720" s="517"/>
      <c r="B720" s="517"/>
      <c r="C720" s="517"/>
      <c r="D720" s="517"/>
      <c r="E720" s="517"/>
      <c r="F720" s="517"/>
      <c r="G720" s="517"/>
      <c r="H720" s="404"/>
      <c r="I720" s="517"/>
      <c r="J720" s="517"/>
      <c r="K720" s="517"/>
      <c r="L720" s="517"/>
      <c r="M720" s="517"/>
      <c r="N720" s="517"/>
      <c r="O720" s="517"/>
      <c r="P720" s="517"/>
      <c r="Q720" s="517"/>
      <c r="R720" s="517"/>
      <c r="S720" s="517"/>
      <c r="T720" s="517"/>
      <c r="U720" s="517"/>
      <c r="V720" s="517"/>
      <c r="W720" s="517"/>
      <c r="X720" s="517"/>
      <c r="Y720" s="517"/>
      <c r="Z720" s="517"/>
    </row>
    <row r="721" spans="1:26" ht="12.75">
      <c r="A721" s="517"/>
      <c r="B721" s="517"/>
      <c r="C721" s="517"/>
      <c r="D721" s="517"/>
      <c r="E721" s="517"/>
      <c r="F721" s="517"/>
      <c r="G721" s="517"/>
      <c r="H721" s="404"/>
      <c r="I721" s="517"/>
      <c r="J721" s="517"/>
      <c r="K721" s="517"/>
      <c r="L721" s="517"/>
      <c r="M721" s="517"/>
      <c r="N721" s="517"/>
      <c r="O721" s="517"/>
      <c r="P721" s="517"/>
      <c r="Q721" s="517"/>
      <c r="R721" s="517"/>
      <c r="S721" s="517"/>
      <c r="T721" s="517"/>
      <c r="U721" s="517"/>
      <c r="V721" s="517"/>
      <c r="W721" s="517"/>
      <c r="X721" s="517"/>
      <c r="Y721" s="517"/>
      <c r="Z721" s="517"/>
    </row>
    <row r="722" spans="1:26" ht="12.75">
      <c r="A722" s="517"/>
      <c r="B722" s="517"/>
      <c r="C722" s="517"/>
      <c r="D722" s="517"/>
      <c r="E722" s="517"/>
      <c r="F722" s="517"/>
      <c r="G722" s="517"/>
      <c r="H722" s="404"/>
      <c r="I722" s="517"/>
      <c r="J722" s="517"/>
      <c r="K722" s="517"/>
      <c r="L722" s="517"/>
      <c r="M722" s="517"/>
      <c r="N722" s="517"/>
      <c r="O722" s="517"/>
      <c r="P722" s="517"/>
      <c r="Q722" s="517"/>
      <c r="R722" s="517"/>
      <c r="S722" s="517"/>
      <c r="T722" s="517"/>
      <c r="U722" s="517"/>
      <c r="V722" s="517"/>
      <c r="W722" s="517"/>
      <c r="X722" s="517"/>
      <c r="Y722" s="517"/>
      <c r="Z722" s="517"/>
    </row>
    <row r="723" spans="1:26" ht="12.75">
      <c r="A723" s="517"/>
      <c r="B723" s="517"/>
      <c r="C723" s="517"/>
      <c r="D723" s="517"/>
      <c r="E723" s="517"/>
      <c r="F723" s="517"/>
      <c r="G723" s="517"/>
      <c r="H723" s="404"/>
      <c r="I723" s="517"/>
      <c r="J723" s="517"/>
      <c r="K723" s="517"/>
      <c r="L723" s="517"/>
      <c r="M723" s="517"/>
      <c r="N723" s="517"/>
      <c r="O723" s="517"/>
      <c r="P723" s="517"/>
      <c r="Q723" s="517"/>
      <c r="R723" s="517"/>
      <c r="S723" s="517"/>
      <c r="T723" s="517"/>
      <c r="U723" s="517"/>
      <c r="V723" s="517"/>
      <c r="W723" s="517"/>
      <c r="X723" s="517"/>
      <c r="Y723" s="517"/>
      <c r="Z723" s="517"/>
    </row>
    <row r="724" spans="1:26" ht="12.75">
      <c r="A724" s="517"/>
      <c r="B724" s="517"/>
      <c r="C724" s="517"/>
      <c r="D724" s="517"/>
      <c r="E724" s="517"/>
      <c r="F724" s="517"/>
      <c r="G724" s="517"/>
      <c r="H724" s="404"/>
      <c r="I724" s="517"/>
      <c r="J724" s="517"/>
      <c r="K724" s="517"/>
      <c r="L724" s="517"/>
      <c r="M724" s="517"/>
      <c r="N724" s="517"/>
      <c r="O724" s="517"/>
      <c r="P724" s="517"/>
      <c r="Q724" s="517"/>
      <c r="R724" s="517"/>
      <c r="S724" s="517"/>
      <c r="T724" s="517"/>
      <c r="U724" s="517"/>
      <c r="V724" s="517"/>
      <c r="W724" s="517"/>
      <c r="X724" s="517"/>
      <c r="Y724" s="517"/>
      <c r="Z724" s="517"/>
    </row>
    <row r="725" spans="1:26" ht="12.75">
      <c r="A725" s="517"/>
      <c r="B725" s="517"/>
      <c r="C725" s="517"/>
      <c r="D725" s="517"/>
      <c r="E725" s="517"/>
      <c r="F725" s="517"/>
      <c r="G725" s="517"/>
      <c r="H725" s="404"/>
      <c r="I725" s="517"/>
      <c r="J725" s="517"/>
      <c r="K725" s="517"/>
      <c r="L725" s="517"/>
      <c r="M725" s="517"/>
      <c r="N725" s="517"/>
      <c r="O725" s="517"/>
      <c r="P725" s="517"/>
      <c r="Q725" s="517"/>
      <c r="R725" s="517"/>
      <c r="S725" s="517"/>
      <c r="T725" s="517"/>
      <c r="U725" s="517"/>
      <c r="V725" s="517"/>
      <c r="W725" s="517"/>
      <c r="X725" s="517"/>
      <c r="Y725" s="517"/>
      <c r="Z725" s="517"/>
    </row>
    <row r="726" spans="1:26" ht="12.75">
      <c r="A726" s="517"/>
      <c r="B726" s="517"/>
      <c r="C726" s="517"/>
      <c r="D726" s="517"/>
      <c r="E726" s="517"/>
      <c r="F726" s="517"/>
      <c r="G726" s="517"/>
      <c r="H726" s="404"/>
      <c r="I726" s="517"/>
      <c r="J726" s="517"/>
      <c r="K726" s="517"/>
      <c r="L726" s="517"/>
      <c r="M726" s="517"/>
      <c r="N726" s="517"/>
      <c r="O726" s="517"/>
      <c r="P726" s="517"/>
      <c r="Q726" s="517"/>
      <c r="R726" s="517"/>
      <c r="S726" s="517"/>
      <c r="T726" s="517"/>
      <c r="U726" s="517"/>
      <c r="V726" s="517"/>
      <c r="W726" s="517"/>
      <c r="X726" s="517"/>
      <c r="Y726" s="517"/>
      <c r="Z726" s="517"/>
    </row>
    <row r="727" spans="1:26" ht="12.75">
      <c r="A727" s="517"/>
      <c r="B727" s="517"/>
      <c r="C727" s="517"/>
      <c r="D727" s="517"/>
      <c r="E727" s="517"/>
      <c r="F727" s="517"/>
      <c r="G727" s="517"/>
      <c r="H727" s="404"/>
      <c r="I727" s="517"/>
      <c r="J727" s="517"/>
      <c r="K727" s="517"/>
      <c r="L727" s="517"/>
      <c r="M727" s="517"/>
      <c r="N727" s="517"/>
      <c r="O727" s="517"/>
      <c r="P727" s="517"/>
      <c r="Q727" s="517"/>
      <c r="R727" s="517"/>
      <c r="S727" s="517"/>
      <c r="T727" s="517"/>
      <c r="U727" s="517"/>
      <c r="V727" s="517"/>
      <c r="W727" s="517"/>
      <c r="X727" s="517"/>
      <c r="Y727" s="517"/>
      <c r="Z727" s="517"/>
    </row>
    <row r="728" spans="1:26" ht="12.75">
      <c r="A728" s="517"/>
      <c r="B728" s="517"/>
      <c r="C728" s="517"/>
      <c r="D728" s="517"/>
      <c r="E728" s="517"/>
      <c r="F728" s="517"/>
      <c r="G728" s="517"/>
      <c r="H728" s="404"/>
      <c r="I728" s="517"/>
      <c r="J728" s="517"/>
      <c r="K728" s="517"/>
      <c r="L728" s="517"/>
      <c r="M728" s="517"/>
      <c r="N728" s="517"/>
      <c r="O728" s="517"/>
      <c r="P728" s="517"/>
      <c r="Q728" s="517"/>
      <c r="R728" s="517"/>
      <c r="S728" s="517"/>
      <c r="T728" s="517"/>
      <c r="U728" s="517"/>
      <c r="V728" s="517"/>
      <c r="W728" s="517"/>
      <c r="X728" s="517"/>
      <c r="Y728" s="517"/>
      <c r="Z728" s="517"/>
    </row>
    <row r="729" spans="1:26" ht="12.75">
      <c r="A729" s="517"/>
      <c r="B729" s="517"/>
      <c r="C729" s="517"/>
      <c r="D729" s="517"/>
      <c r="E729" s="517"/>
      <c r="F729" s="517"/>
      <c r="G729" s="517"/>
      <c r="H729" s="404"/>
      <c r="I729" s="517"/>
      <c r="J729" s="517"/>
      <c r="K729" s="517"/>
      <c r="L729" s="517"/>
      <c r="M729" s="517"/>
      <c r="N729" s="517"/>
      <c r="O729" s="517"/>
      <c r="P729" s="517"/>
      <c r="Q729" s="517"/>
      <c r="R729" s="517"/>
      <c r="S729" s="517"/>
      <c r="T729" s="517"/>
      <c r="U729" s="517"/>
      <c r="V729" s="517"/>
      <c r="W729" s="517"/>
      <c r="X729" s="517"/>
      <c r="Y729" s="517"/>
      <c r="Z729" s="517"/>
    </row>
    <row r="730" spans="1:26" ht="12.75">
      <c r="A730" s="517"/>
      <c r="B730" s="517"/>
      <c r="C730" s="517"/>
      <c r="D730" s="517"/>
      <c r="E730" s="517"/>
      <c r="F730" s="517"/>
      <c r="G730" s="517"/>
      <c r="H730" s="404"/>
      <c r="I730" s="517"/>
      <c r="J730" s="517"/>
      <c r="K730" s="517"/>
      <c r="L730" s="517"/>
      <c r="M730" s="517"/>
      <c r="N730" s="517"/>
      <c r="O730" s="517"/>
      <c r="P730" s="517"/>
      <c r="Q730" s="517"/>
      <c r="R730" s="517"/>
      <c r="S730" s="517"/>
      <c r="T730" s="517"/>
      <c r="U730" s="517"/>
      <c r="V730" s="517"/>
      <c r="W730" s="517"/>
      <c r="X730" s="517"/>
      <c r="Y730" s="517"/>
      <c r="Z730" s="517"/>
    </row>
    <row r="731" spans="1:26" ht="12.75">
      <c r="A731" s="517"/>
      <c r="B731" s="517"/>
      <c r="C731" s="517"/>
      <c r="D731" s="517"/>
      <c r="E731" s="517"/>
      <c r="F731" s="517"/>
      <c r="G731" s="517"/>
      <c r="H731" s="404"/>
      <c r="I731" s="517"/>
      <c r="J731" s="517"/>
      <c r="K731" s="517"/>
      <c r="L731" s="517"/>
      <c r="M731" s="517"/>
      <c r="N731" s="517"/>
      <c r="O731" s="517"/>
      <c r="P731" s="517"/>
      <c r="Q731" s="517"/>
      <c r="R731" s="517"/>
      <c r="S731" s="517"/>
      <c r="T731" s="517"/>
      <c r="U731" s="517"/>
      <c r="V731" s="517"/>
      <c r="W731" s="517"/>
      <c r="X731" s="517"/>
      <c r="Y731" s="517"/>
      <c r="Z731" s="517"/>
    </row>
    <row r="732" spans="1:26" ht="12.75">
      <c r="A732" s="517"/>
      <c r="B732" s="517"/>
      <c r="C732" s="517"/>
      <c r="D732" s="517"/>
      <c r="E732" s="517"/>
      <c r="F732" s="517"/>
      <c r="G732" s="517"/>
      <c r="H732" s="404"/>
      <c r="I732" s="517"/>
      <c r="J732" s="517"/>
      <c r="K732" s="517"/>
      <c r="L732" s="517"/>
      <c r="M732" s="517"/>
      <c r="N732" s="517"/>
      <c r="O732" s="517"/>
      <c r="P732" s="517"/>
      <c r="Q732" s="517"/>
      <c r="R732" s="517"/>
      <c r="S732" s="517"/>
      <c r="T732" s="517"/>
      <c r="U732" s="517"/>
      <c r="V732" s="517"/>
      <c r="W732" s="517"/>
      <c r="X732" s="517"/>
      <c r="Y732" s="517"/>
      <c r="Z732" s="517"/>
    </row>
    <row r="733" spans="1:26" ht="12.75">
      <c r="A733" s="517"/>
      <c r="B733" s="517"/>
      <c r="C733" s="517"/>
      <c r="D733" s="517"/>
      <c r="E733" s="517"/>
      <c r="F733" s="517"/>
      <c r="G733" s="517"/>
      <c r="H733" s="404"/>
      <c r="I733" s="517"/>
      <c r="J733" s="517"/>
      <c r="K733" s="517"/>
      <c r="L733" s="517"/>
      <c r="M733" s="517"/>
      <c r="N733" s="517"/>
      <c r="O733" s="517"/>
      <c r="P733" s="517"/>
      <c r="Q733" s="517"/>
      <c r="R733" s="517"/>
      <c r="S733" s="517"/>
      <c r="T733" s="517"/>
      <c r="U733" s="517"/>
      <c r="V733" s="517"/>
      <c r="W733" s="517"/>
      <c r="X733" s="517"/>
      <c r="Y733" s="517"/>
      <c r="Z733" s="517"/>
    </row>
    <row r="734" spans="1:26" ht="12.75">
      <c r="A734" s="517"/>
      <c r="B734" s="517"/>
      <c r="C734" s="517"/>
      <c r="D734" s="517"/>
      <c r="E734" s="517"/>
      <c r="F734" s="517"/>
      <c r="G734" s="517"/>
      <c r="H734" s="404"/>
      <c r="I734" s="517"/>
      <c r="J734" s="517"/>
      <c r="K734" s="517"/>
      <c r="L734" s="517"/>
      <c r="M734" s="517"/>
      <c r="N734" s="517"/>
      <c r="O734" s="517"/>
      <c r="P734" s="517"/>
      <c r="Q734" s="517"/>
      <c r="R734" s="517"/>
      <c r="S734" s="517"/>
      <c r="T734" s="517"/>
      <c r="U734" s="517"/>
      <c r="V734" s="517"/>
      <c r="W734" s="517"/>
      <c r="X734" s="517"/>
      <c r="Y734" s="517"/>
      <c r="Z734" s="517"/>
    </row>
    <row r="735" spans="1:26" ht="12.75">
      <c r="A735" s="517"/>
      <c r="B735" s="517"/>
      <c r="C735" s="517"/>
      <c r="D735" s="517"/>
      <c r="E735" s="517"/>
      <c r="F735" s="517"/>
      <c r="G735" s="517"/>
      <c r="H735" s="404"/>
      <c r="I735" s="517"/>
      <c r="J735" s="517"/>
      <c r="K735" s="517"/>
      <c r="L735" s="517"/>
      <c r="M735" s="517"/>
      <c r="N735" s="517"/>
      <c r="O735" s="517"/>
      <c r="P735" s="517"/>
      <c r="Q735" s="517"/>
      <c r="R735" s="517"/>
      <c r="S735" s="517"/>
      <c r="T735" s="517"/>
      <c r="U735" s="517"/>
      <c r="V735" s="517"/>
      <c r="W735" s="517"/>
      <c r="X735" s="517"/>
      <c r="Y735" s="517"/>
      <c r="Z735" s="517"/>
    </row>
    <row r="736" spans="1:26" ht="12.75">
      <c r="A736" s="517"/>
      <c r="B736" s="517"/>
      <c r="C736" s="517"/>
      <c r="D736" s="517"/>
      <c r="E736" s="517"/>
      <c r="F736" s="517"/>
      <c r="G736" s="517"/>
      <c r="H736" s="404"/>
      <c r="I736" s="517"/>
      <c r="J736" s="517"/>
      <c r="K736" s="517"/>
      <c r="L736" s="517"/>
      <c r="M736" s="517"/>
      <c r="N736" s="517"/>
      <c r="O736" s="517"/>
      <c r="P736" s="517"/>
      <c r="Q736" s="517"/>
      <c r="R736" s="517"/>
      <c r="S736" s="517"/>
      <c r="T736" s="517"/>
      <c r="U736" s="517"/>
      <c r="V736" s="517"/>
      <c r="W736" s="517"/>
      <c r="X736" s="517"/>
      <c r="Y736" s="517"/>
      <c r="Z736" s="517"/>
    </row>
    <row r="737" spans="1:26" ht="12.75">
      <c r="A737" s="517"/>
      <c r="B737" s="517"/>
      <c r="C737" s="517"/>
      <c r="D737" s="517"/>
      <c r="E737" s="517"/>
      <c r="F737" s="517"/>
      <c r="G737" s="517"/>
      <c r="H737" s="404"/>
      <c r="I737" s="517"/>
      <c r="J737" s="517"/>
      <c r="K737" s="517"/>
      <c r="L737" s="517"/>
      <c r="M737" s="517"/>
      <c r="N737" s="517"/>
      <c r="O737" s="517"/>
      <c r="P737" s="517"/>
      <c r="Q737" s="517"/>
      <c r="R737" s="517"/>
      <c r="S737" s="517"/>
      <c r="T737" s="517"/>
      <c r="U737" s="517"/>
      <c r="V737" s="517"/>
      <c r="W737" s="517"/>
      <c r="X737" s="517"/>
      <c r="Y737" s="517"/>
      <c r="Z737" s="517"/>
    </row>
    <row r="738" spans="1:26" ht="12.75">
      <c r="A738" s="517"/>
      <c r="B738" s="517"/>
      <c r="C738" s="517"/>
      <c r="D738" s="517"/>
      <c r="E738" s="517"/>
      <c r="F738" s="517"/>
      <c r="G738" s="517"/>
      <c r="H738" s="404"/>
      <c r="I738" s="517"/>
      <c r="J738" s="517"/>
      <c r="K738" s="517"/>
      <c r="L738" s="517"/>
      <c r="M738" s="517"/>
      <c r="N738" s="517"/>
      <c r="O738" s="517"/>
      <c r="P738" s="517"/>
      <c r="Q738" s="517"/>
      <c r="R738" s="517"/>
      <c r="S738" s="517"/>
      <c r="T738" s="517"/>
      <c r="U738" s="517"/>
      <c r="V738" s="517"/>
      <c r="W738" s="517"/>
      <c r="X738" s="517"/>
      <c r="Y738" s="517"/>
      <c r="Z738" s="517"/>
    </row>
    <row r="739" spans="1:26" ht="12.75">
      <c r="A739" s="517"/>
      <c r="B739" s="517"/>
      <c r="C739" s="517"/>
      <c r="D739" s="517"/>
      <c r="E739" s="517"/>
      <c r="F739" s="517"/>
      <c r="G739" s="517"/>
      <c r="H739" s="404"/>
      <c r="I739" s="517"/>
      <c r="J739" s="517"/>
      <c r="K739" s="517"/>
      <c r="L739" s="517"/>
      <c r="M739" s="517"/>
      <c r="N739" s="517"/>
      <c r="O739" s="517"/>
      <c r="P739" s="517"/>
      <c r="Q739" s="517"/>
      <c r="R739" s="517"/>
      <c r="S739" s="517"/>
      <c r="T739" s="517"/>
      <c r="U739" s="517"/>
      <c r="V739" s="517"/>
      <c r="W739" s="517"/>
      <c r="X739" s="517"/>
      <c r="Y739" s="517"/>
      <c r="Z739" s="517"/>
    </row>
    <row r="740" spans="1:26" ht="12.75">
      <c r="A740" s="517"/>
      <c r="B740" s="517"/>
      <c r="C740" s="517"/>
      <c r="D740" s="517"/>
      <c r="E740" s="517"/>
      <c r="F740" s="517"/>
      <c r="G740" s="517"/>
      <c r="H740" s="404"/>
      <c r="I740" s="517"/>
      <c r="J740" s="517"/>
      <c r="K740" s="517"/>
      <c r="L740" s="517"/>
      <c r="M740" s="517"/>
      <c r="N740" s="517"/>
      <c r="O740" s="517"/>
      <c r="P740" s="517"/>
      <c r="Q740" s="517"/>
      <c r="R740" s="517"/>
      <c r="S740" s="517"/>
      <c r="T740" s="517"/>
      <c r="U740" s="517"/>
      <c r="V740" s="517"/>
      <c r="W740" s="517"/>
      <c r="X740" s="517"/>
      <c r="Y740" s="517"/>
      <c r="Z740" s="517"/>
    </row>
    <row r="741" spans="1:26" ht="12.75">
      <c r="A741" s="517"/>
      <c r="B741" s="517"/>
      <c r="C741" s="517"/>
      <c r="D741" s="517"/>
      <c r="E741" s="517"/>
      <c r="F741" s="517"/>
      <c r="G741" s="517"/>
      <c r="H741" s="404"/>
      <c r="I741" s="517"/>
      <c r="J741" s="517"/>
      <c r="K741" s="517"/>
      <c r="L741" s="517"/>
      <c r="M741" s="517"/>
      <c r="N741" s="517"/>
      <c r="O741" s="517"/>
      <c r="P741" s="517"/>
      <c r="Q741" s="517"/>
      <c r="R741" s="517"/>
      <c r="S741" s="517"/>
      <c r="T741" s="517"/>
      <c r="U741" s="517"/>
      <c r="V741" s="517"/>
      <c r="W741" s="517"/>
      <c r="X741" s="517"/>
      <c r="Y741" s="517"/>
      <c r="Z741" s="517"/>
    </row>
    <row r="742" spans="1:26" ht="12.75">
      <c r="A742" s="517"/>
      <c r="B742" s="517"/>
      <c r="C742" s="517"/>
      <c r="D742" s="517"/>
      <c r="E742" s="517"/>
      <c r="F742" s="517"/>
      <c r="G742" s="517"/>
      <c r="H742" s="404"/>
      <c r="I742" s="517"/>
      <c r="J742" s="517"/>
      <c r="K742" s="517"/>
      <c r="L742" s="517"/>
      <c r="M742" s="517"/>
      <c r="N742" s="517"/>
      <c r="O742" s="517"/>
      <c r="P742" s="517"/>
      <c r="Q742" s="517"/>
      <c r="R742" s="517"/>
      <c r="S742" s="517"/>
      <c r="T742" s="517"/>
      <c r="U742" s="517"/>
      <c r="V742" s="517"/>
      <c r="W742" s="517"/>
      <c r="X742" s="517"/>
      <c r="Y742" s="517"/>
      <c r="Z742" s="517"/>
    </row>
    <row r="743" spans="1:26" ht="12.75">
      <c r="A743" s="517"/>
      <c r="B743" s="517"/>
      <c r="C743" s="517"/>
      <c r="D743" s="517"/>
      <c r="E743" s="517"/>
      <c r="F743" s="517"/>
      <c r="G743" s="517"/>
      <c r="H743" s="404"/>
      <c r="I743" s="517"/>
      <c r="J743" s="517"/>
      <c r="K743" s="517"/>
      <c r="L743" s="517"/>
      <c r="M743" s="517"/>
      <c r="N743" s="517"/>
      <c r="O743" s="517"/>
      <c r="P743" s="517"/>
      <c r="Q743" s="517"/>
      <c r="R743" s="517"/>
      <c r="S743" s="517"/>
      <c r="T743" s="517"/>
      <c r="U743" s="517"/>
      <c r="V743" s="517"/>
      <c r="W743" s="517"/>
      <c r="X743" s="517"/>
      <c r="Y743" s="517"/>
      <c r="Z743" s="517"/>
    </row>
    <row r="744" spans="1:26" ht="12.75">
      <c r="A744" s="517"/>
      <c r="B744" s="517"/>
      <c r="C744" s="517"/>
      <c r="D744" s="517"/>
      <c r="E744" s="517"/>
      <c r="F744" s="517"/>
      <c r="G744" s="517"/>
      <c r="H744" s="404"/>
      <c r="I744" s="517"/>
      <c r="J744" s="517"/>
      <c r="K744" s="517"/>
      <c r="L744" s="517"/>
      <c r="M744" s="517"/>
      <c r="N744" s="517"/>
      <c r="O744" s="517"/>
      <c r="P744" s="517"/>
      <c r="Q744" s="517"/>
      <c r="R744" s="517"/>
      <c r="S744" s="517"/>
      <c r="T744" s="517"/>
      <c r="U744" s="517"/>
      <c r="V744" s="517"/>
      <c r="W744" s="517"/>
      <c r="X744" s="517"/>
      <c r="Y744" s="517"/>
      <c r="Z744" s="517"/>
    </row>
    <row r="745" spans="1:26" ht="12.75">
      <c r="A745" s="517"/>
      <c r="B745" s="517"/>
      <c r="C745" s="517"/>
      <c r="D745" s="517"/>
      <c r="E745" s="517"/>
      <c r="F745" s="517"/>
      <c r="G745" s="517"/>
      <c r="H745" s="404"/>
      <c r="I745" s="517"/>
      <c r="J745" s="517"/>
      <c r="K745" s="517"/>
      <c r="L745" s="517"/>
      <c r="M745" s="517"/>
      <c r="N745" s="517"/>
      <c r="O745" s="517"/>
      <c r="P745" s="517"/>
      <c r="Q745" s="517"/>
      <c r="R745" s="517"/>
      <c r="S745" s="517"/>
      <c r="T745" s="517"/>
      <c r="U745" s="517"/>
      <c r="V745" s="517"/>
      <c r="W745" s="517"/>
      <c r="X745" s="517"/>
      <c r="Y745" s="517"/>
      <c r="Z745" s="517"/>
    </row>
    <row r="746" spans="1:26" ht="12.75">
      <c r="A746" s="517"/>
      <c r="B746" s="517"/>
      <c r="C746" s="517"/>
      <c r="D746" s="517"/>
      <c r="E746" s="517"/>
      <c r="F746" s="517"/>
      <c r="G746" s="517"/>
      <c r="H746" s="404"/>
      <c r="I746" s="517"/>
      <c r="J746" s="517"/>
      <c r="K746" s="517"/>
      <c r="L746" s="517"/>
      <c r="M746" s="517"/>
      <c r="N746" s="517"/>
      <c r="O746" s="517"/>
      <c r="P746" s="517"/>
      <c r="Q746" s="517"/>
      <c r="R746" s="517"/>
      <c r="S746" s="517"/>
      <c r="T746" s="517"/>
      <c r="U746" s="517"/>
      <c r="V746" s="517"/>
      <c r="W746" s="517"/>
      <c r="X746" s="517"/>
      <c r="Y746" s="517"/>
      <c r="Z746" s="517"/>
    </row>
    <row r="747" spans="1:26" ht="12.75">
      <c r="A747" s="517"/>
      <c r="B747" s="517"/>
      <c r="C747" s="517"/>
      <c r="D747" s="517"/>
      <c r="E747" s="517"/>
      <c r="F747" s="517"/>
      <c r="G747" s="517"/>
      <c r="H747" s="404"/>
      <c r="I747" s="517"/>
      <c r="J747" s="517"/>
      <c r="K747" s="517"/>
      <c r="L747" s="517"/>
      <c r="M747" s="517"/>
      <c r="N747" s="517"/>
      <c r="O747" s="517"/>
      <c r="P747" s="517"/>
      <c r="Q747" s="517"/>
      <c r="R747" s="517"/>
      <c r="S747" s="517"/>
      <c r="T747" s="517"/>
      <c r="U747" s="517"/>
      <c r="V747" s="517"/>
      <c r="W747" s="517"/>
      <c r="X747" s="517"/>
      <c r="Y747" s="517"/>
      <c r="Z747" s="517"/>
    </row>
    <row r="748" spans="1:26" ht="12.75">
      <c r="A748" s="517"/>
      <c r="B748" s="517"/>
      <c r="C748" s="517"/>
      <c r="D748" s="517"/>
      <c r="E748" s="517"/>
      <c r="F748" s="517"/>
      <c r="G748" s="517"/>
      <c r="H748" s="404"/>
      <c r="I748" s="517"/>
      <c r="J748" s="517"/>
      <c r="K748" s="517"/>
      <c r="L748" s="517"/>
      <c r="M748" s="517"/>
      <c r="N748" s="517"/>
      <c r="O748" s="517"/>
      <c r="P748" s="517"/>
      <c r="Q748" s="517"/>
      <c r="R748" s="517"/>
      <c r="S748" s="517"/>
      <c r="T748" s="517"/>
      <c r="U748" s="517"/>
      <c r="V748" s="517"/>
      <c r="W748" s="517"/>
      <c r="X748" s="517"/>
      <c r="Y748" s="517"/>
      <c r="Z748" s="517"/>
    </row>
    <row r="749" spans="1:26" ht="12.75">
      <c r="A749" s="517"/>
      <c r="B749" s="517"/>
      <c r="C749" s="517"/>
      <c r="D749" s="517"/>
      <c r="E749" s="517"/>
      <c r="F749" s="517"/>
      <c r="G749" s="517"/>
      <c r="H749" s="404"/>
      <c r="I749" s="517"/>
      <c r="J749" s="517"/>
      <c r="K749" s="517"/>
      <c r="L749" s="517"/>
      <c r="M749" s="517"/>
      <c r="N749" s="517"/>
      <c r="O749" s="517"/>
      <c r="P749" s="517"/>
      <c r="Q749" s="517"/>
      <c r="R749" s="517"/>
      <c r="S749" s="517"/>
      <c r="T749" s="517"/>
      <c r="U749" s="517"/>
      <c r="V749" s="517"/>
      <c r="W749" s="517"/>
      <c r="X749" s="517"/>
      <c r="Y749" s="517"/>
      <c r="Z749" s="517"/>
    </row>
    <row r="750" spans="1:26" ht="12.75">
      <c r="A750" s="517"/>
      <c r="B750" s="517"/>
      <c r="C750" s="517"/>
      <c r="D750" s="517"/>
      <c r="E750" s="517"/>
      <c r="F750" s="517"/>
      <c r="G750" s="517"/>
      <c r="H750" s="404"/>
      <c r="I750" s="517"/>
      <c r="J750" s="517"/>
      <c r="K750" s="517"/>
      <c r="L750" s="517"/>
      <c r="M750" s="517"/>
      <c r="N750" s="517"/>
      <c r="O750" s="517"/>
      <c r="P750" s="517"/>
      <c r="Q750" s="517"/>
      <c r="R750" s="517"/>
      <c r="S750" s="517"/>
      <c r="T750" s="517"/>
      <c r="U750" s="517"/>
      <c r="V750" s="517"/>
      <c r="W750" s="517"/>
      <c r="X750" s="517"/>
      <c r="Y750" s="517"/>
      <c r="Z750" s="517"/>
    </row>
    <row r="751" spans="1:26" ht="12.75">
      <c r="A751" s="517"/>
      <c r="B751" s="517"/>
      <c r="C751" s="517"/>
      <c r="D751" s="517"/>
      <c r="E751" s="517"/>
      <c r="F751" s="517"/>
      <c r="G751" s="517"/>
      <c r="H751" s="404"/>
      <c r="I751" s="517"/>
      <c r="J751" s="517"/>
      <c r="K751" s="517"/>
      <c r="L751" s="517"/>
      <c r="M751" s="517"/>
      <c r="N751" s="517"/>
      <c r="O751" s="517"/>
      <c r="P751" s="517"/>
      <c r="Q751" s="517"/>
      <c r="R751" s="517"/>
      <c r="S751" s="517"/>
      <c r="T751" s="517"/>
      <c r="U751" s="517"/>
      <c r="V751" s="517"/>
      <c r="W751" s="517"/>
      <c r="X751" s="517"/>
      <c r="Y751" s="517"/>
      <c r="Z751" s="517"/>
    </row>
    <row r="752" spans="1:26" ht="12.75">
      <c r="A752" s="517"/>
      <c r="B752" s="517"/>
      <c r="C752" s="517"/>
      <c r="D752" s="517"/>
      <c r="E752" s="517"/>
      <c r="F752" s="517"/>
      <c r="G752" s="517"/>
      <c r="H752" s="404"/>
      <c r="I752" s="517"/>
      <c r="J752" s="517"/>
      <c r="K752" s="517"/>
      <c r="L752" s="517"/>
      <c r="M752" s="517"/>
      <c r="N752" s="517"/>
      <c r="O752" s="517"/>
      <c r="P752" s="517"/>
      <c r="Q752" s="517"/>
      <c r="R752" s="517"/>
      <c r="S752" s="517"/>
      <c r="T752" s="517"/>
      <c r="U752" s="517"/>
      <c r="V752" s="517"/>
      <c r="W752" s="517"/>
      <c r="X752" s="517"/>
      <c r="Y752" s="517"/>
      <c r="Z752" s="517"/>
    </row>
    <row r="753" spans="1:26" ht="12.75">
      <c r="A753" s="517"/>
      <c r="B753" s="517"/>
      <c r="C753" s="517"/>
      <c r="D753" s="517"/>
      <c r="E753" s="517"/>
      <c r="F753" s="517"/>
      <c r="G753" s="517"/>
      <c r="H753" s="404"/>
      <c r="I753" s="517"/>
      <c r="J753" s="517"/>
      <c r="K753" s="517"/>
      <c r="L753" s="517"/>
      <c r="M753" s="517"/>
      <c r="N753" s="517"/>
      <c r="O753" s="517"/>
      <c r="P753" s="517"/>
      <c r="Q753" s="517"/>
      <c r="R753" s="517"/>
      <c r="S753" s="517"/>
      <c r="T753" s="517"/>
      <c r="U753" s="517"/>
      <c r="V753" s="517"/>
      <c r="W753" s="517"/>
      <c r="X753" s="517"/>
      <c r="Y753" s="517"/>
      <c r="Z753" s="517"/>
    </row>
    <row r="754" spans="1:26" ht="12.75">
      <c r="A754" s="517"/>
      <c r="B754" s="517"/>
      <c r="C754" s="517"/>
      <c r="D754" s="517"/>
      <c r="E754" s="517"/>
      <c r="F754" s="517"/>
      <c r="G754" s="517"/>
      <c r="H754" s="404"/>
      <c r="I754" s="517"/>
      <c r="J754" s="517"/>
      <c r="K754" s="517"/>
      <c r="L754" s="517"/>
      <c r="M754" s="517"/>
      <c r="N754" s="517"/>
      <c r="O754" s="517"/>
      <c r="P754" s="517"/>
      <c r="Q754" s="517"/>
      <c r="R754" s="517"/>
      <c r="S754" s="517"/>
      <c r="T754" s="517"/>
      <c r="U754" s="517"/>
      <c r="V754" s="517"/>
      <c r="W754" s="517"/>
      <c r="X754" s="517"/>
      <c r="Y754" s="517"/>
      <c r="Z754" s="517"/>
    </row>
    <row r="755" spans="1:26" ht="12.75">
      <c r="A755" s="517"/>
      <c r="B755" s="517"/>
      <c r="C755" s="517"/>
      <c r="D755" s="517"/>
      <c r="E755" s="517"/>
      <c r="F755" s="517"/>
      <c r="G755" s="517"/>
      <c r="H755" s="404"/>
      <c r="I755" s="517"/>
      <c r="J755" s="517"/>
      <c r="K755" s="517"/>
      <c r="L755" s="517"/>
      <c r="M755" s="517"/>
      <c r="N755" s="517"/>
      <c r="O755" s="517"/>
      <c r="P755" s="517"/>
      <c r="Q755" s="517"/>
      <c r="R755" s="517"/>
      <c r="S755" s="517"/>
      <c r="T755" s="517"/>
      <c r="U755" s="517"/>
      <c r="V755" s="517"/>
      <c r="W755" s="517"/>
      <c r="X755" s="517"/>
      <c r="Y755" s="517"/>
      <c r="Z755" s="517"/>
    </row>
    <row r="756" spans="1:26" ht="12.75">
      <c r="A756" s="517"/>
      <c r="B756" s="517"/>
      <c r="C756" s="517"/>
      <c r="D756" s="517"/>
      <c r="E756" s="517"/>
      <c r="F756" s="517"/>
      <c r="G756" s="517"/>
      <c r="H756" s="404"/>
      <c r="I756" s="517"/>
      <c r="J756" s="517"/>
      <c r="K756" s="517"/>
      <c r="L756" s="517"/>
      <c r="M756" s="517"/>
      <c r="N756" s="517"/>
      <c r="O756" s="517"/>
      <c r="P756" s="517"/>
      <c r="Q756" s="517"/>
      <c r="R756" s="517"/>
      <c r="S756" s="517"/>
      <c r="T756" s="517"/>
      <c r="U756" s="517"/>
      <c r="V756" s="517"/>
      <c r="W756" s="517"/>
      <c r="X756" s="517"/>
      <c r="Y756" s="517"/>
      <c r="Z756" s="517"/>
    </row>
    <row r="757" spans="1:26" ht="12.75">
      <c r="A757" s="517"/>
      <c r="B757" s="517"/>
      <c r="C757" s="517"/>
      <c r="D757" s="517"/>
      <c r="E757" s="517"/>
      <c r="F757" s="517"/>
      <c r="G757" s="517"/>
      <c r="H757" s="404"/>
      <c r="I757" s="517"/>
      <c r="J757" s="517"/>
      <c r="K757" s="517"/>
      <c r="L757" s="517"/>
      <c r="M757" s="517"/>
      <c r="N757" s="517"/>
      <c r="O757" s="517"/>
      <c r="P757" s="517"/>
      <c r="Q757" s="517"/>
      <c r="R757" s="517"/>
      <c r="S757" s="517"/>
      <c r="T757" s="517"/>
      <c r="U757" s="517"/>
      <c r="V757" s="517"/>
      <c r="W757" s="517"/>
      <c r="X757" s="517"/>
      <c r="Y757" s="517"/>
      <c r="Z757" s="517"/>
    </row>
    <row r="758" spans="1:26" ht="12.75">
      <c r="A758" s="517"/>
      <c r="B758" s="517"/>
      <c r="C758" s="517"/>
      <c r="D758" s="517"/>
      <c r="E758" s="517"/>
      <c r="F758" s="517"/>
      <c r="G758" s="517"/>
      <c r="H758" s="404"/>
      <c r="I758" s="517"/>
      <c r="J758" s="517"/>
      <c r="K758" s="517"/>
      <c r="L758" s="517"/>
      <c r="M758" s="517"/>
      <c r="N758" s="517"/>
      <c r="O758" s="517"/>
      <c r="P758" s="517"/>
      <c r="Q758" s="517"/>
      <c r="R758" s="517"/>
      <c r="S758" s="517"/>
      <c r="T758" s="517"/>
      <c r="U758" s="517"/>
      <c r="V758" s="517"/>
      <c r="W758" s="517"/>
      <c r="X758" s="517"/>
      <c r="Y758" s="517"/>
      <c r="Z758" s="517"/>
    </row>
    <row r="759" spans="1:26" ht="12.75">
      <c r="A759" s="517"/>
      <c r="B759" s="517"/>
      <c r="C759" s="517"/>
      <c r="D759" s="517"/>
      <c r="E759" s="517"/>
      <c r="F759" s="517"/>
      <c r="G759" s="517"/>
      <c r="H759" s="404"/>
      <c r="I759" s="517"/>
      <c r="J759" s="517"/>
      <c r="K759" s="517"/>
      <c r="L759" s="517"/>
      <c r="M759" s="517"/>
      <c r="N759" s="517"/>
      <c r="O759" s="517"/>
      <c r="P759" s="517"/>
      <c r="Q759" s="517"/>
      <c r="R759" s="517"/>
      <c r="S759" s="517"/>
      <c r="T759" s="517"/>
      <c r="U759" s="517"/>
      <c r="V759" s="517"/>
      <c r="W759" s="517"/>
      <c r="X759" s="517"/>
      <c r="Y759" s="517"/>
      <c r="Z759" s="517"/>
    </row>
    <row r="760" spans="1:26" ht="12.75">
      <c r="A760" s="517"/>
      <c r="B760" s="517"/>
      <c r="C760" s="517"/>
      <c r="D760" s="517"/>
      <c r="E760" s="517"/>
      <c r="F760" s="517"/>
      <c r="G760" s="517"/>
      <c r="H760" s="404"/>
      <c r="I760" s="517"/>
      <c r="J760" s="517"/>
      <c r="K760" s="517"/>
      <c r="L760" s="517"/>
      <c r="M760" s="517"/>
      <c r="N760" s="517"/>
      <c r="O760" s="517"/>
      <c r="P760" s="517"/>
      <c r="Q760" s="517"/>
      <c r="R760" s="517"/>
      <c r="S760" s="517"/>
      <c r="T760" s="517"/>
      <c r="U760" s="517"/>
      <c r="V760" s="517"/>
      <c r="W760" s="517"/>
      <c r="X760" s="517"/>
      <c r="Y760" s="517"/>
      <c r="Z760" s="517"/>
    </row>
    <row r="761" spans="1:26" ht="12.75">
      <c r="A761" s="517"/>
      <c r="B761" s="517"/>
      <c r="C761" s="517"/>
      <c r="D761" s="517"/>
      <c r="E761" s="517"/>
      <c r="F761" s="517"/>
      <c r="G761" s="517"/>
      <c r="H761" s="404"/>
      <c r="I761" s="517"/>
      <c r="J761" s="517"/>
      <c r="K761" s="517"/>
      <c r="L761" s="517"/>
      <c r="M761" s="517"/>
      <c r="N761" s="517"/>
      <c r="O761" s="517"/>
      <c r="P761" s="517"/>
      <c r="Q761" s="517"/>
      <c r="R761" s="517"/>
      <c r="S761" s="517"/>
      <c r="T761" s="517"/>
      <c r="U761" s="517"/>
      <c r="V761" s="517"/>
      <c r="W761" s="517"/>
      <c r="X761" s="517"/>
      <c r="Y761" s="517"/>
      <c r="Z761" s="517"/>
    </row>
    <row r="762" spans="1:26" ht="12.75">
      <c r="A762" s="517"/>
      <c r="B762" s="517"/>
      <c r="C762" s="517"/>
      <c r="D762" s="517"/>
      <c r="E762" s="517"/>
      <c r="F762" s="517"/>
      <c r="G762" s="517"/>
      <c r="H762" s="404"/>
      <c r="I762" s="517"/>
      <c r="J762" s="517"/>
      <c r="K762" s="517"/>
      <c r="L762" s="517"/>
      <c r="M762" s="517"/>
      <c r="N762" s="517"/>
      <c r="O762" s="517"/>
      <c r="P762" s="517"/>
      <c r="Q762" s="517"/>
      <c r="R762" s="517"/>
      <c r="S762" s="517"/>
      <c r="T762" s="517"/>
      <c r="U762" s="517"/>
      <c r="V762" s="517"/>
      <c r="W762" s="517"/>
      <c r="X762" s="517"/>
      <c r="Y762" s="517"/>
      <c r="Z762" s="517"/>
    </row>
    <row r="763" spans="1:26" ht="12.75">
      <c r="A763" s="517"/>
      <c r="B763" s="517"/>
      <c r="C763" s="517"/>
      <c r="D763" s="517"/>
      <c r="E763" s="517"/>
      <c r="F763" s="517"/>
      <c r="G763" s="517"/>
      <c r="H763" s="404"/>
      <c r="I763" s="517"/>
      <c r="J763" s="517"/>
      <c r="K763" s="517"/>
      <c r="L763" s="517"/>
      <c r="M763" s="517"/>
      <c r="N763" s="517"/>
      <c r="O763" s="517"/>
      <c r="P763" s="517"/>
      <c r="Q763" s="517"/>
      <c r="R763" s="517"/>
      <c r="S763" s="517"/>
      <c r="T763" s="517"/>
      <c r="U763" s="517"/>
      <c r="V763" s="517"/>
      <c r="W763" s="517"/>
      <c r="X763" s="517"/>
      <c r="Y763" s="517"/>
      <c r="Z763" s="517"/>
    </row>
    <row r="764" spans="1:26" ht="12.75">
      <c r="A764" s="517"/>
      <c r="B764" s="517"/>
      <c r="C764" s="517"/>
      <c r="D764" s="517"/>
      <c r="E764" s="517"/>
      <c r="F764" s="517"/>
      <c r="G764" s="517"/>
      <c r="H764" s="404"/>
      <c r="I764" s="517"/>
      <c r="J764" s="517"/>
      <c r="K764" s="517"/>
      <c r="L764" s="517"/>
      <c r="M764" s="517"/>
      <c r="N764" s="517"/>
      <c r="O764" s="517"/>
      <c r="P764" s="517"/>
      <c r="Q764" s="517"/>
      <c r="R764" s="517"/>
      <c r="S764" s="517"/>
      <c r="T764" s="517"/>
      <c r="U764" s="517"/>
      <c r="V764" s="517"/>
      <c r="W764" s="517"/>
      <c r="X764" s="517"/>
      <c r="Y764" s="517"/>
      <c r="Z764" s="517"/>
    </row>
    <row r="765" spans="1:26" ht="12.75">
      <c r="A765" s="517"/>
      <c r="B765" s="517"/>
      <c r="C765" s="517"/>
      <c r="D765" s="517"/>
      <c r="E765" s="517"/>
      <c r="F765" s="517"/>
      <c r="G765" s="517"/>
      <c r="H765" s="404"/>
      <c r="I765" s="517"/>
      <c r="J765" s="517"/>
      <c r="K765" s="517"/>
      <c r="L765" s="517"/>
      <c r="M765" s="517"/>
      <c r="N765" s="517"/>
      <c r="O765" s="517"/>
      <c r="P765" s="517"/>
      <c r="Q765" s="517"/>
      <c r="R765" s="517"/>
      <c r="S765" s="517"/>
      <c r="T765" s="517"/>
      <c r="U765" s="517"/>
      <c r="V765" s="517"/>
      <c r="W765" s="517"/>
      <c r="X765" s="517"/>
      <c r="Y765" s="517"/>
      <c r="Z765" s="517"/>
    </row>
    <row r="766" spans="1:26" ht="12.75">
      <c r="A766" s="517"/>
      <c r="B766" s="517"/>
      <c r="C766" s="517"/>
      <c r="D766" s="517"/>
      <c r="E766" s="517"/>
      <c r="F766" s="517"/>
      <c r="G766" s="517"/>
      <c r="H766" s="404"/>
      <c r="I766" s="517"/>
      <c r="J766" s="517"/>
      <c r="K766" s="517"/>
      <c r="L766" s="517"/>
      <c r="M766" s="517"/>
      <c r="N766" s="517"/>
      <c r="O766" s="517"/>
      <c r="P766" s="517"/>
      <c r="Q766" s="517"/>
      <c r="R766" s="517"/>
      <c r="S766" s="517"/>
      <c r="T766" s="517"/>
      <c r="U766" s="517"/>
      <c r="V766" s="517"/>
      <c r="W766" s="517"/>
      <c r="X766" s="517"/>
      <c r="Y766" s="517"/>
      <c r="Z766" s="517"/>
    </row>
    <row r="767" spans="1:26" ht="12.75">
      <c r="A767" s="517"/>
      <c r="B767" s="517"/>
      <c r="C767" s="517"/>
      <c r="D767" s="517"/>
      <c r="E767" s="517"/>
      <c r="F767" s="517"/>
      <c r="G767" s="517"/>
      <c r="H767" s="404"/>
      <c r="I767" s="517"/>
      <c r="J767" s="517"/>
      <c r="K767" s="517"/>
      <c r="L767" s="517"/>
      <c r="M767" s="517"/>
      <c r="N767" s="517"/>
      <c r="O767" s="517"/>
      <c r="P767" s="517"/>
      <c r="Q767" s="517"/>
      <c r="R767" s="517"/>
      <c r="S767" s="517"/>
      <c r="T767" s="517"/>
      <c r="U767" s="517"/>
      <c r="V767" s="517"/>
      <c r="W767" s="517"/>
      <c r="X767" s="517"/>
      <c r="Y767" s="517"/>
      <c r="Z767" s="517"/>
    </row>
    <row r="768" spans="1:26" ht="12.75">
      <c r="A768" s="517"/>
      <c r="B768" s="517"/>
      <c r="C768" s="517"/>
      <c r="D768" s="517"/>
      <c r="E768" s="517"/>
      <c r="F768" s="517"/>
      <c r="G768" s="517"/>
      <c r="H768" s="404"/>
      <c r="I768" s="517"/>
      <c r="J768" s="517"/>
      <c r="K768" s="517"/>
      <c r="L768" s="517"/>
      <c r="M768" s="517"/>
      <c r="N768" s="517"/>
      <c r="O768" s="517"/>
      <c r="P768" s="517"/>
      <c r="Q768" s="517"/>
      <c r="R768" s="517"/>
      <c r="S768" s="517"/>
      <c r="T768" s="517"/>
      <c r="U768" s="517"/>
      <c r="V768" s="517"/>
      <c r="W768" s="517"/>
      <c r="X768" s="517"/>
      <c r="Y768" s="517"/>
      <c r="Z768" s="517"/>
    </row>
    <row r="769" spans="1:26" ht="12.75">
      <c r="A769" s="517"/>
      <c r="B769" s="517"/>
      <c r="C769" s="517"/>
      <c r="D769" s="517"/>
      <c r="E769" s="517"/>
      <c r="F769" s="517"/>
      <c r="G769" s="517"/>
      <c r="H769" s="404"/>
      <c r="I769" s="517"/>
      <c r="J769" s="517"/>
      <c r="K769" s="517"/>
      <c r="L769" s="517"/>
      <c r="M769" s="517"/>
      <c r="N769" s="517"/>
      <c r="O769" s="517"/>
      <c r="P769" s="517"/>
      <c r="Q769" s="517"/>
      <c r="R769" s="517"/>
      <c r="S769" s="517"/>
      <c r="T769" s="517"/>
      <c r="U769" s="517"/>
      <c r="V769" s="517"/>
      <c r="W769" s="517"/>
      <c r="X769" s="517"/>
      <c r="Y769" s="517"/>
      <c r="Z769" s="517"/>
    </row>
    <row r="770" spans="1:26" ht="12.75">
      <c r="A770" s="517"/>
      <c r="B770" s="517"/>
      <c r="C770" s="517"/>
      <c r="D770" s="517"/>
      <c r="E770" s="517"/>
      <c r="F770" s="517"/>
      <c r="G770" s="517"/>
      <c r="H770" s="404"/>
      <c r="I770" s="517"/>
      <c r="J770" s="517"/>
      <c r="K770" s="517"/>
      <c r="L770" s="517"/>
      <c r="M770" s="517"/>
      <c r="N770" s="517"/>
      <c r="O770" s="517"/>
      <c r="P770" s="517"/>
      <c r="Q770" s="517"/>
      <c r="R770" s="517"/>
      <c r="S770" s="517"/>
      <c r="T770" s="517"/>
      <c r="U770" s="517"/>
      <c r="V770" s="517"/>
      <c r="W770" s="517"/>
      <c r="X770" s="517"/>
      <c r="Y770" s="517"/>
      <c r="Z770" s="517"/>
    </row>
    <row r="771" spans="1:26" ht="12.75">
      <c r="A771" s="517"/>
      <c r="B771" s="517"/>
      <c r="C771" s="517"/>
      <c r="D771" s="517"/>
      <c r="E771" s="517"/>
      <c r="F771" s="517"/>
      <c r="G771" s="517"/>
      <c r="H771" s="404"/>
      <c r="I771" s="517"/>
      <c r="J771" s="517"/>
      <c r="K771" s="517"/>
      <c r="L771" s="517"/>
      <c r="M771" s="517"/>
      <c r="N771" s="517"/>
      <c r="O771" s="517"/>
      <c r="P771" s="517"/>
      <c r="Q771" s="517"/>
      <c r="R771" s="517"/>
      <c r="S771" s="517"/>
      <c r="T771" s="517"/>
      <c r="U771" s="517"/>
      <c r="V771" s="517"/>
      <c r="W771" s="517"/>
      <c r="X771" s="517"/>
      <c r="Y771" s="517"/>
      <c r="Z771" s="517"/>
    </row>
    <row r="772" spans="1:26" ht="12.75">
      <c r="A772" s="517"/>
      <c r="B772" s="517"/>
      <c r="C772" s="517"/>
      <c r="D772" s="517"/>
      <c r="E772" s="517"/>
      <c r="F772" s="517"/>
      <c r="G772" s="517"/>
      <c r="H772" s="404"/>
      <c r="I772" s="517"/>
      <c r="J772" s="517"/>
      <c r="K772" s="517"/>
      <c r="L772" s="517"/>
      <c r="M772" s="517"/>
      <c r="N772" s="517"/>
      <c r="O772" s="517"/>
      <c r="P772" s="517"/>
      <c r="Q772" s="517"/>
      <c r="R772" s="517"/>
      <c r="S772" s="517"/>
      <c r="T772" s="517"/>
      <c r="U772" s="517"/>
      <c r="V772" s="517"/>
      <c r="W772" s="517"/>
      <c r="X772" s="517"/>
      <c r="Y772" s="517"/>
      <c r="Z772" s="517"/>
    </row>
    <row r="773" spans="1:26" ht="12.75">
      <c r="A773" s="517"/>
      <c r="B773" s="517"/>
      <c r="C773" s="517"/>
      <c r="D773" s="517"/>
      <c r="E773" s="517"/>
      <c r="F773" s="517"/>
      <c r="G773" s="517"/>
      <c r="H773" s="404"/>
      <c r="I773" s="517"/>
      <c r="J773" s="517"/>
      <c r="K773" s="517"/>
      <c r="L773" s="517"/>
      <c r="M773" s="517"/>
      <c r="N773" s="517"/>
      <c r="O773" s="517"/>
      <c r="P773" s="517"/>
      <c r="Q773" s="517"/>
      <c r="R773" s="517"/>
      <c r="S773" s="517"/>
      <c r="T773" s="517"/>
      <c r="U773" s="517"/>
      <c r="V773" s="517"/>
      <c r="W773" s="517"/>
      <c r="X773" s="517"/>
      <c r="Y773" s="517"/>
      <c r="Z773" s="517"/>
    </row>
    <row r="774" spans="1:26" ht="12.75">
      <c r="A774" s="517"/>
      <c r="B774" s="517"/>
      <c r="C774" s="517"/>
      <c r="D774" s="517"/>
      <c r="E774" s="517"/>
      <c r="F774" s="517"/>
      <c r="G774" s="517"/>
      <c r="H774" s="404"/>
      <c r="I774" s="517"/>
      <c r="J774" s="517"/>
      <c r="K774" s="517"/>
      <c r="L774" s="517"/>
      <c r="M774" s="517"/>
      <c r="N774" s="517"/>
      <c r="O774" s="517"/>
      <c r="P774" s="517"/>
      <c r="Q774" s="517"/>
      <c r="R774" s="517"/>
      <c r="S774" s="517"/>
      <c r="T774" s="517"/>
      <c r="U774" s="517"/>
      <c r="V774" s="517"/>
      <c r="W774" s="517"/>
      <c r="X774" s="517"/>
      <c r="Y774" s="517"/>
      <c r="Z774" s="517"/>
    </row>
    <row r="775" spans="1:26" ht="12.75">
      <c r="A775" s="517"/>
      <c r="B775" s="517"/>
      <c r="C775" s="517"/>
      <c r="D775" s="517"/>
      <c r="E775" s="517"/>
      <c r="F775" s="517"/>
      <c r="G775" s="517"/>
      <c r="H775" s="404"/>
      <c r="I775" s="517"/>
      <c r="J775" s="517"/>
      <c r="K775" s="517"/>
      <c r="L775" s="517"/>
      <c r="M775" s="517"/>
      <c r="N775" s="517"/>
      <c r="O775" s="517"/>
      <c r="P775" s="517"/>
      <c r="Q775" s="517"/>
      <c r="R775" s="517"/>
      <c r="S775" s="517"/>
      <c r="T775" s="517"/>
      <c r="U775" s="517"/>
      <c r="V775" s="517"/>
      <c r="W775" s="517"/>
      <c r="X775" s="517"/>
      <c r="Y775" s="517"/>
      <c r="Z775" s="517"/>
    </row>
    <row r="776" spans="1:26" ht="12.75">
      <c r="A776" s="517"/>
      <c r="B776" s="517"/>
      <c r="C776" s="517"/>
      <c r="D776" s="517"/>
      <c r="E776" s="517"/>
      <c r="F776" s="517"/>
      <c r="G776" s="517"/>
      <c r="H776" s="404"/>
      <c r="I776" s="517"/>
      <c r="J776" s="517"/>
      <c r="K776" s="517"/>
      <c r="L776" s="517"/>
      <c r="M776" s="517"/>
      <c r="N776" s="517"/>
      <c r="O776" s="517"/>
      <c r="P776" s="517"/>
      <c r="Q776" s="517"/>
      <c r="R776" s="517"/>
      <c r="S776" s="517"/>
      <c r="T776" s="517"/>
      <c r="U776" s="517"/>
      <c r="V776" s="517"/>
      <c r="W776" s="517"/>
      <c r="X776" s="517"/>
      <c r="Y776" s="517"/>
      <c r="Z776" s="517"/>
    </row>
    <row r="777" spans="1:26" ht="12.75">
      <c r="A777" s="517"/>
      <c r="B777" s="517"/>
      <c r="C777" s="517"/>
      <c r="D777" s="517"/>
      <c r="E777" s="517"/>
      <c r="F777" s="517"/>
      <c r="G777" s="517"/>
      <c r="H777" s="404"/>
      <c r="I777" s="517"/>
      <c r="J777" s="517"/>
      <c r="K777" s="517"/>
      <c r="L777" s="517"/>
      <c r="M777" s="517"/>
      <c r="N777" s="517"/>
      <c r="O777" s="517"/>
      <c r="P777" s="517"/>
      <c r="Q777" s="517"/>
      <c r="R777" s="517"/>
      <c r="S777" s="517"/>
      <c r="T777" s="517"/>
      <c r="U777" s="517"/>
      <c r="V777" s="517"/>
      <c r="W777" s="517"/>
      <c r="X777" s="517"/>
      <c r="Y777" s="517"/>
      <c r="Z777" s="517"/>
    </row>
    <row r="778" spans="1:26" ht="12.75">
      <c r="A778" s="517"/>
      <c r="B778" s="517"/>
      <c r="C778" s="517"/>
      <c r="D778" s="517"/>
      <c r="E778" s="517"/>
      <c r="F778" s="517"/>
      <c r="G778" s="517"/>
      <c r="H778" s="404"/>
      <c r="I778" s="517"/>
      <c r="J778" s="517"/>
      <c r="K778" s="517"/>
      <c r="L778" s="517"/>
      <c r="M778" s="517"/>
      <c r="N778" s="517"/>
      <c r="O778" s="517"/>
      <c r="P778" s="517"/>
      <c r="Q778" s="517"/>
      <c r="R778" s="517"/>
      <c r="S778" s="517"/>
      <c r="T778" s="517"/>
      <c r="U778" s="517"/>
      <c r="V778" s="517"/>
      <c r="W778" s="517"/>
      <c r="X778" s="517"/>
      <c r="Y778" s="517"/>
      <c r="Z778" s="517"/>
    </row>
    <row r="779" spans="1:26" ht="12.75">
      <c r="A779" s="517"/>
      <c r="B779" s="517"/>
      <c r="C779" s="517"/>
      <c r="D779" s="517"/>
      <c r="E779" s="517"/>
      <c r="F779" s="517"/>
      <c r="G779" s="517"/>
      <c r="H779" s="404"/>
      <c r="I779" s="517"/>
      <c r="J779" s="517"/>
      <c r="K779" s="517"/>
      <c r="L779" s="517"/>
      <c r="M779" s="517"/>
      <c r="N779" s="517"/>
      <c r="O779" s="517"/>
      <c r="P779" s="517"/>
      <c r="Q779" s="517"/>
      <c r="R779" s="517"/>
      <c r="S779" s="517"/>
      <c r="T779" s="517"/>
      <c r="U779" s="517"/>
      <c r="V779" s="517"/>
      <c r="W779" s="517"/>
      <c r="X779" s="517"/>
      <c r="Y779" s="517"/>
      <c r="Z779" s="517"/>
    </row>
    <row r="780" spans="1:26" ht="12.75">
      <c r="A780" s="517"/>
      <c r="B780" s="517"/>
      <c r="C780" s="517"/>
      <c r="D780" s="517"/>
      <c r="E780" s="517"/>
      <c r="F780" s="517"/>
      <c r="G780" s="517"/>
      <c r="H780" s="404"/>
      <c r="I780" s="517"/>
      <c r="J780" s="517"/>
      <c r="K780" s="517"/>
      <c r="L780" s="517"/>
      <c r="M780" s="517"/>
      <c r="N780" s="517"/>
      <c r="O780" s="517"/>
      <c r="P780" s="517"/>
      <c r="Q780" s="517"/>
      <c r="R780" s="517"/>
      <c r="S780" s="517"/>
      <c r="T780" s="517"/>
      <c r="U780" s="517"/>
      <c r="V780" s="517"/>
      <c r="W780" s="517"/>
      <c r="X780" s="517"/>
      <c r="Y780" s="517"/>
      <c r="Z780" s="517"/>
    </row>
    <row r="781" spans="1:26" ht="12.75">
      <c r="A781" s="517"/>
      <c r="B781" s="517"/>
      <c r="C781" s="517"/>
      <c r="D781" s="517"/>
      <c r="E781" s="517"/>
      <c r="F781" s="517"/>
      <c r="G781" s="517"/>
      <c r="H781" s="404"/>
      <c r="I781" s="517"/>
      <c r="J781" s="517"/>
      <c r="K781" s="517"/>
      <c r="L781" s="517"/>
      <c r="M781" s="517"/>
      <c r="N781" s="517"/>
      <c r="O781" s="517"/>
      <c r="P781" s="517"/>
      <c r="Q781" s="517"/>
      <c r="R781" s="517"/>
      <c r="S781" s="517"/>
      <c r="T781" s="517"/>
      <c r="U781" s="517"/>
      <c r="V781" s="517"/>
      <c r="W781" s="517"/>
      <c r="X781" s="517"/>
      <c r="Y781" s="517"/>
      <c r="Z781" s="517"/>
    </row>
    <row r="782" spans="1:26" ht="12.75">
      <c r="A782" s="517"/>
      <c r="B782" s="517"/>
      <c r="C782" s="517"/>
      <c r="D782" s="517"/>
      <c r="E782" s="517"/>
      <c r="F782" s="517"/>
      <c r="G782" s="517"/>
      <c r="H782" s="404"/>
      <c r="I782" s="517"/>
      <c r="J782" s="517"/>
      <c r="K782" s="517"/>
      <c r="L782" s="517"/>
      <c r="M782" s="517"/>
      <c r="N782" s="517"/>
      <c r="O782" s="517"/>
      <c r="P782" s="517"/>
      <c r="Q782" s="517"/>
      <c r="R782" s="517"/>
      <c r="S782" s="517"/>
      <c r="T782" s="517"/>
      <c r="U782" s="517"/>
      <c r="V782" s="517"/>
      <c r="W782" s="517"/>
      <c r="X782" s="517"/>
      <c r="Y782" s="517"/>
      <c r="Z782" s="517"/>
    </row>
    <row r="783" spans="1:26" ht="12.75">
      <c r="A783" s="517"/>
      <c r="B783" s="517"/>
      <c r="C783" s="517"/>
      <c r="D783" s="517"/>
      <c r="E783" s="517"/>
      <c r="F783" s="517"/>
      <c r="G783" s="517"/>
      <c r="H783" s="404"/>
      <c r="I783" s="517"/>
      <c r="J783" s="517"/>
      <c r="K783" s="517"/>
      <c r="L783" s="517"/>
      <c r="M783" s="517"/>
      <c r="N783" s="517"/>
      <c r="O783" s="517"/>
      <c r="P783" s="517"/>
      <c r="Q783" s="517"/>
      <c r="R783" s="517"/>
      <c r="S783" s="517"/>
      <c r="T783" s="517"/>
      <c r="U783" s="517"/>
      <c r="V783" s="517"/>
      <c r="W783" s="517"/>
      <c r="X783" s="517"/>
      <c r="Y783" s="517"/>
      <c r="Z783" s="517"/>
    </row>
    <row r="784" spans="1:26" ht="12.75">
      <c r="A784" s="517"/>
      <c r="B784" s="517"/>
      <c r="C784" s="517"/>
      <c r="D784" s="517"/>
      <c r="E784" s="517"/>
      <c r="F784" s="517"/>
      <c r="G784" s="517"/>
      <c r="H784" s="404"/>
      <c r="I784" s="517"/>
      <c r="J784" s="517"/>
      <c r="K784" s="517"/>
      <c r="L784" s="517"/>
      <c r="M784" s="517"/>
      <c r="N784" s="517"/>
      <c r="O784" s="517"/>
      <c r="P784" s="517"/>
      <c r="Q784" s="517"/>
      <c r="R784" s="517"/>
      <c r="S784" s="517"/>
      <c r="T784" s="517"/>
      <c r="U784" s="517"/>
      <c r="V784" s="517"/>
      <c r="W784" s="517"/>
      <c r="X784" s="517"/>
      <c r="Y784" s="517"/>
      <c r="Z784" s="517"/>
    </row>
    <row r="785" spans="1:26" ht="12.75">
      <c r="A785" s="517"/>
      <c r="B785" s="517"/>
      <c r="C785" s="517"/>
      <c r="D785" s="517"/>
      <c r="E785" s="517"/>
      <c r="F785" s="517"/>
      <c r="G785" s="517"/>
      <c r="H785" s="404"/>
      <c r="I785" s="517"/>
      <c r="J785" s="517"/>
      <c r="K785" s="517"/>
      <c r="L785" s="517"/>
      <c r="M785" s="517"/>
      <c r="N785" s="517"/>
      <c r="O785" s="517"/>
      <c r="P785" s="517"/>
      <c r="Q785" s="517"/>
      <c r="R785" s="517"/>
      <c r="S785" s="517"/>
      <c r="T785" s="517"/>
      <c r="U785" s="517"/>
      <c r="V785" s="517"/>
      <c r="W785" s="517"/>
      <c r="X785" s="517"/>
      <c r="Y785" s="517"/>
      <c r="Z785" s="517"/>
    </row>
    <row r="786" spans="1:26" ht="12.75">
      <c r="A786" s="517"/>
      <c r="B786" s="517"/>
      <c r="C786" s="517"/>
      <c r="D786" s="517"/>
      <c r="E786" s="517"/>
      <c r="F786" s="517"/>
      <c r="G786" s="517"/>
      <c r="H786" s="404"/>
      <c r="I786" s="517"/>
      <c r="J786" s="517"/>
      <c r="K786" s="517"/>
      <c r="L786" s="517"/>
      <c r="M786" s="517"/>
      <c r="N786" s="517"/>
      <c r="O786" s="517"/>
      <c r="P786" s="517"/>
      <c r="Q786" s="517"/>
      <c r="R786" s="517"/>
      <c r="S786" s="517"/>
      <c r="T786" s="517"/>
      <c r="U786" s="517"/>
      <c r="V786" s="517"/>
      <c r="W786" s="517"/>
      <c r="X786" s="517"/>
      <c r="Y786" s="517"/>
      <c r="Z786" s="517"/>
    </row>
    <row r="787" spans="1:26" ht="12.75">
      <c r="A787" s="517"/>
      <c r="B787" s="517"/>
      <c r="C787" s="517"/>
      <c r="D787" s="517"/>
      <c r="E787" s="517"/>
      <c r="F787" s="517"/>
      <c r="G787" s="517"/>
      <c r="H787" s="404"/>
      <c r="I787" s="517"/>
      <c r="J787" s="517"/>
      <c r="K787" s="517"/>
      <c r="L787" s="517"/>
      <c r="M787" s="517"/>
      <c r="N787" s="517"/>
      <c r="O787" s="517"/>
      <c r="P787" s="517"/>
      <c r="Q787" s="517"/>
      <c r="R787" s="517"/>
      <c r="S787" s="517"/>
      <c r="T787" s="517"/>
      <c r="U787" s="517"/>
      <c r="V787" s="517"/>
      <c r="W787" s="517"/>
      <c r="X787" s="517"/>
      <c r="Y787" s="517"/>
      <c r="Z787" s="517"/>
    </row>
    <row r="788" spans="1:26" ht="12.75">
      <c r="A788" s="517"/>
      <c r="B788" s="517"/>
      <c r="C788" s="517"/>
      <c r="D788" s="517"/>
      <c r="E788" s="517"/>
      <c r="F788" s="517"/>
      <c r="G788" s="517"/>
      <c r="H788" s="404"/>
      <c r="I788" s="517"/>
      <c r="J788" s="517"/>
      <c r="K788" s="517"/>
      <c r="L788" s="517"/>
      <c r="M788" s="517"/>
      <c r="N788" s="517"/>
      <c r="O788" s="517"/>
      <c r="P788" s="517"/>
      <c r="Q788" s="517"/>
      <c r="R788" s="517"/>
      <c r="S788" s="517"/>
      <c r="T788" s="517"/>
      <c r="U788" s="517"/>
      <c r="V788" s="517"/>
      <c r="W788" s="517"/>
      <c r="X788" s="517"/>
      <c r="Y788" s="517"/>
      <c r="Z788" s="517"/>
    </row>
    <row r="789" spans="1:26" ht="12.75">
      <c r="A789" s="517"/>
      <c r="B789" s="517"/>
      <c r="C789" s="517"/>
      <c r="D789" s="517"/>
      <c r="E789" s="517"/>
      <c r="F789" s="517"/>
      <c r="G789" s="517"/>
      <c r="H789" s="404"/>
      <c r="I789" s="517"/>
      <c r="J789" s="517"/>
      <c r="K789" s="517"/>
      <c r="L789" s="517"/>
      <c r="M789" s="517"/>
      <c r="N789" s="517"/>
      <c r="O789" s="517"/>
      <c r="P789" s="517"/>
      <c r="Q789" s="517"/>
      <c r="R789" s="517"/>
      <c r="S789" s="517"/>
      <c r="T789" s="517"/>
      <c r="U789" s="517"/>
      <c r="V789" s="517"/>
      <c r="W789" s="517"/>
      <c r="X789" s="517"/>
      <c r="Y789" s="517"/>
      <c r="Z789" s="517"/>
    </row>
    <row r="790" spans="1:26" ht="12.75">
      <c r="A790" s="517"/>
      <c r="B790" s="517"/>
      <c r="C790" s="517"/>
      <c r="D790" s="517"/>
      <c r="E790" s="517"/>
      <c r="F790" s="517"/>
      <c r="G790" s="517"/>
      <c r="H790" s="404"/>
      <c r="I790" s="517"/>
      <c r="J790" s="517"/>
      <c r="K790" s="517"/>
      <c r="L790" s="517"/>
      <c r="M790" s="517"/>
      <c r="N790" s="517"/>
      <c r="O790" s="517"/>
      <c r="P790" s="517"/>
      <c r="Q790" s="517"/>
      <c r="R790" s="517"/>
      <c r="S790" s="517"/>
      <c r="T790" s="517"/>
      <c r="U790" s="517"/>
      <c r="V790" s="517"/>
      <c r="W790" s="517"/>
      <c r="X790" s="517"/>
      <c r="Y790" s="517"/>
      <c r="Z790" s="517"/>
    </row>
    <row r="791" spans="1:26" ht="12.75">
      <c r="A791" s="517"/>
      <c r="B791" s="517"/>
      <c r="C791" s="517"/>
      <c r="D791" s="517"/>
      <c r="E791" s="517"/>
      <c r="F791" s="517"/>
      <c r="G791" s="517"/>
      <c r="H791" s="404"/>
      <c r="I791" s="517"/>
      <c r="J791" s="517"/>
      <c r="K791" s="517"/>
      <c r="L791" s="517"/>
      <c r="M791" s="517"/>
      <c r="N791" s="517"/>
      <c r="O791" s="517"/>
      <c r="P791" s="517"/>
      <c r="Q791" s="517"/>
      <c r="R791" s="517"/>
      <c r="S791" s="517"/>
      <c r="T791" s="517"/>
      <c r="U791" s="517"/>
      <c r="V791" s="517"/>
      <c r="W791" s="517"/>
      <c r="X791" s="517"/>
      <c r="Y791" s="517"/>
      <c r="Z791" s="517"/>
    </row>
    <row r="792" spans="1:26" ht="12.75">
      <c r="A792" s="517"/>
      <c r="B792" s="517"/>
      <c r="C792" s="517"/>
      <c r="D792" s="517"/>
      <c r="E792" s="517"/>
      <c r="F792" s="517"/>
      <c r="G792" s="517"/>
      <c r="H792" s="404"/>
      <c r="I792" s="517"/>
      <c r="J792" s="517"/>
      <c r="K792" s="517"/>
      <c r="L792" s="517"/>
      <c r="M792" s="517"/>
      <c r="N792" s="517"/>
      <c r="O792" s="517"/>
      <c r="P792" s="517"/>
      <c r="Q792" s="517"/>
      <c r="R792" s="517"/>
      <c r="S792" s="517"/>
      <c r="T792" s="517"/>
      <c r="U792" s="517"/>
      <c r="V792" s="517"/>
      <c r="W792" s="517"/>
      <c r="X792" s="517"/>
      <c r="Y792" s="517"/>
      <c r="Z792" s="517"/>
    </row>
    <row r="793" spans="1:26" ht="12.75">
      <c r="A793" s="517"/>
      <c r="B793" s="517"/>
      <c r="C793" s="517"/>
      <c r="D793" s="517"/>
      <c r="E793" s="517"/>
      <c r="F793" s="517"/>
      <c r="G793" s="517"/>
      <c r="H793" s="404"/>
      <c r="I793" s="517"/>
      <c r="J793" s="517"/>
      <c r="K793" s="517"/>
      <c r="L793" s="517"/>
      <c r="M793" s="517"/>
      <c r="N793" s="517"/>
      <c r="O793" s="517"/>
      <c r="P793" s="517"/>
      <c r="Q793" s="517"/>
      <c r="R793" s="517"/>
      <c r="S793" s="517"/>
      <c r="T793" s="517"/>
      <c r="U793" s="517"/>
      <c r="V793" s="517"/>
      <c r="W793" s="517"/>
      <c r="X793" s="517"/>
      <c r="Y793" s="517"/>
      <c r="Z793" s="517"/>
    </row>
    <row r="794" spans="1:26" ht="12.75">
      <c r="A794" s="517"/>
      <c r="B794" s="517"/>
      <c r="C794" s="517"/>
      <c r="D794" s="517"/>
      <c r="E794" s="517"/>
      <c r="F794" s="517"/>
      <c r="G794" s="517"/>
      <c r="H794" s="404"/>
      <c r="I794" s="517"/>
      <c r="J794" s="517"/>
      <c r="K794" s="517"/>
      <c r="L794" s="517"/>
      <c r="M794" s="517"/>
      <c r="N794" s="517"/>
      <c r="O794" s="517"/>
      <c r="P794" s="517"/>
      <c r="Q794" s="517"/>
      <c r="R794" s="517"/>
      <c r="S794" s="517"/>
      <c r="T794" s="517"/>
      <c r="U794" s="517"/>
      <c r="V794" s="517"/>
      <c r="W794" s="517"/>
      <c r="X794" s="517"/>
      <c r="Y794" s="517"/>
      <c r="Z794" s="517"/>
    </row>
    <row r="795" spans="1:26" ht="12.75">
      <c r="A795" s="517"/>
      <c r="B795" s="517"/>
      <c r="C795" s="517"/>
      <c r="D795" s="517"/>
      <c r="E795" s="517"/>
      <c r="F795" s="517"/>
      <c r="G795" s="517"/>
      <c r="H795" s="404"/>
      <c r="I795" s="517"/>
      <c r="J795" s="517"/>
      <c r="K795" s="517"/>
      <c r="L795" s="517"/>
      <c r="M795" s="517"/>
      <c r="N795" s="517"/>
      <c r="O795" s="517"/>
      <c r="P795" s="517"/>
      <c r="Q795" s="517"/>
      <c r="R795" s="517"/>
      <c r="S795" s="517"/>
      <c r="T795" s="517"/>
      <c r="U795" s="517"/>
      <c r="V795" s="517"/>
      <c r="W795" s="517"/>
      <c r="X795" s="517"/>
      <c r="Y795" s="517"/>
      <c r="Z795" s="517"/>
    </row>
    <row r="796" spans="1:26" ht="12.75">
      <c r="A796" s="517"/>
      <c r="B796" s="517"/>
      <c r="C796" s="517"/>
      <c r="D796" s="517"/>
      <c r="E796" s="517"/>
      <c r="F796" s="517"/>
      <c r="G796" s="517"/>
      <c r="H796" s="404"/>
      <c r="I796" s="517"/>
      <c r="J796" s="517"/>
      <c r="K796" s="517"/>
      <c r="L796" s="517"/>
      <c r="M796" s="517"/>
      <c r="N796" s="517"/>
      <c r="O796" s="517"/>
      <c r="P796" s="517"/>
      <c r="Q796" s="517"/>
      <c r="R796" s="517"/>
      <c r="S796" s="517"/>
      <c r="T796" s="517"/>
      <c r="U796" s="517"/>
      <c r="V796" s="517"/>
      <c r="W796" s="517"/>
      <c r="X796" s="517"/>
      <c r="Y796" s="517"/>
      <c r="Z796" s="517"/>
    </row>
    <row r="797" spans="1:26" ht="12.75">
      <c r="A797" s="517"/>
      <c r="B797" s="517"/>
      <c r="C797" s="517"/>
      <c r="D797" s="517"/>
      <c r="E797" s="517"/>
      <c r="F797" s="517"/>
      <c r="G797" s="517"/>
      <c r="H797" s="404"/>
      <c r="I797" s="517"/>
      <c r="J797" s="517"/>
      <c r="K797" s="517"/>
      <c r="L797" s="517"/>
      <c r="M797" s="517"/>
      <c r="N797" s="517"/>
      <c r="O797" s="517"/>
      <c r="P797" s="517"/>
      <c r="Q797" s="517"/>
      <c r="R797" s="517"/>
      <c r="S797" s="517"/>
      <c r="T797" s="517"/>
      <c r="U797" s="517"/>
      <c r="V797" s="517"/>
      <c r="W797" s="517"/>
      <c r="X797" s="517"/>
      <c r="Y797" s="517"/>
      <c r="Z797" s="517"/>
    </row>
    <row r="798" spans="1:26" ht="12.75">
      <c r="A798" s="517"/>
      <c r="B798" s="517"/>
      <c r="C798" s="517"/>
      <c r="D798" s="517"/>
      <c r="E798" s="517"/>
      <c r="F798" s="517"/>
      <c r="G798" s="517"/>
      <c r="H798" s="404"/>
      <c r="I798" s="517"/>
      <c r="J798" s="517"/>
      <c r="K798" s="517"/>
      <c r="L798" s="517"/>
      <c r="M798" s="517"/>
      <c r="N798" s="517"/>
      <c r="O798" s="517"/>
      <c r="P798" s="517"/>
      <c r="Q798" s="517"/>
      <c r="R798" s="517"/>
      <c r="S798" s="517"/>
      <c r="T798" s="517"/>
      <c r="U798" s="517"/>
      <c r="V798" s="517"/>
      <c r="W798" s="517"/>
      <c r="X798" s="517"/>
      <c r="Y798" s="517"/>
      <c r="Z798" s="517"/>
    </row>
    <row r="799" spans="1:26" ht="12.75">
      <c r="A799" s="517"/>
      <c r="B799" s="517"/>
      <c r="C799" s="517"/>
      <c r="D799" s="517"/>
      <c r="E799" s="517"/>
      <c r="F799" s="517"/>
      <c r="G799" s="517"/>
      <c r="H799" s="404"/>
      <c r="I799" s="517"/>
      <c r="J799" s="517"/>
      <c r="K799" s="517"/>
      <c r="L799" s="517"/>
      <c r="M799" s="517"/>
      <c r="N799" s="517"/>
      <c r="O799" s="517"/>
      <c r="P799" s="517"/>
      <c r="Q799" s="517"/>
      <c r="R799" s="517"/>
      <c r="S799" s="517"/>
      <c r="T799" s="517"/>
      <c r="U799" s="517"/>
      <c r="V799" s="517"/>
      <c r="W799" s="517"/>
      <c r="X799" s="517"/>
      <c r="Y799" s="517"/>
      <c r="Z799" s="517"/>
    </row>
    <row r="800" spans="1:26" ht="12.75">
      <c r="A800" s="517"/>
      <c r="B800" s="517"/>
      <c r="C800" s="517"/>
      <c r="D800" s="517"/>
      <c r="E800" s="517"/>
      <c r="F800" s="517"/>
      <c r="G800" s="517"/>
      <c r="H800" s="404"/>
      <c r="I800" s="517"/>
      <c r="J800" s="517"/>
      <c r="K800" s="517"/>
      <c r="L800" s="517"/>
      <c r="M800" s="517"/>
      <c r="N800" s="517"/>
      <c r="O800" s="517"/>
      <c r="P800" s="517"/>
      <c r="Q800" s="517"/>
      <c r="R800" s="517"/>
      <c r="S800" s="517"/>
      <c r="T800" s="517"/>
      <c r="U800" s="517"/>
      <c r="V800" s="517"/>
      <c r="W800" s="517"/>
      <c r="X800" s="517"/>
      <c r="Y800" s="517"/>
      <c r="Z800" s="517"/>
    </row>
    <row r="801" spans="1:26" ht="12.75">
      <c r="A801" s="517"/>
      <c r="B801" s="517"/>
      <c r="C801" s="517"/>
      <c r="D801" s="517"/>
      <c r="E801" s="517"/>
      <c r="F801" s="517"/>
      <c r="G801" s="517"/>
      <c r="H801" s="404"/>
      <c r="I801" s="517"/>
      <c r="J801" s="517"/>
      <c r="K801" s="517"/>
      <c r="L801" s="517"/>
      <c r="M801" s="517"/>
      <c r="N801" s="517"/>
      <c r="O801" s="517"/>
      <c r="P801" s="517"/>
      <c r="Q801" s="517"/>
      <c r="R801" s="517"/>
      <c r="S801" s="517"/>
      <c r="T801" s="517"/>
      <c r="U801" s="517"/>
      <c r="V801" s="517"/>
      <c r="W801" s="517"/>
      <c r="X801" s="517"/>
      <c r="Y801" s="517"/>
      <c r="Z801" s="517"/>
    </row>
    <row r="802" spans="1:26" ht="12.75">
      <c r="A802" s="517"/>
      <c r="B802" s="517"/>
      <c r="C802" s="517"/>
      <c r="D802" s="517"/>
      <c r="E802" s="517"/>
      <c r="F802" s="517"/>
      <c r="G802" s="517"/>
      <c r="H802" s="404"/>
      <c r="I802" s="517"/>
      <c r="J802" s="517"/>
      <c r="K802" s="517"/>
      <c r="L802" s="517"/>
      <c r="M802" s="517"/>
      <c r="N802" s="517"/>
      <c r="O802" s="517"/>
      <c r="P802" s="517"/>
      <c r="Q802" s="517"/>
      <c r="R802" s="517"/>
      <c r="S802" s="517"/>
      <c r="T802" s="517"/>
      <c r="U802" s="517"/>
      <c r="V802" s="517"/>
      <c r="W802" s="517"/>
      <c r="X802" s="517"/>
      <c r="Y802" s="517"/>
      <c r="Z802" s="517"/>
    </row>
    <row r="803" spans="1:26" ht="12.75">
      <c r="A803" s="517"/>
      <c r="B803" s="517"/>
      <c r="C803" s="517"/>
      <c r="D803" s="517"/>
      <c r="E803" s="517"/>
      <c r="F803" s="517"/>
      <c r="G803" s="517"/>
      <c r="H803" s="404"/>
      <c r="I803" s="517"/>
      <c r="J803" s="517"/>
      <c r="K803" s="517"/>
      <c r="L803" s="517"/>
      <c r="M803" s="517"/>
      <c r="N803" s="517"/>
      <c r="O803" s="517"/>
      <c r="P803" s="517"/>
      <c r="Q803" s="517"/>
      <c r="R803" s="517"/>
      <c r="S803" s="517"/>
      <c r="T803" s="517"/>
      <c r="U803" s="517"/>
      <c r="V803" s="517"/>
      <c r="W803" s="517"/>
      <c r="X803" s="517"/>
      <c r="Y803" s="517"/>
      <c r="Z803" s="517"/>
    </row>
    <row r="804" spans="1:26" ht="12.75">
      <c r="A804" s="517"/>
      <c r="B804" s="517"/>
      <c r="C804" s="517"/>
      <c r="D804" s="517"/>
      <c r="E804" s="517"/>
      <c r="F804" s="517"/>
      <c r="G804" s="517"/>
      <c r="H804" s="404"/>
      <c r="I804" s="517"/>
      <c r="J804" s="517"/>
      <c r="K804" s="517"/>
      <c r="L804" s="517"/>
      <c r="M804" s="517"/>
      <c r="N804" s="517"/>
      <c r="O804" s="517"/>
      <c r="P804" s="517"/>
      <c r="Q804" s="517"/>
      <c r="R804" s="517"/>
      <c r="S804" s="517"/>
      <c r="T804" s="517"/>
      <c r="U804" s="517"/>
      <c r="V804" s="517"/>
      <c r="W804" s="517"/>
      <c r="X804" s="517"/>
      <c r="Y804" s="517"/>
      <c r="Z804" s="517"/>
    </row>
    <row r="805" spans="1:26" ht="12.75">
      <c r="A805" s="517"/>
      <c r="B805" s="517"/>
      <c r="C805" s="517"/>
      <c r="D805" s="517"/>
      <c r="E805" s="517"/>
      <c r="F805" s="517"/>
      <c r="G805" s="517"/>
      <c r="H805" s="404"/>
      <c r="I805" s="517"/>
      <c r="J805" s="517"/>
      <c r="K805" s="517"/>
      <c r="L805" s="517"/>
      <c r="M805" s="517"/>
      <c r="N805" s="517"/>
      <c r="O805" s="517"/>
      <c r="P805" s="517"/>
      <c r="Q805" s="517"/>
      <c r="R805" s="517"/>
      <c r="S805" s="517"/>
      <c r="T805" s="517"/>
      <c r="U805" s="517"/>
      <c r="V805" s="517"/>
      <c r="W805" s="517"/>
      <c r="X805" s="517"/>
      <c r="Y805" s="517"/>
      <c r="Z805" s="517"/>
    </row>
    <row r="806" spans="1:26" ht="12.75">
      <c r="A806" s="517"/>
      <c r="B806" s="517"/>
      <c r="C806" s="517"/>
      <c r="D806" s="517"/>
      <c r="E806" s="517"/>
      <c r="F806" s="517"/>
      <c r="G806" s="517"/>
      <c r="H806" s="404"/>
      <c r="I806" s="517"/>
      <c r="J806" s="517"/>
      <c r="K806" s="517"/>
      <c r="L806" s="517"/>
      <c r="M806" s="517"/>
      <c r="N806" s="517"/>
      <c r="O806" s="517"/>
      <c r="P806" s="517"/>
      <c r="Q806" s="517"/>
      <c r="R806" s="517"/>
      <c r="S806" s="517"/>
      <c r="T806" s="517"/>
      <c r="U806" s="517"/>
      <c r="V806" s="517"/>
      <c r="W806" s="517"/>
      <c r="X806" s="517"/>
      <c r="Y806" s="517"/>
      <c r="Z806" s="517"/>
    </row>
    <row r="807" spans="1:26" ht="12.75">
      <c r="A807" s="517"/>
      <c r="B807" s="517"/>
      <c r="C807" s="517"/>
      <c r="D807" s="517"/>
      <c r="E807" s="517"/>
      <c r="F807" s="517"/>
      <c r="G807" s="517"/>
      <c r="H807" s="404"/>
      <c r="I807" s="517"/>
      <c r="J807" s="517"/>
      <c r="K807" s="517"/>
      <c r="L807" s="517"/>
      <c r="M807" s="517"/>
      <c r="N807" s="517"/>
      <c r="O807" s="517"/>
      <c r="P807" s="517"/>
      <c r="Q807" s="517"/>
      <c r="R807" s="517"/>
      <c r="S807" s="517"/>
      <c r="T807" s="517"/>
      <c r="U807" s="517"/>
      <c r="V807" s="517"/>
      <c r="W807" s="517"/>
      <c r="X807" s="517"/>
      <c r="Y807" s="517"/>
      <c r="Z807" s="517"/>
    </row>
    <row r="808" spans="1:26" ht="12.75">
      <c r="A808" s="517"/>
      <c r="B808" s="517"/>
      <c r="C808" s="517"/>
      <c r="D808" s="517"/>
      <c r="E808" s="517"/>
      <c r="F808" s="517"/>
      <c r="G808" s="517"/>
      <c r="H808" s="404"/>
      <c r="I808" s="517"/>
      <c r="J808" s="517"/>
      <c r="K808" s="517"/>
      <c r="L808" s="517"/>
      <c r="M808" s="517"/>
      <c r="N808" s="517"/>
      <c r="O808" s="517"/>
      <c r="P808" s="517"/>
      <c r="Q808" s="517"/>
      <c r="R808" s="517"/>
      <c r="S808" s="517"/>
      <c r="T808" s="517"/>
      <c r="U808" s="517"/>
      <c r="V808" s="517"/>
      <c r="W808" s="517"/>
      <c r="X808" s="517"/>
      <c r="Y808" s="517"/>
      <c r="Z808" s="517"/>
    </row>
    <row r="809" spans="1:26" ht="12.75">
      <c r="A809" s="517"/>
      <c r="B809" s="517"/>
      <c r="C809" s="517"/>
      <c r="D809" s="517"/>
      <c r="E809" s="517"/>
      <c r="F809" s="517"/>
      <c r="G809" s="517"/>
      <c r="H809" s="404"/>
      <c r="I809" s="517"/>
      <c r="J809" s="517"/>
      <c r="K809" s="517"/>
      <c r="L809" s="517"/>
      <c r="M809" s="517"/>
      <c r="N809" s="517"/>
      <c r="O809" s="517"/>
      <c r="P809" s="517"/>
      <c r="Q809" s="517"/>
      <c r="R809" s="517"/>
      <c r="S809" s="517"/>
      <c r="T809" s="517"/>
      <c r="U809" s="517"/>
      <c r="V809" s="517"/>
      <c r="W809" s="517"/>
      <c r="X809" s="517"/>
      <c r="Y809" s="517"/>
      <c r="Z809" s="517"/>
    </row>
    <row r="810" spans="1:26" ht="12.75">
      <c r="A810" s="517"/>
      <c r="B810" s="517"/>
      <c r="C810" s="517"/>
      <c r="D810" s="517"/>
      <c r="E810" s="517"/>
      <c r="F810" s="517"/>
      <c r="G810" s="517"/>
      <c r="H810" s="404"/>
      <c r="I810" s="517"/>
      <c r="J810" s="517"/>
      <c r="K810" s="517"/>
      <c r="L810" s="517"/>
      <c r="M810" s="517"/>
      <c r="N810" s="517"/>
      <c r="O810" s="517"/>
      <c r="P810" s="517"/>
      <c r="Q810" s="517"/>
      <c r="R810" s="517"/>
      <c r="S810" s="517"/>
      <c r="T810" s="517"/>
      <c r="U810" s="517"/>
      <c r="V810" s="517"/>
      <c r="W810" s="517"/>
      <c r="X810" s="517"/>
      <c r="Y810" s="517"/>
      <c r="Z810" s="517"/>
    </row>
    <row r="811" spans="1:26" ht="12.75">
      <c r="A811" s="517"/>
      <c r="B811" s="517"/>
      <c r="C811" s="517"/>
      <c r="D811" s="517"/>
      <c r="E811" s="517"/>
      <c r="F811" s="517"/>
      <c r="G811" s="517"/>
      <c r="H811" s="404"/>
      <c r="I811" s="517"/>
      <c r="J811" s="517"/>
      <c r="K811" s="517"/>
      <c r="L811" s="517"/>
      <c r="M811" s="517"/>
      <c r="N811" s="517"/>
      <c r="O811" s="517"/>
      <c r="P811" s="517"/>
      <c r="Q811" s="517"/>
      <c r="R811" s="517"/>
      <c r="S811" s="517"/>
      <c r="T811" s="517"/>
      <c r="U811" s="517"/>
      <c r="V811" s="517"/>
      <c r="W811" s="517"/>
      <c r="X811" s="517"/>
      <c r="Y811" s="517"/>
      <c r="Z811" s="517"/>
    </row>
    <row r="812" spans="1:26" ht="12.75">
      <c r="A812" s="517"/>
      <c r="B812" s="517"/>
      <c r="C812" s="517"/>
      <c r="D812" s="517"/>
      <c r="E812" s="517"/>
      <c r="F812" s="517"/>
      <c r="G812" s="517"/>
      <c r="H812" s="404"/>
      <c r="I812" s="517"/>
      <c r="J812" s="517"/>
      <c r="K812" s="517"/>
      <c r="L812" s="517"/>
      <c r="M812" s="517"/>
      <c r="N812" s="517"/>
      <c r="O812" s="517"/>
      <c r="P812" s="517"/>
      <c r="Q812" s="517"/>
      <c r="R812" s="517"/>
      <c r="S812" s="517"/>
      <c r="T812" s="517"/>
      <c r="U812" s="517"/>
      <c r="V812" s="517"/>
      <c r="W812" s="517"/>
      <c r="X812" s="517"/>
      <c r="Y812" s="517"/>
      <c r="Z812" s="517"/>
    </row>
    <row r="813" spans="1:26" ht="12.75">
      <c r="A813" s="517"/>
      <c r="B813" s="517"/>
      <c r="C813" s="517"/>
      <c r="D813" s="517"/>
      <c r="E813" s="517"/>
      <c r="F813" s="517"/>
      <c r="G813" s="517"/>
      <c r="H813" s="404"/>
      <c r="I813" s="517"/>
      <c r="J813" s="517"/>
      <c r="K813" s="517"/>
      <c r="L813" s="517"/>
      <c r="M813" s="517"/>
      <c r="N813" s="517"/>
      <c r="O813" s="517"/>
      <c r="P813" s="517"/>
      <c r="Q813" s="517"/>
      <c r="R813" s="517"/>
      <c r="S813" s="517"/>
      <c r="T813" s="517"/>
      <c r="U813" s="517"/>
      <c r="V813" s="517"/>
      <c r="W813" s="517"/>
      <c r="X813" s="517"/>
      <c r="Y813" s="517"/>
      <c r="Z813" s="517"/>
    </row>
    <row r="814" spans="1:26" ht="12.75">
      <c r="A814" s="517"/>
      <c r="B814" s="517"/>
      <c r="C814" s="517"/>
      <c r="D814" s="517"/>
      <c r="E814" s="517"/>
      <c r="F814" s="517"/>
      <c r="G814" s="517"/>
      <c r="H814" s="404"/>
      <c r="I814" s="517"/>
      <c r="J814" s="517"/>
      <c r="K814" s="517"/>
      <c r="L814" s="517"/>
      <c r="M814" s="517"/>
      <c r="N814" s="517"/>
      <c r="O814" s="517"/>
      <c r="P814" s="517"/>
      <c r="Q814" s="517"/>
      <c r="R814" s="517"/>
      <c r="S814" s="517"/>
      <c r="T814" s="517"/>
      <c r="U814" s="517"/>
      <c r="V814" s="517"/>
      <c r="W814" s="517"/>
      <c r="X814" s="517"/>
      <c r="Y814" s="517"/>
      <c r="Z814" s="517"/>
    </row>
    <row r="815" spans="1:26" ht="12.75">
      <c r="A815" s="517"/>
      <c r="B815" s="517"/>
      <c r="C815" s="517"/>
      <c r="D815" s="517"/>
      <c r="E815" s="517"/>
      <c r="F815" s="517"/>
      <c r="G815" s="517"/>
      <c r="H815" s="404"/>
      <c r="I815" s="517"/>
      <c r="J815" s="517"/>
      <c r="K815" s="517"/>
      <c r="L815" s="517"/>
      <c r="M815" s="517"/>
      <c r="N815" s="517"/>
      <c r="O815" s="517"/>
      <c r="P815" s="517"/>
      <c r="Q815" s="517"/>
      <c r="R815" s="517"/>
      <c r="S815" s="517"/>
      <c r="T815" s="517"/>
      <c r="U815" s="517"/>
      <c r="V815" s="517"/>
      <c r="W815" s="517"/>
      <c r="X815" s="517"/>
      <c r="Y815" s="517"/>
      <c r="Z815" s="517"/>
    </row>
    <row r="816" spans="1:26" ht="12.75">
      <c r="A816" s="517"/>
      <c r="B816" s="517"/>
      <c r="C816" s="517"/>
      <c r="D816" s="517"/>
      <c r="E816" s="517"/>
      <c r="F816" s="517"/>
      <c r="G816" s="517"/>
      <c r="H816" s="404"/>
      <c r="I816" s="517"/>
      <c r="J816" s="517"/>
      <c r="K816" s="517"/>
      <c r="L816" s="517"/>
      <c r="M816" s="517"/>
      <c r="N816" s="517"/>
      <c r="O816" s="517"/>
      <c r="P816" s="517"/>
      <c r="Q816" s="517"/>
      <c r="R816" s="517"/>
      <c r="S816" s="517"/>
      <c r="T816" s="517"/>
      <c r="U816" s="517"/>
      <c r="V816" s="517"/>
      <c r="W816" s="517"/>
      <c r="X816" s="517"/>
      <c r="Y816" s="517"/>
      <c r="Z816" s="517"/>
    </row>
    <row r="817" spans="1:26" ht="12.75">
      <c r="A817" s="517"/>
      <c r="B817" s="517"/>
      <c r="C817" s="517"/>
      <c r="D817" s="517"/>
      <c r="E817" s="517"/>
      <c r="F817" s="517"/>
      <c r="G817" s="517"/>
      <c r="H817" s="404"/>
      <c r="I817" s="517"/>
      <c r="J817" s="517"/>
      <c r="K817" s="517"/>
      <c r="L817" s="517"/>
      <c r="M817" s="517"/>
      <c r="N817" s="517"/>
      <c r="O817" s="517"/>
      <c r="P817" s="517"/>
      <c r="Q817" s="517"/>
      <c r="R817" s="517"/>
      <c r="S817" s="517"/>
      <c r="T817" s="517"/>
      <c r="U817" s="517"/>
      <c r="V817" s="517"/>
      <c r="W817" s="517"/>
      <c r="X817" s="517"/>
      <c r="Y817" s="517"/>
      <c r="Z817" s="517"/>
    </row>
    <row r="818" spans="1:26" ht="12.75">
      <c r="A818" s="517"/>
      <c r="B818" s="517"/>
      <c r="C818" s="517"/>
      <c r="D818" s="517"/>
      <c r="E818" s="517"/>
      <c r="F818" s="517"/>
      <c r="G818" s="517"/>
      <c r="H818" s="404"/>
      <c r="I818" s="517"/>
      <c r="J818" s="517"/>
      <c r="K818" s="517"/>
      <c r="L818" s="517"/>
      <c r="M818" s="517"/>
      <c r="N818" s="517"/>
      <c r="O818" s="517"/>
      <c r="P818" s="517"/>
      <c r="Q818" s="517"/>
      <c r="R818" s="517"/>
      <c r="S818" s="517"/>
      <c r="T818" s="517"/>
      <c r="U818" s="517"/>
      <c r="V818" s="517"/>
      <c r="W818" s="517"/>
      <c r="X818" s="517"/>
      <c r="Y818" s="517"/>
      <c r="Z818" s="517"/>
    </row>
    <row r="819" spans="1:26" ht="12.75">
      <c r="A819" s="517"/>
      <c r="B819" s="517"/>
      <c r="C819" s="517"/>
      <c r="D819" s="517"/>
      <c r="E819" s="517"/>
      <c r="F819" s="517"/>
      <c r="G819" s="517"/>
      <c r="H819" s="404"/>
      <c r="I819" s="517"/>
      <c r="J819" s="517"/>
      <c r="K819" s="517"/>
      <c r="L819" s="517"/>
      <c r="M819" s="517"/>
      <c r="N819" s="517"/>
      <c r="O819" s="517"/>
      <c r="P819" s="517"/>
      <c r="Q819" s="517"/>
      <c r="R819" s="517"/>
      <c r="S819" s="517"/>
      <c r="T819" s="517"/>
      <c r="U819" s="517"/>
      <c r="V819" s="517"/>
      <c r="W819" s="517"/>
      <c r="X819" s="517"/>
      <c r="Y819" s="517"/>
      <c r="Z819" s="517"/>
    </row>
    <row r="820" spans="1:26" ht="12.75">
      <c r="A820" s="517"/>
      <c r="B820" s="517"/>
      <c r="C820" s="517"/>
      <c r="D820" s="517"/>
      <c r="E820" s="517"/>
      <c r="F820" s="517"/>
      <c r="G820" s="517"/>
      <c r="H820" s="404"/>
      <c r="I820" s="517"/>
      <c r="J820" s="517"/>
      <c r="K820" s="517"/>
      <c r="L820" s="517"/>
      <c r="M820" s="517"/>
      <c r="N820" s="517"/>
      <c r="O820" s="517"/>
      <c r="P820" s="517"/>
      <c r="Q820" s="517"/>
      <c r="R820" s="517"/>
      <c r="S820" s="517"/>
      <c r="T820" s="517"/>
      <c r="U820" s="517"/>
      <c r="V820" s="517"/>
      <c r="W820" s="517"/>
      <c r="X820" s="517"/>
      <c r="Y820" s="517"/>
      <c r="Z820" s="517"/>
    </row>
    <row r="821" spans="1:26" ht="12.75">
      <c r="A821" s="517"/>
      <c r="B821" s="517"/>
      <c r="C821" s="517"/>
      <c r="D821" s="517"/>
      <c r="E821" s="517"/>
      <c r="F821" s="517"/>
      <c r="G821" s="517"/>
      <c r="H821" s="404"/>
      <c r="I821" s="517"/>
      <c r="J821" s="517"/>
      <c r="K821" s="517"/>
      <c r="L821" s="517"/>
      <c r="M821" s="517"/>
      <c r="N821" s="517"/>
      <c r="O821" s="517"/>
      <c r="P821" s="517"/>
      <c r="Q821" s="517"/>
      <c r="R821" s="517"/>
      <c r="S821" s="517"/>
      <c r="T821" s="517"/>
      <c r="U821" s="517"/>
      <c r="V821" s="517"/>
      <c r="W821" s="517"/>
      <c r="X821" s="517"/>
      <c r="Y821" s="517"/>
      <c r="Z821" s="517"/>
    </row>
    <row r="822" spans="1:26" ht="12.75">
      <c r="A822" s="517"/>
      <c r="B822" s="517"/>
      <c r="C822" s="517"/>
      <c r="D822" s="517"/>
      <c r="E822" s="517"/>
      <c r="F822" s="517"/>
      <c r="G822" s="517"/>
      <c r="H822" s="404"/>
      <c r="I822" s="517"/>
      <c r="J822" s="517"/>
      <c r="K822" s="517"/>
      <c r="L822" s="517"/>
      <c r="M822" s="517"/>
      <c r="N822" s="517"/>
      <c r="O822" s="517"/>
      <c r="P822" s="517"/>
      <c r="Q822" s="517"/>
      <c r="R822" s="517"/>
      <c r="S822" s="517"/>
      <c r="T822" s="517"/>
      <c r="U822" s="517"/>
      <c r="V822" s="517"/>
      <c r="W822" s="517"/>
      <c r="X822" s="517"/>
      <c r="Y822" s="517"/>
      <c r="Z822" s="517"/>
    </row>
    <row r="823" spans="1:26" ht="12.75">
      <c r="A823" s="517"/>
      <c r="B823" s="517"/>
      <c r="C823" s="517"/>
      <c r="D823" s="517"/>
      <c r="E823" s="517"/>
      <c r="F823" s="517"/>
      <c r="G823" s="517"/>
      <c r="H823" s="404"/>
      <c r="I823" s="517"/>
      <c r="J823" s="517"/>
      <c r="K823" s="517"/>
      <c r="L823" s="517"/>
      <c r="M823" s="517"/>
      <c r="N823" s="517"/>
      <c r="O823" s="517"/>
      <c r="P823" s="517"/>
      <c r="Q823" s="517"/>
      <c r="R823" s="517"/>
      <c r="S823" s="517"/>
      <c r="T823" s="517"/>
      <c r="U823" s="517"/>
      <c r="V823" s="517"/>
      <c r="W823" s="517"/>
      <c r="X823" s="517"/>
      <c r="Y823" s="517"/>
      <c r="Z823" s="517"/>
    </row>
    <row r="824" spans="1:26" ht="12.75">
      <c r="A824" s="517"/>
      <c r="B824" s="517"/>
      <c r="C824" s="517"/>
      <c r="D824" s="517"/>
      <c r="E824" s="517"/>
      <c r="F824" s="517"/>
      <c r="G824" s="517"/>
      <c r="H824" s="404"/>
      <c r="I824" s="517"/>
      <c r="J824" s="517"/>
      <c r="K824" s="517"/>
      <c r="L824" s="517"/>
      <c r="M824" s="517"/>
      <c r="N824" s="517"/>
      <c r="O824" s="517"/>
      <c r="P824" s="517"/>
      <c r="Q824" s="517"/>
      <c r="R824" s="517"/>
      <c r="S824" s="517"/>
      <c r="T824" s="517"/>
      <c r="U824" s="517"/>
      <c r="V824" s="517"/>
      <c r="W824" s="517"/>
      <c r="X824" s="517"/>
      <c r="Y824" s="517"/>
      <c r="Z824" s="517"/>
    </row>
    <row r="825" spans="1:26" ht="12.75">
      <c r="A825" s="517"/>
      <c r="B825" s="517"/>
      <c r="C825" s="517"/>
      <c r="D825" s="517"/>
      <c r="E825" s="517"/>
      <c r="F825" s="517"/>
      <c r="G825" s="517"/>
      <c r="H825" s="404"/>
      <c r="I825" s="517"/>
      <c r="J825" s="517"/>
      <c r="K825" s="517"/>
      <c r="L825" s="517"/>
      <c r="M825" s="517"/>
      <c r="N825" s="517"/>
      <c r="O825" s="517"/>
      <c r="P825" s="517"/>
      <c r="Q825" s="517"/>
      <c r="R825" s="517"/>
      <c r="S825" s="517"/>
      <c r="T825" s="517"/>
      <c r="U825" s="517"/>
      <c r="V825" s="517"/>
      <c r="W825" s="517"/>
      <c r="X825" s="517"/>
      <c r="Y825" s="517"/>
      <c r="Z825" s="517"/>
    </row>
    <row r="826" spans="1:26" ht="12.75">
      <c r="A826" s="517"/>
      <c r="B826" s="517"/>
      <c r="C826" s="517"/>
      <c r="D826" s="517"/>
      <c r="E826" s="517"/>
      <c r="F826" s="517"/>
      <c r="G826" s="517"/>
      <c r="H826" s="404"/>
      <c r="I826" s="517"/>
      <c r="J826" s="517"/>
      <c r="K826" s="517"/>
      <c r="L826" s="517"/>
      <c r="M826" s="517"/>
      <c r="N826" s="517"/>
      <c r="O826" s="517"/>
      <c r="P826" s="517"/>
      <c r="Q826" s="517"/>
      <c r="R826" s="517"/>
      <c r="S826" s="517"/>
      <c r="T826" s="517"/>
      <c r="U826" s="517"/>
      <c r="V826" s="517"/>
      <c r="W826" s="517"/>
      <c r="X826" s="517"/>
      <c r="Y826" s="517"/>
      <c r="Z826" s="517"/>
    </row>
    <row r="827" spans="1:26" ht="12.75">
      <c r="A827" s="517"/>
      <c r="B827" s="517"/>
      <c r="C827" s="517"/>
      <c r="D827" s="517"/>
      <c r="E827" s="517"/>
      <c r="F827" s="517"/>
      <c r="G827" s="517"/>
      <c r="H827" s="404"/>
      <c r="I827" s="517"/>
      <c r="J827" s="517"/>
      <c r="K827" s="517"/>
      <c r="L827" s="517"/>
      <c r="M827" s="517"/>
      <c r="N827" s="517"/>
      <c r="O827" s="517"/>
      <c r="P827" s="517"/>
      <c r="Q827" s="517"/>
      <c r="R827" s="517"/>
      <c r="S827" s="517"/>
      <c r="T827" s="517"/>
      <c r="U827" s="517"/>
      <c r="V827" s="517"/>
      <c r="W827" s="517"/>
      <c r="X827" s="517"/>
      <c r="Y827" s="517"/>
      <c r="Z827" s="517"/>
    </row>
    <row r="828" spans="1:26" ht="12.75">
      <c r="A828" s="517"/>
      <c r="B828" s="517"/>
      <c r="C828" s="517"/>
      <c r="D828" s="517"/>
      <c r="E828" s="517"/>
      <c r="F828" s="517"/>
      <c r="G828" s="517"/>
      <c r="H828" s="404"/>
      <c r="I828" s="517"/>
      <c r="J828" s="517"/>
      <c r="K828" s="517"/>
      <c r="L828" s="517"/>
      <c r="M828" s="517"/>
      <c r="N828" s="517"/>
      <c r="O828" s="517"/>
      <c r="P828" s="517"/>
      <c r="Q828" s="517"/>
      <c r="R828" s="517"/>
      <c r="S828" s="517"/>
      <c r="T828" s="517"/>
      <c r="U828" s="517"/>
      <c r="V828" s="517"/>
      <c r="W828" s="517"/>
      <c r="X828" s="517"/>
      <c r="Y828" s="517"/>
      <c r="Z828" s="517"/>
    </row>
    <row r="829" spans="1:26" ht="12.75">
      <c r="A829" s="517"/>
      <c r="B829" s="517"/>
      <c r="C829" s="517"/>
      <c r="D829" s="517"/>
      <c r="E829" s="517"/>
      <c r="F829" s="517"/>
      <c r="G829" s="517"/>
      <c r="H829" s="404"/>
      <c r="I829" s="517"/>
      <c r="J829" s="517"/>
      <c r="K829" s="517"/>
      <c r="L829" s="517"/>
      <c r="M829" s="517"/>
      <c r="N829" s="517"/>
      <c r="O829" s="517"/>
      <c r="P829" s="517"/>
      <c r="Q829" s="517"/>
      <c r="R829" s="517"/>
      <c r="S829" s="517"/>
      <c r="T829" s="517"/>
      <c r="U829" s="517"/>
      <c r="V829" s="517"/>
      <c r="W829" s="517"/>
      <c r="X829" s="517"/>
      <c r="Y829" s="517"/>
      <c r="Z829" s="517"/>
    </row>
    <row r="830" spans="1:26" ht="12.75">
      <c r="A830" s="517"/>
      <c r="B830" s="517"/>
      <c r="C830" s="517"/>
      <c r="D830" s="517"/>
      <c r="E830" s="517"/>
      <c r="F830" s="517"/>
      <c r="G830" s="517"/>
      <c r="H830" s="404"/>
      <c r="I830" s="517"/>
      <c r="J830" s="517"/>
      <c r="K830" s="517"/>
      <c r="L830" s="517"/>
      <c r="M830" s="517"/>
      <c r="N830" s="517"/>
      <c r="O830" s="517"/>
      <c r="P830" s="517"/>
      <c r="Q830" s="517"/>
      <c r="R830" s="517"/>
      <c r="S830" s="517"/>
      <c r="T830" s="517"/>
      <c r="U830" s="517"/>
      <c r="V830" s="517"/>
      <c r="W830" s="517"/>
      <c r="X830" s="517"/>
      <c r="Y830" s="517"/>
      <c r="Z830" s="517"/>
    </row>
    <row r="831" spans="1:26" ht="12.75">
      <c r="A831" s="517"/>
      <c r="B831" s="517"/>
      <c r="C831" s="517"/>
      <c r="D831" s="517"/>
      <c r="E831" s="517"/>
      <c r="F831" s="517"/>
      <c r="G831" s="517"/>
      <c r="H831" s="404"/>
      <c r="I831" s="517"/>
      <c r="J831" s="517"/>
      <c r="K831" s="517"/>
      <c r="L831" s="517"/>
      <c r="M831" s="517"/>
      <c r="N831" s="517"/>
      <c r="O831" s="517"/>
      <c r="P831" s="517"/>
      <c r="Q831" s="517"/>
      <c r="R831" s="517"/>
      <c r="S831" s="517"/>
      <c r="T831" s="517"/>
      <c r="U831" s="517"/>
      <c r="V831" s="517"/>
      <c r="W831" s="517"/>
      <c r="X831" s="517"/>
      <c r="Y831" s="517"/>
      <c r="Z831" s="517"/>
    </row>
    <row r="832" spans="1:26" ht="12.75">
      <c r="A832" s="517"/>
      <c r="B832" s="517"/>
      <c r="C832" s="517"/>
      <c r="D832" s="517"/>
      <c r="E832" s="517"/>
      <c r="F832" s="517"/>
      <c r="G832" s="517"/>
      <c r="H832" s="404"/>
      <c r="I832" s="517"/>
      <c r="J832" s="517"/>
      <c r="K832" s="517"/>
      <c r="L832" s="517"/>
      <c r="M832" s="517"/>
      <c r="N832" s="517"/>
      <c r="O832" s="517"/>
      <c r="P832" s="517"/>
      <c r="Q832" s="517"/>
      <c r="R832" s="517"/>
      <c r="S832" s="517"/>
      <c r="T832" s="517"/>
      <c r="U832" s="517"/>
      <c r="V832" s="517"/>
      <c r="W832" s="517"/>
      <c r="X832" s="517"/>
      <c r="Y832" s="517"/>
      <c r="Z832" s="517"/>
    </row>
    <row r="833" spans="1:26" ht="12.75">
      <c r="A833" s="517"/>
      <c r="B833" s="517"/>
      <c r="C833" s="517"/>
      <c r="D833" s="517"/>
      <c r="E833" s="517"/>
      <c r="F833" s="517"/>
      <c r="G833" s="517"/>
      <c r="H833" s="404"/>
      <c r="I833" s="517"/>
      <c r="J833" s="517"/>
      <c r="K833" s="517"/>
      <c r="L833" s="517"/>
      <c r="M833" s="517"/>
      <c r="N833" s="517"/>
      <c r="O833" s="517"/>
      <c r="P833" s="517"/>
      <c r="Q833" s="517"/>
      <c r="R833" s="517"/>
      <c r="S833" s="517"/>
      <c r="T833" s="517"/>
      <c r="U833" s="517"/>
      <c r="V833" s="517"/>
      <c r="W833" s="517"/>
      <c r="X833" s="517"/>
      <c r="Y833" s="517"/>
      <c r="Z833" s="517"/>
    </row>
    <row r="834" spans="1:26" ht="12.75">
      <c r="A834" s="517"/>
      <c r="B834" s="517"/>
      <c r="C834" s="517"/>
      <c r="D834" s="517"/>
      <c r="E834" s="517"/>
      <c r="F834" s="517"/>
      <c r="G834" s="517"/>
      <c r="H834" s="404"/>
      <c r="I834" s="517"/>
      <c r="J834" s="517"/>
      <c r="K834" s="517"/>
      <c r="L834" s="517"/>
      <c r="M834" s="517"/>
      <c r="N834" s="517"/>
      <c r="O834" s="517"/>
      <c r="P834" s="517"/>
      <c r="Q834" s="517"/>
      <c r="R834" s="517"/>
      <c r="S834" s="517"/>
      <c r="T834" s="517"/>
      <c r="U834" s="517"/>
      <c r="V834" s="517"/>
      <c r="W834" s="517"/>
      <c r="X834" s="517"/>
      <c r="Y834" s="517"/>
      <c r="Z834" s="517"/>
    </row>
    <row r="835" spans="1:26" ht="12.75">
      <c r="A835" s="517"/>
      <c r="B835" s="517"/>
      <c r="C835" s="517"/>
      <c r="D835" s="517"/>
      <c r="E835" s="517"/>
      <c r="F835" s="517"/>
      <c r="G835" s="517"/>
      <c r="H835" s="404"/>
      <c r="I835" s="517"/>
      <c r="J835" s="517"/>
      <c r="K835" s="517"/>
      <c r="L835" s="517"/>
      <c r="M835" s="517"/>
      <c r="N835" s="517"/>
      <c r="O835" s="517"/>
      <c r="P835" s="517"/>
      <c r="Q835" s="517"/>
      <c r="R835" s="517"/>
      <c r="S835" s="517"/>
      <c r="T835" s="517"/>
      <c r="U835" s="517"/>
      <c r="V835" s="517"/>
      <c r="W835" s="517"/>
      <c r="X835" s="517"/>
      <c r="Y835" s="517"/>
      <c r="Z835" s="517"/>
    </row>
    <row r="836" spans="1:26" ht="12.75">
      <c r="A836" s="517"/>
      <c r="B836" s="517"/>
      <c r="C836" s="517"/>
      <c r="D836" s="517"/>
      <c r="E836" s="517"/>
      <c r="F836" s="517"/>
      <c r="G836" s="517"/>
      <c r="H836" s="404"/>
      <c r="I836" s="517"/>
      <c r="J836" s="517"/>
      <c r="K836" s="517"/>
      <c r="L836" s="517"/>
      <c r="M836" s="517"/>
      <c r="N836" s="517"/>
      <c r="O836" s="517"/>
      <c r="P836" s="517"/>
      <c r="Q836" s="517"/>
      <c r="R836" s="517"/>
      <c r="S836" s="517"/>
      <c r="T836" s="517"/>
      <c r="U836" s="517"/>
      <c r="V836" s="517"/>
      <c r="W836" s="517"/>
      <c r="X836" s="517"/>
      <c r="Y836" s="517"/>
      <c r="Z836" s="517"/>
    </row>
    <row r="837" spans="1:26" ht="12.75">
      <c r="A837" s="517"/>
      <c r="B837" s="517"/>
      <c r="C837" s="517"/>
      <c r="D837" s="517"/>
      <c r="E837" s="517"/>
      <c r="F837" s="517"/>
      <c r="G837" s="517"/>
      <c r="H837" s="404"/>
      <c r="I837" s="517"/>
      <c r="J837" s="517"/>
      <c r="K837" s="517"/>
      <c r="L837" s="517"/>
      <c r="M837" s="517"/>
      <c r="N837" s="517"/>
      <c r="O837" s="517"/>
      <c r="P837" s="517"/>
      <c r="Q837" s="517"/>
      <c r="R837" s="517"/>
      <c r="S837" s="517"/>
      <c r="T837" s="517"/>
      <c r="U837" s="517"/>
      <c r="V837" s="517"/>
      <c r="W837" s="517"/>
      <c r="X837" s="517"/>
      <c r="Y837" s="517"/>
      <c r="Z837" s="517"/>
    </row>
    <row r="838" spans="1:26" ht="12.75">
      <c r="A838" s="517"/>
      <c r="B838" s="517"/>
      <c r="C838" s="517"/>
      <c r="D838" s="517"/>
      <c r="E838" s="517"/>
      <c r="F838" s="517"/>
      <c r="G838" s="517"/>
      <c r="H838" s="404"/>
      <c r="I838" s="517"/>
      <c r="J838" s="517"/>
      <c r="K838" s="517"/>
      <c r="L838" s="517"/>
      <c r="M838" s="517"/>
      <c r="N838" s="517"/>
      <c r="O838" s="517"/>
      <c r="P838" s="517"/>
      <c r="Q838" s="517"/>
      <c r="R838" s="517"/>
      <c r="S838" s="517"/>
      <c r="T838" s="517"/>
      <c r="U838" s="517"/>
      <c r="V838" s="517"/>
      <c r="W838" s="517"/>
      <c r="X838" s="517"/>
      <c r="Y838" s="517"/>
      <c r="Z838" s="517"/>
    </row>
    <row r="839" spans="1:26" ht="12.75">
      <c r="A839" s="517"/>
      <c r="B839" s="517"/>
      <c r="C839" s="517"/>
      <c r="D839" s="517"/>
      <c r="E839" s="517"/>
      <c r="F839" s="517"/>
      <c r="G839" s="517"/>
      <c r="H839" s="404"/>
      <c r="I839" s="517"/>
      <c r="J839" s="517"/>
      <c r="K839" s="517"/>
      <c r="L839" s="517"/>
      <c r="M839" s="517"/>
      <c r="N839" s="517"/>
      <c r="O839" s="517"/>
      <c r="P839" s="517"/>
      <c r="Q839" s="517"/>
      <c r="R839" s="517"/>
      <c r="S839" s="517"/>
      <c r="T839" s="517"/>
      <c r="U839" s="517"/>
      <c r="V839" s="517"/>
      <c r="W839" s="517"/>
      <c r="X839" s="517"/>
      <c r="Y839" s="517"/>
      <c r="Z839" s="517"/>
    </row>
    <row r="840" spans="1:26" ht="12.75">
      <c r="A840" s="517"/>
      <c r="B840" s="517"/>
      <c r="C840" s="517"/>
      <c r="D840" s="517"/>
      <c r="E840" s="517"/>
      <c r="F840" s="517"/>
      <c r="G840" s="517"/>
      <c r="H840" s="404"/>
      <c r="I840" s="517"/>
      <c r="J840" s="517"/>
      <c r="K840" s="517"/>
      <c r="L840" s="517"/>
      <c r="M840" s="517"/>
      <c r="N840" s="517"/>
      <c r="O840" s="517"/>
      <c r="P840" s="517"/>
      <c r="Q840" s="517"/>
      <c r="R840" s="517"/>
      <c r="S840" s="517"/>
      <c r="T840" s="517"/>
      <c r="U840" s="517"/>
      <c r="V840" s="517"/>
      <c r="W840" s="517"/>
      <c r="X840" s="517"/>
      <c r="Y840" s="517"/>
      <c r="Z840" s="517"/>
    </row>
    <row r="841" spans="1:26" ht="12.75">
      <c r="A841" s="517"/>
      <c r="B841" s="517"/>
      <c r="C841" s="517"/>
      <c r="D841" s="517"/>
      <c r="E841" s="517"/>
      <c r="F841" s="517"/>
      <c r="G841" s="517"/>
      <c r="H841" s="404"/>
      <c r="I841" s="517"/>
      <c r="J841" s="517"/>
      <c r="K841" s="517"/>
      <c r="L841" s="517"/>
      <c r="M841" s="517"/>
      <c r="N841" s="517"/>
      <c r="O841" s="517"/>
      <c r="P841" s="517"/>
      <c r="Q841" s="517"/>
      <c r="R841" s="517"/>
      <c r="S841" s="517"/>
      <c r="T841" s="517"/>
      <c r="U841" s="517"/>
      <c r="V841" s="517"/>
      <c r="W841" s="517"/>
      <c r="X841" s="517"/>
      <c r="Y841" s="517"/>
      <c r="Z841" s="517"/>
    </row>
    <row r="842" spans="1:26" ht="12.75">
      <c r="A842" s="517"/>
      <c r="B842" s="517"/>
      <c r="C842" s="517"/>
      <c r="D842" s="517"/>
      <c r="E842" s="517"/>
      <c r="F842" s="517"/>
      <c r="G842" s="517"/>
      <c r="H842" s="404"/>
      <c r="I842" s="517"/>
      <c r="J842" s="517"/>
      <c r="K842" s="517"/>
      <c r="L842" s="517"/>
      <c r="M842" s="517"/>
      <c r="N842" s="517"/>
      <c r="O842" s="517"/>
      <c r="P842" s="517"/>
      <c r="Q842" s="517"/>
      <c r="R842" s="517"/>
      <c r="S842" s="517"/>
      <c r="T842" s="517"/>
      <c r="U842" s="517"/>
      <c r="V842" s="517"/>
      <c r="W842" s="517"/>
      <c r="X842" s="517"/>
      <c r="Y842" s="517"/>
      <c r="Z842" s="517"/>
    </row>
    <row r="843" spans="1:26" ht="12.75">
      <c r="A843" s="517"/>
      <c r="B843" s="517"/>
      <c r="C843" s="517"/>
      <c r="D843" s="517"/>
      <c r="E843" s="517"/>
      <c r="F843" s="517"/>
      <c r="G843" s="517"/>
      <c r="H843" s="404"/>
      <c r="I843" s="517"/>
      <c r="J843" s="517"/>
      <c r="K843" s="517"/>
      <c r="L843" s="517"/>
      <c r="M843" s="517"/>
      <c r="N843" s="517"/>
      <c r="O843" s="517"/>
      <c r="P843" s="517"/>
      <c r="Q843" s="517"/>
      <c r="R843" s="517"/>
      <c r="S843" s="517"/>
      <c r="T843" s="517"/>
      <c r="U843" s="517"/>
      <c r="V843" s="517"/>
      <c r="W843" s="517"/>
      <c r="X843" s="517"/>
      <c r="Y843" s="517"/>
      <c r="Z843" s="517"/>
    </row>
    <row r="844" spans="1:26" ht="12.75">
      <c r="A844" s="517"/>
      <c r="B844" s="517"/>
      <c r="C844" s="517"/>
      <c r="D844" s="517"/>
      <c r="E844" s="517"/>
      <c r="F844" s="517"/>
      <c r="G844" s="517"/>
      <c r="H844" s="404"/>
      <c r="I844" s="517"/>
      <c r="J844" s="517"/>
      <c r="K844" s="517"/>
      <c r="L844" s="517"/>
      <c r="M844" s="517"/>
      <c r="N844" s="517"/>
      <c r="O844" s="517"/>
      <c r="P844" s="517"/>
      <c r="Q844" s="517"/>
      <c r="R844" s="517"/>
      <c r="S844" s="517"/>
      <c r="T844" s="517"/>
      <c r="U844" s="517"/>
      <c r="V844" s="517"/>
      <c r="W844" s="517"/>
      <c r="X844" s="517"/>
      <c r="Y844" s="517"/>
      <c r="Z844" s="517"/>
    </row>
    <row r="845" spans="1:26" ht="12.75">
      <c r="A845" s="517"/>
      <c r="B845" s="517"/>
      <c r="C845" s="517"/>
      <c r="D845" s="517"/>
      <c r="E845" s="517"/>
      <c r="F845" s="517"/>
      <c r="G845" s="517"/>
      <c r="H845" s="404"/>
      <c r="I845" s="517"/>
      <c r="J845" s="517"/>
      <c r="K845" s="517"/>
      <c r="L845" s="517"/>
      <c r="M845" s="517"/>
      <c r="N845" s="517"/>
      <c r="O845" s="517"/>
      <c r="P845" s="517"/>
      <c r="Q845" s="517"/>
      <c r="R845" s="517"/>
      <c r="S845" s="517"/>
      <c r="T845" s="517"/>
      <c r="U845" s="517"/>
      <c r="V845" s="517"/>
      <c r="W845" s="517"/>
      <c r="X845" s="517"/>
      <c r="Y845" s="517"/>
      <c r="Z845" s="517"/>
    </row>
    <row r="846" spans="1:26" ht="12.75">
      <c r="A846" s="517"/>
      <c r="B846" s="517"/>
      <c r="C846" s="517"/>
      <c r="D846" s="517"/>
      <c r="E846" s="517"/>
      <c r="F846" s="517"/>
      <c r="G846" s="517"/>
      <c r="H846" s="404"/>
      <c r="I846" s="517"/>
      <c r="J846" s="517"/>
      <c r="K846" s="517"/>
      <c r="L846" s="517"/>
      <c r="M846" s="517"/>
      <c r="N846" s="517"/>
      <c r="O846" s="517"/>
      <c r="P846" s="517"/>
      <c r="Q846" s="517"/>
      <c r="R846" s="517"/>
      <c r="S846" s="517"/>
      <c r="T846" s="517"/>
      <c r="U846" s="517"/>
      <c r="V846" s="517"/>
      <c r="W846" s="517"/>
      <c r="X846" s="517"/>
      <c r="Y846" s="517"/>
      <c r="Z846" s="517"/>
    </row>
    <row r="847" spans="1:26" ht="12.75">
      <c r="A847" s="517"/>
      <c r="B847" s="517"/>
      <c r="C847" s="517"/>
      <c r="D847" s="517"/>
      <c r="E847" s="517"/>
      <c r="F847" s="517"/>
      <c r="G847" s="517"/>
      <c r="H847" s="404"/>
      <c r="I847" s="517"/>
      <c r="J847" s="517"/>
      <c r="K847" s="517"/>
      <c r="L847" s="517"/>
      <c r="M847" s="517"/>
      <c r="N847" s="517"/>
      <c r="O847" s="517"/>
      <c r="P847" s="517"/>
      <c r="Q847" s="517"/>
      <c r="R847" s="517"/>
      <c r="S847" s="517"/>
      <c r="T847" s="517"/>
      <c r="U847" s="517"/>
      <c r="V847" s="517"/>
      <c r="W847" s="517"/>
      <c r="X847" s="517"/>
      <c r="Y847" s="517"/>
      <c r="Z847" s="517"/>
    </row>
    <row r="848" spans="1:26" ht="12.75">
      <c r="A848" s="517"/>
      <c r="B848" s="517"/>
      <c r="C848" s="517"/>
      <c r="D848" s="517"/>
      <c r="E848" s="517"/>
      <c r="F848" s="517"/>
      <c r="G848" s="517"/>
      <c r="H848" s="404"/>
      <c r="I848" s="517"/>
      <c r="J848" s="517"/>
      <c r="K848" s="517"/>
      <c r="L848" s="517"/>
      <c r="M848" s="517"/>
      <c r="N848" s="517"/>
      <c r="O848" s="517"/>
      <c r="P848" s="517"/>
      <c r="Q848" s="517"/>
      <c r="R848" s="517"/>
      <c r="S848" s="517"/>
      <c r="T848" s="517"/>
      <c r="U848" s="517"/>
      <c r="V848" s="517"/>
      <c r="W848" s="517"/>
      <c r="X848" s="517"/>
      <c r="Y848" s="517"/>
      <c r="Z848" s="517"/>
    </row>
    <row r="849" spans="1:26" ht="12.75">
      <c r="A849" s="517"/>
      <c r="B849" s="517"/>
      <c r="C849" s="517"/>
      <c r="D849" s="517"/>
      <c r="E849" s="517"/>
      <c r="F849" s="517"/>
      <c r="G849" s="517"/>
      <c r="H849" s="404"/>
      <c r="I849" s="517"/>
      <c r="J849" s="517"/>
      <c r="K849" s="517"/>
      <c r="L849" s="517"/>
      <c r="M849" s="517"/>
      <c r="N849" s="517"/>
      <c r="O849" s="517"/>
      <c r="P849" s="517"/>
      <c r="Q849" s="517"/>
      <c r="R849" s="517"/>
      <c r="S849" s="517"/>
      <c r="T849" s="517"/>
      <c r="U849" s="517"/>
      <c r="V849" s="517"/>
      <c r="W849" s="517"/>
      <c r="X849" s="517"/>
      <c r="Y849" s="517"/>
      <c r="Z849" s="517"/>
    </row>
    <row r="850" spans="1:26" ht="12.75">
      <c r="A850" s="517"/>
      <c r="B850" s="517"/>
      <c r="C850" s="517"/>
      <c r="D850" s="517"/>
      <c r="E850" s="517"/>
      <c r="F850" s="517"/>
      <c r="G850" s="517"/>
      <c r="H850" s="404"/>
      <c r="I850" s="517"/>
      <c r="J850" s="517"/>
      <c r="K850" s="517"/>
      <c r="L850" s="517"/>
      <c r="M850" s="517"/>
      <c r="N850" s="517"/>
      <c r="O850" s="517"/>
      <c r="P850" s="517"/>
      <c r="Q850" s="517"/>
      <c r="R850" s="517"/>
      <c r="S850" s="517"/>
      <c r="T850" s="517"/>
      <c r="U850" s="517"/>
      <c r="V850" s="517"/>
      <c r="W850" s="517"/>
      <c r="X850" s="517"/>
      <c r="Y850" s="517"/>
      <c r="Z850" s="517"/>
    </row>
    <row r="851" spans="1:26" ht="12.75">
      <c r="A851" s="517"/>
      <c r="B851" s="517"/>
      <c r="C851" s="517"/>
      <c r="D851" s="517"/>
      <c r="E851" s="517"/>
      <c r="F851" s="517"/>
      <c r="G851" s="517"/>
      <c r="H851" s="404"/>
      <c r="I851" s="517"/>
      <c r="J851" s="517"/>
      <c r="K851" s="517"/>
      <c r="L851" s="517"/>
      <c r="M851" s="517"/>
      <c r="N851" s="517"/>
      <c r="O851" s="517"/>
      <c r="P851" s="517"/>
      <c r="Q851" s="517"/>
      <c r="R851" s="517"/>
      <c r="S851" s="517"/>
      <c r="T851" s="517"/>
      <c r="U851" s="517"/>
      <c r="V851" s="517"/>
      <c r="W851" s="517"/>
      <c r="X851" s="517"/>
      <c r="Y851" s="517"/>
      <c r="Z851" s="517"/>
    </row>
    <row r="852" spans="1:26" ht="12.75">
      <c r="A852" s="517"/>
      <c r="B852" s="517"/>
      <c r="C852" s="517"/>
      <c r="D852" s="517"/>
      <c r="E852" s="517"/>
      <c r="F852" s="517"/>
      <c r="G852" s="517"/>
      <c r="H852" s="404"/>
      <c r="I852" s="517"/>
      <c r="J852" s="517"/>
      <c r="K852" s="517"/>
      <c r="L852" s="517"/>
      <c r="M852" s="517"/>
      <c r="N852" s="517"/>
      <c r="O852" s="517"/>
      <c r="P852" s="517"/>
      <c r="Q852" s="517"/>
      <c r="R852" s="517"/>
      <c r="S852" s="517"/>
      <c r="T852" s="517"/>
      <c r="U852" s="517"/>
      <c r="V852" s="517"/>
      <c r="W852" s="517"/>
      <c r="X852" s="517"/>
      <c r="Y852" s="517"/>
      <c r="Z852" s="517"/>
    </row>
    <row r="853" spans="1:26" ht="12.75">
      <c r="A853" s="517"/>
      <c r="B853" s="517"/>
      <c r="C853" s="517"/>
      <c r="D853" s="517"/>
      <c r="E853" s="517"/>
      <c r="F853" s="517"/>
      <c r="G853" s="517"/>
      <c r="H853" s="404"/>
      <c r="I853" s="517"/>
      <c r="J853" s="517"/>
      <c r="K853" s="517"/>
      <c r="L853" s="517"/>
      <c r="M853" s="517"/>
      <c r="N853" s="517"/>
      <c r="O853" s="517"/>
      <c r="P853" s="517"/>
      <c r="Q853" s="517"/>
      <c r="R853" s="517"/>
      <c r="S853" s="517"/>
      <c r="T853" s="517"/>
      <c r="U853" s="517"/>
      <c r="V853" s="517"/>
      <c r="W853" s="517"/>
      <c r="X853" s="517"/>
      <c r="Y853" s="517"/>
      <c r="Z853" s="517"/>
    </row>
    <row r="854" spans="1:26" ht="12.75">
      <c r="A854" s="517"/>
      <c r="B854" s="517"/>
      <c r="C854" s="517"/>
      <c r="D854" s="517"/>
      <c r="E854" s="517"/>
      <c r="F854" s="517"/>
      <c r="G854" s="517"/>
      <c r="H854" s="404"/>
      <c r="I854" s="517"/>
      <c r="J854" s="517"/>
      <c r="K854" s="517"/>
      <c r="L854" s="517"/>
      <c r="M854" s="517"/>
      <c r="N854" s="517"/>
      <c r="O854" s="517"/>
      <c r="P854" s="517"/>
      <c r="Q854" s="517"/>
      <c r="R854" s="517"/>
      <c r="S854" s="517"/>
      <c r="T854" s="517"/>
      <c r="U854" s="517"/>
      <c r="V854" s="517"/>
      <c r="W854" s="517"/>
      <c r="X854" s="517"/>
      <c r="Y854" s="517"/>
      <c r="Z854" s="517"/>
    </row>
    <row r="855" spans="1:26" ht="12.75">
      <c r="A855" s="517"/>
      <c r="B855" s="517"/>
      <c r="C855" s="517"/>
      <c r="D855" s="517"/>
      <c r="E855" s="517"/>
      <c r="F855" s="517"/>
      <c r="G855" s="517"/>
      <c r="H855" s="404"/>
      <c r="I855" s="517"/>
      <c r="J855" s="517"/>
      <c r="K855" s="517"/>
      <c r="L855" s="517"/>
      <c r="M855" s="517"/>
      <c r="N855" s="517"/>
      <c r="O855" s="517"/>
      <c r="P855" s="517"/>
      <c r="Q855" s="517"/>
      <c r="R855" s="517"/>
      <c r="S855" s="517"/>
      <c r="T855" s="517"/>
      <c r="U855" s="517"/>
      <c r="V855" s="517"/>
      <c r="W855" s="517"/>
      <c r="X855" s="517"/>
      <c r="Y855" s="517"/>
      <c r="Z855" s="517"/>
    </row>
    <row r="856" spans="1:26" ht="12.75">
      <c r="A856" s="517"/>
      <c r="B856" s="517"/>
      <c r="C856" s="517"/>
      <c r="D856" s="517"/>
      <c r="E856" s="517"/>
      <c r="F856" s="517"/>
      <c r="G856" s="517"/>
      <c r="H856" s="404"/>
      <c r="I856" s="517"/>
      <c r="J856" s="517"/>
      <c r="K856" s="517"/>
      <c r="L856" s="517"/>
      <c r="M856" s="517"/>
      <c r="N856" s="517"/>
      <c r="O856" s="517"/>
      <c r="P856" s="517"/>
      <c r="Q856" s="517"/>
      <c r="R856" s="517"/>
      <c r="S856" s="517"/>
      <c r="T856" s="517"/>
      <c r="U856" s="517"/>
      <c r="V856" s="517"/>
      <c r="W856" s="517"/>
      <c r="X856" s="517"/>
      <c r="Y856" s="517"/>
      <c r="Z856" s="517"/>
    </row>
    <row r="857" spans="1:26" ht="12.75">
      <c r="A857" s="517"/>
      <c r="B857" s="517"/>
      <c r="C857" s="517"/>
      <c r="D857" s="517"/>
      <c r="E857" s="517"/>
      <c r="F857" s="517"/>
      <c r="G857" s="517"/>
      <c r="H857" s="404"/>
      <c r="I857" s="517"/>
      <c r="J857" s="517"/>
      <c r="K857" s="517"/>
      <c r="L857" s="517"/>
      <c r="M857" s="517"/>
      <c r="N857" s="517"/>
      <c r="O857" s="517"/>
      <c r="P857" s="517"/>
      <c r="Q857" s="517"/>
      <c r="R857" s="517"/>
      <c r="S857" s="517"/>
      <c r="T857" s="517"/>
      <c r="U857" s="517"/>
      <c r="V857" s="517"/>
      <c r="W857" s="517"/>
      <c r="X857" s="517"/>
      <c r="Y857" s="517"/>
      <c r="Z857" s="517"/>
    </row>
    <row r="858" spans="1:26" ht="12.75">
      <c r="A858" s="517"/>
      <c r="B858" s="517"/>
      <c r="C858" s="517"/>
      <c r="D858" s="517"/>
      <c r="E858" s="517"/>
      <c r="F858" s="517"/>
      <c r="G858" s="517"/>
      <c r="H858" s="404"/>
      <c r="I858" s="517"/>
      <c r="J858" s="517"/>
      <c r="K858" s="517"/>
      <c r="L858" s="517"/>
      <c r="M858" s="517"/>
      <c r="N858" s="517"/>
      <c r="O858" s="517"/>
      <c r="P858" s="517"/>
      <c r="Q858" s="517"/>
      <c r="R858" s="517"/>
      <c r="S858" s="517"/>
      <c r="T858" s="517"/>
      <c r="U858" s="517"/>
      <c r="V858" s="517"/>
      <c r="W858" s="517"/>
      <c r="X858" s="517"/>
      <c r="Y858" s="517"/>
      <c r="Z858" s="517"/>
    </row>
    <row r="859" spans="1:26" ht="12.75">
      <c r="A859" s="517"/>
      <c r="B859" s="517"/>
      <c r="C859" s="517"/>
      <c r="D859" s="517"/>
      <c r="E859" s="517"/>
      <c r="F859" s="517"/>
      <c r="G859" s="517"/>
      <c r="H859" s="404"/>
      <c r="I859" s="517"/>
      <c r="J859" s="517"/>
      <c r="K859" s="517"/>
      <c r="L859" s="517"/>
      <c r="M859" s="517"/>
      <c r="N859" s="517"/>
      <c r="O859" s="517"/>
      <c r="P859" s="517"/>
      <c r="Q859" s="517"/>
      <c r="R859" s="517"/>
      <c r="S859" s="517"/>
      <c r="T859" s="517"/>
      <c r="U859" s="517"/>
      <c r="V859" s="517"/>
      <c r="W859" s="517"/>
      <c r="X859" s="517"/>
      <c r="Y859" s="517"/>
      <c r="Z859" s="517"/>
    </row>
    <row r="860" spans="1:26" ht="12.75">
      <c r="A860" s="517"/>
      <c r="B860" s="517"/>
      <c r="C860" s="517"/>
      <c r="D860" s="517"/>
      <c r="E860" s="517"/>
      <c r="F860" s="517"/>
      <c r="G860" s="517"/>
      <c r="H860" s="404"/>
      <c r="I860" s="517"/>
      <c r="J860" s="517"/>
      <c r="K860" s="517"/>
      <c r="L860" s="517"/>
      <c r="M860" s="517"/>
      <c r="N860" s="517"/>
      <c r="O860" s="517"/>
      <c r="P860" s="517"/>
      <c r="Q860" s="517"/>
      <c r="R860" s="517"/>
      <c r="S860" s="517"/>
      <c r="T860" s="517"/>
      <c r="U860" s="517"/>
      <c r="V860" s="517"/>
      <c r="W860" s="517"/>
      <c r="X860" s="517"/>
      <c r="Y860" s="517"/>
      <c r="Z860" s="517"/>
    </row>
    <row r="861" spans="1:26" ht="12.75">
      <c r="A861" s="517"/>
      <c r="B861" s="517"/>
      <c r="C861" s="517"/>
      <c r="D861" s="517"/>
      <c r="E861" s="517"/>
      <c r="F861" s="517"/>
      <c r="G861" s="517"/>
      <c r="H861" s="404"/>
      <c r="I861" s="517"/>
      <c r="J861" s="517"/>
      <c r="K861" s="517"/>
      <c r="L861" s="517"/>
      <c r="M861" s="517"/>
      <c r="N861" s="517"/>
      <c r="O861" s="517"/>
      <c r="P861" s="517"/>
      <c r="Q861" s="517"/>
      <c r="R861" s="517"/>
      <c r="S861" s="517"/>
      <c r="T861" s="517"/>
      <c r="U861" s="517"/>
      <c r="V861" s="517"/>
      <c r="W861" s="517"/>
      <c r="X861" s="517"/>
      <c r="Y861" s="517"/>
      <c r="Z861" s="517"/>
    </row>
    <row r="862" spans="1:26" ht="12.75">
      <c r="A862" s="517"/>
      <c r="B862" s="517"/>
      <c r="C862" s="517"/>
      <c r="D862" s="517"/>
      <c r="E862" s="517"/>
      <c r="F862" s="517"/>
      <c r="G862" s="517"/>
      <c r="H862" s="404"/>
      <c r="I862" s="517"/>
      <c r="J862" s="517"/>
      <c r="K862" s="517"/>
      <c r="L862" s="517"/>
      <c r="M862" s="517"/>
      <c r="N862" s="517"/>
      <c r="O862" s="517"/>
      <c r="P862" s="517"/>
      <c r="Q862" s="517"/>
      <c r="R862" s="517"/>
      <c r="S862" s="517"/>
      <c r="T862" s="517"/>
      <c r="U862" s="517"/>
      <c r="V862" s="517"/>
      <c r="W862" s="517"/>
      <c r="X862" s="517"/>
      <c r="Y862" s="517"/>
      <c r="Z862" s="517"/>
    </row>
    <row r="863" spans="1:26" ht="12.75">
      <c r="A863" s="517"/>
      <c r="B863" s="517"/>
      <c r="C863" s="517"/>
      <c r="D863" s="517"/>
      <c r="E863" s="517"/>
      <c r="F863" s="517"/>
      <c r="G863" s="517"/>
      <c r="H863" s="404"/>
      <c r="I863" s="517"/>
      <c r="J863" s="517"/>
      <c r="K863" s="517"/>
      <c r="L863" s="517"/>
      <c r="M863" s="517"/>
      <c r="N863" s="517"/>
      <c r="O863" s="517"/>
      <c r="P863" s="517"/>
      <c r="Q863" s="517"/>
      <c r="R863" s="517"/>
      <c r="S863" s="517"/>
      <c r="T863" s="517"/>
      <c r="U863" s="517"/>
      <c r="V863" s="517"/>
      <c r="W863" s="517"/>
      <c r="X863" s="517"/>
      <c r="Y863" s="517"/>
      <c r="Z863" s="517"/>
    </row>
    <row r="864" spans="1:26" ht="12.75">
      <c r="A864" s="517"/>
      <c r="B864" s="517"/>
      <c r="C864" s="517"/>
      <c r="D864" s="517"/>
      <c r="E864" s="517"/>
      <c r="F864" s="517"/>
      <c r="G864" s="517"/>
      <c r="H864" s="404"/>
      <c r="I864" s="517"/>
      <c r="J864" s="517"/>
      <c r="K864" s="517"/>
      <c r="L864" s="517"/>
      <c r="M864" s="517"/>
      <c r="N864" s="517"/>
      <c r="O864" s="517"/>
      <c r="P864" s="517"/>
      <c r="Q864" s="517"/>
      <c r="R864" s="517"/>
      <c r="S864" s="517"/>
      <c r="T864" s="517"/>
      <c r="U864" s="517"/>
      <c r="V864" s="517"/>
      <c r="W864" s="517"/>
      <c r="X864" s="517"/>
      <c r="Y864" s="517"/>
      <c r="Z864" s="517"/>
    </row>
    <row r="865" spans="1:26" ht="12.75">
      <c r="A865" s="517"/>
      <c r="B865" s="517"/>
      <c r="C865" s="517"/>
      <c r="D865" s="517"/>
      <c r="E865" s="517"/>
      <c r="F865" s="517"/>
      <c r="G865" s="517"/>
      <c r="H865" s="404"/>
      <c r="I865" s="517"/>
      <c r="J865" s="517"/>
      <c r="K865" s="517"/>
      <c r="L865" s="517"/>
      <c r="M865" s="517"/>
      <c r="N865" s="517"/>
      <c r="O865" s="517"/>
      <c r="P865" s="517"/>
      <c r="Q865" s="517"/>
      <c r="R865" s="517"/>
      <c r="S865" s="517"/>
      <c r="T865" s="517"/>
      <c r="U865" s="517"/>
      <c r="V865" s="517"/>
      <c r="W865" s="517"/>
      <c r="X865" s="517"/>
      <c r="Y865" s="517"/>
      <c r="Z865" s="517"/>
    </row>
    <row r="866" spans="1:26" ht="12.75">
      <c r="A866" s="517"/>
      <c r="B866" s="517"/>
      <c r="C866" s="517"/>
      <c r="D866" s="517"/>
      <c r="E866" s="517"/>
      <c r="F866" s="517"/>
      <c r="G866" s="517"/>
      <c r="H866" s="404"/>
      <c r="I866" s="517"/>
      <c r="J866" s="517"/>
      <c r="K866" s="517"/>
      <c r="L866" s="517"/>
      <c r="M866" s="517"/>
      <c r="N866" s="517"/>
      <c r="O866" s="517"/>
      <c r="P866" s="517"/>
      <c r="Q866" s="517"/>
      <c r="R866" s="517"/>
      <c r="S866" s="517"/>
      <c r="T866" s="517"/>
      <c r="U866" s="517"/>
      <c r="V866" s="517"/>
      <c r="W866" s="517"/>
      <c r="X866" s="517"/>
      <c r="Y866" s="517"/>
      <c r="Z866" s="517"/>
    </row>
    <row r="867" spans="1:26" ht="12.75">
      <c r="A867" s="517"/>
      <c r="B867" s="517"/>
      <c r="C867" s="517"/>
      <c r="D867" s="517"/>
      <c r="E867" s="517"/>
      <c r="F867" s="517"/>
      <c r="G867" s="517"/>
      <c r="H867" s="404"/>
      <c r="I867" s="517"/>
      <c r="J867" s="517"/>
      <c r="K867" s="517"/>
      <c r="L867" s="517"/>
      <c r="M867" s="517"/>
      <c r="N867" s="517"/>
      <c r="O867" s="517"/>
      <c r="P867" s="517"/>
      <c r="Q867" s="517"/>
      <c r="R867" s="517"/>
      <c r="S867" s="517"/>
      <c r="T867" s="517"/>
      <c r="U867" s="517"/>
      <c r="V867" s="517"/>
      <c r="W867" s="517"/>
      <c r="X867" s="517"/>
      <c r="Y867" s="517"/>
      <c r="Z867" s="517"/>
    </row>
    <row r="868" spans="1:26" ht="12.75">
      <c r="A868" s="517"/>
      <c r="B868" s="517"/>
      <c r="C868" s="517"/>
      <c r="D868" s="517"/>
      <c r="E868" s="517"/>
      <c r="F868" s="517"/>
      <c r="G868" s="517"/>
      <c r="H868" s="404"/>
      <c r="I868" s="517"/>
      <c r="J868" s="517"/>
      <c r="K868" s="517"/>
      <c r="L868" s="517"/>
      <c r="M868" s="517"/>
      <c r="N868" s="517"/>
      <c r="O868" s="517"/>
      <c r="P868" s="517"/>
      <c r="Q868" s="517"/>
      <c r="R868" s="517"/>
      <c r="S868" s="517"/>
      <c r="T868" s="517"/>
      <c r="U868" s="517"/>
      <c r="V868" s="517"/>
      <c r="W868" s="517"/>
      <c r="X868" s="517"/>
      <c r="Y868" s="517"/>
      <c r="Z868" s="517"/>
    </row>
    <row r="869" spans="1:26" ht="12.75">
      <c r="A869" s="517"/>
      <c r="B869" s="517"/>
      <c r="C869" s="517"/>
      <c r="D869" s="517"/>
      <c r="E869" s="517"/>
      <c r="F869" s="517"/>
      <c r="G869" s="517"/>
      <c r="H869" s="404"/>
      <c r="I869" s="517"/>
      <c r="J869" s="517"/>
      <c r="K869" s="517"/>
      <c r="L869" s="517"/>
      <c r="M869" s="517"/>
      <c r="N869" s="517"/>
      <c r="O869" s="517"/>
      <c r="P869" s="517"/>
      <c r="Q869" s="517"/>
      <c r="R869" s="517"/>
      <c r="S869" s="517"/>
      <c r="T869" s="517"/>
      <c r="U869" s="517"/>
      <c r="V869" s="517"/>
      <c r="W869" s="517"/>
      <c r="X869" s="517"/>
      <c r="Y869" s="517"/>
      <c r="Z869" s="517"/>
    </row>
    <row r="870" spans="1:26" ht="12.75">
      <c r="A870" s="517"/>
      <c r="B870" s="517"/>
      <c r="C870" s="517"/>
      <c r="D870" s="517"/>
      <c r="E870" s="517"/>
      <c r="F870" s="517"/>
      <c r="G870" s="517"/>
      <c r="H870" s="404"/>
      <c r="I870" s="517"/>
      <c r="J870" s="517"/>
      <c r="K870" s="517"/>
      <c r="L870" s="517"/>
      <c r="M870" s="517"/>
      <c r="N870" s="517"/>
      <c r="O870" s="517"/>
      <c r="P870" s="517"/>
      <c r="Q870" s="517"/>
      <c r="R870" s="517"/>
      <c r="S870" s="517"/>
      <c r="T870" s="517"/>
      <c r="U870" s="517"/>
      <c r="V870" s="517"/>
      <c r="W870" s="517"/>
      <c r="X870" s="517"/>
      <c r="Y870" s="517"/>
      <c r="Z870" s="517"/>
    </row>
    <row r="871" spans="1:26" ht="12.75">
      <c r="A871" s="517"/>
      <c r="B871" s="517"/>
      <c r="C871" s="517"/>
      <c r="D871" s="517"/>
      <c r="E871" s="517"/>
      <c r="F871" s="517"/>
      <c r="G871" s="517"/>
      <c r="H871" s="404"/>
      <c r="I871" s="517"/>
      <c r="J871" s="517"/>
      <c r="K871" s="517"/>
      <c r="L871" s="517"/>
      <c r="M871" s="517"/>
      <c r="N871" s="517"/>
      <c r="O871" s="517"/>
      <c r="P871" s="517"/>
      <c r="Q871" s="517"/>
      <c r="R871" s="517"/>
      <c r="S871" s="517"/>
      <c r="T871" s="517"/>
      <c r="U871" s="517"/>
      <c r="V871" s="517"/>
      <c r="W871" s="517"/>
      <c r="X871" s="517"/>
      <c r="Y871" s="517"/>
      <c r="Z871" s="517"/>
    </row>
    <row r="872" spans="1:26" ht="12.75">
      <c r="A872" s="517"/>
      <c r="B872" s="517"/>
      <c r="C872" s="517"/>
      <c r="D872" s="517"/>
      <c r="E872" s="517"/>
      <c r="F872" s="517"/>
      <c r="G872" s="517"/>
      <c r="H872" s="404"/>
      <c r="I872" s="517"/>
      <c r="J872" s="517"/>
      <c r="K872" s="517"/>
      <c r="L872" s="517"/>
      <c r="M872" s="517"/>
      <c r="N872" s="517"/>
      <c r="O872" s="517"/>
      <c r="P872" s="517"/>
      <c r="Q872" s="517"/>
      <c r="R872" s="517"/>
      <c r="S872" s="517"/>
      <c r="T872" s="517"/>
      <c r="U872" s="517"/>
      <c r="V872" s="517"/>
      <c r="W872" s="517"/>
      <c r="X872" s="517"/>
      <c r="Y872" s="517"/>
      <c r="Z872" s="517"/>
    </row>
    <row r="873" spans="1:26" ht="12.75">
      <c r="A873" s="517"/>
      <c r="B873" s="517"/>
      <c r="C873" s="517"/>
      <c r="D873" s="517"/>
      <c r="E873" s="517"/>
      <c r="F873" s="517"/>
      <c r="G873" s="517"/>
      <c r="H873" s="404"/>
      <c r="I873" s="517"/>
      <c r="J873" s="517"/>
      <c r="K873" s="517"/>
      <c r="L873" s="517"/>
      <c r="M873" s="517"/>
      <c r="N873" s="517"/>
      <c r="O873" s="517"/>
      <c r="P873" s="517"/>
      <c r="Q873" s="517"/>
      <c r="R873" s="517"/>
      <c r="S873" s="517"/>
      <c r="T873" s="517"/>
      <c r="U873" s="517"/>
      <c r="V873" s="517"/>
      <c r="W873" s="517"/>
      <c r="X873" s="517"/>
      <c r="Y873" s="517"/>
      <c r="Z873" s="517"/>
    </row>
    <row r="874" spans="1:26" ht="12.75">
      <c r="A874" s="517"/>
      <c r="B874" s="517"/>
      <c r="C874" s="517"/>
      <c r="D874" s="517"/>
      <c r="E874" s="517"/>
      <c r="F874" s="517"/>
      <c r="G874" s="517"/>
      <c r="H874" s="404"/>
      <c r="I874" s="517"/>
      <c r="J874" s="517"/>
      <c r="K874" s="517"/>
      <c r="L874" s="517"/>
      <c r="M874" s="517"/>
      <c r="N874" s="517"/>
      <c r="O874" s="517"/>
      <c r="P874" s="517"/>
      <c r="Q874" s="517"/>
      <c r="R874" s="517"/>
      <c r="S874" s="517"/>
      <c r="T874" s="517"/>
      <c r="U874" s="517"/>
      <c r="V874" s="517"/>
      <c r="W874" s="517"/>
      <c r="X874" s="517"/>
      <c r="Y874" s="517"/>
      <c r="Z874" s="517"/>
    </row>
    <row r="875" spans="1:26" ht="12.75">
      <c r="A875" s="517"/>
      <c r="B875" s="517"/>
      <c r="C875" s="517"/>
      <c r="D875" s="517"/>
      <c r="E875" s="517"/>
      <c r="F875" s="517"/>
      <c r="G875" s="517"/>
      <c r="H875" s="404"/>
      <c r="I875" s="517"/>
      <c r="J875" s="517"/>
      <c r="K875" s="517"/>
      <c r="L875" s="517"/>
      <c r="M875" s="517"/>
      <c r="N875" s="517"/>
      <c r="O875" s="517"/>
      <c r="P875" s="517"/>
      <c r="Q875" s="517"/>
      <c r="R875" s="517"/>
      <c r="S875" s="517"/>
      <c r="T875" s="517"/>
      <c r="U875" s="517"/>
      <c r="V875" s="517"/>
      <c r="W875" s="517"/>
      <c r="X875" s="517"/>
      <c r="Y875" s="517"/>
      <c r="Z875" s="517"/>
    </row>
    <row r="876" spans="1:26" ht="12.75">
      <c r="A876" s="517"/>
      <c r="B876" s="517"/>
      <c r="C876" s="517"/>
      <c r="D876" s="517"/>
      <c r="E876" s="517"/>
      <c r="F876" s="517"/>
      <c r="G876" s="517"/>
      <c r="H876" s="404"/>
      <c r="I876" s="517"/>
      <c r="J876" s="517"/>
      <c r="K876" s="517"/>
      <c r="L876" s="517"/>
      <c r="M876" s="517"/>
      <c r="N876" s="517"/>
      <c r="O876" s="517"/>
      <c r="P876" s="517"/>
      <c r="Q876" s="517"/>
      <c r="R876" s="517"/>
      <c r="S876" s="517"/>
      <c r="T876" s="517"/>
      <c r="U876" s="517"/>
      <c r="V876" s="517"/>
      <c r="W876" s="517"/>
      <c r="X876" s="517"/>
      <c r="Y876" s="517"/>
      <c r="Z876" s="517"/>
    </row>
    <row r="877" spans="1:26" ht="12.75">
      <c r="A877" s="517"/>
      <c r="B877" s="517"/>
      <c r="C877" s="517"/>
      <c r="D877" s="517"/>
      <c r="E877" s="517"/>
      <c r="F877" s="517"/>
      <c r="G877" s="517"/>
      <c r="H877" s="404"/>
      <c r="I877" s="517"/>
      <c r="J877" s="517"/>
      <c r="K877" s="517"/>
      <c r="L877" s="517"/>
      <c r="M877" s="517"/>
      <c r="N877" s="517"/>
      <c r="O877" s="517"/>
      <c r="P877" s="517"/>
      <c r="Q877" s="517"/>
      <c r="R877" s="517"/>
      <c r="S877" s="517"/>
      <c r="T877" s="517"/>
      <c r="U877" s="517"/>
      <c r="V877" s="517"/>
      <c r="W877" s="517"/>
      <c r="X877" s="517"/>
      <c r="Y877" s="517"/>
      <c r="Z877" s="517"/>
    </row>
    <row r="878" spans="1:26" ht="12.75">
      <c r="A878" s="517"/>
      <c r="B878" s="517"/>
      <c r="C878" s="517"/>
      <c r="D878" s="517"/>
      <c r="E878" s="517"/>
      <c r="F878" s="517"/>
      <c r="G878" s="517"/>
      <c r="H878" s="404"/>
      <c r="I878" s="517"/>
      <c r="J878" s="517"/>
      <c r="K878" s="517"/>
      <c r="L878" s="517"/>
      <c r="M878" s="517"/>
      <c r="N878" s="517"/>
      <c r="O878" s="517"/>
      <c r="P878" s="517"/>
      <c r="Q878" s="517"/>
      <c r="R878" s="517"/>
      <c r="S878" s="517"/>
      <c r="T878" s="517"/>
      <c r="U878" s="517"/>
      <c r="V878" s="517"/>
      <c r="W878" s="517"/>
      <c r="X878" s="517"/>
      <c r="Y878" s="517"/>
      <c r="Z878" s="517"/>
    </row>
    <row r="879" spans="1:26" ht="12.75">
      <c r="A879" s="517"/>
      <c r="B879" s="517"/>
      <c r="C879" s="517"/>
      <c r="D879" s="517"/>
      <c r="E879" s="517"/>
      <c r="F879" s="517"/>
      <c r="G879" s="517"/>
      <c r="H879" s="404"/>
      <c r="I879" s="517"/>
      <c r="J879" s="517"/>
      <c r="K879" s="517"/>
      <c r="L879" s="517"/>
      <c r="M879" s="517"/>
      <c r="N879" s="517"/>
      <c r="O879" s="517"/>
      <c r="P879" s="517"/>
      <c r="Q879" s="517"/>
      <c r="R879" s="517"/>
      <c r="S879" s="517"/>
      <c r="T879" s="517"/>
      <c r="U879" s="517"/>
      <c r="V879" s="517"/>
      <c r="W879" s="517"/>
      <c r="X879" s="517"/>
      <c r="Y879" s="517"/>
      <c r="Z879" s="517"/>
    </row>
    <row r="880" spans="1:26" ht="12.75">
      <c r="A880" s="517"/>
      <c r="B880" s="517"/>
      <c r="C880" s="517"/>
      <c r="D880" s="517"/>
      <c r="E880" s="517"/>
      <c r="F880" s="517"/>
      <c r="G880" s="517"/>
      <c r="H880" s="404"/>
      <c r="I880" s="517"/>
      <c r="J880" s="517"/>
      <c r="K880" s="517"/>
      <c r="L880" s="517"/>
      <c r="M880" s="517"/>
      <c r="N880" s="517"/>
      <c r="O880" s="517"/>
      <c r="P880" s="517"/>
      <c r="Q880" s="517"/>
      <c r="R880" s="517"/>
      <c r="S880" s="517"/>
      <c r="T880" s="517"/>
      <c r="U880" s="517"/>
      <c r="V880" s="517"/>
      <c r="W880" s="517"/>
      <c r="X880" s="517"/>
      <c r="Y880" s="517"/>
      <c r="Z880" s="517"/>
    </row>
    <row r="881" spans="1:26" ht="12.75">
      <c r="A881" s="517"/>
      <c r="B881" s="517"/>
      <c r="C881" s="517"/>
      <c r="D881" s="517"/>
      <c r="E881" s="517"/>
      <c r="F881" s="517"/>
      <c r="G881" s="517"/>
      <c r="H881" s="404"/>
      <c r="I881" s="517"/>
      <c r="J881" s="517"/>
      <c r="K881" s="517"/>
      <c r="L881" s="517"/>
      <c r="M881" s="517"/>
      <c r="N881" s="517"/>
      <c r="O881" s="517"/>
      <c r="P881" s="517"/>
      <c r="Q881" s="517"/>
      <c r="R881" s="517"/>
      <c r="S881" s="517"/>
      <c r="T881" s="517"/>
      <c r="U881" s="517"/>
      <c r="V881" s="517"/>
      <c r="W881" s="517"/>
      <c r="X881" s="517"/>
      <c r="Y881" s="517"/>
      <c r="Z881" s="517"/>
    </row>
    <row r="882" spans="1:26" ht="12.75">
      <c r="A882" s="517"/>
      <c r="B882" s="517"/>
      <c r="C882" s="517"/>
      <c r="D882" s="517"/>
      <c r="E882" s="517"/>
      <c r="F882" s="517"/>
      <c r="G882" s="517"/>
      <c r="H882" s="404"/>
      <c r="I882" s="517"/>
      <c r="J882" s="517"/>
      <c r="K882" s="517"/>
      <c r="L882" s="517"/>
      <c r="M882" s="517"/>
      <c r="N882" s="517"/>
      <c r="O882" s="517"/>
      <c r="P882" s="517"/>
      <c r="Q882" s="517"/>
      <c r="R882" s="517"/>
      <c r="S882" s="517"/>
      <c r="T882" s="517"/>
      <c r="U882" s="517"/>
      <c r="V882" s="517"/>
      <c r="W882" s="517"/>
      <c r="X882" s="517"/>
      <c r="Y882" s="517"/>
      <c r="Z882" s="517"/>
    </row>
    <row r="883" spans="1:26" ht="12.75">
      <c r="A883" s="517"/>
      <c r="B883" s="517"/>
      <c r="C883" s="517"/>
      <c r="D883" s="517"/>
      <c r="E883" s="517"/>
      <c r="F883" s="517"/>
      <c r="G883" s="517"/>
      <c r="H883" s="404"/>
      <c r="I883" s="517"/>
      <c r="J883" s="517"/>
      <c r="K883" s="517"/>
      <c r="L883" s="517"/>
      <c r="M883" s="517"/>
      <c r="N883" s="517"/>
      <c r="O883" s="517"/>
      <c r="P883" s="517"/>
      <c r="Q883" s="517"/>
      <c r="R883" s="517"/>
      <c r="S883" s="517"/>
      <c r="T883" s="517"/>
      <c r="U883" s="517"/>
      <c r="V883" s="517"/>
      <c r="W883" s="517"/>
      <c r="X883" s="517"/>
      <c r="Y883" s="517"/>
      <c r="Z883" s="517"/>
    </row>
    <row r="884" spans="1:26" ht="12.75">
      <c r="A884" s="517"/>
      <c r="B884" s="517"/>
      <c r="C884" s="517"/>
      <c r="D884" s="517"/>
      <c r="E884" s="517"/>
      <c r="F884" s="517"/>
      <c r="G884" s="517"/>
      <c r="H884" s="404"/>
      <c r="I884" s="517"/>
      <c r="J884" s="517"/>
      <c r="K884" s="517"/>
      <c r="L884" s="517"/>
      <c r="M884" s="517"/>
      <c r="N884" s="517"/>
      <c r="O884" s="517"/>
      <c r="P884" s="517"/>
      <c r="Q884" s="517"/>
      <c r="R884" s="517"/>
      <c r="S884" s="517"/>
      <c r="T884" s="517"/>
      <c r="U884" s="517"/>
      <c r="V884" s="517"/>
      <c r="W884" s="517"/>
      <c r="X884" s="517"/>
      <c r="Y884" s="517"/>
      <c r="Z884" s="517"/>
    </row>
    <row r="885" spans="1:26" ht="12.75">
      <c r="A885" s="517"/>
      <c r="B885" s="517"/>
      <c r="C885" s="517"/>
      <c r="D885" s="517"/>
      <c r="E885" s="517"/>
      <c r="F885" s="517"/>
      <c r="G885" s="517"/>
      <c r="H885" s="404"/>
      <c r="I885" s="517"/>
      <c r="J885" s="517"/>
      <c r="K885" s="517"/>
      <c r="L885" s="517"/>
      <c r="M885" s="517"/>
      <c r="N885" s="517"/>
      <c r="O885" s="517"/>
      <c r="P885" s="517"/>
      <c r="Q885" s="517"/>
      <c r="R885" s="517"/>
      <c r="S885" s="517"/>
      <c r="T885" s="517"/>
      <c r="U885" s="517"/>
      <c r="V885" s="517"/>
      <c r="W885" s="517"/>
      <c r="X885" s="517"/>
      <c r="Y885" s="517"/>
      <c r="Z885" s="517"/>
    </row>
    <row r="886" spans="1:26" ht="12.75">
      <c r="A886" s="517"/>
      <c r="B886" s="517"/>
      <c r="C886" s="517"/>
      <c r="D886" s="517"/>
      <c r="E886" s="517"/>
      <c r="F886" s="517"/>
      <c r="G886" s="517"/>
      <c r="H886" s="404"/>
      <c r="I886" s="517"/>
      <c r="J886" s="517"/>
      <c r="K886" s="517"/>
      <c r="L886" s="517"/>
      <c r="M886" s="517"/>
      <c r="N886" s="517"/>
      <c r="O886" s="517"/>
      <c r="P886" s="517"/>
      <c r="Q886" s="517"/>
      <c r="R886" s="517"/>
      <c r="S886" s="517"/>
      <c r="T886" s="517"/>
      <c r="U886" s="517"/>
      <c r="V886" s="517"/>
      <c r="W886" s="517"/>
      <c r="X886" s="517"/>
      <c r="Y886" s="517"/>
      <c r="Z886" s="517"/>
    </row>
    <row r="887" spans="1:26" ht="12.75">
      <c r="A887" s="517"/>
      <c r="B887" s="517"/>
      <c r="C887" s="517"/>
      <c r="D887" s="517"/>
      <c r="E887" s="517"/>
      <c r="F887" s="517"/>
      <c r="G887" s="517"/>
      <c r="H887" s="404"/>
      <c r="I887" s="517"/>
      <c r="J887" s="517"/>
      <c r="K887" s="517"/>
      <c r="L887" s="517"/>
      <c r="M887" s="517"/>
      <c r="N887" s="517"/>
      <c r="O887" s="517"/>
      <c r="P887" s="517"/>
      <c r="Q887" s="517"/>
      <c r="R887" s="517"/>
      <c r="S887" s="517"/>
      <c r="T887" s="517"/>
      <c r="U887" s="517"/>
      <c r="V887" s="517"/>
      <c r="W887" s="517"/>
      <c r="X887" s="517"/>
      <c r="Y887" s="517"/>
      <c r="Z887" s="517"/>
    </row>
    <row r="888" spans="1:26" ht="12.75">
      <c r="A888" s="517"/>
      <c r="B888" s="517"/>
      <c r="C888" s="517"/>
      <c r="D888" s="517"/>
      <c r="E888" s="517"/>
      <c r="F888" s="517"/>
      <c r="G888" s="517"/>
      <c r="H888" s="404"/>
      <c r="I888" s="517"/>
      <c r="J888" s="517"/>
      <c r="K888" s="517"/>
      <c r="L888" s="517"/>
      <c r="M888" s="517"/>
      <c r="N888" s="517"/>
      <c r="O888" s="517"/>
      <c r="P888" s="517"/>
      <c r="Q888" s="517"/>
      <c r="R888" s="517"/>
      <c r="S888" s="517"/>
      <c r="T888" s="517"/>
      <c r="U888" s="517"/>
      <c r="V888" s="517"/>
      <c r="W888" s="517"/>
      <c r="X888" s="517"/>
      <c r="Y888" s="517"/>
      <c r="Z888" s="517"/>
    </row>
    <row r="889" spans="1:26" ht="12.75">
      <c r="A889" s="517"/>
      <c r="B889" s="517"/>
      <c r="C889" s="517"/>
      <c r="D889" s="517"/>
      <c r="E889" s="517"/>
      <c r="F889" s="517"/>
      <c r="G889" s="517"/>
      <c r="H889" s="404"/>
      <c r="I889" s="517"/>
      <c r="J889" s="517"/>
      <c r="K889" s="517"/>
      <c r="L889" s="517"/>
      <c r="M889" s="517"/>
      <c r="N889" s="517"/>
      <c r="O889" s="517"/>
      <c r="P889" s="517"/>
      <c r="Q889" s="517"/>
      <c r="R889" s="517"/>
      <c r="S889" s="517"/>
      <c r="T889" s="517"/>
      <c r="U889" s="517"/>
      <c r="V889" s="517"/>
      <c r="W889" s="517"/>
      <c r="X889" s="517"/>
      <c r="Y889" s="517"/>
      <c r="Z889" s="517"/>
    </row>
    <row r="890" spans="1:26" ht="12.75">
      <c r="A890" s="517"/>
      <c r="B890" s="517"/>
      <c r="C890" s="517"/>
      <c r="D890" s="517"/>
      <c r="E890" s="517"/>
      <c r="F890" s="517"/>
      <c r="G890" s="517"/>
      <c r="H890" s="404"/>
      <c r="I890" s="517"/>
      <c r="J890" s="517"/>
      <c r="K890" s="517"/>
      <c r="L890" s="517"/>
      <c r="M890" s="517"/>
      <c r="N890" s="517"/>
      <c r="O890" s="517"/>
      <c r="P890" s="517"/>
      <c r="Q890" s="517"/>
      <c r="R890" s="517"/>
      <c r="S890" s="517"/>
      <c r="T890" s="517"/>
      <c r="U890" s="517"/>
      <c r="V890" s="517"/>
      <c r="W890" s="517"/>
      <c r="X890" s="517"/>
      <c r="Y890" s="517"/>
      <c r="Z890" s="517"/>
    </row>
    <row r="891" spans="1:26" ht="12.75">
      <c r="A891" s="517"/>
      <c r="B891" s="517"/>
      <c r="C891" s="517"/>
      <c r="D891" s="517"/>
      <c r="E891" s="517"/>
      <c r="F891" s="517"/>
      <c r="G891" s="517"/>
      <c r="H891" s="404"/>
      <c r="I891" s="517"/>
      <c r="J891" s="517"/>
      <c r="K891" s="517"/>
      <c r="L891" s="517"/>
      <c r="M891" s="517"/>
      <c r="N891" s="517"/>
      <c r="O891" s="517"/>
      <c r="P891" s="517"/>
      <c r="Q891" s="517"/>
      <c r="R891" s="517"/>
      <c r="S891" s="517"/>
      <c r="T891" s="517"/>
      <c r="U891" s="517"/>
      <c r="V891" s="517"/>
      <c r="W891" s="517"/>
      <c r="X891" s="517"/>
      <c r="Y891" s="517"/>
      <c r="Z891" s="517"/>
    </row>
    <row r="892" spans="1:26" ht="12.75">
      <c r="A892" s="517"/>
      <c r="B892" s="517"/>
      <c r="C892" s="517"/>
      <c r="D892" s="517"/>
      <c r="E892" s="517"/>
      <c r="F892" s="517"/>
      <c r="G892" s="517"/>
      <c r="H892" s="404"/>
      <c r="I892" s="517"/>
      <c r="J892" s="517"/>
      <c r="K892" s="517"/>
      <c r="L892" s="517"/>
      <c r="M892" s="517"/>
      <c r="N892" s="517"/>
      <c r="O892" s="517"/>
      <c r="P892" s="517"/>
      <c r="Q892" s="517"/>
      <c r="R892" s="517"/>
      <c r="S892" s="517"/>
      <c r="T892" s="517"/>
      <c r="U892" s="517"/>
      <c r="V892" s="517"/>
      <c r="W892" s="517"/>
      <c r="X892" s="517"/>
      <c r="Y892" s="517"/>
      <c r="Z892" s="517"/>
    </row>
    <row r="893" spans="1:26" ht="12.75">
      <c r="A893" s="517"/>
      <c r="B893" s="517"/>
      <c r="C893" s="517"/>
      <c r="D893" s="517"/>
      <c r="E893" s="517"/>
      <c r="F893" s="517"/>
      <c r="G893" s="517"/>
      <c r="H893" s="404"/>
      <c r="I893" s="517"/>
      <c r="J893" s="517"/>
      <c r="K893" s="517"/>
      <c r="L893" s="517"/>
      <c r="M893" s="517"/>
      <c r="N893" s="517"/>
      <c r="O893" s="517"/>
      <c r="P893" s="517"/>
      <c r="Q893" s="517"/>
      <c r="R893" s="517"/>
      <c r="S893" s="517"/>
      <c r="T893" s="517"/>
      <c r="U893" s="517"/>
      <c r="V893" s="517"/>
      <c r="W893" s="517"/>
      <c r="X893" s="517"/>
      <c r="Y893" s="517"/>
      <c r="Z893" s="517"/>
    </row>
    <row r="894" spans="1:26" ht="12.75">
      <c r="A894" s="517"/>
      <c r="B894" s="517"/>
      <c r="C894" s="517"/>
      <c r="D894" s="517"/>
      <c r="E894" s="517"/>
      <c r="F894" s="517"/>
      <c r="G894" s="517"/>
      <c r="H894" s="404"/>
      <c r="I894" s="517"/>
      <c r="J894" s="517"/>
      <c r="K894" s="517"/>
      <c r="L894" s="517"/>
      <c r="M894" s="517"/>
      <c r="N894" s="517"/>
      <c r="O894" s="517"/>
      <c r="P894" s="517"/>
      <c r="Q894" s="517"/>
      <c r="R894" s="517"/>
      <c r="S894" s="517"/>
      <c r="T894" s="517"/>
      <c r="U894" s="517"/>
      <c r="V894" s="517"/>
      <c r="W894" s="517"/>
      <c r="X894" s="517"/>
      <c r="Y894" s="517"/>
      <c r="Z894" s="517"/>
    </row>
    <row r="895" spans="1:26" ht="12.75">
      <c r="A895" s="517"/>
      <c r="B895" s="517"/>
      <c r="C895" s="517"/>
      <c r="D895" s="517"/>
      <c r="E895" s="517"/>
      <c r="F895" s="517"/>
      <c r="G895" s="517"/>
      <c r="H895" s="404"/>
      <c r="I895" s="517"/>
      <c r="J895" s="517"/>
      <c r="K895" s="517"/>
      <c r="L895" s="517"/>
      <c r="M895" s="517"/>
      <c r="N895" s="517"/>
      <c r="O895" s="517"/>
      <c r="P895" s="517"/>
      <c r="Q895" s="517"/>
      <c r="R895" s="517"/>
      <c r="S895" s="517"/>
      <c r="T895" s="517"/>
      <c r="U895" s="517"/>
      <c r="V895" s="517"/>
      <c r="W895" s="517"/>
      <c r="X895" s="517"/>
      <c r="Y895" s="517"/>
      <c r="Z895" s="517"/>
    </row>
    <row r="896" spans="1:26" ht="12.75">
      <c r="A896" s="517"/>
      <c r="B896" s="517"/>
      <c r="C896" s="517"/>
      <c r="D896" s="517"/>
      <c r="E896" s="517"/>
      <c r="F896" s="517"/>
      <c r="G896" s="517"/>
      <c r="H896" s="404"/>
      <c r="I896" s="517"/>
      <c r="J896" s="517"/>
      <c r="K896" s="517"/>
      <c r="L896" s="517"/>
      <c r="M896" s="517"/>
      <c r="N896" s="517"/>
      <c r="O896" s="517"/>
      <c r="P896" s="517"/>
      <c r="Q896" s="517"/>
      <c r="R896" s="517"/>
      <c r="S896" s="517"/>
      <c r="T896" s="517"/>
      <c r="U896" s="517"/>
      <c r="V896" s="517"/>
      <c r="W896" s="517"/>
      <c r="X896" s="517"/>
      <c r="Y896" s="517"/>
      <c r="Z896" s="517"/>
    </row>
    <row r="897" spans="1:26" ht="12.75">
      <c r="A897" s="517"/>
      <c r="B897" s="517"/>
      <c r="C897" s="517"/>
      <c r="D897" s="517"/>
      <c r="E897" s="517"/>
      <c r="F897" s="517"/>
      <c r="G897" s="517"/>
      <c r="H897" s="404"/>
      <c r="I897" s="517"/>
      <c r="J897" s="517"/>
      <c r="K897" s="517"/>
      <c r="L897" s="517"/>
      <c r="M897" s="517"/>
      <c r="N897" s="517"/>
      <c r="O897" s="517"/>
      <c r="P897" s="517"/>
      <c r="Q897" s="517"/>
      <c r="R897" s="517"/>
      <c r="S897" s="517"/>
      <c r="T897" s="517"/>
      <c r="U897" s="517"/>
      <c r="V897" s="517"/>
      <c r="W897" s="517"/>
      <c r="X897" s="517"/>
      <c r="Y897" s="517"/>
      <c r="Z897" s="517"/>
    </row>
    <row r="898" spans="1:26" ht="12.75">
      <c r="A898" s="517"/>
      <c r="B898" s="517"/>
      <c r="C898" s="517"/>
      <c r="D898" s="517"/>
      <c r="E898" s="517"/>
      <c r="F898" s="517"/>
      <c r="G898" s="517"/>
      <c r="H898" s="404"/>
      <c r="I898" s="517"/>
      <c r="J898" s="517"/>
      <c r="K898" s="517"/>
      <c r="L898" s="517"/>
      <c r="M898" s="517"/>
      <c r="N898" s="517"/>
      <c r="O898" s="517"/>
      <c r="P898" s="517"/>
      <c r="Q898" s="517"/>
      <c r="R898" s="517"/>
      <c r="S898" s="517"/>
      <c r="T898" s="517"/>
      <c r="U898" s="517"/>
      <c r="V898" s="517"/>
      <c r="W898" s="517"/>
      <c r="X898" s="517"/>
      <c r="Y898" s="517"/>
      <c r="Z898" s="517"/>
    </row>
    <row r="899" spans="1:26" ht="12.75">
      <c r="A899" s="517"/>
      <c r="B899" s="517"/>
      <c r="C899" s="517"/>
      <c r="D899" s="517"/>
      <c r="E899" s="517"/>
      <c r="F899" s="517"/>
      <c r="G899" s="517"/>
      <c r="H899" s="404"/>
      <c r="I899" s="517"/>
      <c r="J899" s="517"/>
      <c r="K899" s="517"/>
      <c r="L899" s="517"/>
      <c r="M899" s="517"/>
      <c r="N899" s="517"/>
      <c r="O899" s="517"/>
      <c r="P899" s="517"/>
      <c r="Q899" s="517"/>
      <c r="R899" s="517"/>
      <c r="S899" s="517"/>
      <c r="T899" s="517"/>
      <c r="U899" s="517"/>
      <c r="V899" s="517"/>
      <c r="W899" s="517"/>
      <c r="X899" s="517"/>
      <c r="Y899" s="517"/>
      <c r="Z899" s="517"/>
    </row>
    <row r="900" spans="1:26" ht="12.75">
      <c r="A900" s="517"/>
      <c r="B900" s="517"/>
      <c r="C900" s="517"/>
      <c r="D900" s="517"/>
      <c r="E900" s="517"/>
      <c r="F900" s="517"/>
      <c r="G900" s="517"/>
      <c r="H900" s="404"/>
      <c r="I900" s="517"/>
      <c r="J900" s="517"/>
      <c r="K900" s="517"/>
      <c r="L900" s="517"/>
      <c r="M900" s="517"/>
      <c r="N900" s="517"/>
      <c r="O900" s="517"/>
      <c r="P900" s="517"/>
      <c r="Q900" s="517"/>
      <c r="R900" s="517"/>
      <c r="S900" s="517"/>
      <c r="T900" s="517"/>
      <c r="U900" s="517"/>
      <c r="V900" s="517"/>
      <c r="W900" s="517"/>
      <c r="X900" s="517"/>
      <c r="Y900" s="517"/>
      <c r="Z900" s="517"/>
    </row>
    <row r="901" spans="1:26" ht="12.75">
      <c r="A901" s="517"/>
      <c r="B901" s="517"/>
      <c r="C901" s="517"/>
      <c r="D901" s="517"/>
      <c r="E901" s="517"/>
      <c r="F901" s="517"/>
      <c r="G901" s="517"/>
      <c r="H901" s="404"/>
      <c r="I901" s="517"/>
      <c r="J901" s="517"/>
      <c r="K901" s="517"/>
      <c r="L901" s="517"/>
      <c r="M901" s="517"/>
      <c r="N901" s="517"/>
      <c r="O901" s="517"/>
      <c r="P901" s="517"/>
      <c r="Q901" s="517"/>
      <c r="R901" s="517"/>
      <c r="S901" s="517"/>
      <c r="T901" s="517"/>
      <c r="U901" s="517"/>
      <c r="V901" s="517"/>
      <c r="W901" s="517"/>
      <c r="X901" s="517"/>
      <c r="Y901" s="517"/>
      <c r="Z901" s="517"/>
    </row>
    <row r="902" spans="1:26" ht="12.75">
      <c r="A902" s="517"/>
      <c r="B902" s="517"/>
      <c r="C902" s="517"/>
      <c r="D902" s="517"/>
      <c r="E902" s="517"/>
      <c r="F902" s="517"/>
      <c r="G902" s="517"/>
      <c r="H902" s="404"/>
      <c r="I902" s="517"/>
      <c r="J902" s="517"/>
      <c r="K902" s="517"/>
      <c r="L902" s="517"/>
      <c r="M902" s="517"/>
      <c r="N902" s="517"/>
      <c r="O902" s="517"/>
      <c r="P902" s="517"/>
      <c r="Q902" s="517"/>
      <c r="R902" s="517"/>
      <c r="S902" s="517"/>
      <c r="T902" s="517"/>
      <c r="U902" s="517"/>
      <c r="V902" s="517"/>
      <c r="W902" s="517"/>
      <c r="X902" s="517"/>
      <c r="Y902" s="517"/>
      <c r="Z902" s="517"/>
    </row>
    <row r="903" spans="1:26" ht="12.75">
      <c r="A903" s="517"/>
      <c r="B903" s="517"/>
      <c r="C903" s="517"/>
      <c r="D903" s="517"/>
      <c r="E903" s="517"/>
      <c r="F903" s="517"/>
      <c r="G903" s="517"/>
      <c r="H903" s="404"/>
      <c r="I903" s="517"/>
      <c r="J903" s="517"/>
      <c r="K903" s="517"/>
      <c r="L903" s="517"/>
      <c r="M903" s="517"/>
      <c r="N903" s="517"/>
      <c r="O903" s="517"/>
      <c r="P903" s="517"/>
      <c r="Q903" s="517"/>
      <c r="R903" s="517"/>
      <c r="S903" s="517"/>
      <c r="T903" s="517"/>
      <c r="U903" s="517"/>
      <c r="V903" s="517"/>
      <c r="W903" s="517"/>
      <c r="X903" s="517"/>
      <c r="Y903" s="517"/>
      <c r="Z903" s="517"/>
    </row>
    <row r="904" spans="1:26" ht="12.75">
      <c r="A904" s="517"/>
      <c r="B904" s="517"/>
      <c r="C904" s="517"/>
      <c r="D904" s="517"/>
      <c r="E904" s="517"/>
      <c r="F904" s="517"/>
      <c r="G904" s="517"/>
      <c r="H904" s="404"/>
      <c r="I904" s="517"/>
      <c r="J904" s="517"/>
      <c r="K904" s="517"/>
      <c r="L904" s="517"/>
      <c r="M904" s="517"/>
      <c r="N904" s="517"/>
      <c r="O904" s="517"/>
      <c r="P904" s="517"/>
      <c r="Q904" s="517"/>
      <c r="R904" s="517"/>
      <c r="S904" s="517"/>
      <c r="T904" s="517"/>
      <c r="U904" s="517"/>
      <c r="V904" s="517"/>
      <c r="W904" s="517"/>
      <c r="X904" s="517"/>
      <c r="Y904" s="517"/>
      <c r="Z904" s="517"/>
    </row>
    <row r="905" spans="1:26" ht="12.75">
      <c r="A905" s="517"/>
      <c r="B905" s="517"/>
      <c r="C905" s="517"/>
      <c r="D905" s="517"/>
      <c r="E905" s="517"/>
      <c r="F905" s="517"/>
      <c r="G905" s="517"/>
      <c r="H905" s="404"/>
      <c r="I905" s="517"/>
      <c r="J905" s="517"/>
      <c r="K905" s="517"/>
      <c r="L905" s="517"/>
      <c r="M905" s="517"/>
      <c r="N905" s="517"/>
      <c r="O905" s="517"/>
      <c r="P905" s="517"/>
      <c r="Q905" s="517"/>
      <c r="R905" s="517"/>
      <c r="S905" s="517"/>
      <c r="T905" s="517"/>
      <c r="U905" s="517"/>
      <c r="V905" s="517"/>
      <c r="W905" s="517"/>
      <c r="X905" s="517"/>
      <c r="Y905" s="517"/>
      <c r="Z905" s="517"/>
    </row>
    <row r="906" spans="1:26" ht="12.75">
      <c r="A906" s="517"/>
      <c r="B906" s="517"/>
      <c r="C906" s="517"/>
      <c r="D906" s="517"/>
      <c r="E906" s="517"/>
      <c r="F906" s="517"/>
      <c r="G906" s="517"/>
      <c r="H906" s="404"/>
      <c r="I906" s="517"/>
      <c r="J906" s="517"/>
      <c r="K906" s="517"/>
      <c r="L906" s="517"/>
      <c r="M906" s="517"/>
      <c r="N906" s="517"/>
      <c r="O906" s="517"/>
      <c r="P906" s="517"/>
      <c r="Q906" s="517"/>
      <c r="R906" s="517"/>
      <c r="S906" s="517"/>
      <c r="T906" s="517"/>
      <c r="U906" s="517"/>
      <c r="V906" s="517"/>
      <c r="W906" s="517"/>
      <c r="X906" s="517"/>
      <c r="Y906" s="517"/>
      <c r="Z906" s="517"/>
    </row>
    <row r="907" spans="1:26" ht="12.75">
      <c r="A907" s="517"/>
      <c r="B907" s="517"/>
      <c r="C907" s="517"/>
      <c r="D907" s="517"/>
      <c r="E907" s="517"/>
      <c r="F907" s="517"/>
      <c r="G907" s="517"/>
      <c r="H907" s="404"/>
      <c r="I907" s="517"/>
      <c r="J907" s="517"/>
      <c r="K907" s="517"/>
      <c r="L907" s="517"/>
      <c r="M907" s="517"/>
      <c r="N907" s="517"/>
      <c r="O907" s="517"/>
      <c r="P907" s="517"/>
      <c r="Q907" s="517"/>
      <c r="R907" s="517"/>
      <c r="S907" s="517"/>
      <c r="T907" s="517"/>
      <c r="U907" s="517"/>
      <c r="V907" s="517"/>
      <c r="W907" s="517"/>
      <c r="X907" s="517"/>
      <c r="Y907" s="517"/>
      <c r="Z907" s="517"/>
    </row>
    <row r="908" spans="1:26" ht="12.75">
      <c r="A908" s="517"/>
      <c r="B908" s="517"/>
      <c r="C908" s="517"/>
      <c r="D908" s="517"/>
      <c r="E908" s="517"/>
      <c r="F908" s="517"/>
      <c r="G908" s="517"/>
      <c r="H908" s="404"/>
      <c r="I908" s="517"/>
      <c r="J908" s="517"/>
      <c r="K908" s="517"/>
      <c r="L908" s="517"/>
      <c r="M908" s="517"/>
      <c r="N908" s="517"/>
      <c r="O908" s="517"/>
      <c r="P908" s="517"/>
      <c r="Q908" s="517"/>
      <c r="R908" s="517"/>
      <c r="S908" s="517"/>
      <c r="T908" s="517"/>
      <c r="U908" s="517"/>
      <c r="V908" s="517"/>
      <c r="W908" s="517"/>
      <c r="X908" s="517"/>
      <c r="Y908" s="517"/>
      <c r="Z908" s="517"/>
    </row>
    <row r="909" spans="1:26" ht="12.75">
      <c r="A909" s="517"/>
      <c r="B909" s="517"/>
      <c r="C909" s="517"/>
      <c r="D909" s="517"/>
      <c r="E909" s="517"/>
      <c r="F909" s="517"/>
      <c r="G909" s="517"/>
      <c r="H909" s="404"/>
      <c r="I909" s="517"/>
      <c r="J909" s="517"/>
      <c r="K909" s="517"/>
      <c r="L909" s="517"/>
      <c r="M909" s="517"/>
      <c r="N909" s="517"/>
      <c r="O909" s="517"/>
      <c r="P909" s="517"/>
      <c r="Q909" s="517"/>
      <c r="R909" s="517"/>
      <c r="S909" s="517"/>
      <c r="T909" s="517"/>
      <c r="U909" s="517"/>
      <c r="V909" s="517"/>
      <c r="W909" s="517"/>
      <c r="X909" s="517"/>
      <c r="Y909" s="517"/>
      <c r="Z909" s="517"/>
    </row>
    <row r="910" spans="1:26" ht="12.75">
      <c r="A910" s="517"/>
      <c r="B910" s="517"/>
      <c r="C910" s="517"/>
      <c r="D910" s="517"/>
      <c r="E910" s="517"/>
      <c r="F910" s="517"/>
      <c r="G910" s="517"/>
      <c r="H910" s="404"/>
      <c r="I910" s="517"/>
      <c r="J910" s="517"/>
      <c r="K910" s="517"/>
      <c r="L910" s="517"/>
      <c r="M910" s="517"/>
      <c r="N910" s="517"/>
      <c r="O910" s="517"/>
      <c r="P910" s="517"/>
      <c r="Q910" s="517"/>
      <c r="R910" s="517"/>
      <c r="S910" s="517"/>
      <c r="T910" s="517"/>
      <c r="U910" s="517"/>
      <c r="V910" s="517"/>
      <c r="W910" s="517"/>
      <c r="X910" s="517"/>
      <c r="Y910" s="517"/>
      <c r="Z910" s="517"/>
    </row>
    <row r="911" spans="1:26" ht="12.75">
      <c r="A911" s="517"/>
      <c r="B911" s="517"/>
      <c r="C911" s="517"/>
      <c r="D911" s="517"/>
      <c r="E911" s="517"/>
      <c r="F911" s="517"/>
      <c r="G911" s="517"/>
      <c r="H911" s="404"/>
      <c r="I911" s="517"/>
      <c r="J911" s="517"/>
      <c r="K911" s="517"/>
      <c r="L911" s="517"/>
      <c r="M911" s="517"/>
      <c r="N911" s="517"/>
      <c r="O911" s="517"/>
      <c r="P911" s="517"/>
      <c r="Q911" s="517"/>
      <c r="R911" s="517"/>
      <c r="S911" s="517"/>
      <c r="T911" s="517"/>
      <c r="U911" s="517"/>
      <c r="V911" s="517"/>
      <c r="W911" s="517"/>
      <c r="X911" s="517"/>
      <c r="Y911" s="517"/>
      <c r="Z911" s="517"/>
    </row>
    <row r="912" spans="1:26" ht="12.75">
      <c r="A912" s="517"/>
      <c r="B912" s="517"/>
      <c r="C912" s="517"/>
      <c r="D912" s="517"/>
      <c r="E912" s="517"/>
      <c r="F912" s="517"/>
      <c r="G912" s="517"/>
      <c r="H912" s="404"/>
      <c r="I912" s="517"/>
      <c r="J912" s="517"/>
      <c r="K912" s="517"/>
      <c r="L912" s="517"/>
      <c r="M912" s="517"/>
      <c r="N912" s="517"/>
      <c r="O912" s="517"/>
      <c r="P912" s="517"/>
      <c r="Q912" s="517"/>
      <c r="R912" s="517"/>
      <c r="S912" s="517"/>
      <c r="T912" s="517"/>
      <c r="U912" s="517"/>
      <c r="V912" s="517"/>
      <c r="W912" s="517"/>
      <c r="X912" s="517"/>
      <c r="Y912" s="517"/>
      <c r="Z912" s="517"/>
    </row>
    <row r="913" spans="1:26" ht="12.75">
      <c r="A913" s="517"/>
      <c r="B913" s="517"/>
      <c r="C913" s="517"/>
      <c r="D913" s="517"/>
      <c r="E913" s="517"/>
      <c r="F913" s="517"/>
      <c r="G913" s="517"/>
      <c r="H913" s="404"/>
      <c r="I913" s="517"/>
      <c r="J913" s="517"/>
      <c r="K913" s="517"/>
      <c r="L913" s="517"/>
      <c r="M913" s="517"/>
      <c r="N913" s="517"/>
      <c r="O913" s="517"/>
      <c r="P913" s="517"/>
      <c r="Q913" s="517"/>
      <c r="R913" s="517"/>
      <c r="S913" s="517"/>
      <c r="T913" s="517"/>
      <c r="U913" s="517"/>
      <c r="V913" s="517"/>
      <c r="W913" s="517"/>
      <c r="X913" s="517"/>
      <c r="Y913" s="517"/>
      <c r="Z913" s="517"/>
    </row>
    <row r="914" spans="1:26" ht="12.75">
      <c r="A914" s="517"/>
      <c r="B914" s="517"/>
      <c r="C914" s="517"/>
      <c r="D914" s="517"/>
      <c r="E914" s="517"/>
      <c r="F914" s="517"/>
      <c r="G914" s="517"/>
      <c r="H914" s="404"/>
      <c r="I914" s="517"/>
      <c r="J914" s="517"/>
      <c r="K914" s="517"/>
      <c r="L914" s="517"/>
      <c r="M914" s="517"/>
      <c r="N914" s="517"/>
      <c r="O914" s="517"/>
      <c r="P914" s="517"/>
      <c r="Q914" s="517"/>
      <c r="R914" s="517"/>
      <c r="S914" s="517"/>
      <c r="T914" s="517"/>
      <c r="U914" s="517"/>
      <c r="V914" s="517"/>
      <c r="W914" s="517"/>
      <c r="X914" s="517"/>
      <c r="Y914" s="517"/>
      <c r="Z914" s="517"/>
    </row>
    <row r="915" spans="1:26" ht="12.75">
      <c r="A915" s="517"/>
      <c r="B915" s="517"/>
      <c r="C915" s="517"/>
      <c r="D915" s="517"/>
      <c r="E915" s="517"/>
      <c r="F915" s="517"/>
      <c r="G915" s="517"/>
      <c r="H915" s="404"/>
      <c r="I915" s="517"/>
      <c r="J915" s="517"/>
      <c r="K915" s="517"/>
      <c r="L915" s="517"/>
      <c r="M915" s="517"/>
      <c r="N915" s="517"/>
      <c r="O915" s="517"/>
      <c r="P915" s="517"/>
      <c r="Q915" s="517"/>
      <c r="R915" s="517"/>
      <c r="S915" s="517"/>
      <c r="T915" s="517"/>
      <c r="U915" s="517"/>
      <c r="V915" s="517"/>
      <c r="W915" s="517"/>
      <c r="X915" s="517"/>
      <c r="Y915" s="517"/>
      <c r="Z915" s="517"/>
    </row>
    <row r="916" spans="1:26" ht="12.75">
      <c r="A916" s="517"/>
      <c r="B916" s="517"/>
      <c r="C916" s="517"/>
      <c r="D916" s="517"/>
      <c r="E916" s="517"/>
      <c r="F916" s="517"/>
      <c r="G916" s="517"/>
      <c r="H916" s="404"/>
      <c r="I916" s="517"/>
      <c r="J916" s="517"/>
      <c r="K916" s="517"/>
      <c r="L916" s="517"/>
      <c r="M916" s="517"/>
      <c r="N916" s="517"/>
      <c r="O916" s="517"/>
      <c r="P916" s="517"/>
      <c r="Q916" s="517"/>
      <c r="R916" s="517"/>
      <c r="S916" s="517"/>
      <c r="T916" s="517"/>
      <c r="U916" s="517"/>
      <c r="V916" s="517"/>
      <c r="W916" s="517"/>
      <c r="X916" s="517"/>
      <c r="Y916" s="517"/>
      <c r="Z916" s="517"/>
    </row>
    <row r="917" spans="1:26" ht="12.75">
      <c r="A917" s="517"/>
      <c r="B917" s="517"/>
      <c r="C917" s="517"/>
      <c r="D917" s="517"/>
      <c r="E917" s="517"/>
      <c r="F917" s="517"/>
      <c r="G917" s="517"/>
      <c r="H917" s="404"/>
      <c r="I917" s="517"/>
      <c r="J917" s="517"/>
      <c r="K917" s="517"/>
      <c r="L917" s="517"/>
      <c r="M917" s="517"/>
      <c r="N917" s="517"/>
      <c r="O917" s="517"/>
      <c r="P917" s="517"/>
      <c r="Q917" s="517"/>
      <c r="R917" s="517"/>
      <c r="S917" s="517"/>
      <c r="T917" s="517"/>
      <c r="U917" s="517"/>
      <c r="V917" s="517"/>
      <c r="W917" s="517"/>
      <c r="X917" s="517"/>
      <c r="Y917" s="517"/>
      <c r="Z917" s="517"/>
    </row>
    <row r="918" spans="1:26" ht="12.75">
      <c r="A918" s="517"/>
      <c r="B918" s="517"/>
      <c r="C918" s="517"/>
      <c r="D918" s="517"/>
      <c r="E918" s="517"/>
      <c r="F918" s="517"/>
      <c r="G918" s="517"/>
      <c r="H918" s="404"/>
      <c r="I918" s="517"/>
      <c r="J918" s="517"/>
      <c r="K918" s="517"/>
      <c r="L918" s="517"/>
      <c r="M918" s="517"/>
      <c r="N918" s="517"/>
      <c r="O918" s="517"/>
      <c r="P918" s="517"/>
      <c r="Q918" s="517"/>
      <c r="R918" s="517"/>
      <c r="S918" s="517"/>
      <c r="T918" s="517"/>
      <c r="U918" s="517"/>
      <c r="V918" s="517"/>
      <c r="W918" s="517"/>
      <c r="X918" s="517"/>
      <c r="Y918" s="517"/>
      <c r="Z918" s="517"/>
    </row>
    <row r="919" spans="1:26" ht="12.75">
      <c r="A919" s="517"/>
      <c r="B919" s="517"/>
      <c r="C919" s="517"/>
      <c r="D919" s="517"/>
      <c r="E919" s="517"/>
      <c r="F919" s="517"/>
      <c r="G919" s="517"/>
      <c r="H919" s="404"/>
      <c r="I919" s="517"/>
      <c r="J919" s="517"/>
      <c r="K919" s="517"/>
      <c r="L919" s="517"/>
      <c r="M919" s="517"/>
      <c r="N919" s="517"/>
      <c r="O919" s="517"/>
      <c r="P919" s="517"/>
      <c r="Q919" s="517"/>
      <c r="R919" s="517"/>
      <c r="S919" s="517"/>
      <c r="T919" s="517"/>
      <c r="U919" s="517"/>
      <c r="V919" s="517"/>
      <c r="W919" s="517"/>
      <c r="X919" s="517"/>
      <c r="Y919" s="517"/>
      <c r="Z919" s="517"/>
    </row>
    <row r="920" spans="1:26" ht="12.75">
      <c r="A920" s="517"/>
      <c r="B920" s="517"/>
      <c r="C920" s="517"/>
      <c r="D920" s="517"/>
      <c r="E920" s="517"/>
      <c r="F920" s="517"/>
      <c r="G920" s="517"/>
      <c r="H920" s="404"/>
      <c r="I920" s="517"/>
      <c r="J920" s="517"/>
      <c r="K920" s="517"/>
      <c r="L920" s="517"/>
      <c r="M920" s="517"/>
      <c r="N920" s="517"/>
      <c r="O920" s="517"/>
      <c r="P920" s="517"/>
      <c r="Q920" s="517"/>
      <c r="R920" s="517"/>
      <c r="S920" s="517"/>
      <c r="T920" s="517"/>
      <c r="U920" s="517"/>
      <c r="V920" s="517"/>
      <c r="W920" s="517"/>
      <c r="X920" s="517"/>
      <c r="Y920" s="517"/>
      <c r="Z920" s="517"/>
    </row>
    <row r="921" spans="1:26" ht="12.75">
      <c r="A921" s="517"/>
      <c r="B921" s="517"/>
      <c r="C921" s="517"/>
      <c r="D921" s="517"/>
      <c r="E921" s="517"/>
      <c r="F921" s="517"/>
      <c r="G921" s="517"/>
      <c r="H921" s="404"/>
      <c r="I921" s="517"/>
      <c r="J921" s="517"/>
      <c r="K921" s="517"/>
      <c r="L921" s="517"/>
      <c r="M921" s="517"/>
      <c r="N921" s="517"/>
      <c r="O921" s="517"/>
      <c r="P921" s="517"/>
      <c r="Q921" s="517"/>
      <c r="R921" s="517"/>
      <c r="S921" s="517"/>
      <c r="T921" s="517"/>
      <c r="U921" s="517"/>
      <c r="V921" s="517"/>
      <c r="W921" s="517"/>
      <c r="X921" s="517"/>
      <c r="Y921" s="517"/>
      <c r="Z921" s="517"/>
    </row>
    <row r="922" spans="1:26" ht="12.75">
      <c r="A922" s="517"/>
      <c r="B922" s="517"/>
      <c r="C922" s="517"/>
      <c r="D922" s="517"/>
      <c r="E922" s="517"/>
      <c r="F922" s="517"/>
      <c r="G922" s="517"/>
      <c r="H922" s="404"/>
      <c r="I922" s="517"/>
      <c r="J922" s="517"/>
      <c r="K922" s="517"/>
      <c r="L922" s="517"/>
      <c r="M922" s="517"/>
      <c r="N922" s="517"/>
      <c r="O922" s="517"/>
      <c r="P922" s="517"/>
      <c r="Q922" s="517"/>
      <c r="R922" s="517"/>
      <c r="S922" s="517"/>
      <c r="T922" s="517"/>
      <c r="U922" s="517"/>
      <c r="V922" s="517"/>
      <c r="W922" s="517"/>
      <c r="X922" s="517"/>
      <c r="Y922" s="517"/>
      <c r="Z922" s="517"/>
    </row>
    <row r="923" spans="1:26" ht="12.75">
      <c r="A923" s="517"/>
      <c r="B923" s="517"/>
      <c r="C923" s="517"/>
      <c r="D923" s="517"/>
      <c r="E923" s="517"/>
      <c r="F923" s="517"/>
      <c r="G923" s="517"/>
      <c r="H923" s="404"/>
      <c r="I923" s="517"/>
      <c r="J923" s="517"/>
      <c r="K923" s="517"/>
      <c r="L923" s="517"/>
      <c r="M923" s="517"/>
      <c r="N923" s="517"/>
      <c r="O923" s="517"/>
      <c r="P923" s="517"/>
      <c r="Q923" s="517"/>
      <c r="R923" s="517"/>
      <c r="S923" s="517"/>
      <c r="T923" s="517"/>
      <c r="U923" s="517"/>
      <c r="V923" s="517"/>
      <c r="W923" s="517"/>
      <c r="X923" s="517"/>
      <c r="Y923" s="517"/>
      <c r="Z923" s="517"/>
    </row>
    <row r="924" spans="1:26" ht="12.75">
      <c r="A924" s="517"/>
      <c r="B924" s="517"/>
      <c r="C924" s="517"/>
      <c r="D924" s="517"/>
      <c r="E924" s="517"/>
      <c r="F924" s="517"/>
      <c r="G924" s="517"/>
      <c r="H924" s="404"/>
      <c r="I924" s="517"/>
      <c r="J924" s="517"/>
      <c r="K924" s="517"/>
      <c r="L924" s="517"/>
      <c r="M924" s="517"/>
      <c r="N924" s="517"/>
      <c r="O924" s="517"/>
      <c r="P924" s="517"/>
      <c r="Q924" s="517"/>
      <c r="R924" s="517"/>
      <c r="S924" s="517"/>
      <c r="T924" s="517"/>
      <c r="U924" s="517"/>
      <c r="V924" s="517"/>
      <c r="W924" s="517"/>
      <c r="X924" s="517"/>
      <c r="Y924" s="517"/>
      <c r="Z924" s="517"/>
    </row>
    <row r="925" spans="1:26" ht="12.75">
      <c r="A925" s="517"/>
      <c r="B925" s="517"/>
      <c r="C925" s="517"/>
      <c r="D925" s="517"/>
      <c r="E925" s="517"/>
      <c r="F925" s="517"/>
      <c r="G925" s="517"/>
      <c r="H925" s="404"/>
      <c r="I925" s="517"/>
      <c r="J925" s="517"/>
      <c r="K925" s="517"/>
      <c r="L925" s="517"/>
      <c r="M925" s="517"/>
      <c r="N925" s="517"/>
      <c r="O925" s="517"/>
      <c r="P925" s="517"/>
      <c r="Q925" s="517"/>
      <c r="R925" s="517"/>
      <c r="S925" s="517"/>
      <c r="T925" s="517"/>
      <c r="U925" s="517"/>
      <c r="V925" s="517"/>
      <c r="W925" s="517"/>
      <c r="X925" s="517"/>
      <c r="Y925" s="517"/>
      <c r="Z925" s="517"/>
    </row>
    <row r="926" spans="1:26" ht="12.75">
      <c r="A926" s="517"/>
      <c r="B926" s="517"/>
      <c r="C926" s="517"/>
      <c r="D926" s="517"/>
      <c r="E926" s="517"/>
      <c r="F926" s="517"/>
      <c r="G926" s="517"/>
      <c r="H926" s="404"/>
      <c r="I926" s="517"/>
      <c r="J926" s="517"/>
      <c r="K926" s="517"/>
      <c r="L926" s="517"/>
      <c r="M926" s="517"/>
      <c r="N926" s="517"/>
      <c r="O926" s="517"/>
      <c r="P926" s="517"/>
      <c r="Q926" s="517"/>
      <c r="R926" s="517"/>
      <c r="S926" s="517"/>
      <c r="T926" s="517"/>
      <c r="U926" s="517"/>
      <c r="V926" s="517"/>
      <c r="W926" s="517"/>
      <c r="X926" s="517"/>
      <c r="Y926" s="517"/>
      <c r="Z926" s="517"/>
    </row>
    <row r="927" spans="1:26" ht="12.75">
      <c r="A927" s="517"/>
      <c r="B927" s="517"/>
      <c r="C927" s="517"/>
      <c r="D927" s="517"/>
      <c r="E927" s="517"/>
      <c r="F927" s="517"/>
      <c r="G927" s="517"/>
      <c r="H927" s="404"/>
      <c r="I927" s="517"/>
      <c r="J927" s="517"/>
      <c r="K927" s="517"/>
      <c r="L927" s="517"/>
      <c r="M927" s="517"/>
      <c r="N927" s="517"/>
      <c r="O927" s="517"/>
      <c r="P927" s="517"/>
      <c r="Q927" s="517"/>
      <c r="R927" s="517"/>
      <c r="S927" s="517"/>
      <c r="T927" s="517"/>
      <c r="U927" s="517"/>
      <c r="V927" s="517"/>
      <c r="W927" s="517"/>
      <c r="X927" s="517"/>
      <c r="Y927" s="517"/>
      <c r="Z927" s="517"/>
    </row>
    <row r="928" spans="1:26" ht="12.75">
      <c r="A928" s="517"/>
      <c r="B928" s="517"/>
      <c r="C928" s="517"/>
      <c r="D928" s="517"/>
      <c r="E928" s="517"/>
      <c r="F928" s="517"/>
      <c r="G928" s="517"/>
      <c r="H928" s="404"/>
      <c r="I928" s="517"/>
      <c r="J928" s="517"/>
      <c r="K928" s="517"/>
      <c r="L928" s="517"/>
      <c r="M928" s="517"/>
      <c r="N928" s="517"/>
      <c r="O928" s="517"/>
      <c r="P928" s="517"/>
      <c r="Q928" s="517"/>
      <c r="R928" s="517"/>
      <c r="S928" s="517"/>
      <c r="T928" s="517"/>
      <c r="U928" s="517"/>
      <c r="V928" s="517"/>
      <c r="W928" s="517"/>
      <c r="X928" s="517"/>
      <c r="Y928" s="517"/>
      <c r="Z928" s="517"/>
    </row>
    <row r="929" spans="1:26" ht="12.75">
      <c r="A929" s="517"/>
      <c r="B929" s="517"/>
      <c r="C929" s="517"/>
      <c r="D929" s="517"/>
      <c r="E929" s="517"/>
      <c r="F929" s="517"/>
      <c r="G929" s="517"/>
      <c r="H929" s="404"/>
      <c r="I929" s="517"/>
      <c r="J929" s="517"/>
      <c r="K929" s="517"/>
      <c r="L929" s="517"/>
      <c r="M929" s="517"/>
      <c r="N929" s="517"/>
      <c r="O929" s="517"/>
      <c r="P929" s="517"/>
      <c r="Q929" s="517"/>
      <c r="R929" s="517"/>
      <c r="S929" s="517"/>
      <c r="T929" s="517"/>
      <c r="U929" s="517"/>
      <c r="V929" s="517"/>
      <c r="W929" s="517"/>
      <c r="X929" s="517"/>
      <c r="Y929" s="517"/>
      <c r="Z929" s="517"/>
    </row>
    <row r="930" spans="1:26" ht="12.75">
      <c r="A930" s="517"/>
      <c r="B930" s="517"/>
      <c r="C930" s="517"/>
      <c r="D930" s="517"/>
      <c r="E930" s="517"/>
      <c r="F930" s="517"/>
      <c r="G930" s="517"/>
      <c r="H930" s="404"/>
      <c r="I930" s="517"/>
      <c r="J930" s="517"/>
      <c r="K930" s="517"/>
      <c r="L930" s="517"/>
      <c r="M930" s="517"/>
      <c r="N930" s="517"/>
      <c r="O930" s="517"/>
      <c r="P930" s="517"/>
      <c r="Q930" s="517"/>
      <c r="R930" s="517"/>
      <c r="S930" s="517"/>
      <c r="T930" s="517"/>
      <c r="U930" s="517"/>
      <c r="V930" s="517"/>
      <c r="W930" s="517"/>
      <c r="X930" s="517"/>
      <c r="Y930" s="517"/>
      <c r="Z930" s="517"/>
    </row>
    <row r="931" spans="1:26" ht="12.75">
      <c r="A931" s="517"/>
      <c r="B931" s="517"/>
      <c r="C931" s="517"/>
      <c r="D931" s="517"/>
      <c r="E931" s="517"/>
      <c r="F931" s="517"/>
      <c r="G931" s="517"/>
      <c r="H931" s="404"/>
      <c r="I931" s="517"/>
      <c r="J931" s="517"/>
      <c r="K931" s="517"/>
      <c r="L931" s="517"/>
      <c r="M931" s="517"/>
      <c r="N931" s="517"/>
      <c r="O931" s="517"/>
      <c r="P931" s="517"/>
      <c r="Q931" s="517"/>
      <c r="R931" s="517"/>
      <c r="S931" s="517"/>
      <c r="T931" s="517"/>
      <c r="U931" s="517"/>
      <c r="V931" s="517"/>
      <c r="W931" s="517"/>
      <c r="X931" s="517"/>
      <c r="Y931" s="517"/>
      <c r="Z931" s="517"/>
    </row>
    <row r="932" spans="1:26" ht="12.75">
      <c r="A932" s="517"/>
      <c r="B932" s="517"/>
      <c r="C932" s="517"/>
      <c r="D932" s="517"/>
      <c r="E932" s="517"/>
      <c r="F932" s="517"/>
      <c r="G932" s="517"/>
      <c r="H932" s="404"/>
      <c r="I932" s="517"/>
      <c r="J932" s="517"/>
      <c r="K932" s="517"/>
      <c r="L932" s="517"/>
      <c r="M932" s="517"/>
      <c r="N932" s="517"/>
      <c r="O932" s="517"/>
      <c r="P932" s="517"/>
      <c r="Q932" s="517"/>
      <c r="R932" s="517"/>
      <c r="S932" s="517"/>
      <c r="T932" s="517"/>
      <c r="U932" s="517"/>
      <c r="V932" s="517"/>
      <c r="W932" s="517"/>
      <c r="X932" s="517"/>
      <c r="Y932" s="517"/>
      <c r="Z932" s="517"/>
    </row>
    <row r="933" spans="1:26" ht="12.75">
      <c r="A933" s="517"/>
      <c r="B933" s="517"/>
      <c r="C933" s="517"/>
      <c r="D933" s="517"/>
      <c r="E933" s="517"/>
      <c r="F933" s="517"/>
      <c r="G933" s="517"/>
      <c r="H933" s="404"/>
      <c r="I933" s="517"/>
      <c r="J933" s="517"/>
      <c r="K933" s="517"/>
      <c r="L933" s="517"/>
      <c r="M933" s="517"/>
      <c r="N933" s="517"/>
      <c r="O933" s="517"/>
      <c r="P933" s="517"/>
      <c r="Q933" s="517"/>
      <c r="R933" s="517"/>
      <c r="S933" s="517"/>
      <c r="T933" s="517"/>
      <c r="U933" s="517"/>
      <c r="V933" s="517"/>
      <c r="W933" s="517"/>
      <c r="X933" s="517"/>
      <c r="Y933" s="517"/>
      <c r="Z933" s="517"/>
    </row>
    <row r="934" spans="1:26" ht="12.75">
      <c r="A934" s="517"/>
      <c r="B934" s="517"/>
      <c r="C934" s="517"/>
      <c r="D934" s="517"/>
      <c r="E934" s="517"/>
      <c r="F934" s="517"/>
      <c r="G934" s="517"/>
      <c r="H934" s="404"/>
      <c r="I934" s="517"/>
      <c r="J934" s="517"/>
      <c r="K934" s="517"/>
      <c r="L934" s="517"/>
      <c r="M934" s="517"/>
      <c r="N934" s="517"/>
      <c r="O934" s="517"/>
      <c r="P934" s="517"/>
      <c r="Q934" s="517"/>
      <c r="R934" s="517"/>
      <c r="S934" s="517"/>
      <c r="T934" s="517"/>
      <c r="U934" s="517"/>
      <c r="V934" s="517"/>
      <c r="W934" s="517"/>
      <c r="X934" s="517"/>
      <c r="Y934" s="517"/>
      <c r="Z934" s="517"/>
    </row>
    <row r="935" spans="1:26" ht="12.75">
      <c r="A935" s="517"/>
      <c r="B935" s="517"/>
      <c r="C935" s="517"/>
      <c r="D935" s="517"/>
      <c r="E935" s="517"/>
      <c r="F935" s="517"/>
      <c r="G935" s="517"/>
      <c r="H935" s="404"/>
      <c r="I935" s="517"/>
      <c r="J935" s="517"/>
      <c r="K935" s="517"/>
      <c r="L935" s="517"/>
      <c r="M935" s="517"/>
      <c r="N935" s="517"/>
      <c r="O935" s="517"/>
      <c r="P935" s="517"/>
      <c r="Q935" s="517"/>
      <c r="R935" s="517"/>
      <c r="S935" s="517"/>
      <c r="T935" s="517"/>
      <c r="U935" s="517"/>
      <c r="V935" s="517"/>
      <c r="W935" s="517"/>
      <c r="X935" s="517"/>
      <c r="Y935" s="517"/>
      <c r="Z935" s="517"/>
    </row>
    <row r="936" spans="1:26" ht="12.75">
      <c r="A936" s="517"/>
      <c r="B936" s="517"/>
      <c r="C936" s="517"/>
      <c r="D936" s="517"/>
      <c r="E936" s="517"/>
      <c r="F936" s="517"/>
      <c r="G936" s="517"/>
      <c r="H936" s="404"/>
      <c r="I936" s="517"/>
      <c r="J936" s="517"/>
      <c r="K936" s="517"/>
      <c r="L936" s="517"/>
      <c r="M936" s="517"/>
      <c r="N936" s="517"/>
      <c r="O936" s="517"/>
      <c r="P936" s="517"/>
      <c r="Q936" s="517"/>
      <c r="R936" s="517"/>
      <c r="S936" s="517"/>
      <c r="T936" s="517"/>
      <c r="U936" s="517"/>
      <c r="V936" s="517"/>
      <c r="W936" s="517"/>
      <c r="X936" s="517"/>
      <c r="Y936" s="517"/>
      <c r="Z936" s="517"/>
    </row>
    <row r="937" spans="1:26" ht="12.75">
      <c r="A937" s="517"/>
      <c r="B937" s="517"/>
      <c r="C937" s="517"/>
      <c r="D937" s="517"/>
      <c r="E937" s="517"/>
      <c r="F937" s="517"/>
      <c r="G937" s="517"/>
      <c r="H937" s="404"/>
      <c r="I937" s="517"/>
      <c r="J937" s="517"/>
      <c r="K937" s="517"/>
      <c r="L937" s="517"/>
      <c r="M937" s="517"/>
      <c r="N937" s="517"/>
      <c r="O937" s="517"/>
      <c r="P937" s="517"/>
      <c r="Q937" s="517"/>
      <c r="R937" s="517"/>
      <c r="S937" s="517"/>
      <c r="T937" s="517"/>
      <c r="U937" s="517"/>
      <c r="V937" s="517"/>
      <c r="W937" s="517"/>
      <c r="X937" s="517"/>
      <c r="Y937" s="517"/>
      <c r="Z937" s="517"/>
    </row>
    <row r="938" spans="1:26" ht="12.75">
      <c r="A938" s="517"/>
      <c r="B938" s="517"/>
      <c r="C938" s="517"/>
      <c r="D938" s="517"/>
      <c r="E938" s="517"/>
      <c r="F938" s="517"/>
      <c r="G938" s="517"/>
      <c r="H938" s="404"/>
      <c r="I938" s="517"/>
      <c r="J938" s="517"/>
      <c r="K938" s="517"/>
      <c r="L938" s="517"/>
      <c r="M938" s="517"/>
      <c r="N938" s="517"/>
      <c r="O938" s="517"/>
      <c r="P938" s="517"/>
      <c r="Q938" s="517"/>
      <c r="R938" s="517"/>
      <c r="S938" s="517"/>
      <c r="T938" s="517"/>
      <c r="U938" s="517"/>
      <c r="V938" s="517"/>
      <c r="W938" s="517"/>
      <c r="X938" s="517"/>
      <c r="Y938" s="517"/>
      <c r="Z938" s="517"/>
    </row>
    <row r="939" spans="1:26" ht="12.75">
      <c r="A939" s="517"/>
      <c r="B939" s="517"/>
      <c r="C939" s="517"/>
      <c r="D939" s="517"/>
      <c r="E939" s="517"/>
      <c r="F939" s="517"/>
      <c r="G939" s="517"/>
      <c r="H939" s="404"/>
      <c r="I939" s="517"/>
      <c r="J939" s="517"/>
      <c r="K939" s="517"/>
      <c r="L939" s="517"/>
      <c r="M939" s="517"/>
      <c r="N939" s="517"/>
      <c r="O939" s="517"/>
      <c r="P939" s="517"/>
      <c r="Q939" s="517"/>
      <c r="R939" s="517"/>
      <c r="S939" s="517"/>
      <c r="T939" s="517"/>
      <c r="U939" s="517"/>
      <c r="V939" s="517"/>
      <c r="W939" s="517"/>
      <c r="X939" s="517"/>
      <c r="Y939" s="517"/>
      <c r="Z939" s="517"/>
    </row>
    <row r="940" spans="1:26" ht="12.75">
      <c r="A940" s="517"/>
      <c r="B940" s="517"/>
      <c r="C940" s="517"/>
      <c r="D940" s="517"/>
      <c r="E940" s="517"/>
      <c r="F940" s="517"/>
      <c r="G940" s="517"/>
      <c r="H940" s="404"/>
      <c r="I940" s="517"/>
      <c r="J940" s="517"/>
      <c r="K940" s="517"/>
      <c r="L940" s="517"/>
      <c r="M940" s="517"/>
      <c r="N940" s="517"/>
      <c r="O940" s="517"/>
      <c r="P940" s="517"/>
      <c r="Q940" s="517"/>
      <c r="R940" s="517"/>
      <c r="S940" s="517"/>
      <c r="T940" s="517"/>
      <c r="U940" s="517"/>
      <c r="V940" s="517"/>
      <c r="W940" s="517"/>
      <c r="X940" s="517"/>
      <c r="Y940" s="517"/>
      <c r="Z940" s="517"/>
    </row>
    <row r="941" spans="1:26" ht="12.75">
      <c r="A941" s="517"/>
      <c r="B941" s="517"/>
      <c r="C941" s="517"/>
      <c r="D941" s="517"/>
      <c r="E941" s="517"/>
      <c r="F941" s="517"/>
      <c r="G941" s="517"/>
      <c r="H941" s="404"/>
      <c r="I941" s="517"/>
      <c r="J941" s="517"/>
      <c r="K941" s="517"/>
      <c r="L941" s="517"/>
      <c r="M941" s="517"/>
      <c r="N941" s="517"/>
      <c r="O941" s="517"/>
      <c r="P941" s="517"/>
      <c r="Q941" s="517"/>
      <c r="R941" s="517"/>
      <c r="S941" s="517"/>
      <c r="T941" s="517"/>
      <c r="U941" s="517"/>
      <c r="V941" s="517"/>
      <c r="W941" s="517"/>
      <c r="X941" s="517"/>
      <c r="Y941" s="517"/>
      <c r="Z941" s="517"/>
    </row>
    <row r="942" spans="1:26" ht="12.75">
      <c r="A942" s="517"/>
      <c r="B942" s="517"/>
      <c r="C942" s="517"/>
      <c r="D942" s="517"/>
      <c r="E942" s="517"/>
      <c r="F942" s="517"/>
      <c r="G942" s="517"/>
      <c r="H942" s="404"/>
      <c r="I942" s="517"/>
      <c r="J942" s="517"/>
      <c r="K942" s="517"/>
      <c r="L942" s="517"/>
      <c r="M942" s="517"/>
      <c r="N942" s="517"/>
      <c r="O942" s="517"/>
      <c r="P942" s="517"/>
      <c r="Q942" s="517"/>
      <c r="R942" s="517"/>
      <c r="S942" s="517"/>
      <c r="T942" s="517"/>
      <c r="U942" s="517"/>
      <c r="V942" s="517"/>
      <c r="W942" s="517"/>
      <c r="X942" s="517"/>
      <c r="Y942" s="517"/>
      <c r="Z942" s="517"/>
    </row>
    <row r="943" spans="1:26" ht="12.75">
      <c r="A943" s="517"/>
      <c r="B943" s="517"/>
      <c r="C943" s="517"/>
      <c r="D943" s="517"/>
      <c r="E943" s="517"/>
      <c r="F943" s="517"/>
      <c r="G943" s="517"/>
      <c r="H943" s="404"/>
      <c r="I943" s="517"/>
      <c r="J943" s="517"/>
      <c r="K943" s="517"/>
      <c r="L943" s="517"/>
      <c r="M943" s="517"/>
      <c r="N943" s="517"/>
      <c r="O943" s="517"/>
      <c r="P943" s="517"/>
      <c r="Q943" s="517"/>
      <c r="R943" s="517"/>
      <c r="S943" s="517"/>
      <c r="T943" s="517"/>
      <c r="U943" s="517"/>
      <c r="V943" s="517"/>
      <c r="W943" s="517"/>
      <c r="X943" s="517"/>
      <c r="Y943" s="517"/>
      <c r="Z943" s="517"/>
    </row>
    <row r="944" spans="1:26" ht="12.75">
      <c r="A944" s="517"/>
      <c r="B944" s="517"/>
      <c r="C944" s="517"/>
      <c r="D944" s="517"/>
      <c r="E944" s="517"/>
      <c r="F944" s="517"/>
      <c r="G944" s="517"/>
      <c r="H944" s="404"/>
      <c r="I944" s="517"/>
      <c r="J944" s="517"/>
      <c r="K944" s="517"/>
      <c r="L944" s="517"/>
      <c r="M944" s="517"/>
      <c r="N944" s="517"/>
      <c r="O944" s="517"/>
      <c r="P944" s="517"/>
      <c r="Q944" s="517"/>
      <c r="R944" s="517"/>
      <c r="S944" s="517"/>
      <c r="T944" s="517"/>
      <c r="U944" s="517"/>
      <c r="V944" s="517"/>
      <c r="W944" s="517"/>
      <c r="X944" s="517"/>
      <c r="Y944" s="517"/>
      <c r="Z944" s="517"/>
    </row>
    <row r="945" spans="1:26" ht="12.75">
      <c r="A945" s="517"/>
      <c r="B945" s="517"/>
      <c r="C945" s="517"/>
      <c r="D945" s="517"/>
      <c r="E945" s="517"/>
      <c r="F945" s="517"/>
      <c r="G945" s="517"/>
      <c r="H945" s="404"/>
      <c r="I945" s="517"/>
      <c r="J945" s="517"/>
      <c r="K945" s="517"/>
      <c r="L945" s="517"/>
      <c r="M945" s="517"/>
      <c r="N945" s="517"/>
      <c r="O945" s="517"/>
      <c r="P945" s="517"/>
      <c r="Q945" s="517"/>
      <c r="R945" s="517"/>
      <c r="S945" s="517"/>
      <c r="T945" s="517"/>
      <c r="U945" s="517"/>
      <c r="V945" s="517"/>
      <c r="W945" s="517"/>
      <c r="X945" s="517"/>
      <c r="Y945" s="517"/>
      <c r="Z945" s="517"/>
    </row>
    <row r="946" spans="1:26" ht="12.75">
      <c r="A946" s="517"/>
      <c r="B946" s="517"/>
      <c r="C946" s="517"/>
      <c r="D946" s="517"/>
      <c r="E946" s="517"/>
      <c r="F946" s="517"/>
      <c r="G946" s="517"/>
      <c r="H946" s="404"/>
      <c r="I946" s="517"/>
      <c r="J946" s="517"/>
      <c r="K946" s="517"/>
      <c r="L946" s="517"/>
      <c r="M946" s="517"/>
      <c r="N946" s="517"/>
      <c r="O946" s="517"/>
      <c r="P946" s="517"/>
      <c r="Q946" s="517"/>
      <c r="R946" s="517"/>
      <c r="S946" s="517"/>
      <c r="T946" s="517"/>
      <c r="U946" s="517"/>
      <c r="V946" s="517"/>
      <c r="W946" s="517"/>
      <c r="X946" s="517"/>
      <c r="Y946" s="517"/>
      <c r="Z946" s="517"/>
    </row>
    <row r="947" spans="1:26" ht="12.75">
      <c r="A947" s="517"/>
      <c r="B947" s="517"/>
      <c r="C947" s="517"/>
      <c r="D947" s="517"/>
      <c r="E947" s="517"/>
      <c r="F947" s="517"/>
      <c r="G947" s="517"/>
      <c r="H947" s="404"/>
      <c r="I947" s="517"/>
      <c r="J947" s="517"/>
      <c r="K947" s="517"/>
      <c r="L947" s="517"/>
      <c r="M947" s="517"/>
      <c r="N947" s="517"/>
      <c r="O947" s="517"/>
      <c r="P947" s="517"/>
      <c r="Q947" s="517"/>
      <c r="R947" s="517"/>
      <c r="S947" s="517"/>
      <c r="T947" s="517"/>
      <c r="U947" s="517"/>
      <c r="V947" s="517"/>
      <c r="W947" s="517"/>
      <c r="X947" s="517"/>
      <c r="Y947" s="517"/>
      <c r="Z947" s="517"/>
    </row>
    <row r="948" spans="1:26" ht="12.75">
      <c r="A948" s="517"/>
      <c r="B948" s="517"/>
      <c r="C948" s="517"/>
      <c r="D948" s="517"/>
      <c r="E948" s="517"/>
      <c r="F948" s="517"/>
      <c r="G948" s="517"/>
      <c r="H948" s="404"/>
      <c r="I948" s="517"/>
      <c r="J948" s="517"/>
      <c r="K948" s="517"/>
      <c r="L948" s="517"/>
      <c r="M948" s="517"/>
      <c r="N948" s="517"/>
      <c r="O948" s="517"/>
      <c r="P948" s="517"/>
      <c r="Q948" s="517"/>
      <c r="R948" s="517"/>
      <c r="S948" s="517"/>
      <c r="T948" s="517"/>
      <c r="U948" s="517"/>
      <c r="V948" s="517"/>
      <c r="W948" s="517"/>
      <c r="X948" s="517"/>
      <c r="Y948" s="517"/>
      <c r="Z948" s="517"/>
    </row>
    <row r="949" spans="1:26" ht="12.75">
      <c r="A949" s="517"/>
      <c r="B949" s="517"/>
      <c r="C949" s="517"/>
      <c r="D949" s="517"/>
      <c r="E949" s="517"/>
      <c r="F949" s="517"/>
      <c r="G949" s="517"/>
      <c r="H949" s="404"/>
      <c r="I949" s="517"/>
      <c r="J949" s="517"/>
      <c r="K949" s="517"/>
      <c r="L949" s="517"/>
      <c r="M949" s="517"/>
      <c r="N949" s="517"/>
      <c r="O949" s="517"/>
      <c r="P949" s="517"/>
      <c r="Q949" s="517"/>
      <c r="R949" s="517"/>
      <c r="S949" s="517"/>
      <c r="T949" s="517"/>
      <c r="U949" s="517"/>
      <c r="V949" s="517"/>
      <c r="W949" s="517"/>
      <c r="X949" s="517"/>
      <c r="Y949" s="517"/>
      <c r="Z949" s="517"/>
    </row>
    <row r="950" spans="1:26" ht="12.75">
      <c r="A950" s="517"/>
      <c r="B950" s="517"/>
      <c r="C950" s="517"/>
      <c r="D950" s="517"/>
      <c r="E950" s="517"/>
      <c r="F950" s="517"/>
      <c r="G950" s="517"/>
      <c r="H950" s="404"/>
      <c r="I950" s="517"/>
      <c r="J950" s="517"/>
      <c r="K950" s="517"/>
      <c r="L950" s="517"/>
      <c r="M950" s="517"/>
      <c r="N950" s="517"/>
      <c r="O950" s="517"/>
      <c r="P950" s="517"/>
      <c r="Q950" s="517"/>
      <c r="R950" s="517"/>
      <c r="S950" s="517"/>
      <c r="T950" s="517"/>
      <c r="U950" s="517"/>
      <c r="V950" s="517"/>
      <c r="W950" s="517"/>
      <c r="X950" s="517"/>
      <c r="Y950" s="517"/>
      <c r="Z950" s="517"/>
    </row>
    <row r="951" spans="1:26" ht="12.75">
      <c r="A951" s="517"/>
      <c r="B951" s="517"/>
      <c r="C951" s="517"/>
      <c r="D951" s="517"/>
      <c r="E951" s="517"/>
      <c r="F951" s="517"/>
      <c r="G951" s="517"/>
      <c r="H951" s="404"/>
      <c r="I951" s="517"/>
      <c r="J951" s="517"/>
      <c r="K951" s="517"/>
      <c r="L951" s="517"/>
      <c r="M951" s="517"/>
      <c r="N951" s="517"/>
      <c r="O951" s="517"/>
      <c r="P951" s="517"/>
      <c r="Q951" s="517"/>
      <c r="R951" s="517"/>
      <c r="S951" s="517"/>
      <c r="T951" s="517"/>
      <c r="U951" s="517"/>
      <c r="V951" s="517"/>
      <c r="W951" s="517"/>
      <c r="X951" s="517"/>
      <c r="Y951" s="517"/>
      <c r="Z951" s="517"/>
    </row>
    <row r="952" spans="1:26" ht="12.75">
      <c r="A952" s="517"/>
      <c r="B952" s="517"/>
      <c r="C952" s="517"/>
      <c r="D952" s="517"/>
      <c r="E952" s="517"/>
      <c r="F952" s="517"/>
      <c r="G952" s="517"/>
      <c r="H952" s="404"/>
      <c r="I952" s="517"/>
      <c r="J952" s="517"/>
      <c r="K952" s="517"/>
      <c r="L952" s="517"/>
      <c r="M952" s="517"/>
      <c r="N952" s="517"/>
      <c r="O952" s="517"/>
      <c r="P952" s="517"/>
      <c r="Q952" s="517"/>
      <c r="R952" s="517"/>
      <c r="S952" s="517"/>
      <c r="T952" s="517"/>
      <c r="U952" s="517"/>
      <c r="V952" s="517"/>
      <c r="W952" s="517"/>
      <c r="X952" s="517"/>
      <c r="Y952" s="517"/>
      <c r="Z952" s="517"/>
    </row>
    <row r="953" spans="1:26" ht="12.75">
      <c r="A953" s="517"/>
      <c r="B953" s="517"/>
      <c r="C953" s="517"/>
      <c r="D953" s="517"/>
      <c r="E953" s="517"/>
      <c r="F953" s="517"/>
      <c r="G953" s="517"/>
      <c r="H953" s="404"/>
      <c r="I953" s="517"/>
      <c r="J953" s="517"/>
      <c r="K953" s="517"/>
      <c r="L953" s="517"/>
      <c r="M953" s="517"/>
      <c r="N953" s="517"/>
      <c r="O953" s="517"/>
      <c r="P953" s="517"/>
      <c r="Q953" s="517"/>
      <c r="R953" s="517"/>
      <c r="S953" s="517"/>
      <c r="T953" s="517"/>
      <c r="U953" s="517"/>
      <c r="V953" s="517"/>
      <c r="W953" s="517"/>
      <c r="X953" s="517"/>
      <c r="Y953" s="517"/>
      <c r="Z953" s="517"/>
    </row>
    <row r="954" spans="1:26" ht="12.75">
      <c r="A954" s="517"/>
      <c r="B954" s="517"/>
      <c r="C954" s="517"/>
      <c r="D954" s="517"/>
      <c r="E954" s="517"/>
      <c r="F954" s="517"/>
      <c r="G954" s="517"/>
      <c r="H954" s="404"/>
      <c r="I954" s="517"/>
      <c r="J954" s="517"/>
      <c r="K954" s="517"/>
      <c r="L954" s="517"/>
      <c r="M954" s="517"/>
      <c r="N954" s="517"/>
      <c r="O954" s="517"/>
      <c r="P954" s="517"/>
      <c r="Q954" s="517"/>
      <c r="R954" s="517"/>
      <c r="S954" s="517"/>
      <c r="T954" s="517"/>
      <c r="U954" s="517"/>
      <c r="V954" s="517"/>
      <c r="W954" s="517"/>
      <c r="X954" s="517"/>
      <c r="Y954" s="517"/>
      <c r="Z954" s="517"/>
    </row>
    <row r="955" spans="1:26" ht="12.75">
      <c r="A955" s="517"/>
      <c r="B955" s="517"/>
      <c r="C955" s="517"/>
      <c r="D955" s="517"/>
      <c r="E955" s="517"/>
      <c r="F955" s="517"/>
      <c r="G955" s="517"/>
      <c r="H955" s="404"/>
      <c r="I955" s="517"/>
      <c r="J955" s="517"/>
      <c r="K955" s="517"/>
      <c r="L955" s="517"/>
      <c r="M955" s="517"/>
      <c r="N955" s="517"/>
      <c r="O955" s="517"/>
      <c r="P955" s="517"/>
      <c r="Q955" s="517"/>
      <c r="R955" s="517"/>
      <c r="S955" s="517"/>
      <c r="T955" s="517"/>
      <c r="U955" s="517"/>
      <c r="V955" s="517"/>
      <c r="W955" s="517"/>
      <c r="X955" s="517"/>
      <c r="Y955" s="517"/>
      <c r="Z955" s="517"/>
    </row>
    <row r="956" spans="1:26" ht="12.75">
      <c r="A956" s="517"/>
      <c r="B956" s="517"/>
      <c r="C956" s="517"/>
      <c r="D956" s="517"/>
      <c r="E956" s="517"/>
      <c r="F956" s="517"/>
      <c r="G956" s="517"/>
      <c r="H956" s="404"/>
      <c r="I956" s="517"/>
      <c r="J956" s="517"/>
      <c r="K956" s="517"/>
      <c r="L956" s="517"/>
      <c r="M956" s="517"/>
      <c r="N956" s="517"/>
      <c r="O956" s="517"/>
      <c r="P956" s="517"/>
      <c r="Q956" s="517"/>
      <c r="R956" s="517"/>
      <c r="S956" s="517"/>
      <c r="T956" s="517"/>
      <c r="U956" s="517"/>
      <c r="V956" s="517"/>
      <c r="W956" s="517"/>
      <c r="X956" s="517"/>
      <c r="Y956" s="517"/>
      <c r="Z956" s="517"/>
    </row>
    <row r="957" spans="1:26" ht="12.75">
      <c r="A957" s="517"/>
      <c r="B957" s="517"/>
      <c r="C957" s="517"/>
      <c r="D957" s="517"/>
      <c r="E957" s="517"/>
      <c r="F957" s="517"/>
      <c r="G957" s="517"/>
      <c r="H957" s="404"/>
      <c r="I957" s="517"/>
      <c r="J957" s="517"/>
      <c r="K957" s="517"/>
      <c r="L957" s="517"/>
      <c r="M957" s="517"/>
      <c r="N957" s="517"/>
      <c r="O957" s="517"/>
      <c r="P957" s="517"/>
      <c r="Q957" s="517"/>
      <c r="R957" s="517"/>
      <c r="S957" s="517"/>
      <c r="T957" s="517"/>
      <c r="U957" s="517"/>
      <c r="V957" s="517"/>
      <c r="W957" s="517"/>
      <c r="X957" s="517"/>
      <c r="Y957" s="517"/>
      <c r="Z957" s="517"/>
    </row>
    <row r="958" spans="1:26" ht="12.75">
      <c r="A958" s="517"/>
      <c r="B958" s="517"/>
      <c r="C958" s="517"/>
      <c r="D958" s="517"/>
      <c r="E958" s="517"/>
      <c r="F958" s="517"/>
      <c r="G958" s="517"/>
      <c r="H958" s="404"/>
      <c r="I958" s="517"/>
      <c r="J958" s="517"/>
      <c r="K958" s="517"/>
      <c r="L958" s="517"/>
      <c r="M958" s="517"/>
      <c r="N958" s="517"/>
      <c r="O958" s="517"/>
      <c r="P958" s="517"/>
      <c r="Q958" s="517"/>
      <c r="R958" s="517"/>
      <c r="S958" s="517"/>
      <c r="T958" s="517"/>
      <c r="U958" s="517"/>
      <c r="V958" s="517"/>
      <c r="W958" s="517"/>
      <c r="X958" s="517"/>
      <c r="Y958" s="517"/>
      <c r="Z958" s="517"/>
    </row>
    <row r="959" spans="1:26" ht="12.75">
      <c r="A959" s="517"/>
      <c r="B959" s="517"/>
      <c r="C959" s="517"/>
      <c r="D959" s="517"/>
      <c r="E959" s="517"/>
      <c r="F959" s="517"/>
      <c r="G959" s="517"/>
      <c r="H959" s="404"/>
      <c r="I959" s="517"/>
      <c r="J959" s="517"/>
      <c r="K959" s="517"/>
      <c r="L959" s="517"/>
      <c r="M959" s="517"/>
      <c r="N959" s="517"/>
      <c r="O959" s="517"/>
      <c r="P959" s="517"/>
      <c r="Q959" s="517"/>
      <c r="R959" s="517"/>
      <c r="S959" s="517"/>
      <c r="T959" s="517"/>
      <c r="U959" s="517"/>
      <c r="V959" s="517"/>
      <c r="W959" s="517"/>
      <c r="X959" s="517"/>
      <c r="Y959" s="517"/>
      <c r="Z959" s="517"/>
    </row>
    <row r="960" spans="1:26" ht="12.75">
      <c r="A960" s="517"/>
      <c r="B960" s="517"/>
      <c r="C960" s="517"/>
      <c r="D960" s="517"/>
      <c r="E960" s="517"/>
      <c r="F960" s="517"/>
      <c r="G960" s="517"/>
      <c r="H960" s="404"/>
      <c r="I960" s="517"/>
      <c r="J960" s="517"/>
      <c r="K960" s="517"/>
      <c r="L960" s="517"/>
      <c r="M960" s="517"/>
      <c r="N960" s="517"/>
      <c r="O960" s="517"/>
      <c r="P960" s="517"/>
      <c r="Q960" s="517"/>
      <c r="R960" s="517"/>
      <c r="S960" s="517"/>
      <c r="T960" s="517"/>
      <c r="U960" s="517"/>
      <c r="V960" s="517"/>
      <c r="W960" s="517"/>
      <c r="X960" s="517"/>
      <c r="Y960" s="517"/>
      <c r="Z960" s="517"/>
    </row>
    <row r="961" spans="1:26" ht="12.75">
      <c r="A961" s="517"/>
      <c r="B961" s="517"/>
      <c r="C961" s="517"/>
      <c r="D961" s="517"/>
      <c r="E961" s="517"/>
      <c r="F961" s="517"/>
      <c r="G961" s="517"/>
      <c r="H961" s="404"/>
      <c r="I961" s="517"/>
      <c r="J961" s="517"/>
      <c r="K961" s="517"/>
      <c r="L961" s="517"/>
      <c r="M961" s="517"/>
      <c r="N961" s="517"/>
      <c r="O961" s="517"/>
      <c r="P961" s="517"/>
      <c r="Q961" s="517"/>
      <c r="R961" s="517"/>
      <c r="S961" s="517"/>
      <c r="T961" s="517"/>
      <c r="U961" s="517"/>
      <c r="V961" s="517"/>
      <c r="W961" s="517"/>
      <c r="X961" s="517"/>
      <c r="Y961" s="517"/>
      <c r="Z961" s="517"/>
    </row>
    <row r="962" spans="1:26" ht="12.75">
      <c r="A962" s="517"/>
      <c r="B962" s="517"/>
      <c r="C962" s="517"/>
      <c r="D962" s="517"/>
      <c r="E962" s="517"/>
      <c r="F962" s="517"/>
      <c r="G962" s="517"/>
      <c r="H962" s="404"/>
      <c r="I962" s="517"/>
      <c r="J962" s="517"/>
      <c r="K962" s="517"/>
      <c r="L962" s="517"/>
      <c r="M962" s="517"/>
      <c r="N962" s="517"/>
      <c r="O962" s="517"/>
      <c r="P962" s="517"/>
      <c r="Q962" s="517"/>
      <c r="R962" s="517"/>
      <c r="S962" s="517"/>
      <c r="T962" s="517"/>
      <c r="U962" s="517"/>
      <c r="V962" s="517"/>
      <c r="W962" s="517"/>
      <c r="X962" s="517"/>
      <c r="Y962" s="517"/>
      <c r="Z962" s="517"/>
    </row>
    <row r="963" spans="1:26" ht="12.75">
      <c r="A963" s="517"/>
      <c r="B963" s="517"/>
      <c r="C963" s="517"/>
      <c r="D963" s="517"/>
      <c r="E963" s="517"/>
      <c r="F963" s="517"/>
      <c r="G963" s="517"/>
      <c r="H963" s="404"/>
      <c r="I963" s="517"/>
      <c r="J963" s="517"/>
      <c r="K963" s="517"/>
      <c r="L963" s="517"/>
      <c r="M963" s="517"/>
      <c r="N963" s="517"/>
      <c r="O963" s="517"/>
      <c r="P963" s="517"/>
      <c r="Q963" s="517"/>
      <c r="R963" s="517"/>
      <c r="S963" s="517"/>
      <c r="T963" s="517"/>
      <c r="U963" s="517"/>
      <c r="V963" s="517"/>
      <c r="W963" s="517"/>
      <c r="X963" s="517"/>
      <c r="Y963" s="517"/>
      <c r="Z963" s="517"/>
    </row>
    <row r="964" spans="1:26" ht="12.75">
      <c r="A964" s="517"/>
      <c r="B964" s="517"/>
      <c r="C964" s="517"/>
      <c r="D964" s="517"/>
      <c r="E964" s="517"/>
      <c r="F964" s="517"/>
      <c r="G964" s="517"/>
      <c r="H964" s="404"/>
      <c r="I964" s="517"/>
      <c r="J964" s="517"/>
      <c r="K964" s="517"/>
      <c r="L964" s="517"/>
      <c r="M964" s="517"/>
      <c r="N964" s="517"/>
      <c r="O964" s="517"/>
      <c r="P964" s="517"/>
      <c r="Q964" s="517"/>
      <c r="R964" s="517"/>
      <c r="S964" s="517"/>
      <c r="T964" s="517"/>
      <c r="U964" s="517"/>
      <c r="V964" s="517"/>
      <c r="W964" s="517"/>
      <c r="X964" s="517"/>
      <c r="Y964" s="517"/>
      <c r="Z964" s="517"/>
    </row>
    <row r="965" spans="1:26" ht="12.75">
      <c r="A965" s="517"/>
      <c r="B965" s="517"/>
      <c r="C965" s="517"/>
      <c r="D965" s="517"/>
      <c r="E965" s="517"/>
      <c r="F965" s="517"/>
      <c r="G965" s="517"/>
      <c r="H965" s="404"/>
      <c r="I965" s="517"/>
      <c r="J965" s="517"/>
      <c r="K965" s="517"/>
      <c r="L965" s="517"/>
      <c r="M965" s="517"/>
      <c r="N965" s="517"/>
      <c r="O965" s="517"/>
      <c r="P965" s="517"/>
      <c r="Q965" s="517"/>
      <c r="R965" s="517"/>
      <c r="S965" s="517"/>
      <c r="T965" s="517"/>
      <c r="U965" s="517"/>
      <c r="V965" s="517"/>
      <c r="W965" s="517"/>
      <c r="X965" s="517"/>
      <c r="Y965" s="517"/>
      <c r="Z965" s="517"/>
    </row>
    <row r="966" spans="1:26" ht="12.75">
      <c r="A966" s="517"/>
      <c r="B966" s="517"/>
      <c r="C966" s="517"/>
      <c r="D966" s="517"/>
      <c r="E966" s="517"/>
      <c r="F966" s="517"/>
      <c r="G966" s="517"/>
      <c r="H966" s="404"/>
      <c r="I966" s="517"/>
      <c r="J966" s="517"/>
      <c r="K966" s="517"/>
      <c r="L966" s="517"/>
      <c r="M966" s="517"/>
      <c r="N966" s="517"/>
      <c r="O966" s="517"/>
      <c r="P966" s="517"/>
      <c r="Q966" s="517"/>
      <c r="R966" s="517"/>
      <c r="S966" s="517"/>
      <c r="T966" s="517"/>
      <c r="U966" s="517"/>
      <c r="V966" s="517"/>
      <c r="W966" s="517"/>
      <c r="X966" s="517"/>
      <c r="Y966" s="517"/>
      <c r="Z966" s="517"/>
    </row>
    <row r="967" spans="1:26" ht="12.75">
      <c r="A967" s="517"/>
      <c r="B967" s="517"/>
      <c r="C967" s="517"/>
      <c r="D967" s="517"/>
      <c r="E967" s="517"/>
      <c r="F967" s="517"/>
      <c r="G967" s="517"/>
      <c r="H967" s="404"/>
      <c r="I967" s="517"/>
      <c r="J967" s="517"/>
      <c r="K967" s="517"/>
      <c r="L967" s="517"/>
      <c r="M967" s="517"/>
      <c r="N967" s="517"/>
      <c r="O967" s="517"/>
      <c r="P967" s="517"/>
      <c r="Q967" s="517"/>
      <c r="R967" s="517"/>
      <c r="S967" s="517"/>
      <c r="T967" s="517"/>
      <c r="U967" s="517"/>
      <c r="V967" s="517"/>
      <c r="W967" s="517"/>
      <c r="X967" s="517"/>
      <c r="Y967" s="517"/>
      <c r="Z967" s="517"/>
    </row>
    <row r="968" spans="1:26" ht="12.75">
      <c r="A968" s="517"/>
      <c r="B968" s="517"/>
      <c r="C968" s="517"/>
      <c r="D968" s="517"/>
      <c r="E968" s="517"/>
      <c r="F968" s="517"/>
      <c r="G968" s="517"/>
      <c r="H968" s="404"/>
      <c r="I968" s="517"/>
      <c r="J968" s="517"/>
      <c r="K968" s="517"/>
      <c r="L968" s="517"/>
      <c r="M968" s="517"/>
      <c r="N968" s="517"/>
      <c r="O968" s="517"/>
      <c r="P968" s="517"/>
      <c r="Q968" s="517"/>
      <c r="R968" s="517"/>
      <c r="S968" s="517"/>
      <c r="T968" s="517"/>
      <c r="U968" s="517"/>
      <c r="V968" s="517"/>
      <c r="W968" s="517"/>
      <c r="X968" s="517"/>
      <c r="Y968" s="517"/>
      <c r="Z968" s="517"/>
    </row>
    <row r="969" spans="1:26" ht="12.75">
      <c r="A969" s="517"/>
      <c r="B969" s="517"/>
      <c r="C969" s="517"/>
      <c r="D969" s="517"/>
      <c r="E969" s="517"/>
      <c r="F969" s="517"/>
      <c r="G969" s="517"/>
      <c r="H969" s="404"/>
      <c r="I969" s="517"/>
      <c r="J969" s="517"/>
      <c r="K969" s="517"/>
      <c r="L969" s="517"/>
      <c r="M969" s="517"/>
      <c r="N969" s="517"/>
      <c r="O969" s="517"/>
      <c r="P969" s="517"/>
      <c r="Q969" s="517"/>
      <c r="R969" s="517"/>
      <c r="S969" s="517"/>
      <c r="T969" s="517"/>
      <c r="U969" s="517"/>
      <c r="V969" s="517"/>
      <c r="W969" s="517"/>
      <c r="X969" s="517"/>
      <c r="Y969" s="517"/>
      <c r="Z969" s="517"/>
    </row>
    <row r="970" spans="1:26" ht="12.75">
      <c r="A970" s="517"/>
      <c r="B970" s="517"/>
      <c r="C970" s="517"/>
      <c r="D970" s="517"/>
      <c r="E970" s="517"/>
      <c r="F970" s="517"/>
      <c r="G970" s="517"/>
      <c r="H970" s="404"/>
      <c r="I970" s="517"/>
      <c r="J970" s="517"/>
      <c r="K970" s="517"/>
      <c r="L970" s="517"/>
      <c r="M970" s="517"/>
      <c r="N970" s="517"/>
      <c r="O970" s="517"/>
      <c r="P970" s="517"/>
      <c r="Q970" s="517"/>
      <c r="R970" s="517"/>
      <c r="S970" s="517"/>
      <c r="T970" s="517"/>
      <c r="U970" s="517"/>
      <c r="V970" s="517"/>
      <c r="W970" s="517"/>
      <c r="X970" s="517"/>
      <c r="Y970" s="517"/>
      <c r="Z970" s="517"/>
    </row>
    <row r="971" spans="1:26" ht="12.75">
      <c r="A971" s="517"/>
      <c r="B971" s="517"/>
      <c r="C971" s="517"/>
      <c r="D971" s="517"/>
      <c r="E971" s="517"/>
      <c r="F971" s="517"/>
      <c r="G971" s="517"/>
      <c r="H971" s="404"/>
      <c r="I971" s="517"/>
      <c r="J971" s="517"/>
      <c r="K971" s="517"/>
      <c r="L971" s="517"/>
      <c r="M971" s="517"/>
      <c r="N971" s="517"/>
      <c r="O971" s="517"/>
      <c r="P971" s="517"/>
      <c r="Q971" s="517"/>
      <c r="R971" s="517"/>
      <c r="S971" s="517"/>
      <c r="T971" s="517"/>
      <c r="U971" s="517"/>
      <c r="V971" s="517"/>
      <c r="W971" s="517"/>
      <c r="X971" s="517"/>
      <c r="Y971" s="517"/>
      <c r="Z971" s="517"/>
    </row>
    <row r="972" spans="1:26" ht="12.75">
      <c r="A972" s="517"/>
      <c r="B972" s="517"/>
      <c r="C972" s="517"/>
      <c r="D972" s="517"/>
      <c r="E972" s="517"/>
      <c r="F972" s="517"/>
      <c r="G972" s="517"/>
      <c r="H972" s="404"/>
      <c r="I972" s="517"/>
      <c r="J972" s="517"/>
      <c r="K972" s="517"/>
      <c r="L972" s="517"/>
      <c r="M972" s="517"/>
      <c r="N972" s="517"/>
      <c r="O972" s="517"/>
      <c r="P972" s="517"/>
      <c r="Q972" s="517"/>
      <c r="R972" s="517"/>
      <c r="S972" s="517"/>
      <c r="T972" s="517"/>
      <c r="U972" s="517"/>
      <c r="V972" s="517"/>
      <c r="W972" s="517"/>
      <c r="X972" s="517"/>
      <c r="Y972" s="517"/>
      <c r="Z972" s="517"/>
    </row>
    <row r="973" spans="1:26" ht="12.75">
      <c r="A973" s="517"/>
      <c r="B973" s="517"/>
      <c r="C973" s="517"/>
      <c r="D973" s="517"/>
      <c r="E973" s="517"/>
      <c r="F973" s="517"/>
      <c r="G973" s="517"/>
      <c r="H973" s="404"/>
      <c r="I973" s="517"/>
      <c r="J973" s="517"/>
      <c r="K973" s="517"/>
      <c r="L973" s="517"/>
      <c r="M973" s="517"/>
      <c r="N973" s="517"/>
      <c r="O973" s="517"/>
      <c r="P973" s="517"/>
      <c r="Q973" s="517"/>
      <c r="R973" s="517"/>
      <c r="S973" s="517"/>
      <c r="T973" s="517"/>
      <c r="U973" s="517"/>
      <c r="V973" s="517"/>
      <c r="W973" s="517"/>
      <c r="X973" s="517"/>
      <c r="Y973" s="517"/>
      <c r="Z973" s="517"/>
    </row>
    <row r="974" spans="1:26" ht="12.75">
      <c r="A974" s="517"/>
      <c r="B974" s="517"/>
      <c r="C974" s="517"/>
      <c r="D974" s="517"/>
      <c r="E974" s="517"/>
      <c r="F974" s="517"/>
      <c r="G974" s="517"/>
      <c r="H974" s="404"/>
      <c r="I974" s="517"/>
      <c r="J974" s="517"/>
      <c r="K974" s="517"/>
      <c r="L974" s="517"/>
      <c r="M974" s="517"/>
      <c r="N974" s="517"/>
      <c r="O974" s="517"/>
      <c r="P974" s="517"/>
      <c r="Q974" s="517"/>
      <c r="R974" s="517"/>
      <c r="S974" s="517"/>
      <c r="T974" s="517"/>
      <c r="U974" s="517"/>
      <c r="V974" s="517"/>
      <c r="W974" s="517"/>
      <c r="X974" s="517"/>
      <c r="Y974" s="517"/>
      <c r="Z974" s="517"/>
    </row>
    <row r="975" spans="1:26" ht="12.75">
      <c r="A975" s="517"/>
      <c r="B975" s="517"/>
      <c r="C975" s="517"/>
      <c r="D975" s="517"/>
      <c r="E975" s="517"/>
      <c r="F975" s="517"/>
      <c r="G975" s="517"/>
      <c r="H975" s="404"/>
      <c r="I975" s="517"/>
      <c r="J975" s="517"/>
      <c r="K975" s="517"/>
      <c r="L975" s="517"/>
      <c r="M975" s="517"/>
      <c r="N975" s="517"/>
      <c r="O975" s="517"/>
      <c r="P975" s="517"/>
      <c r="Q975" s="517"/>
      <c r="R975" s="517"/>
      <c r="S975" s="517"/>
      <c r="T975" s="517"/>
      <c r="U975" s="517"/>
      <c r="V975" s="517"/>
      <c r="W975" s="517"/>
      <c r="X975" s="517"/>
      <c r="Y975" s="517"/>
      <c r="Z975" s="517"/>
    </row>
    <row r="976" spans="1:26" ht="12.75">
      <c r="A976" s="517"/>
      <c r="B976" s="517"/>
      <c r="C976" s="517"/>
      <c r="D976" s="517"/>
      <c r="E976" s="517"/>
      <c r="F976" s="517"/>
      <c r="G976" s="517"/>
      <c r="H976" s="404"/>
      <c r="I976" s="517"/>
      <c r="J976" s="517"/>
      <c r="K976" s="517"/>
      <c r="L976" s="517"/>
      <c r="M976" s="517"/>
      <c r="N976" s="517"/>
      <c r="O976" s="517"/>
      <c r="P976" s="517"/>
      <c r="Q976" s="517"/>
      <c r="R976" s="517"/>
      <c r="S976" s="517"/>
      <c r="T976" s="517"/>
      <c r="U976" s="517"/>
      <c r="V976" s="517"/>
      <c r="W976" s="517"/>
      <c r="X976" s="517"/>
      <c r="Y976" s="517"/>
      <c r="Z976" s="517"/>
    </row>
    <row r="977" spans="1:26" ht="12.75">
      <c r="A977" s="517"/>
      <c r="B977" s="517"/>
      <c r="C977" s="517"/>
      <c r="D977" s="517"/>
      <c r="E977" s="517"/>
      <c r="F977" s="517"/>
      <c r="G977" s="517"/>
      <c r="H977" s="404"/>
      <c r="I977" s="517"/>
      <c r="J977" s="517"/>
      <c r="K977" s="517"/>
      <c r="L977" s="517"/>
      <c r="M977" s="517"/>
      <c r="N977" s="517"/>
      <c r="O977" s="517"/>
      <c r="P977" s="517"/>
      <c r="Q977" s="517"/>
      <c r="R977" s="517"/>
      <c r="S977" s="517"/>
      <c r="T977" s="517"/>
      <c r="U977" s="517"/>
      <c r="V977" s="517"/>
      <c r="W977" s="517"/>
      <c r="X977" s="517"/>
      <c r="Y977" s="517"/>
      <c r="Z977" s="517"/>
    </row>
    <row r="978" spans="1:26" ht="12.75">
      <c r="A978" s="517"/>
      <c r="B978" s="517"/>
      <c r="C978" s="517"/>
      <c r="D978" s="517"/>
      <c r="E978" s="517"/>
      <c r="F978" s="517"/>
      <c r="G978" s="517"/>
      <c r="H978" s="404"/>
      <c r="I978" s="517"/>
      <c r="J978" s="517"/>
      <c r="K978" s="517"/>
      <c r="L978" s="517"/>
      <c r="M978" s="517"/>
      <c r="N978" s="517"/>
      <c r="O978" s="517"/>
      <c r="P978" s="517"/>
      <c r="Q978" s="517"/>
      <c r="R978" s="517"/>
      <c r="S978" s="517"/>
      <c r="T978" s="517"/>
      <c r="U978" s="517"/>
      <c r="V978" s="517"/>
      <c r="W978" s="517"/>
      <c r="X978" s="517"/>
      <c r="Y978" s="517"/>
      <c r="Z978" s="517"/>
    </row>
    <row r="979" spans="1:26" ht="12.75">
      <c r="A979" s="517"/>
      <c r="B979" s="517"/>
      <c r="C979" s="517"/>
      <c r="D979" s="517"/>
      <c r="E979" s="517"/>
      <c r="F979" s="517"/>
      <c r="G979" s="517"/>
      <c r="H979" s="404"/>
      <c r="I979" s="517"/>
      <c r="J979" s="517"/>
      <c r="K979" s="517"/>
      <c r="L979" s="517"/>
      <c r="M979" s="517"/>
      <c r="N979" s="517"/>
      <c r="O979" s="517"/>
      <c r="P979" s="517"/>
      <c r="Q979" s="517"/>
      <c r="R979" s="517"/>
      <c r="S979" s="517"/>
      <c r="T979" s="517"/>
      <c r="U979" s="517"/>
      <c r="V979" s="517"/>
      <c r="W979" s="517"/>
      <c r="X979" s="517"/>
      <c r="Y979" s="517"/>
      <c r="Z979" s="517"/>
    </row>
    <row r="980" spans="1:26" ht="12.75">
      <c r="A980" s="517"/>
      <c r="B980" s="517"/>
      <c r="C980" s="517"/>
      <c r="D980" s="517"/>
      <c r="E980" s="517"/>
      <c r="F980" s="517"/>
      <c r="G980" s="517"/>
      <c r="H980" s="404"/>
      <c r="I980" s="517"/>
      <c r="J980" s="517"/>
      <c r="K980" s="517"/>
      <c r="L980" s="517"/>
      <c r="M980" s="517"/>
      <c r="N980" s="517"/>
      <c r="O980" s="517"/>
      <c r="P980" s="517"/>
      <c r="Q980" s="517"/>
      <c r="R980" s="517"/>
      <c r="S980" s="517"/>
      <c r="T980" s="517"/>
      <c r="U980" s="517"/>
      <c r="V980" s="517"/>
      <c r="W980" s="517"/>
      <c r="X980" s="517"/>
      <c r="Y980" s="517"/>
      <c r="Z980" s="517"/>
    </row>
    <row r="981" spans="1:26" ht="12.75">
      <c r="A981" s="517"/>
      <c r="B981" s="517"/>
      <c r="C981" s="517"/>
      <c r="D981" s="517"/>
      <c r="E981" s="517"/>
      <c r="F981" s="517"/>
      <c r="G981" s="517"/>
      <c r="H981" s="404"/>
      <c r="I981" s="517"/>
      <c r="J981" s="517"/>
      <c r="K981" s="517"/>
      <c r="L981" s="517"/>
      <c r="M981" s="517"/>
      <c r="N981" s="517"/>
      <c r="O981" s="517"/>
      <c r="P981" s="517"/>
      <c r="Q981" s="517"/>
      <c r="R981" s="517"/>
      <c r="S981" s="517"/>
      <c r="T981" s="517"/>
      <c r="U981" s="517"/>
      <c r="V981" s="517"/>
      <c r="W981" s="517"/>
      <c r="X981" s="517"/>
      <c r="Y981" s="517"/>
      <c r="Z981" s="517"/>
    </row>
    <row r="982" spans="1:26" ht="12.75">
      <c r="A982" s="517"/>
      <c r="B982" s="517"/>
      <c r="C982" s="517"/>
      <c r="D982" s="517"/>
      <c r="E982" s="517"/>
      <c r="F982" s="517"/>
      <c r="G982" s="517"/>
      <c r="H982" s="404"/>
      <c r="I982" s="517"/>
      <c r="J982" s="517"/>
      <c r="K982" s="517"/>
      <c r="L982" s="517"/>
      <c r="M982" s="517"/>
      <c r="N982" s="517"/>
      <c r="O982" s="517"/>
      <c r="P982" s="517"/>
      <c r="Q982" s="517"/>
      <c r="R982" s="517"/>
      <c r="S982" s="517"/>
      <c r="T982" s="517"/>
      <c r="U982" s="517"/>
      <c r="V982" s="517"/>
      <c r="W982" s="517"/>
      <c r="X982" s="517"/>
      <c r="Y982" s="517"/>
      <c r="Z982" s="517"/>
    </row>
    <row r="983" spans="1:26" ht="12.75">
      <c r="A983" s="517"/>
      <c r="B983" s="517"/>
      <c r="C983" s="517"/>
      <c r="D983" s="517"/>
      <c r="E983" s="517"/>
      <c r="F983" s="517"/>
      <c r="G983" s="517"/>
      <c r="H983" s="404"/>
      <c r="I983" s="517"/>
      <c r="J983" s="517"/>
      <c r="K983" s="517"/>
      <c r="L983" s="517"/>
      <c r="M983" s="517"/>
      <c r="N983" s="517"/>
      <c r="O983" s="517"/>
      <c r="P983" s="517"/>
      <c r="Q983" s="517"/>
      <c r="R983" s="517"/>
      <c r="S983" s="517"/>
      <c r="T983" s="517"/>
      <c r="U983" s="517"/>
      <c r="V983" s="517"/>
      <c r="W983" s="517"/>
      <c r="X983" s="517"/>
      <c r="Y983" s="517"/>
      <c r="Z983" s="517"/>
    </row>
    <row r="984" spans="1:26" ht="12.75">
      <c r="A984" s="517"/>
      <c r="B984" s="517"/>
      <c r="C984" s="517"/>
      <c r="D984" s="517"/>
      <c r="E984" s="517"/>
      <c r="F984" s="517"/>
      <c r="G984" s="517"/>
      <c r="H984" s="404"/>
      <c r="I984" s="517"/>
      <c r="J984" s="517"/>
      <c r="K984" s="517"/>
      <c r="L984" s="517"/>
      <c r="M984" s="517"/>
      <c r="N984" s="517"/>
      <c r="O984" s="517"/>
      <c r="P984" s="517"/>
      <c r="Q984" s="517"/>
      <c r="R984" s="517"/>
      <c r="S984" s="517"/>
      <c r="T984" s="517"/>
      <c r="U984" s="517"/>
      <c r="V984" s="517"/>
      <c r="W984" s="517"/>
      <c r="X984" s="517"/>
      <c r="Y984" s="517"/>
      <c r="Z984" s="517"/>
    </row>
    <row r="985" spans="1:26" ht="12.75">
      <c r="A985" s="517"/>
      <c r="B985" s="517"/>
      <c r="C985" s="517"/>
      <c r="D985" s="517"/>
      <c r="E985" s="517"/>
      <c r="F985" s="517"/>
      <c r="G985" s="517"/>
      <c r="H985" s="404"/>
      <c r="I985" s="517"/>
      <c r="J985" s="517"/>
      <c r="K985" s="517"/>
      <c r="L985" s="517"/>
      <c r="M985" s="517"/>
      <c r="N985" s="517"/>
      <c r="O985" s="517"/>
      <c r="P985" s="517"/>
      <c r="Q985" s="517"/>
      <c r="R985" s="517"/>
      <c r="S985" s="517"/>
      <c r="T985" s="517"/>
      <c r="U985" s="517"/>
      <c r="V985" s="517"/>
      <c r="W985" s="517"/>
      <c r="X985" s="517"/>
      <c r="Y985" s="517"/>
      <c r="Z985" s="517"/>
    </row>
    <row r="986" spans="1:26" ht="12.75">
      <c r="A986" s="517"/>
      <c r="B986" s="517"/>
      <c r="C986" s="517"/>
      <c r="D986" s="517"/>
      <c r="E986" s="517"/>
      <c r="F986" s="517"/>
      <c r="G986" s="517"/>
      <c r="H986" s="404"/>
      <c r="I986" s="517"/>
      <c r="J986" s="517"/>
      <c r="K986" s="517"/>
      <c r="L986" s="517"/>
      <c r="M986" s="517"/>
      <c r="N986" s="517"/>
      <c r="O986" s="517"/>
      <c r="P986" s="517"/>
      <c r="Q986" s="517"/>
      <c r="R986" s="517"/>
      <c r="S986" s="517"/>
      <c r="T986" s="517"/>
      <c r="U986" s="517"/>
      <c r="V986" s="517"/>
      <c r="W986" s="517"/>
      <c r="X986" s="517"/>
      <c r="Y986" s="517"/>
      <c r="Z986" s="517"/>
    </row>
    <row r="987" spans="1:26" ht="12.75">
      <c r="A987" s="517"/>
      <c r="B987" s="517"/>
      <c r="C987" s="517"/>
      <c r="D987" s="517"/>
      <c r="E987" s="517"/>
      <c r="F987" s="517"/>
      <c r="G987" s="517"/>
      <c r="H987" s="404"/>
      <c r="I987" s="517"/>
      <c r="J987" s="517"/>
      <c r="K987" s="517"/>
      <c r="L987" s="517"/>
      <c r="M987" s="517"/>
      <c r="N987" s="517"/>
      <c r="O987" s="517"/>
      <c r="P987" s="517"/>
      <c r="Q987" s="517"/>
      <c r="R987" s="517"/>
      <c r="S987" s="517"/>
      <c r="T987" s="517"/>
      <c r="U987" s="517"/>
      <c r="V987" s="517"/>
      <c r="W987" s="517"/>
      <c r="X987" s="517"/>
      <c r="Y987" s="517"/>
      <c r="Z987" s="517"/>
    </row>
    <row r="988" spans="1:26" ht="12.75">
      <c r="A988" s="517"/>
      <c r="B988" s="517"/>
      <c r="C988" s="517"/>
      <c r="D988" s="517"/>
      <c r="E988" s="517"/>
      <c r="F988" s="517"/>
      <c r="G988" s="517"/>
      <c r="H988" s="404"/>
      <c r="I988" s="517"/>
      <c r="J988" s="517"/>
      <c r="K988" s="517"/>
      <c r="L988" s="517"/>
      <c r="M988" s="517"/>
      <c r="N988" s="517"/>
      <c r="O988" s="517"/>
      <c r="P988" s="517"/>
      <c r="Q988" s="517"/>
      <c r="R988" s="517"/>
      <c r="S988" s="517"/>
      <c r="T988" s="517"/>
      <c r="U988" s="517"/>
      <c r="V988" s="517"/>
      <c r="W988" s="517"/>
      <c r="X988" s="517"/>
      <c r="Y988" s="517"/>
      <c r="Z988" s="517"/>
    </row>
    <row r="989" spans="1:26" ht="12.75">
      <c r="A989" s="517"/>
      <c r="B989" s="517"/>
      <c r="C989" s="517"/>
      <c r="D989" s="517"/>
      <c r="E989" s="517"/>
      <c r="F989" s="517"/>
      <c r="G989" s="517"/>
      <c r="H989" s="404"/>
      <c r="I989" s="517"/>
      <c r="J989" s="517"/>
      <c r="K989" s="517"/>
      <c r="L989" s="517"/>
      <c r="M989" s="517"/>
      <c r="N989" s="517"/>
      <c r="O989" s="517"/>
      <c r="P989" s="517"/>
      <c r="Q989" s="517"/>
      <c r="R989" s="517"/>
      <c r="S989" s="517"/>
      <c r="T989" s="517"/>
      <c r="U989" s="517"/>
      <c r="V989" s="517"/>
      <c r="W989" s="517"/>
      <c r="X989" s="517"/>
      <c r="Y989" s="517"/>
      <c r="Z989" s="517"/>
    </row>
    <row r="990" spans="1:26" ht="12.75">
      <c r="A990" s="517"/>
      <c r="B990" s="517"/>
      <c r="C990" s="517"/>
      <c r="D990" s="517"/>
      <c r="E990" s="517"/>
      <c r="F990" s="517"/>
      <c r="G990" s="517"/>
      <c r="H990" s="404"/>
      <c r="I990" s="517"/>
      <c r="J990" s="517"/>
      <c r="K990" s="517"/>
      <c r="L990" s="517"/>
      <c r="M990" s="517"/>
      <c r="N990" s="517"/>
      <c r="O990" s="517"/>
      <c r="P990" s="517"/>
      <c r="Q990" s="517"/>
      <c r="R990" s="517"/>
      <c r="S990" s="517"/>
      <c r="T990" s="517"/>
      <c r="U990" s="517"/>
      <c r="V990" s="517"/>
      <c r="W990" s="517"/>
      <c r="X990" s="517"/>
      <c r="Y990" s="517"/>
      <c r="Z990" s="517"/>
    </row>
    <row r="991" spans="1:26" ht="12.75">
      <c r="A991" s="517"/>
      <c r="B991" s="517"/>
      <c r="C991" s="517"/>
      <c r="D991" s="517"/>
      <c r="E991" s="517"/>
      <c r="F991" s="517"/>
      <c r="G991" s="517"/>
      <c r="H991" s="404"/>
      <c r="I991" s="517"/>
      <c r="J991" s="517"/>
      <c r="K991" s="517"/>
      <c r="L991" s="517"/>
      <c r="M991" s="517"/>
      <c r="N991" s="517"/>
      <c r="O991" s="517"/>
      <c r="P991" s="517"/>
      <c r="Q991" s="517"/>
      <c r="R991" s="517"/>
      <c r="S991" s="517"/>
      <c r="T991" s="517"/>
      <c r="U991" s="517"/>
      <c r="V991" s="517"/>
      <c r="W991" s="517"/>
      <c r="X991" s="517"/>
      <c r="Y991" s="517"/>
      <c r="Z991" s="517"/>
    </row>
    <row r="992" spans="1:26" ht="12.75">
      <c r="A992" s="517"/>
      <c r="B992" s="517"/>
      <c r="C992" s="517"/>
      <c r="D992" s="517"/>
      <c r="E992" s="517"/>
      <c r="F992" s="517"/>
      <c r="G992" s="517"/>
      <c r="H992" s="404"/>
      <c r="I992" s="517"/>
      <c r="J992" s="517"/>
      <c r="K992" s="517"/>
      <c r="L992" s="517"/>
      <c r="M992" s="517"/>
      <c r="N992" s="517"/>
      <c r="O992" s="517"/>
      <c r="P992" s="517"/>
      <c r="Q992" s="517"/>
      <c r="R992" s="517"/>
      <c r="S992" s="517"/>
      <c r="T992" s="517"/>
      <c r="U992" s="517"/>
      <c r="V992" s="517"/>
      <c r="W992" s="517"/>
      <c r="X992" s="517"/>
      <c r="Y992" s="517"/>
      <c r="Z992" s="517"/>
    </row>
    <row r="993" spans="1:26" ht="12.75">
      <c r="A993" s="517"/>
      <c r="B993" s="517"/>
      <c r="C993" s="517"/>
      <c r="D993" s="517"/>
      <c r="E993" s="517"/>
      <c r="F993" s="517"/>
      <c r="G993" s="517"/>
      <c r="H993" s="404"/>
      <c r="I993" s="517"/>
      <c r="J993" s="517"/>
      <c r="K993" s="517"/>
      <c r="L993" s="517"/>
      <c r="M993" s="517"/>
      <c r="N993" s="517"/>
      <c r="O993" s="517"/>
      <c r="P993" s="517"/>
      <c r="Q993" s="517"/>
      <c r="R993" s="517"/>
      <c r="S993" s="517"/>
      <c r="T993" s="517"/>
      <c r="U993" s="517"/>
      <c r="V993" s="517"/>
      <c r="W993" s="517"/>
      <c r="X993" s="517"/>
      <c r="Y993" s="517"/>
      <c r="Z993" s="517"/>
    </row>
    <row r="994" spans="1:26" ht="12.75">
      <c r="A994" s="517"/>
      <c r="B994" s="517"/>
      <c r="C994" s="517"/>
      <c r="D994" s="517"/>
      <c r="E994" s="517"/>
      <c r="F994" s="517"/>
      <c r="G994" s="517"/>
      <c r="H994" s="404"/>
      <c r="I994" s="517"/>
      <c r="J994" s="517"/>
      <c r="K994" s="517"/>
      <c r="L994" s="517"/>
      <c r="M994" s="517"/>
      <c r="N994" s="517"/>
      <c r="O994" s="517"/>
      <c r="P994" s="517"/>
      <c r="Q994" s="517"/>
      <c r="R994" s="517"/>
      <c r="S994" s="517"/>
      <c r="T994" s="517"/>
      <c r="U994" s="517"/>
      <c r="V994" s="517"/>
      <c r="W994" s="517"/>
      <c r="X994" s="517"/>
      <c r="Y994" s="517"/>
      <c r="Z994" s="517"/>
    </row>
    <row r="995" spans="1:26" ht="12.75">
      <c r="A995" s="517"/>
      <c r="B995" s="517"/>
      <c r="C995" s="517"/>
      <c r="D995" s="517"/>
      <c r="E995" s="517"/>
      <c r="F995" s="517"/>
      <c r="G995" s="517"/>
      <c r="H995" s="404"/>
      <c r="I995" s="517"/>
      <c r="J995" s="517"/>
      <c r="K995" s="517"/>
      <c r="L995" s="517"/>
      <c r="M995" s="517"/>
      <c r="N995" s="517"/>
      <c r="O995" s="517"/>
      <c r="P995" s="517"/>
      <c r="Q995" s="517"/>
      <c r="R995" s="517"/>
      <c r="S995" s="517"/>
      <c r="T995" s="517"/>
      <c r="U995" s="517"/>
      <c r="V995" s="517"/>
      <c r="W995" s="517"/>
      <c r="X995" s="517"/>
      <c r="Y995" s="517"/>
      <c r="Z995" s="517"/>
    </row>
    <row r="996" spans="1:26" ht="12.75">
      <c r="A996" s="517"/>
      <c r="B996" s="517"/>
      <c r="C996" s="517"/>
      <c r="D996" s="517"/>
      <c r="E996" s="517"/>
      <c r="F996" s="517"/>
      <c r="G996" s="517"/>
      <c r="H996" s="404"/>
      <c r="I996" s="517"/>
      <c r="J996" s="517"/>
      <c r="K996" s="517"/>
      <c r="L996" s="517"/>
      <c r="M996" s="517"/>
      <c r="N996" s="517"/>
      <c r="O996" s="517"/>
      <c r="P996" s="517"/>
      <c r="Q996" s="517"/>
      <c r="R996" s="517"/>
      <c r="S996" s="517"/>
      <c r="T996" s="517"/>
      <c r="U996" s="517"/>
      <c r="V996" s="517"/>
      <c r="W996" s="517"/>
      <c r="X996" s="517"/>
      <c r="Y996" s="517"/>
      <c r="Z996" s="517"/>
    </row>
    <row r="997" spans="1:26" ht="12.75">
      <c r="A997" s="517"/>
      <c r="B997" s="517"/>
      <c r="C997" s="517"/>
      <c r="D997" s="517"/>
      <c r="E997" s="517"/>
      <c r="F997" s="517"/>
      <c r="G997" s="517"/>
      <c r="H997" s="404"/>
      <c r="I997" s="517"/>
      <c r="J997" s="517"/>
      <c r="K997" s="517"/>
      <c r="L997" s="517"/>
      <c r="M997" s="517"/>
      <c r="N997" s="517"/>
      <c r="O997" s="517"/>
      <c r="P997" s="517"/>
      <c r="Q997" s="517"/>
      <c r="R997" s="517"/>
      <c r="S997" s="517"/>
      <c r="T997" s="517"/>
      <c r="U997" s="517"/>
      <c r="V997" s="517"/>
      <c r="W997" s="517"/>
      <c r="X997" s="517"/>
      <c r="Y997" s="517"/>
      <c r="Z997" s="517"/>
    </row>
    <row r="998" spans="1:26" ht="12.75">
      <c r="A998" s="517"/>
      <c r="B998" s="517"/>
      <c r="C998" s="517"/>
      <c r="D998" s="517"/>
      <c r="E998" s="517"/>
      <c r="F998" s="517"/>
      <c r="G998" s="517"/>
      <c r="H998" s="404"/>
      <c r="I998" s="517"/>
      <c r="J998" s="517"/>
      <c r="K998" s="517"/>
      <c r="L998" s="517"/>
      <c r="M998" s="517"/>
      <c r="N998" s="517"/>
      <c r="O998" s="517"/>
      <c r="P998" s="517"/>
      <c r="Q998" s="517"/>
      <c r="R998" s="517"/>
      <c r="S998" s="517"/>
      <c r="T998" s="517"/>
      <c r="U998" s="517"/>
      <c r="V998" s="517"/>
      <c r="W998" s="517"/>
      <c r="X998" s="517"/>
      <c r="Y998" s="517"/>
      <c r="Z998" s="517"/>
    </row>
    <row r="999" spans="1:26" ht="12.75">
      <c r="A999" s="517"/>
      <c r="B999" s="517"/>
      <c r="C999" s="517"/>
      <c r="D999" s="517"/>
      <c r="E999" s="517"/>
      <c r="F999" s="517"/>
      <c r="G999" s="517"/>
      <c r="H999" s="404"/>
      <c r="I999" s="517"/>
      <c r="J999" s="517"/>
      <c r="K999" s="517"/>
      <c r="L999" s="517"/>
      <c r="M999" s="517"/>
      <c r="N999" s="517"/>
      <c r="O999" s="517"/>
      <c r="P999" s="517"/>
      <c r="Q999" s="517"/>
      <c r="R999" s="517"/>
      <c r="S999" s="517"/>
      <c r="T999" s="517"/>
      <c r="U999" s="517"/>
      <c r="V999" s="517"/>
      <c r="W999" s="517"/>
      <c r="X999" s="517"/>
      <c r="Y999" s="517"/>
      <c r="Z999" s="517"/>
    </row>
    <row r="1000" spans="1:26" ht="12.75">
      <c r="A1000" s="517"/>
      <c r="B1000" s="517"/>
      <c r="C1000" s="517"/>
      <c r="D1000" s="517"/>
      <c r="E1000" s="517"/>
      <c r="F1000" s="517"/>
      <c r="G1000" s="517"/>
      <c r="H1000" s="404"/>
      <c r="I1000" s="517"/>
      <c r="J1000" s="517"/>
      <c r="K1000" s="517"/>
      <c r="L1000" s="517"/>
      <c r="M1000" s="517"/>
      <c r="N1000" s="517"/>
      <c r="O1000" s="517"/>
      <c r="P1000" s="517"/>
      <c r="Q1000" s="517"/>
      <c r="R1000" s="517"/>
      <c r="S1000" s="517"/>
      <c r="T1000" s="517"/>
      <c r="U1000" s="517"/>
      <c r="V1000" s="517"/>
      <c r="W1000" s="517"/>
      <c r="X1000" s="517"/>
      <c r="Y1000" s="517"/>
      <c r="Z1000" s="517"/>
    </row>
  </sheetData>
  <mergeCells count="9">
    <mergeCell ref="A3:H3"/>
    <mergeCell ref="A4:H4"/>
    <mergeCell ref="F6:G6"/>
    <mergeCell ref="D6:E6"/>
    <mergeCell ref="A2:H2"/>
    <mergeCell ref="B6:B7"/>
    <mergeCell ref="A6:A7"/>
    <mergeCell ref="C6:C7"/>
    <mergeCell ref="H6:H7"/>
  </mergeCells>
  <printOptions horizontalCentered="1"/>
  <pageMargins left="0.59055118110236227" right="0.59055118110236227" top="0.78740157480314965" bottom="0.59055118110236227" header="0.78740157480314965" footer="0.39370078740157483"/>
  <pageSetup paperSize="9" scale="83" fitToHeight="0" pageOrder="overThenDown" orientation="landscape" cellComments="atEnd" r:id="rId1"/>
  <headerFooter>
    <oddFooter>&amp;R&amp;P of &amp;N</oddFooter>
  </headerFooter>
</worksheet>
</file>

<file path=xl/worksheets/sheet39.xml><?xml version="1.0" encoding="utf-8"?>
<worksheet xmlns="http://schemas.openxmlformats.org/spreadsheetml/2006/main" xmlns:r="http://schemas.openxmlformats.org/officeDocument/2006/relationships">
  <sheetPr>
    <tabColor rgb="FF00B050"/>
    <outlinePr summaryBelow="0" summaryRight="0"/>
    <pageSetUpPr fitToPage="1"/>
  </sheetPr>
  <dimension ref="A1:N25"/>
  <sheetViews>
    <sheetView view="pageBreakPreview" zoomScaleSheetLayoutView="100" workbookViewId="0">
      <selection activeCell="D42" sqref="D42:F43"/>
    </sheetView>
  </sheetViews>
  <sheetFormatPr defaultColWidth="14.42578125" defaultRowHeight="15.75" customHeight="1"/>
  <cols>
    <col min="1" max="1" width="5.85546875" style="437" customWidth="1"/>
    <col min="2" max="2" width="10.85546875" style="437" customWidth="1"/>
    <col min="3" max="3" width="11.85546875" style="437" customWidth="1"/>
    <col min="4" max="4" width="11.5703125" style="437" customWidth="1"/>
    <col min="5" max="5" width="10.7109375" style="437" customWidth="1"/>
    <col min="6" max="6" width="10.28515625" style="437" customWidth="1"/>
    <col min="7" max="7" width="14.42578125" style="437"/>
    <col min="8" max="8" width="11.42578125" style="437" customWidth="1"/>
    <col min="9" max="9" width="12.140625" style="437" customWidth="1"/>
    <col min="10" max="10" width="12.5703125" style="437" customWidth="1"/>
    <col min="11" max="11" width="12.28515625" style="437" customWidth="1"/>
    <col min="12" max="12" width="12.140625" style="437" customWidth="1"/>
    <col min="13" max="16384" width="14.42578125" style="437"/>
  </cols>
  <sheetData>
    <row r="1" spans="1:14" ht="12.75">
      <c r="A1" s="436"/>
      <c r="B1" s="436"/>
      <c r="C1" s="436"/>
      <c r="D1" s="436"/>
      <c r="E1" s="436"/>
      <c r="F1" s="436"/>
      <c r="G1" s="436"/>
      <c r="H1" s="436"/>
      <c r="L1" s="438" t="s">
        <v>860</v>
      </c>
    </row>
    <row r="2" spans="1:14" ht="12.75">
      <c r="A2" s="776" t="e">
        <f>'[2]AT-2-S1 BUDGET'!A2</f>
        <v>#REF!</v>
      </c>
      <c r="B2" s="776"/>
      <c r="C2" s="776"/>
      <c r="D2" s="776"/>
      <c r="E2" s="776"/>
      <c r="F2" s="776"/>
      <c r="G2" s="776"/>
      <c r="H2" s="776"/>
      <c r="I2" s="776"/>
      <c r="J2" s="776"/>
      <c r="K2" s="776"/>
      <c r="L2" s="776"/>
    </row>
    <row r="3" spans="1:14" ht="23.25">
      <c r="A3" s="777" t="str">
        <f>'[3]AT-2-S1 BUDGET'!A3</f>
        <v>Annual Work Plan and Budget 2018-19</v>
      </c>
      <c r="B3" s="777"/>
      <c r="C3" s="777"/>
      <c r="D3" s="777"/>
      <c r="E3" s="777"/>
      <c r="F3" s="777"/>
      <c r="G3" s="777"/>
      <c r="H3" s="777"/>
      <c r="I3" s="777"/>
      <c r="J3" s="777"/>
      <c r="K3" s="777"/>
      <c r="L3" s="777"/>
    </row>
    <row r="4" spans="1:14" ht="12.75">
      <c r="A4" s="778" t="s">
        <v>861</v>
      </c>
      <c r="B4" s="778"/>
      <c r="C4" s="778"/>
      <c r="D4" s="778"/>
      <c r="E4" s="778"/>
      <c r="F4" s="778"/>
      <c r="G4" s="778"/>
      <c r="H4" s="778"/>
      <c r="I4" s="778"/>
      <c r="J4" s="778"/>
      <c r="K4" s="778"/>
      <c r="L4" s="778"/>
    </row>
    <row r="5" spans="1:14" ht="12.75">
      <c r="A5" s="439" t="str">
        <f>[3]AT_2A_fundflow!A5</f>
        <v>State: UTTAR PRADESH</v>
      </c>
      <c r="B5" s="439"/>
      <c r="C5" s="436"/>
      <c r="D5" s="436"/>
      <c r="E5" s="436"/>
      <c r="F5" s="436"/>
      <c r="G5" s="440"/>
      <c r="H5" s="440"/>
      <c r="L5" s="441" t="str">
        <f>[3]AT_2A_fundflow!U5</f>
        <v>(For the Period 01.04.17 to 31.03.18)</v>
      </c>
    </row>
    <row r="6" spans="1:14" s="442" customFormat="1" ht="12.75">
      <c r="A6" s="779" t="s">
        <v>83</v>
      </c>
      <c r="B6" s="779" t="s">
        <v>338</v>
      </c>
      <c r="C6" s="781" t="s">
        <v>862</v>
      </c>
      <c r="D6" s="782"/>
      <c r="E6" s="783"/>
      <c r="F6" s="781" t="s">
        <v>863</v>
      </c>
      <c r="G6" s="782"/>
      <c r="H6" s="782"/>
      <c r="I6" s="783"/>
      <c r="J6" s="784" t="s">
        <v>864</v>
      </c>
      <c r="K6" s="784"/>
      <c r="L6" s="784"/>
    </row>
    <row r="7" spans="1:14" s="442" customFormat="1" ht="30">
      <c r="A7" s="780"/>
      <c r="B7" s="780"/>
      <c r="C7" s="443" t="s">
        <v>865</v>
      </c>
      <c r="D7" s="443" t="s">
        <v>866</v>
      </c>
      <c r="E7" s="443" t="s">
        <v>867</v>
      </c>
      <c r="F7" s="443" t="s">
        <v>865</v>
      </c>
      <c r="G7" s="443" t="s">
        <v>868</v>
      </c>
      <c r="H7" s="443" t="s">
        <v>869</v>
      </c>
      <c r="I7" s="443" t="s">
        <v>867</v>
      </c>
      <c r="J7" s="444" t="s">
        <v>870</v>
      </c>
      <c r="K7" s="444" t="s">
        <v>871</v>
      </c>
      <c r="L7" s="443" t="s">
        <v>867</v>
      </c>
    </row>
    <row r="8" spans="1:14" s="442" customFormat="1" ht="15">
      <c r="A8" s="445" t="s">
        <v>872</v>
      </c>
      <c r="B8" s="445" t="s">
        <v>873</v>
      </c>
      <c r="C8" s="445" t="s">
        <v>874</v>
      </c>
      <c r="D8" s="445" t="s">
        <v>875</v>
      </c>
      <c r="E8" s="445" t="s">
        <v>876</v>
      </c>
      <c r="F8" s="445" t="s">
        <v>877</v>
      </c>
      <c r="G8" s="445" t="s">
        <v>878</v>
      </c>
      <c r="H8" s="445" t="s">
        <v>879</v>
      </c>
      <c r="I8" s="445" t="s">
        <v>880</v>
      </c>
      <c r="J8" s="445" t="s">
        <v>881</v>
      </c>
      <c r="K8" s="445" t="s">
        <v>882</v>
      </c>
      <c r="L8" s="445" t="s">
        <v>883</v>
      </c>
    </row>
    <row r="9" spans="1:14" s="442" customFormat="1" ht="12.75">
      <c r="A9" s="767" t="s">
        <v>472</v>
      </c>
      <c r="B9" s="768"/>
      <c r="C9" s="768"/>
      <c r="D9" s="768"/>
      <c r="E9" s="768"/>
      <c r="F9" s="768"/>
      <c r="G9" s="768"/>
      <c r="H9" s="768"/>
      <c r="I9" s="768"/>
      <c r="J9" s="768"/>
      <c r="K9" s="768"/>
      <c r="L9" s="769"/>
      <c r="N9" s="442" t="s">
        <v>884</v>
      </c>
    </row>
    <row r="10" spans="1:14" s="442" customFormat="1" ht="12.75">
      <c r="A10" s="770"/>
      <c r="B10" s="771"/>
      <c r="C10" s="771"/>
      <c r="D10" s="771"/>
      <c r="E10" s="771"/>
      <c r="F10" s="771"/>
      <c r="G10" s="771"/>
      <c r="H10" s="771"/>
      <c r="I10" s="771"/>
      <c r="J10" s="771"/>
      <c r="K10" s="771"/>
      <c r="L10" s="772"/>
    </row>
    <row r="11" spans="1:14" s="442" customFormat="1" ht="12.75">
      <c r="A11" s="770"/>
      <c r="B11" s="771"/>
      <c r="C11" s="771"/>
      <c r="D11" s="771"/>
      <c r="E11" s="771"/>
      <c r="F11" s="771"/>
      <c r="G11" s="771"/>
      <c r="H11" s="771"/>
      <c r="I11" s="771"/>
      <c r="J11" s="771"/>
      <c r="K11" s="771"/>
      <c r="L11" s="772"/>
    </row>
    <row r="12" spans="1:14" s="442" customFormat="1" ht="12.75">
      <c r="A12" s="770"/>
      <c r="B12" s="771"/>
      <c r="C12" s="771"/>
      <c r="D12" s="771"/>
      <c r="E12" s="771"/>
      <c r="F12" s="771"/>
      <c r="G12" s="771"/>
      <c r="H12" s="771"/>
      <c r="I12" s="771"/>
      <c r="J12" s="771"/>
      <c r="K12" s="771"/>
      <c r="L12" s="772"/>
    </row>
    <row r="13" spans="1:14" s="442" customFormat="1" ht="12.75">
      <c r="A13" s="770"/>
      <c r="B13" s="771"/>
      <c r="C13" s="771"/>
      <c r="D13" s="771"/>
      <c r="E13" s="771"/>
      <c r="F13" s="771"/>
      <c r="G13" s="771"/>
      <c r="H13" s="771"/>
      <c r="I13" s="771"/>
      <c r="J13" s="771"/>
      <c r="K13" s="771"/>
      <c r="L13" s="772"/>
    </row>
    <row r="14" spans="1:14" s="442" customFormat="1" ht="12.75">
      <c r="A14" s="770"/>
      <c r="B14" s="771"/>
      <c r="C14" s="771"/>
      <c r="D14" s="771"/>
      <c r="E14" s="771"/>
      <c r="F14" s="771"/>
      <c r="G14" s="771"/>
      <c r="H14" s="771"/>
      <c r="I14" s="771"/>
      <c r="J14" s="771"/>
      <c r="K14" s="771"/>
      <c r="L14" s="772"/>
    </row>
    <row r="15" spans="1:14" s="442" customFormat="1" ht="12.75">
      <c r="A15" s="770"/>
      <c r="B15" s="771"/>
      <c r="C15" s="771"/>
      <c r="D15" s="771"/>
      <c r="E15" s="771"/>
      <c r="F15" s="771"/>
      <c r="G15" s="771"/>
      <c r="H15" s="771"/>
      <c r="I15" s="771"/>
      <c r="J15" s="771"/>
      <c r="K15" s="771"/>
      <c r="L15" s="772"/>
    </row>
    <row r="16" spans="1:14" s="442" customFormat="1" ht="12.75">
      <c r="A16" s="770"/>
      <c r="B16" s="771"/>
      <c r="C16" s="771"/>
      <c r="D16" s="771"/>
      <c r="E16" s="771"/>
      <c r="F16" s="771"/>
      <c r="G16" s="771"/>
      <c r="H16" s="771"/>
      <c r="I16" s="771"/>
      <c r="J16" s="771"/>
      <c r="K16" s="771"/>
      <c r="L16" s="772"/>
    </row>
    <row r="17" spans="1:12" s="442" customFormat="1" ht="12.75">
      <c r="A17" s="773"/>
      <c r="B17" s="774"/>
      <c r="C17" s="774"/>
      <c r="D17" s="774"/>
      <c r="E17" s="774"/>
      <c r="F17" s="774"/>
      <c r="G17" s="774"/>
      <c r="H17" s="774"/>
      <c r="I17" s="774"/>
      <c r="J17" s="774"/>
      <c r="K17" s="774"/>
      <c r="L17" s="775"/>
    </row>
    <row r="23" spans="1:12" ht="12.75">
      <c r="A23" s="446" t="str">
        <f>[3]AT_2A_fundflow!A73</f>
        <v>Date:</v>
      </c>
      <c r="K23" s="447" t="str">
        <f>'[3]AT-1'!J46</f>
        <v>(Signature)</v>
      </c>
    </row>
    <row r="24" spans="1:12" ht="12.75">
      <c r="A24" s="446" t="str">
        <f>[3]AT_2A_fundflow!A74</f>
        <v>Place: LUCKNOW</v>
      </c>
      <c r="K24" s="447" t="str">
        <f>'[3]AT-1'!J47</f>
        <v>Secretary Basic Education Department</v>
      </c>
    </row>
    <row r="25" spans="1:12" ht="12.75">
      <c r="J25" s="447" t="str">
        <f>'[3]AT-1'!I48</f>
        <v>Seal:</v>
      </c>
    </row>
  </sheetData>
  <mergeCells count="9">
    <mergeCell ref="A9:L17"/>
    <mergeCell ref="A2:L2"/>
    <mergeCell ref="A3:L3"/>
    <mergeCell ref="A4:L4"/>
    <mergeCell ref="A6:A7"/>
    <mergeCell ref="B6:B7"/>
    <mergeCell ref="C6:E6"/>
    <mergeCell ref="F6:I6"/>
    <mergeCell ref="J6:L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sheetPr>
    <tabColor rgb="FF00B050"/>
    <outlinePr summaryBelow="0" summaryRight="0"/>
  </sheetPr>
  <dimension ref="A1:V1025"/>
  <sheetViews>
    <sheetView topLeftCell="A43" workbookViewId="0">
      <selection activeCell="G47" activeCellId="1" sqref="K47:M47 G47"/>
    </sheetView>
  </sheetViews>
  <sheetFormatPr defaultColWidth="14.42578125" defaultRowHeight="15.75" customHeight="1"/>
  <cols>
    <col min="1" max="1" width="5.5703125" style="529" customWidth="1"/>
    <col min="2" max="2" width="23.140625" style="529" customWidth="1"/>
    <col min="3" max="4" width="8.5703125" style="529" bestFit="1" customWidth="1"/>
    <col min="5" max="5" width="6.5703125" style="529" bestFit="1" customWidth="1"/>
    <col min="6" max="6" width="11.7109375" style="529" customWidth="1"/>
    <col min="7" max="7" width="7.5703125" style="529" bestFit="1" customWidth="1"/>
    <col min="8" max="9" width="4.5703125" style="529" bestFit="1" customWidth="1"/>
    <col min="10" max="10" width="11.7109375" style="529" customWidth="1"/>
    <col min="11" max="12" width="8.5703125" style="529" bestFit="1" customWidth="1"/>
    <col min="13" max="13" width="7.42578125" style="529" customWidth="1"/>
    <col min="14" max="14" width="11.7109375" style="529" customWidth="1"/>
    <col min="15" max="21" width="5.28515625" style="529" customWidth="1"/>
    <col min="22" max="22" width="6.42578125" style="529" customWidth="1"/>
    <col min="23" max="16384" width="14.42578125" style="529"/>
  </cols>
  <sheetData>
    <row r="1" spans="1:22" ht="12.75">
      <c r="A1" s="533"/>
      <c r="B1" s="533"/>
      <c r="C1" s="533"/>
      <c r="D1" s="533"/>
      <c r="E1" s="533"/>
      <c r="F1" s="533"/>
      <c r="G1" s="533"/>
      <c r="H1" s="533"/>
      <c r="I1" s="533"/>
      <c r="J1" s="533"/>
      <c r="K1" s="533"/>
      <c r="L1" s="533"/>
      <c r="M1" s="533"/>
      <c r="N1" s="582"/>
      <c r="O1" s="533"/>
      <c r="P1" s="533"/>
      <c r="Q1" s="533"/>
      <c r="R1" s="533"/>
      <c r="S1" s="533"/>
      <c r="T1" s="533"/>
      <c r="U1" s="533"/>
      <c r="V1" s="278" t="s">
        <v>81</v>
      </c>
    </row>
    <row r="2" spans="1:22" ht="12.75">
      <c r="A2" s="697" t="str">
        <f>'AT-2-S1 BUDGET'!A2</f>
        <v>[Mid Day Meal Scheme, U.P.]</v>
      </c>
      <c r="B2" s="680"/>
      <c r="C2" s="680"/>
      <c r="D2" s="680"/>
      <c r="E2" s="680"/>
      <c r="F2" s="680"/>
      <c r="G2" s="680"/>
      <c r="H2" s="680"/>
      <c r="I2" s="680"/>
      <c r="J2" s="680"/>
      <c r="K2" s="680"/>
      <c r="L2" s="680"/>
      <c r="M2" s="680"/>
      <c r="N2" s="680"/>
      <c r="O2" s="680"/>
      <c r="P2" s="680"/>
      <c r="Q2" s="680"/>
      <c r="R2" s="680"/>
      <c r="S2" s="680"/>
      <c r="T2" s="680"/>
      <c r="U2" s="680"/>
      <c r="V2" s="680"/>
    </row>
    <row r="3" spans="1:22" ht="23.25">
      <c r="A3" s="698" t="str">
        <f>'AT-2-S1 BUDGET'!A3</f>
        <v>Annual Work Plan and Budget 2019-20</v>
      </c>
      <c r="B3" s="680"/>
      <c r="C3" s="680"/>
      <c r="D3" s="680"/>
      <c r="E3" s="680"/>
      <c r="F3" s="680"/>
      <c r="G3" s="680"/>
      <c r="H3" s="680"/>
      <c r="I3" s="680"/>
      <c r="J3" s="680"/>
      <c r="K3" s="680"/>
      <c r="L3" s="680"/>
      <c r="M3" s="680"/>
      <c r="N3" s="680"/>
      <c r="O3" s="680"/>
      <c r="P3" s="680"/>
      <c r="Q3" s="680"/>
      <c r="R3" s="680"/>
      <c r="S3" s="680"/>
      <c r="T3" s="680"/>
      <c r="U3" s="680"/>
      <c r="V3" s="680"/>
    </row>
    <row r="4" spans="1:22" ht="12.75">
      <c r="A4" s="697" t="s">
        <v>926</v>
      </c>
      <c r="B4" s="680"/>
      <c r="C4" s="680"/>
      <c r="D4" s="680"/>
      <c r="E4" s="680"/>
      <c r="F4" s="680"/>
      <c r="G4" s="680"/>
      <c r="H4" s="680"/>
      <c r="I4" s="680"/>
      <c r="J4" s="680"/>
      <c r="K4" s="680"/>
      <c r="L4" s="680"/>
      <c r="M4" s="680"/>
      <c r="N4" s="680"/>
      <c r="O4" s="680"/>
      <c r="P4" s="680"/>
      <c r="Q4" s="680"/>
      <c r="R4" s="680"/>
      <c r="S4" s="680"/>
      <c r="T4" s="680"/>
      <c r="U4" s="680"/>
      <c r="V4" s="680"/>
    </row>
    <row r="5" spans="1:22" ht="12.75">
      <c r="A5" s="298" t="str">
        <f>'AT-2-S1 BUDGET'!A5</f>
        <v>State: UTTAR PRADESH</v>
      </c>
      <c r="B5" s="533"/>
      <c r="C5" s="533"/>
      <c r="D5" s="533"/>
      <c r="E5" s="533"/>
      <c r="F5" s="533"/>
      <c r="G5" s="533"/>
      <c r="H5" s="533"/>
      <c r="I5" s="533"/>
      <c r="J5" s="533"/>
      <c r="K5" s="533"/>
      <c r="L5" s="533"/>
      <c r="M5" s="533"/>
      <c r="N5" s="582"/>
      <c r="P5" s="533"/>
      <c r="Q5" s="533"/>
      <c r="R5" s="533"/>
      <c r="S5" s="533"/>
      <c r="T5" s="533"/>
      <c r="U5" s="583" t="s">
        <v>978</v>
      </c>
      <c r="V5" s="584" t="str">
        <f>'AT-2-S1 BUDGET'!V5</f>
        <v>Rs. in Lakh</v>
      </c>
    </row>
    <row r="6" spans="1:22" ht="12.75">
      <c r="A6" s="691" t="s">
        <v>83</v>
      </c>
      <c r="B6" s="691" t="s">
        <v>84</v>
      </c>
      <c r="C6" s="693" t="s">
        <v>85</v>
      </c>
      <c r="D6" s="694"/>
      <c r="E6" s="682"/>
      <c r="F6" s="691" t="s">
        <v>86</v>
      </c>
      <c r="G6" s="693" t="s">
        <v>87</v>
      </c>
      <c r="H6" s="694"/>
      <c r="I6" s="694"/>
      <c r="J6" s="694"/>
      <c r="K6" s="694"/>
      <c r="L6" s="694"/>
      <c r="M6" s="694"/>
      <c r="N6" s="682"/>
      <c r="O6" s="693" t="s">
        <v>88</v>
      </c>
      <c r="P6" s="694"/>
      <c r="Q6" s="694"/>
      <c r="R6" s="694"/>
      <c r="S6" s="694"/>
      <c r="T6" s="694"/>
      <c r="U6" s="694"/>
      <c r="V6" s="682"/>
    </row>
    <row r="7" spans="1:22" ht="12.75">
      <c r="A7" s="696"/>
      <c r="B7" s="696"/>
      <c r="C7" s="691" t="s">
        <v>89</v>
      </c>
      <c r="D7" s="691" t="s">
        <v>4</v>
      </c>
      <c r="E7" s="691" t="s">
        <v>5</v>
      </c>
      <c r="F7" s="696"/>
      <c r="G7" s="693" t="s">
        <v>92</v>
      </c>
      <c r="H7" s="694"/>
      <c r="I7" s="694"/>
      <c r="J7" s="682"/>
      <c r="K7" s="693" t="s">
        <v>93</v>
      </c>
      <c r="L7" s="694"/>
      <c r="M7" s="694"/>
      <c r="N7" s="682"/>
      <c r="O7" s="693" t="s">
        <v>101</v>
      </c>
      <c r="P7" s="694"/>
      <c r="Q7" s="694"/>
      <c r="R7" s="682"/>
      <c r="S7" s="693" t="s">
        <v>102</v>
      </c>
      <c r="T7" s="694"/>
      <c r="U7" s="694"/>
      <c r="V7" s="682"/>
    </row>
    <row r="8" spans="1:22" ht="12.75">
      <c r="A8" s="696"/>
      <c r="B8" s="696"/>
      <c r="C8" s="696"/>
      <c r="D8" s="696"/>
      <c r="E8" s="696"/>
      <c r="F8" s="696"/>
      <c r="G8" s="693" t="s">
        <v>107</v>
      </c>
      <c r="H8" s="694"/>
      <c r="I8" s="682"/>
      <c r="J8" s="691" t="s">
        <v>109</v>
      </c>
      <c r="K8" s="693" t="s">
        <v>107</v>
      </c>
      <c r="L8" s="694"/>
      <c r="M8" s="682"/>
      <c r="N8" s="691" t="s">
        <v>109</v>
      </c>
      <c r="O8" s="693" t="s">
        <v>107</v>
      </c>
      <c r="P8" s="694"/>
      <c r="Q8" s="682"/>
      <c r="R8" s="691" t="s">
        <v>109</v>
      </c>
      <c r="S8" s="693" t="s">
        <v>107</v>
      </c>
      <c r="T8" s="694"/>
      <c r="U8" s="682"/>
      <c r="V8" s="691" t="s">
        <v>109</v>
      </c>
    </row>
    <row r="9" spans="1:22" ht="12.75">
      <c r="A9" s="692"/>
      <c r="B9" s="692"/>
      <c r="C9" s="692"/>
      <c r="D9" s="692"/>
      <c r="E9" s="692"/>
      <c r="F9" s="692"/>
      <c r="G9" s="285" t="s">
        <v>89</v>
      </c>
      <c r="H9" s="285" t="s">
        <v>4</v>
      </c>
      <c r="I9" s="285" t="s">
        <v>5</v>
      </c>
      <c r="J9" s="692"/>
      <c r="K9" s="285" t="s">
        <v>89</v>
      </c>
      <c r="L9" s="285" t="s">
        <v>4</v>
      </c>
      <c r="M9" s="285" t="s">
        <v>5</v>
      </c>
      <c r="N9" s="692"/>
      <c r="O9" s="285" t="s">
        <v>89</v>
      </c>
      <c r="P9" s="285" t="s">
        <v>4</v>
      </c>
      <c r="Q9" s="285" t="s">
        <v>5</v>
      </c>
      <c r="R9" s="692"/>
      <c r="S9" s="285" t="s">
        <v>89</v>
      </c>
      <c r="T9" s="285" t="s">
        <v>4</v>
      </c>
      <c r="U9" s="285" t="s">
        <v>5</v>
      </c>
      <c r="V9" s="692"/>
    </row>
    <row r="10" spans="1:22" ht="12.75">
      <c r="A10" s="585">
        <v>1</v>
      </c>
      <c r="B10" s="585">
        <v>2</v>
      </c>
      <c r="C10" s="585">
        <v>3</v>
      </c>
      <c r="D10" s="585">
        <v>4</v>
      </c>
      <c r="E10" s="585">
        <v>5</v>
      </c>
      <c r="F10" s="585">
        <v>6</v>
      </c>
      <c r="G10" s="585">
        <v>7</v>
      </c>
      <c r="H10" s="585">
        <v>8</v>
      </c>
      <c r="I10" s="585">
        <v>9</v>
      </c>
      <c r="J10" s="585">
        <v>10</v>
      </c>
      <c r="K10" s="585">
        <v>11</v>
      </c>
      <c r="L10" s="585">
        <v>12</v>
      </c>
      <c r="M10" s="585">
        <v>13</v>
      </c>
      <c r="N10" s="585">
        <v>14</v>
      </c>
      <c r="O10" s="585">
        <v>15</v>
      </c>
      <c r="P10" s="585">
        <v>16</v>
      </c>
      <c r="Q10" s="585">
        <v>17</v>
      </c>
      <c r="R10" s="585">
        <v>18</v>
      </c>
      <c r="S10" s="585">
        <v>19</v>
      </c>
      <c r="T10" s="585">
        <v>20</v>
      </c>
      <c r="U10" s="585">
        <v>21</v>
      </c>
      <c r="V10" s="585">
        <v>22</v>
      </c>
    </row>
    <row r="11" spans="1:22" ht="12.75">
      <c r="A11" s="681" t="s">
        <v>110</v>
      </c>
      <c r="B11" s="682"/>
      <c r="C11" s="350"/>
      <c r="D11" s="350"/>
      <c r="E11" s="350"/>
      <c r="F11" s="586"/>
      <c r="G11" s="350"/>
      <c r="H11" s="350"/>
      <c r="I11" s="350"/>
      <c r="J11" s="586"/>
      <c r="K11" s="350"/>
      <c r="L11" s="350"/>
      <c r="M11" s="350"/>
      <c r="N11" s="587"/>
      <c r="O11" s="683" t="s">
        <v>111</v>
      </c>
      <c r="P11" s="684"/>
      <c r="Q11" s="684"/>
      <c r="R11" s="684"/>
      <c r="S11" s="684"/>
      <c r="T11" s="684"/>
      <c r="U11" s="684"/>
      <c r="V11" s="685"/>
    </row>
    <row r="12" spans="1:22" ht="12.75">
      <c r="A12" s="588">
        <v>1</v>
      </c>
      <c r="B12" s="349" t="s">
        <v>112</v>
      </c>
      <c r="C12" s="350">
        <f>SUM(C13:C21)</f>
        <v>17267.060000000001</v>
      </c>
      <c r="D12" s="350">
        <f>SUM(D13:D21)</f>
        <v>6817.03</v>
      </c>
      <c r="E12" s="350">
        <f>SUM(E13:E21)</f>
        <v>184.44</v>
      </c>
      <c r="F12" s="695" t="s">
        <v>981</v>
      </c>
      <c r="G12" s="350">
        <f>SUM(G13:G21)</f>
        <v>539.28</v>
      </c>
      <c r="H12" s="350">
        <f>SUM(H13:H21)</f>
        <v>0</v>
      </c>
      <c r="I12" s="350">
        <f>SUM(I13:I21)</f>
        <v>0</v>
      </c>
      <c r="J12" s="394"/>
      <c r="K12" s="350">
        <f>SUM(K13:K21)</f>
        <v>15321.96</v>
      </c>
      <c r="L12" s="350">
        <f>SUM(L13:L21)</f>
        <v>4877.7</v>
      </c>
      <c r="M12" s="350">
        <f>SUM(M13:M21)</f>
        <v>121.16999999999999</v>
      </c>
      <c r="N12" s="587"/>
      <c r="O12" s="686"/>
      <c r="P12" s="680"/>
      <c r="Q12" s="680"/>
      <c r="R12" s="680"/>
      <c r="S12" s="680"/>
      <c r="T12" s="680"/>
      <c r="U12" s="680"/>
      <c r="V12" s="687"/>
    </row>
    <row r="13" spans="1:22" ht="12.75">
      <c r="A13" s="353"/>
      <c r="B13" s="375" t="s">
        <v>113</v>
      </c>
      <c r="C13" s="354">
        <v>1831.84</v>
      </c>
      <c r="D13" s="354"/>
      <c r="E13" s="354"/>
      <c r="F13" s="696"/>
      <c r="G13" s="354"/>
      <c r="H13" s="354"/>
      <c r="I13" s="354"/>
      <c r="J13" s="394"/>
      <c r="K13" s="354">
        <v>2027.73</v>
      </c>
      <c r="L13" s="354"/>
      <c r="M13" s="354"/>
      <c r="N13" s="589" t="s">
        <v>984</v>
      </c>
      <c r="O13" s="686"/>
      <c r="P13" s="680"/>
      <c r="Q13" s="680"/>
      <c r="R13" s="680"/>
      <c r="S13" s="680"/>
      <c r="T13" s="680"/>
      <c r="U13" s="680"/>
      <c r="V13" s="687"/>
    </row>
    <row r="14" spans="1:22" ht="12.75">
      <c r="A14" s="353"/>
      <c r="B14" s="375" t="s">
        <v>31</v>
      </c>
      <c r="C14" s="354">
        <v>10808.28</v>
      </c>
      <c r="D14" s="354">
        <v>5074</v>
      </c>
      <c r="E14" s="354">
        <v>137.28</v>
      </c>
      <c r="F14" s="696"/>
      <c r="G14" s="354"/>
      <c r="H14" s="354"/>
      <c r="I14" s="354"/>
      <c r="J14" s="394"/>
      <c r="K14" s="354">
        <v>8498.9599999999991</v>
      </c>
      <c r="L14" s="354"/>
      <c r="M14" s="354"/>
      <c r="N14" s="589" t="s">
        <v>988</v>
      </c>
      <c r="O14" s="686"/>
      <c r="P14" s="680"/>
      <c r="Q14" s="680"/>
      <c r="R14" s="680"/>
      <c r="S14" s="680"/>
      <c r="T14" s="680"/>
      <c r="U14" s="680"/>
      <c r="V14" s="687"/>
    </row>
    <row r="15" spans="1:22" ht="12.75">
      <c r="A15" s="353"/>
      <c r="B15" s="375"/>
      <c r="C15" s="354"/>
      <c r="D15" s="354"/>
      <c r="E15" s="354"/>
      <c r="F15" s="696"/>
      <c r="G15" s="354"/>
      <c r="H15" s="354"/>
      <c r="I15" s="354"/>
      <c r="J15" s="394"/>
      <c r="K15" s="354"/>
      <c r="L15" s="354">
        <v>3192.36</v>
      </c>
      <c r="M15" s="354"/>
      <c r="N15" s="589" t="s">
        <v>987</v>
      </c>
      <c r="O15" s="686"/>
      <c r="P15" s="680"/>
      <c r="Q15" s="680"/>
      <c r="R15" s="680"/>
      <c r="S15" s="680"/>
      <c r="T15" s="680"/>
      <c r="U15" s="680"/>
      <c r="V15" s="687"/>
    </row>
    <row r="16" spans="1:22" ht="12.75">
      <c r="A16" s="353"/>
      <c r="B16" s="375"/>
      <c r="C16" s="354"/>
      <c r="D16" s="354"/>
      <c r="E16" s="354"/>
      <c r="F16" s="696"/>
      <c r="G16" s="354"/>
      <c r="H16" s="354"/>
      <c r="I16" s="354"/>
      <c r="J16" s="394"/>
      <c r="K16" s="354"/>
      <c r="L16" s="354"/>
      <c r="M16" s="354">
        <v>63.16</v>
      </c>
      <c r="N16" s="589" t="s">
        <v>989</v>
      </c>
      <c r="O16" s="686"/>
      <c r="P16" s="680"/>
      <c r="Q16" s="680"/>
      <c r="R16" s="680"/>
      <c r="S16" s="680"/>
      <c r="T16" s="680"/>
      <c r="U16" s="680"/>
      <c r="V16" s="687"/>
    </row>
    <row r="17" spans="1:22" ht="12.75">
      <c r="A17" s="353"/>
      <c r="B17" s="375" t="s">
        <v>114</v>
      </c>
      <c r="C17" s="354">
        <v>3712.86</v>
      </c>
      <c r="D17" s="354">
        <v>1743.03</v>
      </c>
      <c r="E17" s="354">
        <v>47.16</v>
      </c>
      <c r="F17" s="696"/>
      <c r="G17" s="354"/>
      <c r="H17" s="354"/>
      <c r="I17" s="354"/>
      <c r="J17" s="394"/>
      <c r="K17" s="354">
        <v>4225.68</v>
      </c>
      <c r="L17" s="354"/>
      <c r="M17" s="354"/>
      <c r="N17" s="589" t="s">
        <v>990</v>
      </c>
      <c r="O17" s="686"/>
      <c r="P17" s="680"/>
      <c r="Q17" s="680"/>
      <c r="R17" s="680"/>
      <c r="S17" s="680"/>
      <c r="T17" s="680"/>
      <c r="U17" s="680"/>
      <c r="V17" s="687"/>
    </row>
    <row r="18" spans="1:22" ht="12.75">
      <c r="A18" s="353"/>
      <c r="B18" s="375"/>
      <c r="C18" s="354"/>
      <c r="D18" s="354"/>
      <c r="E18" s="354"/>
      <c r="F18" s="696"/>
      <c r="G18" s="354"/>
      <c r="H18" s="354"/>
      <c r="I18" s="354"/>
      <c r="J18" s="394"/>
      <c r="K18" s="354"/>
      <c r="L18" s="354">
        <v>1685.34</v>
      </c>
      <c r="M18" s="354"/>
      <c r="N18" s="589" t="s">
        <v>984</v>
      </c>
      <c r="O18" s="686"/>
      <c r="P18" s="680"/>
      <c r="Q18" s="680"/>
      <c r="R18" s="680"/>
      <c r="S18" s="680"/>
      <c r="T18" s="680"/>
      <c r="U18" s="680"/>
      <c r="V18" s="687"/>
    </row>
    <row r="19" spans="1:22" ht="12.75">
      <c r="A19" s="353"/>
      <c r="B19" s="375"/>
      <c r="C19" s="354"/>
      <c r="D19" s="354"/>
      <c r="E19" s="354"/>
      <c r="F19" s="696"/>
      <c r="G19" s="354"/>
      <c r="H19" s="354"/>
      <c r="I19" s="354"/>
      <c r="J19" s="394"/>
      <c r="K19" s="354"/>
      <c r="L19" s="354"/>
      <c r="M19" s="354">
        <v>58.01</v>
      </c>
      <c r="N19" s="589" t="s">
        <v>991</v>
      </c>
      <c r="O19" s="686"/>
      <c r="P19" s="680"/>
      <c r="Q19" s="680"/>
      <c r="R19" s="680"/>
      <c r="S19" s="680"/>
      <c r="T19" s="680"/>
      <c r="U19" s="680"/>
      <c r="V19" s="687"/>
    </row>
    <row r="20" spans="1:22" ht="12.75">
      <c r="A20" s="353"/>
      <c r="B20" s="375" t="s">
        <v>115</v>
      </c>
      <c r="C20" s="354">
        <v>484.97</v>
      </c>
      <c r="D20" s="354"/>
      <c r="E20" s="354"/>
      <c r="F20" s="696"/>
      <c r="G20" s="354"/>
      <c r="H20" s="354"/>
      <c r="I20" s="354"/>
      <c r="J20" s="394"/>
      <c r="K20" s="354">
        <v>569.59</v>
      </c>
      <c r="L20" s="354"/>
      <c r="M20" s="354"/>
      <c r="N20" s="589" t="s">
        <v>985</v>
      </c>
      <c r="O20" s="686"/>
      <c r="P20" s="680"/>
      <c r="Q20" s="680"/>
      <c r="R20" s="680"/>
      <c r="S20" s="680"/>
      <c r="T20" s="680"/>
      <c r="U20" s="680"/>
      <c r="V20" s="687"/>
    </row>
    <row r="21" spans="1:22" ht="12.75">
      <c r="A21" s="353"/>
      <c r="B21" s="375" t="s">
        <v>38</v>
      </c>
      <c r="C21" s="354">
        <v>429.11</v>
      </c>
      <c r="D21" s="354"/>
      <c r="E21" s="354"/>
      <c r="F21" s="692"/>
      <c r="G21" s="354">
        <v>539.28</v>
      </c>
      <c r="H21" s="354"/>
      <c r="I21" s="354"/>
      <c r="J21" s="421" t="s">
        <v>986</v>
      </c>
      <c r="K21" s="354"/>
      <c r="L21" s="354"/>
      <c r="M21" s="354"/>
      <c r="N21" s="590"/>
      <c r="O21" s="686"/>
      <c r="P21" s="680"/>
      <c r="Q21" s="680"/>
      <c r="R21" s="680"/>
      <c r="S21" s="680"/>
      <c r="T21" s="680"/>
      <c r="U21" s="680"/>
      <c r="V21" s="687"/>
    </row>
    <row r="22" spans="1:22" ht="12.75">
      <c r="A22" s="588">
        <v>2</v>
      </c>
      <c r="B22" s="349" t="s">
        <v>116</v>
      </c>
      <c r="C22" s="350">
        <f>SUM(C23:C31)</f>
        <v>27838.82</v>
      </c>
      <c r="D22" s="350">
        <f>SUM(D23:D31)</f>
        <v>11104.21</v>
      </c>
      <c r="E22" s="350">
        <f>SUM(E23:E31)</f>
        <v>299.33999999999997</v>
      </c>
      <c r="F22" s="695" t="s">
        <v>983</v>
      </c>
      <c r="G22" s="350">
        <f>SUM(G23:G31)</f>
        <v>1565.1</v>
      </c>
      <c r="H22" s="350">
        <f>SUM(H23:H31)</f>
        <v>0</v>
      </c>
      <c r="I22" s="350">
        <f>SUM(I23:I31)</f>
        <v>0</v>
      </c>
      <c r="J22" s="394"/>
      <c r="K22" s="350">
        <f>SUM(K23:K31)</f>
        <v>26320.059999999998</v>
      </c>
      <c r="L22" s="350">
        <f>SUM(L23:L31)</f>
        <v>12925.43</v>
      </c>
      <c r="M22" s="350">
        <f>SUM(M23:M31)</f>
        <v>353.65999999999997</v>
      </c>
      <c r="N22" s="587"/>
      <c r="O22" s="686"/>
      <c r="P22" s="680"/>
      <c r="Q22" s="680"/>
      <c r="R22" s="680"/>
      <c r="S22" s="680"/>
      <c r="T22" s="680"/>
      <c r="U22" s="680"/>
      <c r="V22" s="687"/>
    </row>
    <row r="23" spans="1:22" ht="12.75">
      <c r="A23" s="353"/>
      <c r="B23" s="375" t="s">
        <v>113</v>
      </c>
      <c r="C23" s="354">
        <v>2690.14</v>
      </c>
      <c r="D23" s="354"/>
      <c r="E23" s="354"/>
      <c r="F23" s="696"/>
      <c r="G23" s="354"/>
      <c r="H23" s="354"/>
      <c r="I23" s="354"/>
      <c r="J23" s="394"/>
      <c r="K23" s="354">
        <v>2877.05</v>
      </c>
      <c r="L23" s="354"/>
      <c r="M23" s="354"/>
      <c r="N23" s="589" t="s">
        <v>994</v>
      </c>
      <c r="O23" s="686"/>
      <c r="P23" s="680"/>
      <c r="Q23" s="680"/>
      <c r="R23" s="680"/>
      <c r="S23" s="680"/>
      <c r="T23" s="680"/>
      <c r="U23" s="680"/>
      <c r="V23" s="687"/>
    </row>
    <row r="24" spans="1:22" ht="12.75">
      <c r="A24" s="353"/>
      <c r="B24" s="375" t="s">
        <v>31</v>
      </c>
      <c r="C24" s="354">
        <v>17724.919999999998</v>
      </c>
      <c r="D24" s="354">
        <v>7974.84</v>
      </c>
      <c r="E24" s="354">
        <v>214.98</v>
      </c>
      <c r="F24" s="696"/>
      <c r="G24" s="354"/>
      <c r="H24" s="354"/>
      <c r="I24" s="354"/>
      <c r="J24" s="394"/>
      <c r="K24" s="354">
        <v>17051.32</v>
      </c>
      <c r="L24" s="354"/>
      <c r="M24" s="354"/>
      <c r="N24" s="589" t="s">
        <v>994</v>
      </c>
      <c r="O24" s="686"/>
      <c r="P24" s="680"/>
      <c r="Q24" s="680"/>
      <c r="R24" s="680"/>
      <c r="S24" s="680"/>
      <c r="T24" s="680"/>
      <c r="U24" s="680"/>
      <c r="V24" s="687"/>
    </row>
    <row r="25" spans="1:22" ht="12.75">
      <c r="A25" s="353"/>
      <c r="B25" s="375"/>
      <c r="C25" s="354"/>
      <c r="D25" s="354"/>
      <c r="E25" s="354"/>
      <c r="F25" s="696"/>
      <c r="G25" s="354"/>
      <c r="H25" s="354"/>
      <c r="I25" s="354"/>
      <c r="J25" s="394"/>
      <c r="K25" s="354"/>
      <c r="L25" s="354">
        <v>9706.49</v>
      </c>
      <c r="M25" s="354"/>
      <c r="N25" s="589" t="s">
        <v>997</v>
      </c>
      <c r="O25" s="686"/>
      <c r="P25" s="680"/>
      <c r="Q25" s="680"/>
      <c r="R25" s="680"/>
      <c r="S25" s="680"/>
      <c r="T25" s="680"/>
      <c r="U25" s="680"/>
      <c r="V25" s="687"/>
    </row>
    <row r="26" spans="1:22" ht="12.75">
      <c r="A26" s="353"/>
      <c r="B26" s="375"/>
      <c r="C26" s="354"/>
      <c r="D26" s="354"/>
      <c r="E26" s="354"/>
      <c r="F26" s="696"/>
      <c r="G26" s="354"/>
      <c r="H26" s="354"/>
      <c r="I26" s="354"/>
      <c r="J26" s="394"/>
      <c r="K26" s="354"/>
      <c r="L26" s="354"/>
      <c r="M26" s="354">
        <v>280.14999999999998</v>
      </c>
      <c r="N26" s="589" t="s">
        <v>997</v>
      </c>
      <c r="O26" s="686"/>
      <c r="P26" s="680"/>
      <c r="Q26" s="680"/>
      <c r="R26" s="680"/>
      <c r="S26" s="680"/>
      <c r="T26" s="680"/>
      <c r="U26" s="680"/>
      <c r="V26" s="687"/>
    </row>
    <row r="27" spans="1:22" ht="12.75">
      <c r="A27" s="353"/>
      <c r="B27" s="375" t="s">
        <v>114</v>
      </c>
      <c r="C27" s="354">
        <v>5875.93</v>
      </c>
      <c r="D27" s="354">
        <v>3129.37</v>
      </c>
      <c r="E27" s="354">
        <v>84.36</v>
      </c>
      <c r="F27" s="696"/>
      <c r="G27" s="354"/>
      <c r="H27" s="354"/>
      <c r="I27" s="354"/>
      <c r="J27" s="394"/>
      <c r="K27" s="354">
        <v>5455.37</v>
      </c>
      <c r="L27" s="354"/>
      <c r="M27" s="354"/>
      <c r="N27" s="589" t="s">
        <v>994</v>
      </c>
      <c r="O27" s="686"/>
      <c r="P27" s="680"/>
      <c r="Q27" s="680"/>
      <c r="R27" s="680"/>
      <c r="S27" s="680"/>
      <c r="T27" s="680"/>
      <c r="U27" s="680"/>
      <c r="V27" s="687"/>
    </row>
    <row r="28" spans="1:22" ht="12.75">
      <c r="A28" s="353"/>
      <c r="B28" s="375"/>
      <c r="C28" s="354"/>
      <c r="D28" s="354"/>
      <c r="E28" s="354"/>
      <c r="F28" s="696"/>
      <c r="G28" s="354"/>
      <c r="H28" s="354"/>
      <c r="I28" s="354"/>
      <c r="J28" s="394"/>
      <c r="K28" s="354"/>
      <c r="L28" s="354">
        <v>3218.94</v>
      </c>
      <c r="M28" s="354"/>
      <c r="N28" s="589" t="s">
        <v>998</v>
      </c>
      <c r="O28" s="686"/>
      <c r="P28" s="680"/>
      <c r="Q28" s="680"/>
      <c r="R28" s="680"/>
      <c r="S28" s="680"/>
      <c r="T28" s="680"/>
      <c r="U28" s="680"/>
      <c r="V28" s="687"/>
    </row>
    <row r="29" spans="1:22" ht="12.75">
      <c r="A29" s="353"/>
      <c r="B29" s="375"/>
      <c r="C29" s="354"/>
      <c r="D29" s="354"/>
      <c r="E29" s="354"/>
      <c r="F29" s="696"/>
      <c r="G29" s="354"/>
      <c r="H29" s="354"/>
      <c r="I29" s="354"/>
      <c r="J29" s="394"/>
      <c r="K29" s="354"/>
      <c r="L29" s="354"/>
      <c r="M29" s="354">
        <v>73.510000000000005</v>
      </c>
      <c r="N29" s="589" t="s">
        <v>998</v>
      </c>
      <c r="O29" s="686"/>
      <c r="P29" s="680"/>
      <c r="Q29" s="680"/>
      <c r="R29" s="680"/>
      <c r="S29" s="680"/>
      <c r="T29" s="680"/>
      <c r="U29" s="680"/>
      <c r="V29" s="687"/>
    </row>
    <row r="30" spans="1:22" ht="12.75">
      <c r="A30" s="353"/>
      <c r="B30" s="375" t="s">
        <v>115</v>
      </c>
      <c r="C30" s="354">
        <v>780.36</v>
      </c>
      <c r="D30" s="354"/>
      <c r="E30" s="354"/>
      <c r="F30" s="696"/>
      <c r="G30" s="354"/>
      <c r="H30" s="354"/>
      <c r="I30" s="354"/>
      <c r="J30" s="394"/>
      <c r="K30" s="354">
        <v>936.32</v>
      </c>
      <c r="L30" s="354"/>
      <c r="M30" s="354"/>
      <c r="N30" s="589" t="s">
        <v>994</v>
      </c>
      <c r="O30" s="686"/>
      <c r="P30" s="680"/>
      <c r="Q30" s="680"/>
      <c r="R30" s="680"/>
      <c r="S30" s="680"/>
      <c r="T30" s="680"/>
      <c r="U30" s="680"/>
      <c r="V30" s="687"/>
    </row>
    <row r="31" spans="1:22" ht="12.75">
      <c r="A31" s="353"/>
      <c r="B31" s="375" t="s">
        <v>38</v>
      </c>
      <c r="C31" s="354">
        <v>767.47</v>
      </c>
      <c r="D31" s="354"/>
      <c r="E31" s="354"/>
      <c r="F31" s="692"/>
      <c r="G31" s="354">
        <v>1565.1</v>
      </c>
      <c r="H31" s="354"/>
      <c r="I31" s="354"/>
      <c r="J31" s="421" t="s">
        <v>992</v>
      </c>
      <c r="K31" s="354"/>
      <c r="L31" s="354"/>
      <c r="M31" s="354"/>
      <c r="N31" s="590"/>
      <c r="O31" s="686"/>
      <c r="P31" s="680"/>
      <c r="Q31" s="680"/>
      <c r="R31" s="680"/>
      <c r="S31" s="680"/>
      <c r="T31" s="680"/>
      <c r="U31" s="680"/>
      <c r="V31" s="687"/>
    </row>
    <row r="32" spans="1:22" ht="12.75">
      <c r="A32" s="588">
        <v>3</v>
      </c>
      <c r="B32" s="349" t="s">
        <v>117</v>
      </c>
      <c r="C32" s="350">
        <f>SUM(C33:C41)</f>
        <v>35048.990000000005</v>
      </c>
      <c r="D32" s="350">
        <f>SUM(D33:D41)</f>
        <v>13837.33</v>
      </c>
      <c r="E32" s="350">
        <f>SUM(E33:E41)</f>
        <v>374.38</v>
      </c>
      <c r="F32" s="695" t="s">
        <v>982</v>
      </c>
      <c r="G32" s="350">
        <f>SUM(G33:G41)</f>
        <v>871.03</v>
      </c>
      <c r="H32" s="350">
        <f>SUM(H33:H41)</f>
        <v>0</v>
      </c>
      <c r="I32" s="350">
        <f>SUM(I33:I41)</f>
        <v>0</v>
      </c>
      <c r="J32" s="394"/>
      <c r="K32" s="350">
        <f>SUM(K33:K41)</f>
        <v>34639.229999999996</v>
      </c>
      <c r="L32" s="350">
        <f>SUM(L33:L41)</f>
        <v>11561</v>
      </c>
      <c r="M32" s="350">
        <f>SUM(M33:M41)</f>
        <v>285.60000000000002</v>
      </c>
      <c r="N32" s="587"/>
      <c r="O32" s="686"/>
      <c r="P32" s="680"/>
      <c r="Q32" s="680"/>
      <c r="R32" s="680"/>
      <c r="S32" s="680"/>
      <c r="T32" s="680"/>
      <c r="U32" s="680"/>
      <c r="V32" s="687"/>
    </row>
    <row r="33" spans="1:22" ht="12.75">
      <c r="A33" s="353"/>
      <c r="B33" s="375" t="s">
        <v>113</v>
      </c>
      <c r="C33" s="354">
        <v>3014.65</v>
      </c>
      <c r="D33" s="354"/>
      <c r="E33" s="354"/>
      <c r="F33" s="696"/>
      <c r="G33" s="354"/>
      <c r="H33" s="354"/>
      <c r="I33" s="354"/>
      <c r="J33" s="394"/>
      <c r="K33" s="354">
        <v>4102.93</v>
      </c>
      <c r="L33" s="354"/>
      <c r="M33" s="354"/>
      <c r="N33" s="589" t="s">
        <v>995</v>
      </c>
      <c r="O33" s="686"/>
      <c r="P33" s="680"/>
      <c r="Q33" s="680"/>
      <c r="R33" s="680"/>
      <c r="S33" s="680"/>
      <c r="T33" s="680"/>
      <c r="U33" s="680"/>
      <c r="V33" s="687"/>
    </row>
    <row r="34" spans="1:22" ht="12.75">
      <c r="A34" s="353"/>
      <c r="B34" s="375" t="s">
        <v>31</v>
      </c>
      <c r="C34" s="354">
        <v>23696.02</v>
      </c>
      <c r="D34" s="354">
        <v>10814.39</v>
      </c>
      <c r="E34" s="354">
        <v>292.58999999999997</v>
      </c>
      <c r="F34" s="696"/>
      <c r="G34" s="354"/>
      <c r="H34" s="354"/>
      <c r="I34" s="354"/>
      <c r="J34" s="394"/>
      <c r="K34" s="354">
        <v>22748.29</v>
      </c>
      <c r="L34" s="354"/>
      <c r="M34" s="354"/>
      <c r="N34" s="589" t="s">
        <v>996</v>
      </c>
      <c r="O34" s="686"/>
      <c r="P34" s="680"/>
      <c r="Q34" s="680"/>
      <c r="R34" s="680"/>
      <c r="S34" s="680"/>
      <c r="T34" s="680"/>
      <c r="U34" s="680"/>
      <c r="V34" s="687"/>
    </row>
    <row r="35" spans="1:22" ht="12.75">
      <c r="A35" s="353"/>
      <c r="B35" s="375"/>
      <c r="C35" s="354"/>
      <c r="D35" s="354"/>
      <c r="E35" s="354"/>
      <c r="F35" s="696"/>
      <c r="G35" s="354"/>
      <c r="H35" s="354"/>
      <c r="I35" s="354"/>
      <c r="J35" s="394"/>
      <c r="K35" s="354"/>
      <c r="L35" s="354">
        <v>8538.06</v>
      </c>
      <c r="M35" s="354"/>
      <c r="N35" s="589" t="s">
        <v>999</v>
      </c>
      <c r="O35" s="686"/>
      <c r="P35" s="680"/>
      <c r="Q35" s="680"/>
      <c r="R35" s="680"/>
      <c r="S35" s="680"/>
      <c r="T35" s="680"/>
      <c r="U35" s="680"/>
      <c r="V35" s="687"/>
    </row>
    <row r="36" spans="1:22" ht="12.75">
      <c r="A36" s="353"/>
      <c r="B36" s="375"/>
      <c r="C36" s="354"/>
      <c r="D36" s="354"/>
      <c r="E36" s="354"/>
      <c r="F36" s="696"/>
      <c r="G36" s="354"/>
      <c r="H36" s="354"/>
      <c r="I36" s="354"/>
      <c r="J36" s="394"/>
      <c r="K36" s="354"/>
      <c r="L36" s="354"/>
      <c r="M36" s="354">
        <v>203.81</v>
      </c>
      <c r="N36" s="589" t="s">
        <v>996</v>
      </c>
      <c r="O36" s="686"/>
      <c r="P36" s="680"/>
      <c r="Q36" s="680"/>
      <c r="R36" s="680"/>
      <c r="S36" s="680"/>
      <c r="T36" s="680"/>
      <c r="U36" s="680"/>
      <c r="V36" s="687"/>
    </row>
    <row r="37" spans="1:22" ht="12.75">
      <c r="A37" s="353"/>
      <c r="B37" s="375" t="s">
        <v>114</v>
      </c>
      <c r="C37" s="354">
        <v>6623.74</v>
      </c>
      <c r="D37" s="354">
        <v>3022.94</v>
      </c>
      <c r="E37" s="354">
        <v>81.790000000000006</v>
      </c>
      <c r="F37" s="696"/>
      <c r="G37" s="354"/>
      <c r="H37" s="354"/>
      <c r="I37" s="354"/>
      <c r="J37" s="394"/>
      <c r="K37" s="354">
        <v>6623.74</v>
      </c>
      <c r="L37" s="354"/>
      <c r="M37" s="354"/>
      <c r="N37" s="589" t="s">
        <v>1000</v>
      </c>
      <c r="O37" s="686"/>
      <c r="P37" s="680"/>
      <c r="Q37" s="680"/>
      <c r="R37" s="680"/>
      <c r="S37" s="680"/>
      <c r="T37" s="680"/>
      <c r="U37" s="680"/>
      <c r="V37" s="687"/>
    </row>
    <row r="38" spans="1:22" ht="12.75">
      <c r="A38" s="353"/>
      <c r="B38" s="375"/>
      <c r="C38" s="354"/>
      <c r="D38" s="354"/>
      <c r="E38" s="354"/>
      <c r="F38" s="696"/>
      <c r="G38" s="354"/>
      <c r="H38" s="354"/>
      <c r="I38" s="354"/>
      <c r="J38" s="394"/>
      <c r="K38" s="354"/>
      <c r="L38" s="354">
        <v>3022.94</v>
      </c>
      <c r="M38" s="354"/>
      <c r="N38" s="589" t="s">
        <v>996</v>
      </c>
      <c r="O38" s="686"/>
      <c r="P38" s="680"/>
      <c r="Q38" s="680"/>
      <c r="R38" s="680"/>
      <c r="S38" s="680"/>
      <c r="T38" s="680"/>
      <c r="U38" s="680"/>
      <c r="V38" s="687"/>
    </row>
    <row r="39" spans="1:22" ht="12.75">
      <c r="A39" s="353"/>
      <c r="B39" s="375"/>
      <c r="C39" s="354"/>
      <c r="D39" s="354"/>
      <c r="E39" s="354"/>
      <c r="F39" s="696"/>
      <c r="G39" s="354"/>
      <c r="H39" s="354"/>
      <c r="I39" s="354"/>
      <c r="J39" s="394"/>
      <c r="K39" s="354"/>
      <c r="L39" s="354"/>
      <c r="M39" s="354">
        <v>81.790000000000006</v>
      </c>
      <c r="N39" s="589" t="s">
        <v>996</v>
      </c>
      <c r="O39" s="686"/>
      <c r="P39" s="680"/>
      <c r="Q39" s="680"/>
      <c r="R39" s="680"/>
      <c r="S39" s="680"/>
      <c r="T39" s="680"/>
      <c r="U39" s="680"/>
      <c r="V39" s="687"/>
    </row>
    <row r="40" spans="1:22" ht="12.75">
      <c r="A40" s="353"/>
      <c r="B40" s="375" t="s">
        <v>115</v>
      </c>
      <c r="C40" s="354">
        <v>843.55</v>
      </c>
      <c r="D40" s="354"/>
      <c r="E40" s="354"/>
      <c r="F40" s="696"/>
      <c r="G40" s="354"/>
      <c r="H40" s="354"/>
      <c r="I40" s="354"/>
      <c r="J40" s="394"/>
      <c r="K40" s="354">
        <v>1164.27</v>
      </c>
      <c r="L40" s="354"/>
      <c r="M40" s="354"/>
      <c r="N40" s="589" t="s">
        <v>993</v>
      </c>
      <c r="O40" s="686"/>
      <c r="P40" s="680"/>
      <c r="Q40" s="680"/>
      <c r="R40" s="680"/>
      <c r="S40" s="680"/>
      <c r="T40" s="680"/>
      <c r="U40" s="680"/>
      <c r="V40" s="687"/>
    </row>
    <row r="41" spans="1:22" ht="12.75">
      <c r="A41" s="353"/>
      <c r="B41" s="375" t="s">
        <v>38</v>
      </c>
      <c r="C41" s="354">
        <v>871.03</v>
      </c>
      <c r="D41" s="354"/>
      <c r="E41" s="354"/>
      <c r="F41" s="692"/>
      <c r="G41" s="354">
        <v>871.03</v>
      </c>
      <c r="H41" s="354"/>
      <c r="I41" s="354"/>
      <c r="J41" s="421" t="s">
        <v>993</v>
      </c>
      <c r="K41" s="354"/>
      <c r="L41" s="354"/>
      <c r="M41" s="354"/>
      <c r="N41" s="590"/>
      <c r="O41" s="686"/>
      <c r="P41" s="680"/>
      <c r="Q41" s="680"/>
      <c r="R41" s="680"/>
      <c r="S41" s="680"/>
      <c r="T41" s="680"/>
      <c r="U41" s="680"/>
      <c r="V41" s="687"/>
    </row>
    <row r="42" spans="1:22" ht="12.75">
      <c r="A42" s="588" t="s">
        <v>118</v>
      </c>
      <c r="B42" s="349" t="s">
        <v>27</v>
      </c>
      <c r="C42" s="350">
        <f>C12+C22+C32</f>
        <v>80154.87000000001</v>
      </c>
      <c r="D42" s="350">
        <f t="shared" ref="D42:E42" si="0">D12+D22+D32</f>
        <v>31758.57</v>
      </c>
      <c r="E42" s="350">
        <f t="shared" si="0"/>
        <v>858.16</v>
      </c>
      <c r="F42" s="591"/>
      <c r="G42" s="350">
        <f>G12+G22+G32</f>
        <v>2975.41</v>
      </c>
      <c r="H42" s="350">
        <f t="shared" ref="H42:I42" si="1">H12+H22+H32</f>
        <v>0</v>
      </c>
      <c r="I42" s="350">
        <f t="shared" si="1"/>
        <v>0</v>
      </c>
      <c r="J42" s="394"/>
      <c r="K42" s="350">
        <f>K12+K22+K32</f>
        <v>76281.25</v>
      </c>
      <c r="L42" s="350">
        <f t="shared" ref="L42:M42" si="2">L12+L22+L32</f>
        <v>29364.13</v>
      </c>
      <c r="M42" s="350">
        <f t="shared" si="2"/>
        <v>760.43</v>
      </c>
      <c r="N42" s="587"/>
      <c r="O42" s="686"/>
      <c r="P42" s="680"/>
      <c r="Q42" s="680"/>
      <c r="R42" s="680"/>
      <c r="S42" s="680"/>
      <c r="T42" s="680"/>
      <c r="U42" s="680"/>
      <c r="V42" s="687"/>
    </row>
    <row r="43" spans="1:22" ht="12.75">
      <c r="A43" s="681" t="s">
        <v>119</v>
      </c>
      <c r="B43" s="682"/>
      <c r="C43" s="350"/>
      <c r="D43" s="350"/>
      <c r="E43" s="350"/>
      <c r="F43" s="591"/>
      <c r="G43" s="350"/>
      <c r="H43" s="350"/>
      <c r="I43" s="350"/>
      <c r="J43" s="394"/>
      <c r="K43" s="350"/>
      <c r="L43" s="350"/>
      <c r="M43" s="350"/>
      <c r="N43" s="587"/>
      <c r="O43" s="686"/>
      <c r="P43" s="680"/>
      <c r="Q43" s="680"/>
      <c r="R43" s="680"/>
      <c r="S43" s="680"/>
      <c r="T43" s="680"/>
      <c r="U43" s="680"/>
      <c r="V43" s="687"/>
    </row>
    <row r="44" spans="1:22" ht="12.75">
      <c r="A44" s="353">
        <v>4</v>
      </c>
      <c r="B44" s="353" t="s">
        <v>61</v>
      </c>
      <c r="C44" s="354"/>
      <c r="D44" s="354"/>
      <c r="E44" s="354"/>
      <c r="F44" s="591"/>
      <c r="G44" s="354"/>
      <c r="H44" s="354"/>
      <c r="I44" s="354"/>
      <c r="J44" s="394"/>
      <c r="K44" s="354"/>
      <c r="L44" s="354"/>
      <c r="M44" s="354"/>
      <c r="N44" s="590"/>
      <c r="O44" s="686"/>
      <c r="P44" s="680"/>
      <c r="Q44" s="680"/>
      <c r="R44" s="680"/>
      <c r="S44" s="680"/>
      <c r="T44" s="680"/>
      <c r="U44" s="680"/>
      <c r="V44" s="687"/>
    </row>
    <row r="45" spans="1:22" ht="12.75">
      <c r="A45" s="353">
        <v>5</v>
      </c>
      <c r="B45" s="353" t="s">
        <v>66</v>
      </c>
      <c r="C45" s="354"/>
      <c r="D45" s="354"/>
      <c r="E45" s="354"/>
      <c r="F45" s="591"/>
      <c r="G45" s="354"/>
      <c r="H45" s="354"/>
      <c r="I45" s="354"/>
      <c r="J45" s="394"/>
      <c r="K45" s="354"/>
      <c r="L45" s="354"/>
      <c r="M45" s="354"/>
      <c r="N45" s="590"/>
      <c r="O45" s="686"/>
      <c r="P45" s="680"/>
      <c r="Q45" s="680"/>
      <c r="R45" s="680"/>
      <c r="S45" s="680"/>
      <c r="T45" s="680"/>
      <c r="U45" s="680"/>
      <c r="V45" s="687"/>
    </row>
    <row r="46" spans="1:22" ht="12.75">
      <c r="A46" s="588" t="s">
        <v>120</v>
      </c>
      <c r="B46" s="349" t="s">
        <v>9</v>
      </c>
      <c r="C46" s="350">
        <f>SUM(C44:C45)</f>
        <v>0</v>
      </c>
      <c r="D46" s="350">
        <f>SUM(D44:D45)</f>
        <v>0</v>
      </c>
      <c r="E46" s="350">
        <f>SUM(E44:E45)</f>
        <v>0</v>
      </c>
      <c r="F46" s="591"/>
      <c r="G46" s="350">
        <f>SUM(G44:G45)</f>
        <v>0</v>
      </c>
      <c r="H46" s="350">
        <f>SUM(H44:H45)</f>
        <v>0</v>
      </c>
      <c r="I46" s="350">
        <f>SUM(I44:I45)</f>
        <v>0</v>
      </c>
      <c r="J46" s="394"/>
      <c r="K46" s="350">
        <f>SUM(K44:K45)</f>
        <v>0</v>
      </c>
      <c r="L46" s="350">
        <f>SUM(L44:L45)</f>
        <v>0</v>
      </c>
      <c r="M46" s="350">
        <f>SUM(M44:M45)</f>
        <v>0</v>
      </c>
      <c r="N46" s="590"/>
      <c r="O46" s="686"/>
      <c r="P46" s="680"/>
      <c r="Q46" s="680"/>
      <c r="R46" s="680"/>
      <c r="S46" s="680"/>
      <c r="T46" s="680"/>
      <c r="U46" s="680"/>
      <c r="V46" s="687"/>
    </row>
    <row r="47" spans="1:22" ht="12.75">
      <c r="A47" s="588" t="s">
        <v>121</v>
      </c>
      <c r="B47" s="349" t="s">
        <v>122</v>
      </c>
      <c r="C47" s="350">
        <f>C42+C46</f>
        <v>80154.87000000001</v>
      </c>
      <c r="D47" s="350">
        <f>D42+D46</f>
        <v>31758.57</v>
      </c>
      <c r="E47" s="350">
        <f>E42+E46</f>
        <v>858.16</v>
      </c>
      <c r="F47" s="591"/>
      <c r="G47" s="350">
        <f>G42+G46</f>
        <v>2975.41</v>
      </c>
      <c r="H47" s="350">
        <f>H42+H46</f>
        <v>0</v>
      </c>
      <c r="I47" s="350">
        <f>I42+I46</f>
        <v>0</v>
      </c>
      <c r="J47" s="394"/>
      <c r="K47" s="350">
        <f>K42+K46</f>
        <v>76281.25</v>
      </c>
      <c r="L47" s="350">
        <f>L42+L46</f>
        <v>29364.13</v>
      </c>
      <c r="M47" s="350">
        <f>M42+M46</f>
        <v>760.43</v>
      </c>
      <c r="N47" s="590"/>
      <c r="O47" s="688"/>
      <c r="P47" s="689"/>
      <c r="Q47" s="689"/>
      <c r="R47" s="689"/>
      <c r="S47" s="689"/>
      <c r="T47" s="689"/>
      <c r="U47" s="689"/>
      <c r="V47" s="690"/>
    </row>
    <row r="48" spans="1:22" ht="12.75">
      <c r="A48" s="679" t="s">
        <v>123</v>
      </c>
      <c r="B48" s="680"/>
      <c r="C48" s="680"/>
      <c r="D48" s="680"/>
      <c r="E48" s="680"/>
      <c r="F48" s="680"/>
      <c r="G48" s="680"/>
      <c r="H48" s="680"/>
      <c r="I48" s="680"/>
      <c r="J48" s="680"/>
      <c r="K48" s="680"/>
      <c r="L48" s="680"/>
      <c r="M48" s="680"/>
      <c r="N48" s="680"/>
      <c r="O48" s="680"/>
      <c r="P48" s="680"/>
      <c r="Q48" s="680"/>
      <c r="R48" s="680"/>
      <c r="S48" s="680"/>
      <c r="T48" s="680"/>
      <c r="U48" s="680"/>
      <c r="V48" s="680"/>
    </row>
    <row r="49" spans="1:14" ht="12.75">
      <c r="N49" s="579"/>
    </row>
    <row r="50" spans="1:14" ht="12.75">
      <c r="N50" s="579"/>
    </row>
    <row r="51" spans="1:14" ht="12.75">
      <c r="N51" s="579"/>
    </row>
    <row r="52" spans="1:14" ht="12.75">
      <c r="N52" s="579"/>
    </row>
    <row r="53" spans="1:14" ht="12.75">
      <c r="A53" s="321" t="str">
        <f>'AT-1'!A46</f>
        <v>Date:</v>
      </c>
      <c r="L53" s="530"/>
      <c r="M53" s="530" t="str">
        <f>'AT-1'!J46</f>
        <v>(Signature)</v>
      </c>
      <c r="N53" s="579"/>
    </row>
    <row r="54" spans="1:14" ht="12.75">
      <c r="A54" s="321" t="str">
        <f>'AT-1'!A47</f>
        <v>Place: LUCKNOW</v>
      </c>
      <c r="L54" s="530"/>
      <c r="M54" s="530" t="str">
        <f>'AT-1'!J47</f>
        <v>Secretary Basic Education Department</v>
      </c>
      <c r="N54" s="579"/>
    </row>
    <row r="55" spans="1:14" ht="12.75">
      <c r="L55" s="530" t="str">
        <f>'AT-1'!I48</f>
        <v>Seal:</v>
      </c>
      <c r="M55" s="530"/>
      <c r="N55" s="579"/>
    </row>
    <row r="56" spans="1:14" ht="15.75" customHeight="1">
      <c r="N56" s="579"/>
    </row>
    <row r="57" spans="1:14" ht="15.75" customHeight="1">
      <c r="N57" s="579"/>
    </row>
    <row r="58" spans="1:14" ht="15.75" customHeight="1">
      <c r="N58" s="579"/>
    </row>
    <row r="59" spans="1:14" ht="15.75" customHeight="1">
      <c r="N59" s="579"/>
    </row>
    <row r="60" spans="1:14" ht="15.75" customHeight="1">
      <c r="N60" s="579"/>
    </row>
    <row r="61" spans="1:14" ht="15.75" customHeight="1">
      <c r="N61" s="579"/>
    </row>
    <row r="62" spans="1:14" ht="15.75" customHeight="1">
      <c r="N62" s="579"/>
    </row>
    <row r="63" spans="1:14" ht="15.75" customHeight="1">
      <c r="N63" s="579"/>
    </row>
    <row r="64" spans="1:14" ht="15.75" customHeight="1">
      <c r="N64" s="579"/>
    </row>
    <row r="65" spans="14:14" ht="15.75" customHeight="1">
      <c r="N65" s="579"/>
    </row>
    <row r="66" spans="14:14" ht="15.75" customHeight="1">
      <c r="N66" s="579"/>
    </row>
    <row r="67" spans="14:14" ht="15.75" customHeight="1">
      <c r="N67" s="579"/>
    </row>
    <row r="68" spans="14:14" ht="15.75" customHeight="1">
      <c r="N68" s="579"/>
    </row>
    <row r="69" spans="14:14" ht="15.75" customHeight="1">
      <c r="N69" s="579"/>
    </row>
    <row r="70" spans="14:14" ht="15.75" customHeight="1">
      <c r="N70" s="579"/>
    </row>
    <row r="71" spans="14:14" ht="15.75" customHeight="1">
      <c r="N71" s="579"/>
    </row>
    <row r="72" spans="14:14" ht="15.75" customHeight="1">
      <c r="N72" s="579"/>
    </row>
    <row r="73" spans="14:14" ht="15.75" customHeight="1">
      <c r="N73" s="579"/>
    </row>
    <row r="74" spans="14:14" ht="15.75" customHeight="1">
      <c r="N74" s="579"/>
    </row>
    <row r="75" spans="14:14" ht="15.75" customHeight="1">
      <c r="N75" s="579"/>
    </row>
    <row r="76" spans="14:14" ht="15.75" customHeight="1">
      <c r="N76" s="579"/>
    </row>
    <row r="77" spans="14:14" ht="15.75" customHeight="1">
      <c r="N77" s="579"/>
    </row>
    <row r="78" spans="14:14" ht="15.75" customHeight="1">
      <c r="N78" s="579"/>
    </row>
    <row r="79" spans="14:14" ht="15.75" customHeight="1">
      <c r="N79" s="579"/>
    </row>
    <row r="80" spans="14:14" ht="15.75" customHeight="1">
      <c r="N80" s="579"/>
    </row>
    <row r="81" spans="14:14" ht="15.75" customHeight="1">
      <c r="N81" s="579"/>
    </row>
    <row r="82" spans="14:14" ht="15.75" customHeight="1">
      <c r="N82" s="579"/>
    </row>
    <row r="83" spans="14:14" ht="15.75" customHeight="1">
      <c r="N83" s="579"/>
    </row>
    <row r="84" spans="14:14" ht="15.75" customHeight="1">
      <c r="N84" s="579"/>
    </row>
    <row r="85" spans="14:14" ht="15.75" customHeight="1">
      <c r="N85" s="579"/>
    </row>
    <row r="86" spans="14:14" ht="15.75" customHeight="1">
      <c r="N86" s="579"/>
    </row>
    <row r="87" spans="14:14" ht="15.75" customHeight="1">
      <c r="N87" s="579"/>
    </row>
    <row r="88" spans="14:14" ht="15.75" customHeight="1">
      <c r="N88" s="579"/>
    </row>
    <row r="89" spans="14:14" ht="15.75" customHeight="1">
      <c r="N89" s="579"/>
    </row>
    <row r="90" spans="14:14" ht="15.75" customHeight="1">
      <c r="N90" s="579"/>
    </row>
    <row r="91" spans="14:14" ht="15.75" customHeight="1">
      <c r="N91" s="579"/>
    </row>
    <row r="92" spans="14:14" ht="15.75" customHeight="1">
      <c r="N92" s="579"/>
    </row>
    <row r="93" spans="14:14" ht="15.75" customHeight="1">
      <c r="N93" s="579"/>
    </row>
    <row r="94" spans="14:14" ht="15.75" customHeight="1">
      <c r="N94" s="579"/>
    </row>
    <row r="95" spans="14:14" ht="15.75" customHeight="1">
      <c r="N95" s="579"/>
    </row>
    <row r="96" spans="14:14" ht="15.75" customHeight="1">
      <c r="N96" s="579"/>
    </row>
    <row r="97" spans="14:14" ht="15.75" customHeight="1">
      <c r="N97" s="579"/>
    </row>
    <row r="98" spans="14:14" ht="15.75" customHeight="1">
      <c r="N98" s="579"/>
    </row>
    <row r="99" spans="14:14" ht="15.75" customHeight="1">
      <c r="N99" s="579"/>
    </row>
    <row r="100" spans="14:14" ht="15.75" customHeight="1">
      <c r="N100" s="579"/>
    </row>
    <row r="101" spans="14:14" ht="15.75" customHeight="1">
      <c r="N101" s="579"/>
    </row>
    <row r="102" spans="14:14" ht="15.75" customHeight="1">
      <c r="N102" s="579"/>
    </row>
    <row r="103" spans="14:14" ht="15.75" customHeight="1">
      <c r="N103" s="579"/>
    </row>
    <row r="104" spans="14:14" ht="15.75" customHeight="1">
      <c r="N104" s="579"/>
    </row>
    <row r="105" spans="14:14" ht="15.75" customHeight="1">
      <c r="N105" s="579"/>
    </row>
    <row r="106" spans="14:14" ht="15.75" customHeight="1">
      <c r="N106" s="579"/>
    </row>
    <row r="107" spans="14:14" ht="15.75" customHeight="1">
      <c r="N107" s="579"/>
    </row>
    <row r="108" spans="14:14" ht="15.75" customHeight="1">
      <c r="N108" s="579"/>
    </row>
    <row r="109" spans="14:14" ht="15.75" customHeight="1">
      <c r="N109" s="579"/>
    </row>
    <row r="110" spans="14:14" ht="15.75" customHeight="1">
      <c r="N110" s="579"/>
    </row>
    <row r="111" spans="14:14" ht="15.75" customHeight="1">
      <c r="N111" s="579"/>
    </row>
    <row r="112" spans="14:14" ht="15.75" customHeight="1">
      <c r="N112" s="579"/>
    </row>
    <row r="113" spans="14:14" ht="15.75" customHeight="1">
      <c r="N113" s="579"/>
    </row>
    <row r="114" spans="14:14" ht="15.75" customHeight="1">
      <c r="N114" s="579"/>
    </row>
    <row r="115" spans="14:14" ht="15.75" customHeight="1">
      <c r="N115" s="579"/>
    </row>
    <row r="116" spans="14:14" ht="15.75" customHeight="1">
      <c r="N116" s="579"/>
    </row>
    <row r="117" spans="14:14" ht="15.75" customHeight="1">
      <c r="N117" s="579"/>
    </row>
    <row r="118" spans="14:14" ht="15.75" customHeight="1">
      <c r="N118" s="579"/>
    </row>
    <row r="119" spans="14:14" ht="15.75" customHeight="1">
      <c r="N119" s="579"/>
    </row>
    <row r="120" spans="14:14" ht="15.75" customHeight="1">
      <c r="N120" s="579"/>
    </row>
    <row r="121" spans="14:14" ht="15.75" customHeight="1">
      <c r="N121" s="579"/>
    </row>
    <row r="122" spans="14:14" ht="15.75" customHeight="1">
      <c r="N122" s="579"/>
    </row>
    <row r="123" spans="14:14" ht="15.75" customHeight="1">
      <c r="N123" s="579"/>
    </row>
    <row r="124" spans="14:14" ht="15.75" customHeight="1">
      <c r="N124" s="579"/>
    </row>
    <row r="125" spans="14:14" ht="15.75" customHeight="1">
      <c r="N125" s="579"/>
    </row>
    <row r="126" spans="14:14" ht="15.75" customHeight="1">
      <c r="N126" s="579"/>
    </row>
    <row r="127" spans="14:14" ht="15.75" customHeight="1">
      <c r="N127" s="579"/>
    </row>
    <row r="128" spans="14:14" ht="15.75" customHeight="1">
      <c r="N128" s="579"/>
    </row>
    <row r="129" spans="14:14" ht="15.75" customHeight="1">
      <c r="N129" s="579"/>
    </row>
    <row r="130" spans="14:14" ht="15.75" customHeight="1">
      <c r="N130" s="579"/>
    </row>
    <row r="131" spans="14:14" ht="15.75" customHeight="1">
      <c r="N131" s="579"/>
    </row>
    <row r="132" spans="14:14" ht="15.75" customHeight="1">
      <c r="N132" s="579"/>
    </row>
    <row r="133" spans="14:14" ht="15.75" customHeight="1">
      <c r="N133" s="579"/>
    </row>
    <row r="134" spans="14:14" ht="15.75" customHeight="1">
      <c r="N134" s="579"/>
    </row>
    <row r="135" spans="14:14" ht="15.75" customHeight="1">
      <c r="N135" s="579"/>
    </row>
    <row r="136" spans="14:14" ht="15.75" customHeight="1">
      <c r="N136" s="579"/>
    </row>
    <row r="137" spans="14:14" ht="15.75" customHeight="1">
      <c r="N137" s="579"/>
    </row>
    <row r="138" spans="14:14" ht="15.75" customHeight="1">
      <c r="N138" s="579"/>
    </row>
    <row r="139" spans="14:14" ht="15.75" customHeight="1">
      <c r="N139" s="579"/>
    </row>
    <row r="140" spans="14:14" ht="15.75" customHeight="1">
      <c r="N140" s="579"/>
    </row>
    <row r="141" spans="14:14" ht="15.75" customHeight="1">
      <c r="N141" s="579"/>
    </row>
    <row r="142" spans="14:14" ht="15.75" customHeight="1">
      <c r="N142" s="579"/>
    </row>
    <row r="143" spans="14:14" ht="15.75" customHeight="1">
      <c r="N143" s="579"/>
    </row>
    <row r="144" spans="14:14" ht="15.75" customHeight="1">
      <c r="N144" s="579"/>
    </row>
    <row r="145" spans="14:14" ht="15.75" customHeight="1">
      <c r="N145" s="579"/>
    </row>
    <row r="146" spans="14:14" ht="15.75" customHeight="1">
      <c r="N146" s="579"/>
    </row>
    <row r="147" spans="14:14" ht="15.75" customHeight="1">
      <c r="N147" s="579"/>
    </row>
    <row r="148" spans="14:14" ht="15.75" customHeight="1">
      <c r="N148" s="579"/>
    </row>
    <row r="149" spans="14:14" ht="15.75" customHeight="1">
      <c r="N149" s="579"/>
    </row>
    <row r="150" spans="14:14" ht="15.75" customHeight="1">
      <c r="N150" s="579"/>
    </row>
    <row r="151" spans="14:14" ht="15.75" customHeight="1">
      <c r="N151" s="579"/>
    </row>
    <row r="152" spans="14:14" ht="15.75" customHeight="1">
      <c r="N152" s="579"/>
    </row>
    <row r="153" spans="14:14" ht="15.75" customHeight="1">
      <c r="N153" s="579"/>
    </row>
    <row r="154" spans="14:14" ht="15.75" customHeight="1">
      <c r="N154" s="579"/>
    </row>
    <row r="155" spans="14:14" ht="15.75" customHeight="1">
      <c r="N155" s="579"/>
    </row>
    <row r="156" spans="14:14" ht="15.75" customHeight="1">
      <c r="N156" s="579"/>
    </row>
    <row r="157" spans="14:14" ht="15.75" customHeight="1">
      <c r="N157" s="579"/>
    </row>
    <row r="158" spans="14:14" ht="15.75" customHeight="1">
      <c r="N158" s="579"/>
    </row>
    <row r="159" spans="14:14" ht="15.75" customHeight="1">
      <c r="N159" s="579"/>
    </row>
    <row r="160" spans="14:14" ht="15.75" customHeight="1">
      <c r="N160" s="579"/>
    </row>
    <row r="161" spans="14:14" ht="15.75" customHeight="1">
      <c r="N161" s="579"/>
    </row>
    <row r="162" spans="14:14" ht="15.75" customHeight="1">
      <c r="N162" s="579"/>
    </row>
    <row r="163" spans="14:14" ht="15.75" customHeight="1">
      <c r="N163" s="579"/>
    </row>
    <row r="164" spans="14:14" ht="15.75" customHeight="1">
      <c r="N164" s="579"/>
    </row>
    <row r="165" spans="14:14" ht="15.75" customHeight="1">
      <c r="N165" s="579"/>
    </row>
    <row r="166" spans="14:14" ht="15.75" customHeight="1">
      <c r="N166" s="579"/>
    </row>
    <row r="167" spans="14:14" ht="15.75" customHeight="1">
      <c r="N167" s="579"/>
    </row>
    <row r="168" spans="14:14" ht="15.75" customHeight="1">
      <c r="N168" s="579"/>
    </row>
    <row r="169" spans="14:14" ht="15.75" customHeight="1">
      <c r="N169" s="579"/>
    </row>
    <row r="170" spans="14:14" ht="15.75" customHeight="1">
      <c r="N170" s="579"/>
    </row>
    <row r="171" spans="14:14" ht="15.75" customHeight="1">
      <c r="N171" s="579"/>
    </row>
    <row r="172" spans="14:14" ht="15.75" customHeight="1">
      <c r="N172" s="579"/>
    </row>
    <row r="173" spans="14:14" ht="15.75" customHeight="1">
      <c r="N173" s="579"/>
    </row>
    <row r="174" spans="14:14" ht="15.75" customHeight="1">
      <c r="N174" s="579"/>
    </row>
    <row r="175" spans="14:14" ht="15.75" customHeight="1">
      <c r="N175" s="579"/>
    </row>
    <row r="176" spans="14:14" ht="15.75" customHeight="1">
      <c r="N176" s="579"/>
    </row>
    <row r="177" spans="14:14" ht="15.75" customHeight="1">
      <c r="N177" s="579"/>
    </row>
    <row r="178" spans="14:14" ht="15.75" customHeight="1">
      <c r="N178" s="579"/>
    </row>
    <row r="179" spans="14:14" ht="15.75" customHeight="1">
      <c r="N179" s="579"/>
    </row>
    <row r="180" spans="14:14" ht="15.75" customHeight="1">
      <c r="N180" s="579"/>
    </row>
    <row r="181" spans="14:14" ht="15.75" customHeight="1">
      <c r="N181" s="579"/>
    </row>
    <row r="182" spans="14:14" ht="15.75" customHeight="1">
      <c r="N182" s="579"/>
    </row>
    <row r="183" spans="14:14" ht="15.75" customHeight="1">
      <c r="N183" s="579"/>
    </row>
    <row r="184" spans="14:14" ht="15.75" customHeight="1">
      <c r="N184" s="579"/>
    </row>
    <row r="185" spans="14:14" ht="15.75" customHeight="1">
      <c r="N185" s="579"/>
    </row>
    <row r="186" spans="14:14" ht="15.75" customHeight="1">
      <c r="N186" s="579"/>
    </row>
    <row r="187" spans="14:14" ht="15.75" customHeight="1">
      <c r="N187" s="579"/>
    </row>
    <row r="188" spans="14:14" ht="15.75" customHeight="1">
      <c r="N188" s="579"/>
    </row>
    <row r="189" spans="14:14" ht="15.75" customHeight="1">
      <c r="N189" s="579"/>
    </row>
    <row r="190" spans="14:14" ht="15.75" customHeight="1">
      <c r="N190" s="579"/>
    </row>
    <row r="191" spans="14:14" ht="15.75" customHeight="1">
      <c r="N191" s="579"/>
    </row>
    <row r="192" spans="14:14" ht="15.75" customHeight="1">
      <c r="N192" s="579"/>
    </row>
    <row r="193" spans="14:14" ht="15.75" customHeight="1">
      <c r="N193" s="579"/>
    </row>
    <row r="194" spans="14:14" ht="15.75" customHeight="1">
      <c r="N194" s="579"/>
    </row>
    <row r="195" spans="14:14" ht="15.75" customHeight="1">
      <c r="N195" s="579"/>
    </row>
    <row r="196" spans="14:14" ht="15.75" customHeight="1">
      <c r="N196" s="579"/>
    </row>
    <row r="197" spans="14:14" ht="15.75" customHeight="1">
      <c r="N197" s="579"/>
    </row>
    <row r="198" spans="14:14" ht="15.75" customHeight="1">
      <c r="N198" s="579"/>
    </row>
    <row r="199" spans="14:14" ht="15.75" customHeight="1">
      <c r="N199" s="579"/>
    </row>
    <row r="200" spans="14:14" ht="15.75" customHeight="1">
      <c r="N200" s="579"/>
    </row>
    <row r="201" spans="14:14" ht="15.75" customHeight="1">
      <c r="N201" s="579"/>
    </row>
    <row r="202" spans="14:14" ht="15.75" customHeight="1">
      <c r="N202" s="579"/>
    </row>
    <row r="203" spans="14:14" ht="15.75" customHeight="1">
      <c r="N203" s="579"/>
    </row>
    <row r="204" spans="14:14" ht="15.75" customHeight="1">
      <c r="N204" s="579"/>
    </row>
    <row r="205" spans="14:14" ht="15.75" customHeight="1">
      <c r="N205" s="579"/>
    </row>
    <row r="206" spans="14:14" ht="15.75" customHeight="1">
      <c r="N206" s="579"/>
    </row>
    <row r="207" spans="14:14" ht="15.75" customHeight="1">
      <c r="N207" s="579"/>
    </row>
    <row r="208" spans="14:14" ht="15.75" customHeight="1">
      <c r="N208" s="579"/>
    </row>
    <row r="209" spans="14:14" ht="15.75" customHeight="1">
      <c r="N209" s="579"/>
    </row>
    <row r="210" spans="14:14" ht="15.75" customHeight="1">
      <c r="N210" s="579"/>
    </row>
    <row r="211" spans="14:14" ht="15.75" customHeight="1">
      <c r="N211" s="579"/>
    </row>
    <row r="212" spans="14:14" ht="15.75" customHeight="1">
      <c r="N212" s="579"/>
    </row>
    <row r="213" spans="14:14" ht="15.75" customHeight="1">
      <c r="N213" s="579"/>
    </row>
    <row r="214" spans="14:14" ht="15.75" customHeight="1">
      <c r="N214" s="579"/>
    </row>
    <row r="215" spans="14:14" ht="15.75" customHeight="1">
      <c r="N215" s="579"/>
    </row>
    <row r="216" spans="14:14" ht="15.75" customHeight="1">
      <c r="N216" s="579"/>
    </row>
    <row r="217" spans="14:14" ht="15.75" customHeight="1">
      <c r="N217" s="579"/>
    </row>
    <row r="218" spans="14:14" ht="15.75" customHeight="1">
      <c r="N218" s="579"/>
    </row>
    <row r="219" spans="14:14" ht="15.75" customHeight="1">
      <c r="N219" s="579"/>
    </row>
    <row r="220" spans="14:14" ht="15.75" customHeight="1">
      <c r="N220" s="579"/>
    </row>
    <row r="221" spans="14:14" ht="15.75" customHeight="1">
      <c r="N221" s="579"/>
    </row>
    <row r="222" spans="14:14" ht="15.75" customHeight="1">
      <c r="N222" s="579"/>
    </row>
    <row r="223" spans="14:14" ht="15.75" customHeight="1">
      <c r="N223" s="579"/>
    </row>
    <row r="224" spans="14:14" ht="15.75" customHeight="1">
      <c r="N224" s="579"/>
    </row>
    <row r="225" spans="14:14" ht="15.75" customHeight="1">
      <c r="N225" s="579"/>
    </row>
    <row r="226" spans="14:14" ht="15.75" customHeight="1">
      <c r="N226" s="579"/>
    </row>
    <row r="227" spans="14:14" ht="15.75" customHeight="1">
      <c r="N227" s="579"/>
    </row>
    <row r="228" spans="14:14" ht="15.75" customHeight="1">
      <c r="N228" s="579"/>
    </row>
    <row r="229" spans="14:14" ht="15.75" customHeight="1">
      <c r="N229" s="579"/>
    </row>
    <row r="230" spans="14:14" ht="15.75" customHeight="1">
      <c r="N230" s="579"/>
    </row>
    <row r="231" spans="14:14" ht="15.75" customHeight="1">
      <c r="N231" s="579"/>
    </row>
    <row r="232" spans="14:14" ht="15.75" customHeight="1">
      <c r="N232" s="579"/>
    </row>
    <row r="233" spans="14:14" ht="15.75" customHeight="1">
      <c r="N233" s="579"/>
    </row>
    <row r="234" spans="14:14" ht="15.75" customHeight="1">
      <c r="N234" s="579"/>
    </row>
    <row r="235" spans="14:14" ht="15.75" customHeight="1">
      <c r="N235" s="579"/>
    </row>
    <row r="236" spans="14:14" ht="15.75" customHeight="1">
      <c r="N236" s="579"/>
    </row>
    <row r="237" spans="14:14" ht="15.75" customHeight="1">
      <c r="N237" s="579"/>
    </row>
    <row r="238" spans="14:14" ht="15.75" customHeight="1">
      <c r="N238" s="579"/>
    </row>
    <row r="239" spans="14:14" ht="15.75" customHeight="1">
      <c r="N239" s="579"/>
    </row>
    <row r="240" spans="14:14" ht="15.75" customHeight="1">
      <c r="N240" s="579"/>
    </row>
    <row r="241" spans="14:14" ht="15.75" customHeight="1">
      <c r="N241" s="579"/>
    </row>
    <row r="242" spans="14:14" ht="15.75" customHeight="1">
      <c r="N242" s="579"/>
    </row>
    <row r="243" spans="14:14" ht="15.75" customHeight="1">
      <c r="N243" s="579"/>
    </row>
    <row r="244" spans="14:14" ht="15.75" customHeight="1">
      <c r="N244" s="579"/>
    </row>
    <row r="245" spans="14:14" ht="15.75" customHeight="1">
      <c r="N245" s="579"/>
    </row>
    <row r="246" spans="14:14" ht="15.75" customHeight="1">
      <c r="N246" s="579"/>
    </row>
    <row r="247" spans="14:14" ht="15.75" customHeight="1">
      <c r="N247" s="579"/>
    </row>
    <row r="248" spans="14:14" ht="15.75" customHeight="1">
      <c r="N248" s="579"/>
    </row>
    <row r="249" spans="14:14" ht="15.75" customHeight="1">
      <c r="N249" s="579"/>
    </row>
    <row r="250" spans="14:14" ht="15.75" customHeight="1">
      <c r="N250" s="579"/>
    </row>
    <row r="251" spans="14:14" ht="15.75" customHeight="1">
      <c r="N251" s="579"/>
    </row>
    <row r="252" spans="14:14" ht="15.75" customHeight="1">
      <c r="N252" s="579"/>
    </row>
    <row r="253" spans="14:14" ht="15.75" customHeight="1">
      <c r="N253" s="579"/>
    </row>
    <row r="254" spans="14:14" ht="15.75" customHeight="1">
      <c r="N254" s="579"/>
    </row>
    <row r="255" spans="14:14" ht="15.75" customHeight="1">
      <c r="N255" s="579"/>
    </row>
    <row r="256" spans="14:14" ht="15.75" customHeight="1">
      <c r="N256" s="579"/>
    </row>
    <row r="257" spans="14:14" ht="15.75" customHeight="1">
      <c r="N257" s="579"/>
    </row>
    <row r="258" spans="14:14" ht="15.75" customHeight="1">
      <c r="N258" s="579"/>
    </row>
    <row r="259" spans="14:14" ht="15.75" customHeight="1">
      <c r="N259" s="579"/>
    </row>
    <row r="260" spans="14:14" ht="15.75" customHeight="1">
      <c r="N260" s="579"/>
    </row>
    <row r="261" spans="14:14" ht="15.75" customHeight="1">
      <c r="N261" s="579"/>
    </row>
    <row r="262" spans="14:14" ht="15.75" customHeight="1">
      <c r="N262" s="579"/>
    </row>
    <row r="263" spans="14:14" ht="15.75" customHeight="1">
      <c r="N263" s="579"/>
    </row>
    <row r="264" spans="14:14" ht="15.75" customHeight="1">
      <c r="N264" s="579"/>
    </row>
    <row r="265" spans="14:14" ht="15.75" customHeight="1">
      <c r="N265" s="579"/>
    </row>
    <row r="266" spans="14:14" ht="15.75" customHeight="1">
      <c r="N266" s="579"/>
    </row>
    <row r="267" spans="14:14" ht="15.75" customHeight="1">
      <c r="N267" s="579"/>
    </row>
    <row r="268" spans="14:14" ht="15.75" customHeight="1">
      <c r="N268" s="579"/>
    </row>
    <row r="269" spans="14:14" ht="15.75" customHeight="1">
      <c r="N269" s="579"/>
    </row>
    <row r="270" spans="14:14" ht="15.75" customHeight="1">
      <c r="N270" s="579"/>
    </row>
    <row r="271" spans="14:14" ht="15.75" customHeight="1">
      <c r="N271" s="579"/>
    </row>
    <row r="272" spans="14:14" ht="15.75" customHeight="1">
      <c r="N272" s="579"/>
    </row>
    <row r="273" spans="14:14" ht="15.75" customHeight="1">
      <c r="N273" s="579"/>
    </row>
    <row r="274" spans="14:14" ht="15.75" customHeight="1">
      <c r="N274" s="579"/>
    </row>
    <row r="275" spans="14:14" ht="15.75" customHeight="1">
      <c r="N275" s="579"/>
    </row>
    <row r="276" spans="14:14" ht="15.75" customHeight="1">
      <c r="N276" s="579"/>
    </row>
    <row r="277" spans="14:14" ht="15.75" customHeight="1">
      <c r="N277" s="579"/>
    </row>
    <row r="278" spans="14:14" ht="15.75" customHeight="1">
      <c r="N278" s="579"/>
    </row>
    <row r="279" spans="14:14" ht="15.75" customHeight="1">
      <c r="N279" s="579"/>
    </row>
    <row r="280" spans="14:14" ht="15.75" customHeight="1">
      <c r="N280" s="579"/>
    </row>
    <row r="281" spans="14:14" ht="15.75" customHeight="1">
      <c r="N281" s="579"/>
    </row>
    <row r="282" spans="14:14" ht="15.75" customHeight="1">
      <c r="N282" s="579"/>
    </row>
    <row r="283" spans="14:14" ht="15.75" customHeight="1">
      <c r="N283" s="579"/>
    </row>
    <row r="284" spans="14:14" ht="15.75" customHeight="1">
      <c r="N284" s="579"/>
    </row>
    <row r="285" spans="14:14" ht="15.75" customHeight="1">
      <c r="N285" s="579"/>
    </row>
    <row r="286" spans="14:14" ht="15.75" customHeight="1">
      <c r="N286" s="579"/>
    </row>
    <row r="287" spans="14:14" ht="15.75" customHeight="1">
      <c r="N287" s="579"/>
    </row>
    <row r="288" spans="14:14" ht="15.75" customHeight="1">
      <c r="N288" s="579"/>
    </row>
    <row r="289" spans="14:14" ht="15.75" customHeight="1">
      <c r="N289" s="579"/>
    </row>
    <row r="290" spans="14:14" ht="15.75" customHeight="1">
      <c r="N290" s="579"/>
    </row>
    <row r="291" spans="14:14" ht="15.75" customHeight="1">
      <c r="N291" s="579"/>
    </row>
    <row r="292" spans="14:14" ht="15.75" customHeight="1">
      <c r="N292" s="579"/>
    </row>
    <row r="293" spans="14:14" ht="15.75" customHeight="1">
      <c r="N293" s="579"/>
    </row>
    <row r="294" spans="14:14" ht="15.75" customHeight="1">
      <c r="N294" s="579"/>
    </row>
    <row r="295" spans="14:14" ht="15.75" customHeight="1">
      <c r="N295" s="579"/>
    </row>
    <row r="296" spans="14:14" ht="15.75" customHeight="1">
      <c r="N296" s="579"/>
    </row>
    <row r="297" spans="14:14" ht="15.75" customHeight="1">
      <c r="N297" s="579"/>
    </row>
    <row r="298" spans="14:14" ht="15.75" customHeight="1">
      <c r="N298" s="579"/>
    </row>
    <row r="299" spans="14:14" ht="15.75" customHeight="1">
      <c r="N299" s="579"/>
    </row>
    <row r="300" spans="14:14" ht="15.75" customHeight="1">
      <c r="N300" s="579"/>
    </row>
    <row r="301" spans="14:14" ht="15.75" customHeight="1">
      <c r="N301" s="579"/>
    </row>
    <row r="302" spans="14:14" ht="15.75" customHeight="1">
      <c r="N302" s="579"/>
    </row>
    <row r="303" spans="14:14" ht="15.75" customHeight="1">
      <c r="N303" s="579"/>
    </row>
    <row r="304" spans="14:14" ht="15.75" customHeight="1">
      <c r="N304" s="579"/>
    </row>
    <row r="305" spans="14:14" ht="15.75" customHeight="1">
      <c r="N305" s="579"/>
    </row>
    <row r="306" spans="14:14" ht="15.75" customHeight="1">
      <c r="N306" s="579"/>
    </row>
    <row r="307" spans="14:14" ht="15.75" customHeight="1">
      <c r="N307" s="579"/>
    </row>
    <row r="308" spans="14:14" ht="15.75" customHeight="1">
      <c r="N308" s="579"/>
    </row>
    <row r="309" spans="14:14" ht="15.75" customHeight="1">
      <c r="N309" s="579"/>
    </row>
    <row r="310" spans="14:14" ht="15.75" customHeight="1">
      <c r="N310" s="579"/>
    </row>
    <row r="311" spans="14:14" ht="15.75" customHeight="1">
      <c r="N311" s="579"/>
    </row>
    <row r="312" spans="14:14" ht="15.75" customHeight="1">
      <c r="N312" s="579"/>
    </row>
    <row r="313" spans="14:14" ht="15.75" customHeight="1">
      <c r="N313" s="579"/>
    </row>
    <row r="314" spans="14:14" ht="15.75" customHeight="1">
      <c r="N314" s="579"/>
    </row>
    <row r="315" spans="14:14" ht="15.75" customHeight="1">
      <c r="N315" s="579"/>
    </row>
    <row r="316" spans="14:14" ht="15.75" customHeight="1">
      <c r="N316" s="579"/>
    </row>
    <row r="317" spans="14:14" ht="15.75" customHeight="1">
      <c r="N317" s="579"/>
    </row>
    <row r="318" spans="14:14" ht="15.75" customHeight="1">
      <c r="N318" s="579"/>
    </row>
    <row r="319" spans="14:14" ht="15.75" customHeight="1">
      <c r="N319" s="579"/>
    </row>
    <row r="320" spans="14:14" ht="15.75" customHeight="1">
      <c r="N320" s="579"/>
    </row>
    <row r="321" spans="14:14" ht="15.75" customHeight="1">
      <c r="N321" s="579"/>
    </row>
    <row r="322" spans="14:14" ht="15.75" customHeight="1">
      <c r="N322" s="579"/>
    </row>
    <row r="323" spans="14:14" ht="15.75" customHeight="1">
      <c r="N323" s="579"/>
    </row>
    <row r="324" spans="14:14" ht="15.75" customHeight="1">
      <c r="N324" s="579"/>
    </row>
    <row r="325" spans="14:14" ht="15.75" customHeight="1">
      <c r="N325" s="579"/>
    </row>
    <row r="326" spans="14:14" ht="15.75" customHeight="1">
      <c r="N326" s="579"/>
    </row>
    <row r="327" spans="14:14" ht="15.75" customHeight="1">
      <c r="N327" s="579"/>
    </row>
    <row r="328" spans="14:14" ht="15.75" customHeight="1">
      <c r="N328" s="579"/>
    </row>
    <row r="329" spans="14:14" ht="15.75" customHeight="1">
      <c r="N329" s="579"/>
    </row>
    <row r="330" spans="14:14" ht="15.75" customHeight="1">
      <c r="N330" s="579"/>
    </row>
    <row r="331" spans="14:14" ht="15.75" customHeight="1">
      <c r="N331" s="579"/>
    </row>
    <row r="332" spans="14:14" ht="15.75" customHeight="1">
      <c r="N332" s="579"/>
    </row>
    <row r="333" spans="14:14" ht="15.75" customHeight="1">
      <c r="N333" s="579"/>
    </row>
    <row r="334" spans="14:14" ht="15.75" customHeight="1">
      <c r="N334" s="579"/>
    </row>
    <row r="335" spans="14:14" ht="15.75" customHeight="1">
      <c r="N335" s="579"/>
    </row>
    <row r="336" spans="14:14" ht="15.75" customHeight="1">
      <c r="N336" s="579"/>
    </row>
    <row r="337" spans="14:14" ht="15.75" customHeight="1">
      <c r="N337" s="579"/>
    </row>
    <row r="338" spans="14:14" ht="15.75" customHeight="1">
      <c r="N338" s="579"/>
    </row>
    <row r="339" spans="14:14" ht="15.75" customHeight="1">
      <c r="N339" s="579"/>
    </row>
    <row r="340" spans="14:14" ht="15.75" customHeight="1">
      <c r="N340" s="579"/>
    </row>
    <row r="341" spans="14:14" ht="15.75" customHeight="1">
      <c r="N341" s="579"/>
    </row>
    <row r="342" spans="14:14" ht="15.75" customHeight="1">
      <c r="N342" s="579"/>
    </row>
    <row r="343" spans="14:14" ht="15.75" customHeight="1">
      <c r="N343" s="579"/>
    </row>
    <row r="344" spans="14:14" ht="15.75" customHeight="1">
      <c r="N344" s="579"/>
    </row>
    <row r="345" spans="14:14" ht="15.75" customHeight="1">
      <c r="N345" s="579"/>
    </row>
    <row r="346" spans="14:14" ht="15.75" customHeight="1">
      <c r="N346" s="579"/>
    </row>
    <row r="347" spans="14:14" ht="15.75" customHeight="1">
      <c r="N347" s="579"/>
    </row>
    <row r="348" spans="14:14" ht="15.75" customHeight="1">
      <c r="N348" s="579"/>
    </row>
    <row r="349" spans="14:14" ht="15.75" customHeight="1">
      <c r="N349" s="579"/>
    </row>
    <row r="350" spans="14:14" ht="15.75" customHeight="1">
      <c r="N350" s="579"/>
    </row>
    <row r="351" spans="14:14" ht="15.75" customHeight="1">
      <c r="N351" s="579"/>
    </row>
    <row r="352" spans="14:14" ht="15.75" customHeight="1">
      <c r="N352" s="579"/>
    </row>
    <row r="353" spans="14:14" ht="15.75" customHeight="1">
      <c r="N353" s="579"/>
    </row>
    <row r="354" spans="14:14" ht="15.75" customHeight="1">
      <c r="N354" s="579"/>
    </row>
    <row r="355" spans="14:14" ht="15.75" customHeight="1">
      <c r="N355" s="579"/>
    </row>
    <row r="356" spans="14:14" ht="15.75" customHeight="1">
      <c r="N356" s="579"/>
    </row>
    <row r="357" spans="14:14" ht="15.75" customHeight="1">
      <c r="N357" s="579"/>
    </row>
    <row r="358" spans="14:14" ht="15.75" customHeight="1">
      <c r="N358" s="579"/>
    </row>
    <row r="359" spans="14:14" ht="15.75" customHeight="1">
      <c r="N359" s="579"/>
    </row>
    <row r="360" spans="14:14" ht="15.75" customHeight="1">
      <c r="N360" s="579"/>
    </row>
    <row r="361" spans="14:14" ht="15.75" customHeight="1">
      <c r="N361" s="579"/>
    </row>
    <row r="362" spans="14:14" ht="15.75" customHeight="1">
      <c r="N362" s="579"/>
    </row>
    <row r="363" spans="14:14" ht="15.75" customHeight="1">
      <c r="N363" s="579"/>
    </row>
    <row r="364" spans="14:14" ht="15.75" customHeight="1">
      <c r="N364" s="579"/>
    </row>
    <row r="365" spans="14:14" ht="15.75" customHeight="1">
      <c r="N365" s="579"/>
    </row>
    <row r="366" spans="14:14" ht="15.75" customHeight="1">
      <c r="N366" s="579"/>
    </row>
    <row r="367" spans="14:14" ht="15.75" customHeight="1">
      <c r="N367" s="579"/>
    </row>
    <row r="368" spans="14:14" ht="15.75" customHeight="1">
      <c r="N368" s="579"/>
    </row>
    <row r="369" spans="14:14" ht="15.75" customHeight="1">
      <c r="N369" s="579"/>
    </row>
    <row r="370" spans="14:14" ht="15.75" customHeight="1">
      <c r="N370" s="579"/>
    </row>
    <row r="371" spans="14:14" ht="15.75" customHeight="1">
      <c r="N371" s="579"/>
    </row>
    <row r="372" spans="14:14" ht="15.75" customHeight="1">
      <c r="N372" s="579"/>
    </row>
    <row r="373" spans="14:14" ht="15.75" customHeight="1">
      <c r="N373" s="579"/>
    </row>
    <row r="374" spans="14:14" ht="15.75" customHeight="1">
      <c r="N374" s="579"/>
    </row>
    <row r="375" spans="14:14" ht="15.75" customHeight="1">
      <c r="N375" s="579"/>
    </row>
    <row r="376" spans="14:14" ht="15.75" customHeight="1">
      <c r="N376" s="579"/>
    </row>
    <row r="377" spans="14:14" ht="15.75" customHeight="1">
      <c r="N377" s="579"/>
    </row>
    <row r="378" spans="14:14" ht="15.75" customHeight="1">
      <c r="N378" s="579"/>
    </row>
    <row r="379" spans="14:14" ht="15.75" customHeight="1">
      <c r="N379" s="579"/>
    </row>
    <row r="380" spans="14:14" ht="15.75" customHeight="1">
      <c r="N380" s="579"/>
    </row>
    <row r="381" spans="14:14" ht="15.75" customHeight="1">
      <c r="N381" s="579"/>
    </row>
    <row r="382" spans="14:14" ht="15.75" customHeight="1">
      <c r="N382" s="579"/>
    </row>
    <row r="383" spans="14:14" ht="15.75" customHeight="1">
      <c r="N383" s="579"/>
    </row>
    <row r="384" spans="14:14" ht="15.75" customHeight="1">
      <c r="N384" s="579"/>
    </row>
    <row r="385" spans="14:14" ht="15.75" customHeight="1">
      <c r="N385" s="579"/>
    </row>
    <row r="386" spans="14:14" ht="15.75" customHeight="1">
      <c r="N386" s="579"/>
    </row>
    <row r="387" spans="14:14" ht="15.75" customHeight="1">
      <c r="N387" s="579"/>
    </row>
    <row r="388" spans="14:14" ht="15.75" customHeight="1">
      <c r="N388" s="579"/>
    </row>
    <row r="389" spans="14:14" ht="15.75" customHeight="1">
      <c r="N389" s="579"/>
    </row>
    <row r="390" spans="14:14" ht="15.75" customHeight="1">
      <c r="N390" s="579"/>
    </row>
    <row r="391" spans="14:14" ht="15.75" customHeight="1">
      <c r="N391" s="579"/>
    </row>
    <row r="392" spans="14:14" ht="15.75" customHeight="1">
      <c r="N392" s="579"/>
    </row>
    <row r="393" spans="14:14" ht="15.75" customHeight="1">
      <c r="N393" s="579"/>
    </row>
    <row r="394" spans="14:14" ht="15.75" customHeight="1">
      <c r="N394" s="579"/>
    </row>
    <row r="395" spans="14:14" ht="15.75" customHeight="1">
      <c r="N395" s="579"/>
    </row>
    <row r="396" spans="14:14" ht="15.75" customHeight="1">
      <c r="N396" s="579"/>
    </row>
    <row r="397" spans="14:14" ht="15.75" customHeight="1">
      <c r="N397" s="579"/>
    </row>
    <row r="398" spans="14:14" ht="15.75" customHeight="1">
      <c r="N398" s="579"/>
    </row>
    <row r="399" spans="14:14" ht="15.75" customHeight="1">
      <c r="N399" s="579"/>
    </row>
    <row r="400" spans="14:14" ht="15.75" customHeight="1">
      <c r="N400" s="579"/>
    </row>
    <row r="401" spans="14:14" ht="15.75" customHeight="1">
      <c r="N401" s="579"/>
    </row>
    <row r="402" spans="14:14" ht="15.75" customHeight="1">
      <c r="N402" s="579"/>
    </row>
    <row r="403" spans="14:14" ht="15.75" customHeight="1">
      <c r="N403" s="579"/>
    </row>
    <row r="404" spans="14:14" ht="15.75" customHeight="1">
      <c r="N404" s="579"/>
    </row>
    <row r="405" spans="14:14" ht="15.75" customHeight="1">
      <c r="N405" s="579"/>
    </row>
    <row r="406" spans="14:14" ht="15.75" customHeight="1">
      <c r="N406" s="579"/>
    </row>
    <row r="407" spans="14:14" ht="15.75" customHeight="1">
      <c r="N407" s="579"/>
    </row>
    <row r="408" spans="14:14" ht="15.75" customHeight="1">
      <c r="N408" s="579"/>
    </row>
    <row r="409" spans="14:14" ht="15.75" customHeight="1">
      <c r="N409" s="579"/>
    </row>
    <row r="410" spans="14:14" ht="15.75" customHeight="1">
      <c r="N410" s="579"/>
    </row>
    <row r="411" spans="14:14" ht="15.75" customHeight="1">
      <c r="N411" s="579"/>
    </row>
    <row r="412" spans="14:14" ht="15.75" customHeight="1">
      <c r="N412" s="579"/>
    </row>
    <row r="413" spans="14:14" ht="15.75" customHeight="1">
      <c r="N413" s="579"/>
    </row>
    <row r="414" spans="14:14" ht="15.75" customHeight="1">
      <c r="N414" s="579"/>
    </row>
    <row r="415" spans="14:14" ht="15.75" customHeight="1">
      <c r="N415" s="579"/>
    </row>
    <row r="416" spans="14:14" ht="15.75" customHeight="1">
      <c r="N416" s="579"/>
    </row>
    <row r="417" spans="14:14" ht="15.75" customHeight="1">
      <c r="N417" s="579"/>
    </row>
    <row r="418" spans="14:14" ht="15.75" customHeight="1">
      <c r="N418" s="579"/>
    </row>
    <row r="419" spans="14:14" ht="15.75" customHeight="1">
      <c r="N419" s="579"/>
    </row>
    <row r="420" spans="14:14" ht="15.75" customHeight="1">
      <c r="N420" s="579"/>
    </row>
    <row r="421" spans="14:14" ht="15.75" customHeight="1">
      <c r="N421" s="579"/>
    </row>
    <row r="422" spans="14:14" ht="15.75" customHeight="1">
      <c r="N422" s="579"/>
    </row>
    <row r="423" spans="14:14" ht="15.75" customHeight="1">
      <c r="N423" s="579"/>
    </row>
    <row r="424" spans="14:14" ht="15.75" customHeight="1">
      <c r="N424" s="579"/>
    </row>
    <row r="425" spans="14:14" ht="15.75" customHeight="1">
      <c r="N425" s="579"/>
    </row>
    <row r="426" spans="14:14" ht="15.75" customHeight="1">
      <c r="N426" s="579"/>
    </row>
    <row r="427" spans="14:14" ht="15.75" customHeight="1">
      <c r="N427" s="579"/>
    </row>
    <row r="428" spans="14:14" ht="15.75" customHeight="1">
      <c r="N428" s="579"/>
    </row>
    <row r="429" spans="14:14" ht="15.75" customHeight="1">
      <c r="N429" s="579"/>
    </row>
    <row r="430" spans="14:14" ht="15.75" customHeight="1">
      <c r="N430" s="579"/>
    </row>
    <row r="431" spans="14:14" ht="15.75" customHeight="1">
      <c r="N431" s="579"/>
    </row>
    <row r="432" spans="14:14" ht="15.75" customHeight="1">
      <c r="N432" s="579"/>
    </row>
    <row r="433" spans="14:14" ht="15.75" customHeight="1">
      <c r="N433" s="579"/>
    </row>
    <row r="434" spans="14:14" ht="15.75" customHeight="1">
      <c r="N434" s="579"/>
    </row>
    <row r="435" spans="14:14" ht="15.75" customHeight="1">
      <c r="N435" s="579"/>
    </row>
    <row r="436" spans="14:14" ht="15.75" customHeight="1">
      <c r="N436" s="579"/>
    </row>
    <row r="437" spans="14:14" ht="15.75" customHeight="1">
      <c r="N437" s="579"/>
    </row>
    <row r="438" spans="14:14" ht="15.75" customHeight="1">
      <c r="N438" s="579"/>
    </row>
    <row r="439" spans="14:14" ht="15.75" customHeight="1">
      <c r="N439" s="579"/>
    </row>
    <row r="440" spans="14:14" ht="15.75" customHeight="1">
      <c r="N440" s="579"/>
    </row>
    <row r="441" spans="14:14" ht="15.75" customHeight="1">
      <c r="N441" s="579"/>
    </row>
    <row r="442" spans="14:14" ht="15.75" customHeight="1">
      <c r="N442" s="579"/>
    </row>
    <row r="443" spans="14:14" ht="15.75" customHeight="1">
      <c r="N443" s="579"/>
    </row>
    <row r="444" spans="14:14" ht="15.75" customHeight="1">
      <c r="N444" s="579"/>
    </row>
    <row r="445" spans="14:14" ht="15.75" customHeight="1">
      <c r="N445" s="579"/>
    </row>
    <row r="446" spans="14:14" ht="15.75" customHeight="1">
      <c r="N446" s="579"/>
    </row>
    <row r="447" spans="14:14" ht="15.75" customHeight="1">
      <c r="N447" s="579"/>
    </row>
    <row r="448" spans="14:14" ht="15.75" customHeight="1">
      <c r="N448" s="579"/>
    </row>
    <row r="449" spans="14:14" ht="15.75" customHeight="1">
      <c r="N449" s="579"/>
    </row>
    <row r="450" spans="14:14" ht="15.75" customHeight="1">
      <c r="N450" s="579"/>
    </row>
    <row r="451" spans="14:14" ht="15.75" customHeight="1">
      <c r="N451" s="579"/>
    </row>
    <row r="452" spans="14:14" ht="15.75" customHeight="1">
      <c r="N452" s="579"/>
    </row>
    <row r="453" spans="14:14" ht="15.75" customHeight="1">
      <c r="N453" s="579"/>
    </row>
    <row r="454" spans="14:14" ht="15.75" customHeight="1">
      <c r="N454" s="579"/>
    </row>
    <row r="455" spans="14:14" ht="15.75" customHeight="1">
      <c r="N455" s="579"/>
    </row>
    <row r="456" spans="14:14" ht="15.75" customHeight="1">
      <c r="N456" s="579"/>
    </row>
    <row r="457" spans="14:14" ht="15.75" customHeight="1">
      <c r="N457" s="579"/>
    </row>
    <row r="458" spans="14:14" ht="15.75" customHeight="1">
      <c r="N458" s="579"/>
    </row>
    <row r="459" spans="14:14" ht="15.75" customHeight="1">
      <c r="N459" s="579"/>
    </row>
    <row r="460" spans="14:14" ht="15.75" customHeight="1">
      <c r="N460" s="579"/>
    </row>
    <row r="461" spans="14:14" ht="15.75" customHeight="1">
      <c r="N461" s="579"/>
    </row>
    <row r="462" spans="14:14" ht="15.75" customHeight="1">
      <c r="N462" s="579"/>
    </row>
    <row r="463" spans="14:14" ht="15.75" customHeight="1">
      <c r="N463" s="579"/>
    </row>
    <row r="464" spans="14:14" ht="15.75" customHeight="1">
      <c r="N464" s="579"/>
    </row>
    <row r="465" spans="14:14" ht="15.75" customHeight="1">
      <c r="N465" s="579"/>
    </row>
    <row r="466" spans="14:14" ht="15.75" customHeight="1">
      <c r="N466" s="579"/>
    </row>
    <row r="467" spans="14:14" ht="15.75" customHeight="1">
      <c r="N467" s="579"/>
    </row>
    <row r="468" spans="14:14" ht="15.75" customHeight="1">
      <c r="N468" s="579"/>
    </row>
    <row r="469" spans="14:14" ht="15.75" customHeight="1">
      <c r="N469" s="579"/>
    </row>
    <row r="470" spans="14:14" ht="15.75" customHeight="1">
      <c r="N470" s="579"/>
    </row>
    <row r="471" spans="14:14" ht="15.75" customHeight="1">
      <c r="N471" s="579"/>
    </row>
    <row r="472" spans="14:14" ht="15.75" customHeight="1">
      <c r="N472" s="579"/>
    </row>
    <row r="473" spans="14:14" ht="15.75" customHeight="1">
      <c r="N473" s="579"/>
    </row>
    <row r="474" spans="14:14" ht="15.75" customHeight="1">
      <c r="N474" s="579"/>
    </row>
    <row r="475" spans="14:14" ht="15.75" customHeight="1">
      <c r="N475" s="579"/>
    </row>
    <row r="476" spans="14:14" ht="15.75" customHeight="1">
      <c r="N476" s="579"/>
    </row>
    <row r="477" spans="14:14" ht="15.75" customHeight="1">
      <c r="N477" s="579"/>
    </row>
    <row r="478" spans="14:14" ht="15.75" customHeight="1">
      <c r="N478" s="579"/>
    </row>
    <row r="479" spans="14:14" ht="15.75" customHeight="1">
      <c r="N479" s="579"/>
    </row>
    <row r="480" spans="14:14" ht="15.75" customHeight="1">
      <c r="N480" s="579"/>
    </row>
    <row r="481" spans="14:14" ht="15.75" customHeight="1">
      <c r="N481" s="579"/>
    </row>
    <row r="482" spans="14:14" ht="15.75" customHeight="1">
      <c r="N482" s="579"/>
    </row>
    <row r="483" spans="14:14" ht="15.75" customHeight="1">
      <c r="N483" s="579"/>
    </row>
    <row r="484" spans="14:14" ht="15.75" customHeight="1">
      <c r="N484" s="579"/>
    </row>
    <row r="485" spans="14:14" ht="15.75" customHeight="1">
      <c r="N485" s="579"/>
    </row>
    <row r="486" spans="14:14" ht="15.75" customHeight="1">
      <c r="N486" s="579"/>
    </row>
    <row r="487" spans="14:14" ht="15.75" customHeight="1">
      <c r="N487" s="579"/>
    </row>
    <row r="488" spans="14:14" ht="15.75" customHeight="1">
      <c r="N488" s="579"/>
    </row>
    <row r="489" spans="14:14" ht="15.75" customHeight="1">
      <c r="N489" s="579"/>
    </row>
    <row r="490" spans="14:14" ht="15.75" customHeight="1">
      <c r="N490" s="579"/>
    </row>
    <row r="491" spans="14:14" ht="15.75" customHeight="1">
      <c r="N491" s="579"/>
    </row>
    <row r="492" spans="14:14" ht="15.75" customHeight="1">
      <c r="N492" s="579"/>
    </row>
    <row r="493" spans="14:14" ht="15.75" customHeight="1">
      <c r="N493" s="579"/>
    </row>
    <row r="494" spans="14:14" ht="15.75" customHeight="1">
      <c r="N494" s="579"/>
    </row>
    <row r="495" spans="14:14" ht="15.75" customHeight="1">
      <c r="N495" s="579"/>
    </row>
    <row r="496" spans="14:14" ht="15.75" customHeight="1">
      <c r="N496" s="579"/>
    </row>
    <row r="497" spans="14:14" ht="15.75" customHeight="1">
      <c r="N497" s="579"/>
    </row>
    <row r="498" spans="14:14" ht="15.75" customHeight="1">
      <c r="N498" s="579"/>
    </row>
    <row r="499" spans="14:14" ht="15.75" customHeight="1">
      <c r="N499" s="579"/>
    </row>
    <row r="500" spans="14:14" ht="15.75" customHeight="1">
      <c r="N500" s="579"/>
    </row>
    <row r="501" spans="14:14" ht="15.75" customHeight="1">
      <c r="N501" s="579"/>
    </row>
    <row r="502" spans="14:14" ht="15.75" customHeight="1">
      <c r="N502" s="579"/>
    </row>
    <row r="503" spans="14:14" ht="15.75" customHeight="1">
      <c r="N503" s="579"/>
    </row>
    <row r="504" spans="14:14" ht="15.75" customHeight="1">
      <c r="N504" s="579"/>
    </row>
    <row r="505" spans="14:14" ht="15.75" customHeight="1">
      <c r="N505" s="579"/>
    </row>
    <row r="506" spans="14:14" ht="15.75" customHeight="1">
      <c r="N506" s="579"/>
    </row>
    <row r="507" spans="14:14" ht="15.75" customHeight="1">
      <c r="N507" s="579"/>
    </row>
    <row r="508" spans="14:14" ht="15.75" customHeight="1">
      <c r="N508" s="579"/>
    </row>
    <row r="509" spans="14:14" ht="15.75" customHeight="1">
      <c r="N509" s="579"/>
    </row>
    <row r="510" spans="14:14" ht="15.75" customHeight="1">
      <c r="N510" s="579"/>
    </row>
    <row r="511" spans="14:14" ht="15.75" customHeight="1">
      <c r="N511" s="579"/>
    </row>
    <row r="512" spans="14:14" ht="15.75" customHeight="1">
      <c r="N512" s="579"/>
    </row>
    <row r="513" spans="14:14" ht="15.75" customHeight="1">
      <c r="N513" s="579"/>
    </row>
    <row r="514" spans="14:14" ht="15.75" customHeight="1">
      <c r="N514" s="579"/>
    </row>
    <row r="515" spans="14:14" ht="15.75" customHeight="1">
      <c r="N515" s="579"/>
    </row>
    <row r="516" spans="14:14" ht="15.75" customHeight="1">
      <c r="N516" s="579"/>
    </row>
    <row r="517" spans="14:14" ht="15.75" customHeight="1">
      <c r="N517" s="579"/>
    </row>
    <row r="518" spans="14:14" ht="15.75" customHeight="1">
      <c r="N518" s="579"/>
    </row>
    <row r="519" spans="14:14" ht="15.75" customHeight="1">
      <c r="N519" s="579"/>
    </row>
    <row r="520" spans="14:14" ht="15.75" customHeight="1">
      <c r="N520" s="579"/>
    </row>
    <row r="521" spans="14:14" ht="15.75" customHeight="1">
      <c r="N521" s="579"/>
    </row>
    <row r="522" spans="14:14" ht="15.75" customHeight="1">
      <c r="N522" s="579"/>
    </row>
    <row r="523" spans="14:14" ht="15.75" customHeight="1">
      <c r="N523" s="579"/>
    </row>
    <row r="524" spans="14:14" ht="15.75" customHeight="1">
      <c r="N524" s="579"/>
    </row>
    <row r="525" spans="14:14" ht="15.75" customHeight="1">
      <c r="N525" s="579"/>
    </row>
    <row r="526" spans="14:14" ht="15.75" customHeight="1">
      <c r="N526" s="579"/>
    </row>
    <row r="527" spans="14:14" ht="15.75" customHeight="1">
      <c r="N527" s="579"/>
    </row>
    <row r="528" spans="14:14" ht="15.75" customHeight="1">
      <c r="N528" s="579"/>
    </row>
    <row r="529" spans="14:14" ht="15.75" customHeight="1">
      <c r="N529" s="579"/>
    </row>
    <row r="530" spans="14:14" ht="15.75" customHeight="1">
      <c r="N530" s="579"/>
    </row>
    <row r="531" spans="14:14" ht="15.75" customHeight="1">
      <c r="N531" s="579"/>
    </row>
    <row r="532" spans="14:14" ht="15.75" customHeight="1">
      <c r="N532" s="579"/>
    </row>
    <row r="533" spans="14:14" ht="15.75" customHeight="1">
      <c r="N533" s="579"/>
    </row>
    <row r="534" spans="14:14" ht="15.75" customHeight="1">
      <c r="N534" s="579"/>
    </row>
    <row r="535" spans="14:14" ht="15.75" customHeight="1">
      <c r="N535" s="579"/>
    </row>
    <row r="536" spans="14:14" ht="15.75" customHeight="1">
      <c r="N536" s="579"/>
    </row>
    <row r="537" spans="14:14" ht="15.75" customHeight="1">
      <c r="N537" s="579"/>
    </row>
    <row r="538" spans="14:14" ht="15.75" customHeight="1">
      <c r="N538" s="579"/>
    </row>
    <row r="539" spans="14:14" ht="15.75" customHeight="1">
      <c r="N539" s="579"/>
    </row>
    <row r="540" spans="14:14" ht="15.75" customHeight="1">
      <c r="N540" s="579"/>
    </row>
    <row r="541" spans="14:14" ht="15.75" customHeight="1">
      <c r="N541" s="579"/>
    </row>
    <row r="542" spans="14:14" ht="15.75" customHeight="1">
      <c r="N542" s="579"/>
    </row>
    <row r="543" spans="14:14" ht="15.75" customHeight="1">
      <c r="N543" s="579"/>
    </row>
    <row r="544" spans="14:14" ht="15.75" customHeight="1">
      <c r="N544" s="579"/>
    </row>
    <row r="545" spans="14:14" ht="15.75" customHeight="1">
      <c r="N545" s="579"/>
    </row>
    <row r="546" spans="14:14" ht="15.75" customHeight="1">
      <c r="N546" s="579"/>
    </row>
    <row r="547" spans="14:14" ht="15.75" customHeight="1">
      <c r="N547" s="579"/>
    </row>
    <row r="548" spans="14:14" ht="15.75" customHeight="1">
      <c r="N548" s="579"/>
    </row>
    <row r="549" spans="14:14" ht="15.75" customHeight="1">
      <c r="N549" s="579"/>
    </row>
    <row r="550" spans="14:14" ht="15.75" customHeight="1">
      <c r="N550" s="579"/>
    </row>
    <row r="551" spans="14:14" ht="15.75" customHeight="1">
      <c r="N551" s="579"/>
    </row>
    <row r="552" spans="14:14" ht="15.75" customHeight="1">
      <c r="N552" s="579"/>
    </row>
    <row r="553" spans="14:14" ht="15.75" customHeight="1">
      <c r="N553" s="579"/>
    </row>
    <row r="554" spans="14:14" ht="15.75" customHeight="1">
      <c r="N554" s="579"/>
    </row>
    <row r="555" spans="14:14" ht="15.75" customHeight="1">
      <c r="N555" s="579"/>
    </row>
    <row r="556" spans="14:14" ht="15.75" customHeight="1">
      <c r="N556" s="579"/>
    </row>
    <row r="557" spans="14:14" ht="15.75" customHeight="1">
      <c r="N557" s="579"/>
    </row>
    <row r="558" spans="14:14" ht="15.75" customHeight="1">
      <c r="N558" s="579"/>
    </row>
    <row r="559" spans="14:14" ht="15.75" customHeight="1">
      <c r="N559" s="579"/>
    </row>
    <row r="560" spans="14:14" ht="15.75" customHeight="1">
      <c r="N560" s="579"/>
    </row>
    <row r="561" spans="14:14" ht="15.75" customHeight="1">
      <c r="N561" s="579"/>
    </row>
    <row r="562" spans="14:14" ht="15.75" customHeight="1">
      <c r="N562" s="579"/>
    </row>
    <row r="563" spans="14:14" ht="15.75" customHeight="1">
      <c r="N563" s="579"/>
    </row>
    <row r="564" spans="14:14" ht="15.75" customHeight="1">
      <c r="N564" s="579"/>
    </row>
    <row r="565" spans="14:14" ht="15.75" customHeight="1">
      <c r="N565" s="579"/>
    </row>
    <row r="566" spans="14:14" ht="15.75" customHeight="1">
      <c r="N566" s="579"/>
    </row>
    <row r="567" spans="14:14" ht="15.75" customHeight="1">
      <c r="N567" s="579"/>
    </row>
    <row r="568" spans="14:14" ht="15.75" customHeight="1">
      <c r="N568" s="579"/>
    </row>
    <row r="569" spans="14:14" ht="15.75" customHeight="1">
      <c r="N569" s="579"/>
    </row>
    <row r="570" spans="14:14" ht="15.75" customHeight="1">
      <c r="N570" s="579"/>
    </row>
    <row r="571" spans="14:14" ht="15.75" customHeight="1">
      <c r="N571" s="579"/>
    </row>
    <row r="572" spans="14:14" ht="15.75" customHeight="1">
      <c r="N572" s="579"/>
    </row>
    <row r="573" spans="14:14" ht="15.75" customHeight="1">
      <c r="N573" s="579"/>
    </row>
    <row r="574" spans="14:14" ht="15.75" customHeight="1">
      <c r="N574" s="579"/>
    </row>
    <row r="575" spans="14:14" ht="15.75" customHeight="1">
      <c r="N575" s="579"/>
    </row>
    <row r="576" spans="14:14" ht="15.75" customHeight="1">
      <c r="N576" s="579"/>
    </row>
    <row r="577" spans="14:14" ht="15.75" customHeight="1">
      <c r="N577" s="579"/>
    </row>
    <row r="578" spans="14:14" ht="15.75" customHeight="1">
      <c r="N578" s="579"/>
    </row>
    <row r="579" spans="14:14" ht="15.75" customHeight="1">
      <c r="N579" s="579"/>
    </row>
    <row r="580" spans="14:14" ht="15.75" customHeight="1">
      <c r="N580" s="579"/>
    </row>
    <row r="581" spans="14:14" ht="15.75" customHeight="1">
      <c r="N581" s="579"/>
    </row>
    <row r="582" spans="14:14" ht="15.75" customHeight="1">
      <c r="N582" s="579"/>
    </row>
    <row r="583" spans="14:14" ht="15.75" customHeight="1">
      <c r="N583" s="579"/>
    </row>
    <row r="584" spans="14:14" ht="15.75" customHeight="1">
      <c r="N584" s="579"/>
    </row>
    <row r="585" spans="14:14" ht="15.75" customHeight="1">
      <c r="N585" s="579"/>
    </row>
    <row r="586" spans="14:14" ht="15.75" customHeight="1">
      <c r="N586" s="579"/>
    </row>
    <row r="587" spans="14:14" ht="15.75" customHeight="1">
      <c r="N587" s="579"/>
    </row>
    <row r="588" spans="14:14" ht="15.75" customHeight="1">
      <c r="N588" s="579"/>
    </row>
    <row r="589" spans="14:14" ht="15.75" customHeight="1">
      <c r="N589" s="579"/>
    </row>
    <row r="590" spans="14:14" ht="15.75" customHeight="1">
      <c r="N590" s="579"/>
    </row>
    <row r="591" spans="14:14" ht="15.75" customHeight="1">
      <c r="N591" s="579"/>
    </row>
    <row r="592" spans="14:14" ht="15.75" customHeight="1">
      <c r="N592" s="579"/>
    </row>
    <row r="593" spans="14:14" ht="15.75" customHeight="1">
      <c r="N593" s="579"/>
    </row>
    <row r="594" spans="14:14" ht="15.75" customHeight="1">
      <c r="N594" s="579"/>
    </row>
    <row r="595" spans="14:14" ht="15.75" customHeight="1">
      <c r="N595" s="579"/>
    </row>
    <row r="596" spans="14:14" ht="15.75" customHeight="1">
      <c r="N596" s="579"/>
    </row>
    <row r="597" spans="14:14" ht="15.75" customHeight="1">
      <c r="N597" s="579"/>
    </row>
    <row r="598" spans="14:14" ht="15.75" customHeight="1">
      <c r="N598" s="579"/>
    </row>
    <row r="599" spans="14:14" ht="15.75" customHeight="1">
      <c r="N599" s="579"/>
    </row>
    <row r="600" spans="14:14" ht="15.75" customHeight="1">
      <c r="N600" s="579"/>
    </row>
    <row r="601" spans="14:14" ht="15.75" customHeight="1">
      <c r="N601" s="579"/>
    </row>
    <row r="602" spans="14:14" ht="15.75" customHeight="1">
      <c r="N602" s="579"/>
    </row>
    <row r="603" spans="14:14" ht="15.75" customHeight="1">
      <c r="N603" s="579"/>
    </row>
    <row r="604" spans="14:14" ht="15.75" customHeight="1">
      <c r="N604" s="579"/>
    </row>
    <row r="605" spans="14:14" ht="15.75" customHeight="1">
      <c r="N605" s="579"/>
    </row>
    <row r="606" spans="14:14" ht="15.75" customHeight="1">
      <c r="N606" s="579"/>
    </row>
    <row r="607" spans="14:14" ht="15.75" customHeight="1">
      <c r="N607" s="579"/>
    </row>
    <row r="608" spans="14:14" ht="15.75" customHeight="1">
      <c r="N608" s="579"/>
    </row>
    <row r="609" spans="14:14" ht="15.75" customHeight="1">
      <c r="N609" s="579"/>
    </row>
    <row r="610" spans="14:14" ht="15.75" customHeight="1">
      <c r="N610" s="579"/>
    </row>
    <row r="611" spans="14:14" ht="15.75" customHeight="1">
      <c r="N611" s="579"/>
    </row>
    <row r="612" spans="14:14" ht="15.75" customHeight="1">
      <c r="N612" s="579"/>
    </row>
    <row r="613" spans="14:14" ht="15.75" customHeight="1">
      <c r="N613" s="579"/>
    </row>
    <row r="614" spans="14:14" ht="15.75" customHeight="1">
      <c r="N614" s="579"/>
    </row>
    <row r="615" spans="14:14" ht="15.75" customHeight="1">
      <c r="N615" s="579"/>
    </row>
    <row r="616" spans="14:14" ht="15.75" customHeight="1">
      <c r="N616" s="579"/>
    </row>
    <row r="617" spans="14:14" ht="15.75" customHeight="1">
      <c r="N617" s="579"/>
    </row>
    <row r="618" spans="14:14" ht="15.75" customHeight="1">
      <c r="N618" s="579"/>
    </row>
    <row r="619" spans="14:14" ht="15.75" customHeight="1">
      <c r="N619" s="579"/>
    </row>
    <row r="620" spans="14:14" ht="15.75" customHeight="1">
      <c r="N620" s="579"/>
    </row>
    <row r="621" spans="14:14" ht="15.75" customHeight="1">
      <c r="N621" s="579"/>
    </row>
    <row r="622" spans="14:14" ht="15.75" customHeight="1">
      <c r="N622" s="579"/>
    </row>
    <row r="623" spans="14:14" ht="15.75" customHeight="1">
      <c r="N623" s="579"/>
    </row>
    <row r="624" spans="14:14" ht="15.75" customHeight="1">
      <c r="N624" s="579"/>
    </row>
    <row r="625" spans="14:14" ht="15.75" customHeight="1">
      <c r="N625" s="579"/>
    </row>
    <row r="626" spans="14:14" ht="15.75" customHeight="1">
      <c r="N626" s="579"/>
    </row>
    <row r="627" spans="14:14" ht="15.75" customHeight="1">
      <c r="N627" s="579"/>
    </row>
    <row r="628" spans="14:14" ht="15.75" customHeight="1">
      <c r="N628" s="579"/>
    </row>
    <row r="629" spans="14:14" ht="15.75" customHeight="1">
      <c r="N629" s="579"/>
    </row>
    <row r="630" spans="14:14" ht="15.75" customHeight="1">
      <c r="N630" s="579"/>
    </row>
    <row r="631" spans="14:14" ht="15.75" customHeight="1">
      <c r="N631" s="579"/>
    </row>
    <row r="632" spans="14:14" ht="15.75" customHeight="1">
      <c r="N632" s="579"/>
    </row>
    <row r="633" spans="14:14" ht="15.75" customHeight="1">
      <c r="N633" s="579"/>
    </row>
    <row r="634" spans="14:14" ht="15.75" customHeight="1">
      <c r="N634" s="579"/>
    </row>
    <row r="635" spans="14:14" ht="15.75" customHeight="1">
      <c r="N635" s="579"/>
    </row>
    <row r="636" spans="14:14" ht="15.75" customHeight="1">
      <c r="N636" s="579"/>
    </row>
    <row r="637" spans="14:14" ht="15.75" customHeight="1">
      <c r="N637" s="579"/>
    </row>
    <row r="638" spans="14:14" ht="15.75" customHeight="1">
      <c r="N638" s="579"/>
    </row>
    <row r="639" spans="14:14" ht="15.75" customHeight="1">
      <c r="N639" s="579"/>
    </row>
    <row r="640" spans="14:14" ht="15.75" customHeight="1">
      <c r="N640" s="579"/>
    </row>
    <row r="641" spans="14:14" ht="15.75" customHeight="1">
      <c r="N641" s="579"/>
    </row>
    <row r="642" spans="14:14" ht="15.75" customHeight="1">
      <c r="N642" s="579"/>
    </row>
    <row r="643" spans="14:14" ht="15.75" customHeight="1">
      <c r="N643" s="579"/>
    </row>
    <row r="644" spans="14:14" ht="15.75" customHeight="1">
      <c r="N644" s="579"/>
    </row>
    <row r="645" spans="14:14" ht="15.75" customHeight="1">
      <c r="N645" s="579"/>
    </row>
    <row r="646" spans="14:14" ht="15.75" customHeight="1">
      <c r="N646" s="579"/>
    </row>
    <row r="647" spans="14:14" ht="15.75" customHeight="1">
      <c r="N647" s="579"/>
    </row>
    <row r="648" spans="14:14" ht="15.75" customHeight="1">
      <c r="N648" s="579"/>
    </row>
    <row r="649" spans="14:14" ht="15.75" customHeight="1">
      <c r="N649" s="579"/>
    </row>
    <row r="650" spans="14:14" ht="15.75" customHeight="1">
      <c r="N650" s="579"/>
    </row>
    <row r="651" spans="14:14" ht="15.75" customHeight="1">
      <c r="N651" s="579"/>
    </row>
    <row r="652" spans="14:14" ht="15.75" customHeight="1">
      <c r="N652" s="579"/>
    </row>
    <row r="653" spans="14:14" ht="15.75" customHeight="1">
      <c r="N653" s="579"/>
    </row>
    <row r="654" spans="14:14" ht="15.75" customHeight="1">
      <c r="N654" s="579"/>
    </row>
    <row r="655" spans="14:14" ht="15.75" customHeight="1">
      <c r="N655" s="579"/>
    </row>
    <row r="656" spans="14:14" ht="15.75" customHeight="1">
      <c r="N656" s="579"/>
    </row>
    <row r="657" spans="14:14" ht="15.75" customHeight="1">
      <c r="N657" s="579"/>
    </row>
    <row r="658" spans="14:14" ht="15.75" customHeight="1">
      <c r="N658" s="579"/>
    </row>
    <row r="659" spans="14:14" ht="15.75" customHeight="1">
      <c r="N659" s="579"/>
    </row>
    <row r="660" spans="14:14" ht="15.75" customHeight="1">
      <c r="N660" s="579"/>
    </row>
    <row r="661" spans="14:14" ht="15.75" customHeight="1">
      <c r="N661" s="579"/>
    </row>
    <row r="662" spans="14:14" ht="15.75" customHeight="1">
      <c r="N662" s="579"/>
    </row>
    <row r="663" spans="14:14" ht="15.75" customHeight="1">
      <c r="N663" s="579"/>
    </row>
    <row r="664" spans="14:14" ht="15.75" customHeight="1">
      <c r="N664" s="579"/>
    </row>
    <row r="665" spans="14:14" ht="15.75" customHeight="1">
      <c r="N665" s="579"/>
    </row>
    <row r="666" spans="14:14" ht="15.75" customHeight="1">
      <c r="N666" s="579"/>
    </row>
    <row r="667" spans="14:14" ht="15.75" customHeight="1">
      <c r="N667" s="579"/>
    </row>
    <row r="668" spans="14:14" ht="15.75" customHeight="1">
      <c r="N668" s="579"/>
    </row>
    <row r="669" spans="14:14" ht="15.75" customHeight="1">
      <c r="N669" s="579"/>
    </row>
    <row r="670" spans="14:14" ht="15.75" customHeight="1">
      <c r="N670" s="579"/>
    </row>
    <row r="671" spans="14:14" ht="15.75" customHeight="1">
      <c r="N671" s="579"/>
    </row>
    <row r="672" spans="14:14" ht="15.75" customHeight="1">
      <c r="N672" s="579"/>
    </row>
    <row r="673" spans="14:14" ht="15.75" customHeight="1">
      <c r="N673" s="579"/>
    </row>
    <row r="674" spans="14:14" ht="15.75" customHeight="1">
      <c r="N674" s="579"/>
    </row>
    <row r="675" spans="14:14" ht="15.75" customHeight="1">
      <c r="N675" s="579"/>
    </row>
    <row r="676" spans="14:14" ht="15.75" customHeight="1">
      <c r="N676" s="579"/>
    </row>
    <row r="677" spans="14:14" ht="15.75" customHeight="1">
      <c r="N677" s="579"/>
    </row>
    <row r="678" spans="14:14" ht="15.75" customHeight="1">
      <c r="N678" s="579"/>
    </row>
    <row r="679" spans="14:14" ht="15.75" customHeight="1">
      <c r="N679" s="579"/>
    </row>
    <row r="680" spans="14:14" ht="15.75" customHeight="1">
      <c r="N680" s="579"/>
    </row>
    <row r="681" spans="14:14" ht="15.75" customHeight="1">
      <c r="N681" s="579"/>
    </row>
    <row r="682" spans="14:14" ht="15.75" customHeight="1">
      <c r="N682" s="579"/>
    </row>
    <row r="683" spans="14:14" ht="15.75" customHeight="1">
      <c r="N683" s="579"/>
    </row>
    <row r="684" spans="14:14" ht="15.75" customHeight="1">
      <c r="N684" s="579"/>
    </row>
    <row r="685" spans="14:14" ht="15.75" customHeight="1">
      <c r="N685" s="579"/>
    </row>
    <row r="686" spans="14:14" ht="15.75" customHeight="1">
      <c r="N686" s="579"/>
    </row>
    <row r="687" spans="14:14" ht="15.75" customHeight="1">
      <c r="N687" s="579"/>
    </row>
    <row r="688" spans="14:14" ht="15.75" customHeight="1">
      <c r="N688" s="579"/>
    </row>
    <row r="689" spans="14:14" ht="15.75" customHeight="1">
      <c r="N689" s="579"/>
    </row>
    <row r="690" spans="14:14" ht="15.75" customHeight="1">
      <c r="N690" s="579"/>
    </row>
    <row r="691" spans="14:14" ht="15.75" customHeight="1">
      <c r="N691" s="579"/>
    </row>
    <row r="692" spans="14:14" ht="15.75" customHeight="1">
      <c r="N692" s="579"/>
    </row>
    <row r="693" spans="14:14" ht="15.75" customHeight="1">
      <c r="N693" s="579"/>
    </row>
    <row r="694" spans="14:14" ht="15.75" customHeight="1">
      <c r="N694" s="579"/>
    </row>
    <row r="695" spans="14:14" ht="15.75" customHeight="1">
      <c r="N695" s="579"/>
    </row>
    <row r="696" spans="14:14" ht="15.75" customHeight="1">
      <c r="N696" s="579"/>
    </row>
    <row r="697" spans="14:14" ht="15.75" customHeight="1">
      <c r="N697" s="579"/>
    </row>
    <row r="698" spans="14:14" ht="15.75" customHeight="1">
      <c r="N698" s="579"/>
    </row>
    <row r="699" spans="14:14" ht="15.75" customHeight="1">
      <c r="N699" s="579"/>
    </row>
    <row r="700" spans="14:14" ht="15.75" customHeight="1">
      <c r="N700" s="579"/>
    </row>
    <row r="701" spans="14:14" ht="15.75" customHeight="1">
      <c r="N701" s="579"/>
    </row>
    <row r="702" spans="14:14" ht="15.75" customHeight="1">
      <c r="N702" s="579"/>
    </row>
    <row r="703" spans="14:14" ht="15.75" customHeight="1">
      <c r="N703" s="579"/>
    </row>
    <row r="704" spans="14:14" ht="15.75" customHeight="1">
      <c r="N704" s="579"/>
    </row>
    <row r="705" spans="14:14" ht="15.75" customHeight="1">
      <c r="N705" s="579"/>
    </row>
    <row r="706" spans="14:14" ht="15.75" customHeight="1">
      <c r="N706" s="579"/>
    </row>
    <row r="707" spans="14:14" ht="15.75" customHeight="1">
      <c r="N707" s="579"/>
    </row>
    <row r="708" spans="14:14" ht="15.75" customHeight="1">
      <c r="N708" s="579"/>
    </row>
    <row r="709" spans="14:14" ht="15.75" customHeight="1">
      <c r="N709" s="579"/>
    </row>
    <row r="710" spans="14:14" ht="15.75" customHeight="1">
      <c r="N710" s="579"/>
    </row>
    <row r="711" spans="14:14" ht="15.75" customHeight="1">
      <c r="N711" s="579"/>
    </row>
    <row r="712" spans="14:14" ht="15.75" customHeight="1">
      <c r="N712" s="579"/>
    </row>
    <row r="713" spans="14:14" ht="15.75" customHeight="1">
      <c r="N713" s="579"/>
    </row>
    <row r="714" spans="14:14" ht="15.75" customHeight="1">
      <c r="N714" s="579"/>
    </row>
    <row r="715" spans="14:14" ht="15.75" customHeight="1">
      <c r="N715" s="579"/>
    </row>
    <row r="716" spans="14:14" ht="15.75" customHeight="1">
      <c r="N716" s="579"/>
    </row>
    <row r="717" spans="14:14" ht="15.75" customHeight="1">
      <c r="N717" s="579"/>
    </row>
    <row r="718" spans="14:14" ht="15.75" customHeight="1">
      <c r="N718" s="579"/>
    </row>
    <row r="719" spans="14:14" ht="15.75" customHeight="1">
      <c r="N719" s="579"/>
    </row>
    <row r="720" spans="14:14" ht="15.75" customHeight="1">
      <c r="N720" s="579"/>
    </row>
    <row r="721" spans="14:14" ht="15.75" customHeight="1">
      <c r="N721" s="579"/>
    </row>
    <row r="722" spans="14:14" ht="15.75" customHeight="1">
      <c r="N722" s="579"/>
    </row>
    <row r="723" spans="14:14" ht="15.75" customHeight="1">
      <c r="N723" s="579"/>
    </row>
    <row r="724" spans="14:14" ht="15.75" customHeight="1">
      <c r="N724" s="579"/>
    </row>
    <row r="725" spans="14:14" ht="15.75" customHeight="1">
      <c r="N725" s="579"/>
    </row>
    <row r="726" spans="14:14" ht="15.75" customHeight="1">
      <c r="N726" s="579"/>
    </row>
    <row r="727" spans="14:14" ht="15.75" customHeight="1">
      <c r="N727" s="579"/>
    </row>
    <row r="728" spans="14:14" ht="15.75" customHeight="1">
      <c r="N728" s="579"/>
    </row>
    <row r="729" spans="14:14" ht="15.75" customHeight="1">
      <c r="N729" s="579"/>
    </row>
    <row r="730" spans="14:14" ht="15.75" customHeight="1">
      <c r="N730" s="579"/>
    </row>
    <row r="731" spans="14:14" ht="15.75" customHeight="1">
      <c r="N731" s="579"/>
    </row>
    <row r="732" spans="14:14" ht="15.75" customHeight="1">
      <c r="N732" s="579"/>
    </row>
    <row r="733" spans="14:14" ht="15.75" customHeight="1">
      <c r="N733" s="579"/>
    </row>
    <row r="734" spans="14:14" ht="15.75" customHeight="1">
      <c r="N734" s="579"/>
    </row>
    <row r="735" spans="14:14" ht="15.75" customHeight="1">
      <c r="N735" s="579"/>
    </row>
    <row r="736" spans="14:14" ht="15.75" customHeight="1">
      <c r="N736" s="579"/>
    </row>
    <row r="737" spans="14:14" ht="15.75" customHeight="1">
      <c r="N737" s="579"/>
    </row>
    <row r="738" spans="14:14" ht="15.75" customHeight="1">
      <c r="N738" s="579"/>
    </row>
    <row r="739" spans="14:14" ht="15.75" customHeight="1">
      <c r="N739" s="579"/>
    </row>
    <row r="740" spans="14:14" ht="15.75" customHeight="1">
      <c r="N740" s="579"/>
    </row>
    <row r="741" spans="14:14" ht="15.75" customHeight="1">
      <c r="N741" s="579"/>
    </row>
    <row r="742" spans="14:14" ht="15.75" customHeight="1">
      <c r="N742" s="579"/>
    </row>
    <row r="743" spans="14:14" ht="15.75" customHeight="1">
      <c r="N743" s="579"/>
    </row>
    <row r="744" spans="14:14" ht="15.75" customHeight="1">
      <c r="N744" s="579"/>
    </row>
    <row r="745" spans="14:14" ht="15.75" customHeight="1">
      <c r="N745" s="579"/>
    </row>
    <row r="746" spans="14:14" ht="15.75" customHeight="1">
      <c r="N746" s="579"/>
    </row>
    <row r="747" spans="14:14" ht="15.75" customHeight="1">
      <c r="N747" s="579"/>
    </row>
    <row r="748" spans="14:14" ht="15.75" customHeight="1">
      <c r="N748" s="579"/>
    </row>
    <row r="749" spans="14:14" ht="15.75" customHeight="1">
      <c r="N749" s="579"/>
    </row>
    <row r="750" spans="14:14" ht="15.75" customHeight="1">
      <c r="N750" s="579"/>
    </row>
    <row r="751" spans="14:14" ht="15.75" customHeight="1">
      <c r="N751" s="579"/>
    </row>
    <row r="752" spans="14:14" ht="15.75" customHeight="1">
      <c r="N752" s="579"/>
    </row>
    <row r="753" spans="14:14" ht="15.75" customHeight="1">
      <c r="N753" s="579"/>
    </row>
    <row r="754" spans="14:14" ht="15.75" customHeight="1">
      <c r="N754" s="579"/>
    </row>
    <row r="755" spans="14:14" ht="15.75" customHeight="1">
      <c r="N755" s="579"/>
    </row>
    <row r="756" spans="14:14" ht="15.75" customHeight="1">
      <c r="N756" s="579"/>
    </row>
    <row r="757" spans="14:14" ht="15.75" customHeight="1">
      <c r="N757" s="579"/>
    </row>
    <row r="758" spans="14:14" ht="15.75" customHeight="1">
      <c r="N758" s="579"/>
    </row>
    <row r="759" spans="14:14" ht="15.75" customHeight="1">
      <c r="N759" s="579"/>
    </row>
    <row r="760" spans="14:14" ht="15.75" customHeight="1">
      <c r="N760" s="579"/>
    </row>
    <row r="761" spans="14:14" ht="15.75" customHeight="1">
      <c r="N761" s="579"/>
    </row>
    <row r="762" spans="14:14" ht="15.75" customHeight="1">
      <c r="N762" s="579"/>
    </row>
    <row r="763" spans="14:14" ht="15.75" customHeight="1">
      <c r="N763" s="579"/>
    </row>
    <row r="764" spans="14:14" ht="15.75" customHeight="1">
      <c r="N764" s="579"/>
    </row>
    <row r="765" spans="14:14" ht="15.75" customHeight="1">
      <c r="N765" s="579"/>
    </row>
    <row r="766" spans="14:14" ht="15.75" customHeight="1">
      <c r="N766" s="579"/>
    </row>
    <row r="767" spans="14:14" ht="15.75" customHeight="1">
      <c r="N767" s="579"/>
    </row>
    <row r="768" spans="14:14" ht="15.75" customHeight="1">
      <c r="N768" s="579"/>
    </row>
    <row r="769" spans="14:14" ht="15.75" customHeight="1">
      <c r="N769" s="579"/>
    </row>
    <row r="770" spans="14:14" ht="15.75" customHeight="1">
      <c r="N770" s="579"/>
    </row>
    <row r="771" spans="14:14" ht="15.75" customHeight="1">
      <c r="N771" s="579"/>
    </row>
    <row r="772" spans="14:14" ht="15.75" customHeight="1">
      <c r="N772" s="579"/>
    </row>
    <row r="773" spans="14:14" ht="15.75" customHeight="1">
      <c r="N773" s="579"/>
    </row>
    <row r="774" spans="14:14" ht="15.75" customHeight="1">
      <c r="N774" s="579"/>
    </row>
    <row r="775" spans="14:14" ht="15.75" customHeight="1">
      <c r="N775" s="579"/>
    </row>
    <row r="776" spans="14:14" ht="15.75" customHeight="1">
      <c r="N776" s="579"/>
    </row>
    <row r="777" spans="14:14" ht="15.75" customHeight="1">
      <c r="N777" s="579"/>
    </row>
    <row r="778" spans="14:14" ht="15.75" customHeight="1">
      <c r="N778" s="579"/>
    </row>
    <row r="779" spans="14:14" ht="15.75" customHeight="1">
      <c r="N779" s="579"/>
    </row>
    <row r="780" spans="14:14" ht="15.75" customHeight="1">
      <c r="N780" s="579"/>
    </row>
    <row r="781" spans="14:14" ht="15.75" customHeight="1">
      <c r="N781" s="579"/>
    </row>
    <row r="782" spans="14:14" ht="15.75" customHeight="1">
      <c r="N782" s="579"/>
    </row>
    <row r="783" spans="14:14" ht="15.75" customHeight="1">
      <c r="N783" s="579"/>
    </row>
    <row r="784" spans="14:14" ht="15.75" customHeight="1">
      <c r="N784" s="579"/>
    </row>
    <row r="785" spans="14:14" ht="15.75" customHeight="1">
      <c r="N785" s="579"/>
    </row>
    <row r="786" spans="14:14" ht="15.75" customHeight="1">
      <c r="N786" s="579"/>
    </row>
    <row r="787" spans="14:14" ht="15.75" customHeight="1">
      <c r="N787" s="579"/>
    </row>
    <row r="788" spans="14:14" ht="15.75" customHeight="1">
      <c r="N788" s="579"/>
    </row>
    <row r="789" spans="14:14" ht="15.75" customHeight="1">
      <c r="N789" s="579"/>
    </row>
    <row r="790" spans="14:14" ht="15.75" customHeight="1">
      <c r="N790" s="579"/>
    </row>
    <row r="791" spans="14:14" ht="15.75" customHeight="1">
      <c r="N791" s="579"/>
    </row>
    <row r="792" spans="14:14" ht="15.75" customHeight="1">
      <c r="N792" s="579"/>
    </row>
    <row r="793" spans="14:14" ht="15.75" customHeight="1">
      <c r="N793" s="579"/>
    </row>
    <row r="794" spans="14:14" ht="15.75" customHeight="1">
      <c r="N794" s="579"/>
    </row>
    <row r="795" spans="14:14" ht="15.75" customHeight="1">
      <c r="N795" s="579"/>
    </row>
    <row r="796" spans="14:14" ht="15.75" customHeight="1">
      <c r="N796" s="579"/>
    </row>
    <row r="797" spans="14:14" ht="15.75" customHeight="1">
      <c r="N797" s="579"/>
    </row>
    <row r="798" spans="14:14" ht="15.75" customHeight="1">
      <c r="N798" s="579"/>
    </row>
    <row r="799" spans="14:14" ht="15.75" customHeight="1">
      <c r="N799" s="579"/>
    </row>
    <row r="800" spans="14:14" ht="15.75" customHeight="1">
      <c r="N800" s="579"/>
    </row>
    <row r="801" spans="14:14" ht="15.75" customHeight="1">
      <c r="N801" s="579"/>
    </row>
    <row r="802" spans="14:14" ht="15.75" customHeight="1">
      <c r="N802" s="579"/>
    </row>
    <row r="803" spans="14:14" ht="15.75" customHeight="1">
      <c r="N803" s="579"/>
    </row>
    <row r="804" spans="14:14" ht="15.75" customHeight="1">
      <c r="N804" s="579"/>
    </row>
    <row r="805" spans="14:14" ht="15.75" customHeight="1">
      <c r="N805" s="579"/>
    </row>
    <row r="806" spans="14:14" ht="15.75" customHeight="1">
      <c r="N806" s="579"/>
    </row>
    <row r="807" spans="14:14" ht="15.75" customHeight="1">
      <c r="N807" s="579"/>
    </row>
    <row r="808" spans="14:14" ht="15.75" customHeight="1">
      <c r="N808" s="579"/>
    </row>
    <row r="809" spans="14:14" ht="15.75" customHeight="1">
      <c r="N809" s="579"/>
    </row>
    <row r="810" spans="14:14" ht="15.75" customHeight="1">
      <c r="N810" s="579"/>
    </row>
    <row r="811" spans="14:14" ht="15.75" customHeight="1">
      <c r="N811" s="579"/>
    </row>
    <row r="812" spans="14:14" ht="15.75" customHeight="1">
      <c r="N812" s="579"/>
    </row>
    <row r="813" spans="14:14" ht="15.75" customHeight="1">
      <c r="N813" s="579"/>
    </row>
    <row r="814" spans="14:14" ht="15.75" customHeight="1">
      <c r="N814" s="579"/>
    </row>
    <row r="815" spans="14:14" ht="15.75" customHeight="1">
      <c r="N815" s="579"/>
    </row>
    <row r="816" spans="14:14" ht="15.75" customHeight="1">
      <c r="N816" s="579"/>
    </row>
    <row r="817" spans="14:14" ht="15.75" customHeight="1">
      <c r="N817" s="579"/>
    </row>
    <row r="818" spans="14:14" ht="15.75" customHeight="1">
      <c r="N818" s="579"/>
    </row>
    <row r="819" spans="14:14" ht="15.75" customHeight="1">
      <c r="N819" s="579"/>
    </row>
    <row r="820" spans="14:14" ht="15.75" customHeight="1">
      <c r="N820" s="579"/>
    </row>
    <row r="821" spans="14:14" ht="15.75" customHeight="1">
      <c r="N821" s="579"/>
    </row>
    <row r="822" spans="14:14" ht="15.75" customHeight="1">
      <c r="N822" s="579"/>
    </row>
    <row r="823" spans="14:14" ht="15.75" customHeight="1">
      <c r="N823" s="579"/>
    </row>
    <row r="824" spans="14:14" ht="15.75" customHeight="1">
      <c r="N824" s="579"/>
    </row>
    <row r="825" spans="14:14" ht="15.75" customHeight="1">
      <c r="N825" s="579"/>
    </row>
    <row r="826" spans="14:14" ht="15.75" customHeight="1">
      <c r="N826" s="579"/>
    </row>
    <row r="827" spans="14:14" ht="15.75" customHeight="1">
      <c r="N827" s="579"/>
    </row>
    <row r="828" spans="14:14" ht="15.75" customHeight="1">
      <c r="N828" s="579"/>
    </row>
    <row r="829" spans="14:14" ht="15.75" customHeight="1">
      <c r="N829" s="579"/>
    </row>
    <row r="830" spans="14:14" ht="15.75" customHeight="1">
      <c r="N830" s="579"/>
    </row>
    <row r="831" spans="14:14" ht="15.75" customHeight="1">
      <c r="N831" s="579"/>
    </row>
    <row r="832" spans="14:14" ht="15.75" customHeight="1">
      <c r="N832" s="579"/>
    </row>
    <row r="833" spans="14:14" ht="15.75" customHeight="1">
      <c r="N833" s="579"/>
    </row>
    <row r="834" spans="14:14" ht="15.75" customHeight="1">
      <c r="N834" s="579"/>
    </row>
    <row r="835" spans="14:14" ht="15.75" customHeight="1">
      <c r="N835" s="579"/>
    </row>
    <row r="836" spans="14:14" ht="15.75" customHeight="1">
      <c r="N836" s="579"/>
    </row>
    <row r="837" spans="14:14" ht="15.75" customHeight="1">
      <c r="N837" s="579"/>
    </row>
    <row r="838" spans="14:14" ht="15.75" customHeight="1">
      <c r="N838" s="579"/>
    </row>
    <row r="839" spans="14:14" ht="15.75" customHeight="1">
      <c r="N839" s="579"/>
    </row>
    <row r="840" spans="14:14" ht="15.75" customHeight="1">
      <c r="N840" s="579"/>
    </row>
    <row r="841" spans="14:14" ht="15.75" customHeight="1">
      <c r="N841" s="579"/>
    </row>
    <row r="842" spans="14:14" ht="15.75" customHeight="1">
      <c r="N842" s="579"/>
    </row>
    <row r="843" spans="14:14" ht="15.75" customHeight="1">
      <c r="N843" s="579"/>
    </row>
    <row r="844" spans="14:14" ht="15.75" customHeight="1">
      <c r="N844" s="579"/>
    </row>
    <row r="845" spans="14:14" ht="15.75" customHeight="1">
      <c r="N845" s="579"/>
    </row>
    <row r="846" spans="14:14" ht="15.75" customHeight="1">
      <c r="N846" s="579"/>
    </row>
    <row r="847" spans="14:14" ht="15.75" customHeight="1">
      <c r="N847" s="579"/>
    </row>
    <row r="848" spans="14:14" ht="15.75" customHeight="1">
      <c r="N848" s="579"/>
    </row>
    <row r="849" spans="14:14" ht="15.75" customHeight="1">
      <c r="N849" s="579"/>
    </row>
    <row r="850" spans="14:14" ht="15.75" customHeight="1">
      <c r="N850" s="579"/>
    </row>
    <row r="851" spans="14:14" ht="15.75" customHeight="1">
      <c r="N851" s="579"/>
    </row>
    <row r="852" spans="14:14" ht="15.75" customHeight="1">
      <c r="N852" s="579"/>
    </row>
    <row r="853" spans="14:14" ht="15.75" customHeight="1">
      <c r="N853" s="579"/>
    </row>
    <row r="854" spans="14:14" ht="15.75" customHeight="1">
      <c r="N854" s="579"/>
    </row>
    <row r="855" spans="14:14" ht="15.75" customHeight="1">
      <c r="N855" s="579"/>
    </row>
    <row r="856" spans="14:14" ht="15.75" customHeight="1">
      <c r="N856" s="579"/>
    </row>
    <row r="857" spans="14:14" ht="15.75" customHeight="1">
      <c r="N857" s="579"/>
    </row>
    <row r="858" spans="14:14" ht="15.75" customHeight="1">
      <c r="N858" s="579"/>
    </row>
    <row r="859" spans="14:14" ht="15.75" customHeight="1">
      <c r="N859" s="579"/>
    </row>
    <row r="860" spans="14:14" ht="15.75" customHeight="1">
      <c r="N860" s="579"/>
    </row>
    <row r="861" spans="14:14" ht="15.75" customHeight="1">
      <c r="N861" s="579"/>
    </row>
    <row r="862" spans="14:14" ht="15.75" customHeight="1">
      <c r="N862" s="579"/>
    </row>
    <row r="863" spans="14:14" ht="15.75" customHeight="1">
      <c r="N863" s="579"/>
    </row>
    <row r="864" spans="14:14" ht="15.75" customHeight="1">
      <c r="N864" s="579"/>
    </row>
    <row r="865" spans="14:14" ht="15.75" customHeight="1">
      <c r="N865" s="579"/>
    </row>
    <row r="866" spans="14:14" ht="15.75" customHeight="1">
      <c r="N866" s="579"/>
    </row>
    <row r="867" spans="14:14" ht="15.75" customHeight="1">
      <c r="N867" s="579"/>
    </row>
    <row r="868" spans="14:14" ht="15.75" customHeight="1">
      <c r="N868" s="579"/>
    </row>
    <row r="869" spans="14:14" ht="15.75" customHeight="1">
      <c r="N869" s="579"/>
    </row>
    <row r="870" spans="14:14" ht="15.75" customHeight="1">
      <c r="N870" s="579"/>
    </row>
    <row r="871" spans="14:14" ht="15.75" customHeight="1">
      <c r="N871" s="579"/>
    </row>
    <row r="872" spans="14:14" ht="15.75" customHeight="1">
      <c r="N872" s="579"/>
    </row>
    <row r="873" spans="14:14" ht="15.75" customHeight="1">
      <c r="N873" s="579"/>
    </row>
    <row r="874" spans="14:14" ht="15.75" customHeight="1">
      <c r="N874" s="579"/>
    </row>
    <row r="875" spans="14:14" ht="15.75" customHeight="1">
      <c r="N875" s="579"/>
    </row>
    <row r="876" spans="14:14" ht="15.75" customHeight="1">
      <c r="N876" s="579"/>
    </row>
    <row r="877" spans="14:14" ht="15.75" customHeight="1">
      <c r="N877" s="579"/>
    </row>
    <row r="878" spans="14:14" ht="15.75" customHeight="1">
      <c r="N878" s="579"/>
    </row>
    <row r="879" spans="14:14" ht="15.75" customHeight="1">
      <c r="N879" s="579"/>
    </row>
    <row r="880" spans="14:14" ht="15.75" customHeight="1">
      <c r="N880" s="579"/>
    </row>
    <row r="881" spans="14:14" ht="15.75" customHeight="1">
      <c r="N881" s="579"/>
    </row>
    <row r="882" spans="14:14" ht="15.75" customHeight="1">
      <c r="N882" s="579"/>
    </row>
    <row r="883" spans="14:14" ht="15.75" customHeight="1">
      <c r="N883" s="579"/>
    </row>
    <row r="884" spans="14:14" ht="15.75" customHeight="1">
      <c r="N884" s="579"/>
    </row>
    <row r="885" spans="14:14" ht="15.75" customHeight="1">
      <c r="N885" s="579"/>
    </row>
    <row r="886" spans="14:14" ht="15.75" customHeight="1">
      <c r="N886" s="579"/>
    </row>
    <row r="887" spans="14:14" ht="15.75" customHeight="1">
      <c r="N887" s="579"/>
    </row>
    <row r="888" spans="14:14" ht="15.75" customHeight="1">
      <c r="N888" s="579"/>
    </row>
    <row r="889" spans="14:14" ht="15.75" customHeight="1">
      <c r="N889" s="579"/>
    </row>
    <row r="890" spans="14:14" ht="15.75" customHeight="1">
      <c r="N890" s="579"/>
    </row>
    <row r="891" spans="14:14" ht="15.75" customHeight="1">
      <c r="N891" s="579"/>
    </row>
    <row r="892" spans="14:14" ht="15.75" customHeight="1">
      <c r="N892" s="579"/>
    </row>
    <row r="893" spans="14:14" ht="15.75" customHeight="1">
      <c r="N893" s="579"/>
    </row>
    <row r="894" spans="14:14" ht="15.75" customHeight="1">
      <c r="N894" s="579"/>
    </row>
    <row r="895" spans="14:14" ht="15.75" customHeight="1">
      <c r="N895" s="579"/>
    </row>
    <row r="896" spans="14:14" ht="15.75" customHeight="1">
      <c r="N896" s="579"/>
    </row>
    <row r="897" spans="14:14" ht="15.75" customHeight="1">
      <c r="N897" s="579"/>
    </row>
    <row r="898" spans="14:14" ht="15.75" customHeight="1">
      <c r="N898" s="579"/>
    </row>
    <row r="899" spans="14:14" ht="15.75" customHeight="1">
      <c r="N899" s="579"/>
    </row>
    <row r="900" spans="14:14" ht="15.75" customHeight="1">
      <c r="N900" s="579"/>
    </row>
    <row r="901" spans="14:14" ht="15.75" customHeight="1">
      <c r="N901" s="579"/>
    </row>
    <row r="902" spans="14:14" ht="15.75" customHeight="1">
      <c r="N902" s="579"/>
    </row>
    <row r="903" spans="14:14" ht="15.75" customHeight="1">
      <c r="N903" s="579"/>
    </row>
    <row r="904" spans="14:14" ht="15.75" customHeight="1">
      <c r="N904" s="579"/>
    </row>
    <row r="905" spans="14:14" ht="15.75" customHeight="1">
      <c r="N905" s="579"/>
    </row>
    <row r="906" spans="14:14" ht="15.75" customHeight="1">
      <c r="N906" s="579"/>
    </row>
    <row r="907" spans="14:14" ht="15.75" customHeight="1">
      <c r="N907" s="579"/>
    </row>
    <row r="908" spans="14:14" ht="15.75" customHeight="1">
      <c r="N908" s="579"/>
    </row>
    <row r="909" spans="14:14" ht="15.75" customHeight="1">
      <c r="N909" s="579"/>
    </row>
    <row r="910" spans="14:14" ht="15.75" customHeight="1">
      <c r="N910" s="579"/>
    </row>
    <row r="911" spans="14:14" ht="15.75" customHeight="1">
      <c r="N911" s="579"/>
    </row>
    <row r="912" spans="14:14" ht="15.75" customHeight="1">
      <c r="N912" s="579"/>
    </row>
    <row r="913" spans="14:14" ht="15.75" customHeight="1">
      <c r="N913" s="579"/>
    </row>
    <row r="914" spans="14:14" ht="15.75" customHeight="1">
      <c r="N914" s="579"/>
    </row>
    <row r="915" spans="14:14" ht="15.75" customHeight="1">
      <c r="N915" s="579"/>
    </row>
    <row r="916" spans="14:14" ht="15.75" customHeight="1">
      <c r="N916" s="579"/>
    </row>
    <row r="917" spans="14:14" ht="15.75" customHeight="1">
      <c r="N917" s="579"/>
    </row>
    <row r="918" spans="14:14" ht="15.75" customHeight="1">
      <c r="N918" s="579"/>
    </row>
    <row r="919" spans="14:14" ht="15.75" customHeight="1">
      <c r="N919" s="579"/>
    </row>
    <row r="920" spans="14:14" ht="15.75" customHeight="1">
      <c r="N920" s="579"/>
    </row>
    <row r="921" spans="14:14" ht="15.75" customHeight="1">
      <c r="N921" s="579"/>
    </row>
    <row r="922" spans="14:14" ht="15.75" customHeight="1">
      <c r="N922" s="579"/>
    </row>
    <row r="923" spans="14:14" ht="15.75" customHeight="1">
      <c r="N923" s="579"/>
    </row>
    <row r="924" spans="14:14" ht="15.75" customHeight="1">
      <c r="N924" s="579"/>
    </row>
    <row r="925" spans="14:14" ht="15.75" customHeight="1">
      <c r="N925" s="579"/>
    </row>
    <row r="926" spans="14:14" ht="15.75" customHeight="1">
      <c r="N926" s="579"/>
    </row>
    <row r="927" spans="14:14" ht="15.75" customHeight="1">
      <c r="N927" s="579"/>
    </row>
    <row r="928" spans="14:14" ht="15.75" customHeight="1">
      <c r="N928" s="579"/>
    </row>
    <row r="929" spans="14:14" ht="15.75" customHeight="1">
      <c r="N929" s="579"/>
    </row>
    <row r="930" spans="14:14" ht="15.75" customHeight="1">
      <c r="N930" s="579"/>
    </row>
    <row r="931" spans="14:14" ht="15.75" customHeight="1">
      <c r="N931" s="579"/>
    </row>
    <row r="932" spans="14:14" ht="15.75" customHeight="1">
      <c r="N932" s="579"/>
    </row>
    <row r="933" spans="14:14" ht="15.75" customHeight="1">
      <c r="N933" s="579"/>
    </row>
    <row r="934" spans="14:14" ht="15.75" customHeight="1">
      <c r="N934" s="579"/>
    </row>
    <row r="935" spans="14:14" ht="15.75" customHeight="1">
      <c r="N935" s="579"/>
    </row>
    <row r="936" spans="14:14" ht="15.75" customHeight="1">
      <c r="N936" s="579"/>
    </row>
    <row r="937" spans="14:14" ht="15.75" customHeight="1">
      <c r="N937" s="579"/>
    </row>
    <row r="938" spans="14:14" ht="15.75" customHeight="1">
      <c r="N938" s="579"/>
    </row>
    <row r="939" spans="14:14" ht="15.75" customHeight="1">
      <c r="N939" s="579"/>
    </row>
    <row r="940" spans="14:14" ht="15.75" customHeight="1">
      <c r="N940" s="579"/>
    </row>
    <row r="941" spans="14:14" ht="15.75" customHeight="1">
      <c r="N941" s="579"/>
    </row>
    <row r="942" spans="14:14" ht="15.75" customHeight="1">
      <c r="N942" s="579"/>
    </row>
    <row r="943" spans="14:14" ht="15.75" customHeight="1">
      <c r="N943" s="579"/>
    </row>
    <row r="944" spans="14:14" ht="15.75" customHeight="1">
      <c r="N944" s="579"/>
    </row>
    <row r="945" spans="14:14" ht="15.75" customHeight="1">
      <c r="N945" s="579"/>
    </row>
    <row r="946" spans="14:14" ht="15.75" customHeight="1">
      <c r="N946" s="579"/>
    </row>
    <row r="947" spans="14:14" ht="15.75" customHeight="1">
      <c r="N947" s="579"/>
    </row>
    <row r="948" spans="14:14" ht="15.75" customHeight="1">
      <c r="N948" s="579"/>
    </row>
    <row r="949" spans="14:14" ht="15.75" customHeight="1">
      <c r="N949" s="579"/>
    </row>
    <row r="950" spans="14:14" ht="15.75" customHeight="1">
      <c r="N950" s="579"/>
    </row>
    <row r="951" spans="14:14" ht="15.75" customHeight="1">
      <c r="N951" s="579"/>
    </row>
    <row r="952" spans="14:14" ht="15.75" customHeight="1">
      <c r="N952" s="579"/>
    </row>
    <row r="953" spans="14:14" ht="15.75" customHeight="1">
      <c r="N953" s="579"/>
    </row>
    <row r="954" spans="14:14" ht="15.75" customHeight="1">
      <c r="N954" s="579"/>
    </row>
    <row r="955" spans="14:14" ht="15.75" customHeight="1">
      <c r="N955" s="579"/>
    </row>
    <row r="956" spans="14:14" ht="15.75" customHeight="1">
      <c r="N956" s="579"/>
    </row>
    <row r="957" spans="14:14" ht="15.75" customHeight="1">
      <c r="N957" s="579"/>
    </row>
    <row r="958" spans="14:14" ht="15.75" customHeight="1">
      <c r="N958" s="579"/>
    </row>
    <row r="959" spans="14:14" ht="15.75" customHeight="1">
      <c r="N959" s="579"/>
    </row>
    <row r="960" spans="14:14" ht="15.75" customHeight="1">
      <c r="N960" s="579"/>
    </row>
    <row r="961" spans="14:14" ht="15.75" customHeight="1">
      <c r="N961" s="579"/>
    </row>
    <row r="962" spans="14:14" ht="15.75" customHeight="1">
      <c r="N962" s="579"/>
    </row>
    <row r="963" spans="14:14" ht="15.75" customHeight="1">
      <c r="N963" s="579"/>
    </row>
    <row r="964" spans="14:14" ht="15.75" customHeight="1">
      <c r="N964" s="579"/>
    </row>
    <row r="965" spans="14:14" ht="15.75" customHeight="1">
      <c r="N965" s="579"/>
    </row>
    <row r="966" spans="14:14" ht="15.75" customHeight="1">
      <c r="N966" s="579"/>
    </row>
    <row r="967" spans="14:14" ht="15.75" customHeight="1">
      <c r="N967" s="579"/>
    </row>
    <row r="968" spans="14:14" ht="15.75" customHeight="1">
      <c r="N968" s="579"/>
    </row>
    <row r="969" spans="14:14" ht="15.75" customHeight="1">
      <c r="N969" s="579"/>
    </row>
    <row r="970" spans="14:14" ht="15.75" customHeight="1">
      <c r="N970" s="579"/>
    </row>
    <row r="971" spans="14:14" ht="15.75" customHeight="1">
      <c r="N971" s="579"/>
    </row>
    <row r="972" spans="14:14" ht="15.75" customHeight="1">
      <c r="N972" s="579"/>
    </row>
    <row r="973" spans="14:14" ht="15.75" customHeight="1">
      <c r="N973" s="579"/>
    </row>
    <row r="974" spans="14:14" ht="15.75" customHeight="1">
      <c r="N974" s="579"/>
    </row>
    <row r="975" spans="14:14" ht="15.75" customHeight="1">
      <c r="N975" s="579"/>
    </row>
    <row r="976" spans="14:14" ht="15.75" customHeight="1">
      <c r="N976" s="579"/>
    </row>
    <row r="977" spans="14:14" ht="15.75" customHeight="1">
      <c r="N977" s="579"/>
    </row>
    <row r="978" spans="14:14" ht="15.75" customHeight="1">
      <c r="N978" s="579"/>
    </row>
    <row r="979" spans="14:14" ht="15.75" customHeight="1">
      <c r="N979" s="579"/>
    </row>
    <row r="980" spans="14:14" ht="15.75" customHeight="1">
      <c r="N980" s="579"/>
    </row>
    <row r="981" spans="14:14" ht="15.75" customHeight="1">
      <c r="N981" s="579"/>
    </row>
    <row r="982" spans="14:14" ht="15.75" customHeight="1">
      <c r="N982" s="579"/>
    </row>
    <row r="983" spans="14:14" ht="15.75" customHeight="1">
      <c r="N983" s="579"/>
    </row>
    <row r="984" spans="14:14" ht="15.75" customHeight="1">
      <c r="N984" s="579"/>
    </row>
    <row r="985" spans="14:14" ht="15.75" customHeight="1">
      <c r="N985" s="579"/>
    </row>
    <row r="986" spans="14:14" ht="15.75" customHeight="1">
      <c r="N986" s="579"/>
    </row>
    <row r="987" spans="14:14" ht="15.75" customHeight="1">
      <c r="N987" s="579"/>
    </row>
    <row r="988" spans="14:14" ht="15.75" customHeight="1">
      <c r="N988" s="579"/>
    </row>
    <row r="989" spans="14:14" ht="15.75" customHeight="1">
      <c r="N989" s="579"/>
    </row>
    <row r="990" spans="14:14" ht="15.75" customHeight="1">
      <c r="N990" s="579"/>
    </row>
    <row r="991" spans="14:14" ht="15.75" customHeight="1">
      <c r="N991" s="579"/>
    </row>
    <row r="992" spans="14:14" ht="15.75" customHeight="1">
      <c r="N992" s="579"/>
    </row>
    <row r="993" spans="14:14" ht="15.75" customHeight="1">
      <c r="N993" s="579"/>
    </row>
    <row r="994" spans="14:14" ht="15.75" customHeight="1">
      <c r="N994" s="579"/>
    </row>
    <row r="995" spans="14:14" ht="15.75" customHeight="1">
      <c r="N995" s="579"/>
    </row>
    <row r="996" spans="14:14" ht="15.75" customHeight="1">
      <c r="N996" s="579"/>
    </row>
    <row r="997" spans="14:14" ht="15.75" customHeight="1">
      <c r="N997" s="579"/>
    </row>
    <row r="998" spans="14:14" ht="15.75" customHeight="1">
      <c r="N998" s="579"/>
    </row>
    <row r="999" spans="14:14" ht="15.75" customHeight="1">
      <c r="N999" s="579"/>
    </row>
    <row r="1000" spans="14:14" ht="15.75" customHeight="1">
      <c r="N1000" s="579"/>
    </row>
    <row r="1001" spans="14:14" ht="15.75" customHeight="1">
      <c r="N1001" s="579"/>
    </row>
    <row r="1002" spans="14:14" ht="15.75" customHeight="1">
      <c r="N1002" s="579"/>
    </row>
    <row r="1003" spans="14:14" ht="15.75" customHeight="1">
      <c r="N1003" s="579"/>
    </row>
    <row r="1004" spans="14:14" ht="15.75" customHeight="1">
      <c r="N1004" s="579"/>
    </row>
    <row r="1005" spans="14:14" ht="15.75" customHeight="1">
      <c r="N1005" s="579"/>
    </row>
    <row r="1006" spans="14:14" ht="15.75" customHeight="1">
      <c r="N1006" s="579"/>
    </row>
    <row r="1007" spans="14:14" ht="15.75" customHeight="1">
      <c r="N1007" s="579"/>
    </row>
    <row r="1008" spans="14:14" ht="15.75" customHeight="1">
      <c r="N1008" s="579"/>
    </row>
    <row r="1009" spans="14:14" ht="15.75" customHeight="1">
      <c r="N1009" s="579"/>
    </row>
    <row r="1010" spans="14:14" ht="15.75" customHeight="1">
      <c r="N1010" s="579"/>
    </row>
    <row r="1011" spans="14:14" ht="15.75" customHeight="1">
      <c r="N1011" s="579"/>
    </row>
    <row r="1012" spans="14:14" ht="15.75" customHeight="1">
      <c r="N1012" s="579"/>
    </row>
    <row r="1013" spans="14:14" ht="15.75" customHeight="1">
      <c r="N1013" s="579"/>
    </row>
    <row r="1014" spans="14:14" ht="15.75" customHeight="1">
      <c r="N1014" s="579"/>
    </row>
    <row r="1015" spans="14:14" ht="15.75" customHeight="1">
      <c r="N1015" s="579"/>
    </row>
    <row r="1016" spans="14:14" ht="15.75" customHeight="1">
      <c r="N1016" s="579"/>
    </row>
    <row r="1017" spans="14:14" ht="15.75" customHeight="1">
      <c r="N1017" s="579"/>
    </row>
    <row r="1018" spans="14:14" ht="15.75" customHeight="1">
      <c r="N1018" s="579"/>
    </row>
    <row r="1019" spans="14:14" ht="15.75" customHeight="1">
      <c r="N1019" s="579"/>
    </row>
    <row r="1020" spans="14:14" ht="15.75" customHeight="1">
      <c r="N1020" s="579"/>
    </row>
    <row r="1021" spans="14:14" ht="15.75" customHeight="1">
      <c r="N1021" s="579"/>
    </row>
    <row r="1022" spans="14:14" ht="15.75" customHeight="1">
      <c r="N1022" s="579"/>
    </row>
    <row r="1023" spans="14:14" ht="15.75" customHeight="1">
      <c r="N1023" s="579"/>
    </row>
    <row r="1024" spans="14:14" ht="15.75" customHeight="1">
      <c r="N1024" s="579"/>
    </row>
    <row r="1025" spans="14:14" ht="15.75" customHeight="1">
      <c r="N1025" s="579"/>
    </row>
  </sheetData>
  <mergeCells count="31">
    <mergeCell ref="A2:V2"/>
    <mergeCell ref="A3:V3"/>
    <mergeCell ref="A4:V4"/>
    <mergeCell ref="A6:A9"/>
    <mergeCell ref="B6:B9"/>
    <mergeCell ref="F6:F9"/>
    <mergeCell ref="D7:D9"/>
    <mergeCell ref="K7:N7"/>
    <mergeCell ref="G7:J7"/>
    <mergeCell ref="O7:R7"/>
    <mergeCell ref="S7:V7"/>
    <mergeCell ref="G8:I8"/>
    <mergeCell ref="N8:N9"/>
    <mergeCell ref="O6:V6"/>
    <mergeCell ref="G6:N6"/>
    <mergeCell ref="C6:E6"/>
    <mergeCell ref="A48:V48"/>
    <mergeCell ref="A43:B43"/>
    <mergeCell ref="A11:B11"/>
    <mergeCell ref="O11:V47"/>
    <mergeCell ref="R8:R9"/>
    <mergeCell ref="V8:V9"/>
    <mergeCell ref="S8:U8"/>
    <mergeCell ref="O8:Q8"/>
    <mergeCell ref="F32:F41"/>
    <mergeCell ref="J8:J9"/>
    <mergeCell ref="E7:E9"/>
    <mergeCell ref="C7:C9"/>
    <mergeCell ref="F22:F31"/>
    <mergeCell ref="F12:F21"/>
    <mergeCell ref="K8:M8"/>
  </mergeCells>
  <printOptions horizontalCentered="1"/>
  <pageMargins left="0.59055118110236227" right="0.59055118110236227" top="0.78740157480314965" bottom="0.59055118110236227" header="0.78740157480314965" footer="0.39370078740157483"/>
  <pageSetup paperSize="9" scale="64" fitToHeight="0" pageOrder="overThenDown" orientation="landscape" cellComments="atEnd" r:id="rId1"/>
  <headerFooter>
    <oddFooter>&amp;R&amp;P of &amp;N</oddFooter>
  </headerFooter>
</worksheet>
</file>

<file path=xl/worksheets/sheet40.xml><?xml version="1.0" encoding="utf-8"?>
<worksheet xmlns="http://schemas.openxmlformats.org/spreadsheetml/2006/main" xmlns:r="http://schemas.openxmlformats.org/officeDocument/2006/relationships">
  <sheetPr>
    <tabColor rgb="FF00B050"/>
    <outlinePr summaryBelow="0" summaryRight="0"/>
    <pageSetUpPr fitToPage="1"/>
  </sheetPr>
  <dimension ref="A1:I17"/>
  <sheetViews>
    <sheetView view="pageBreakPreview" zoomScaleSheetLayoutView="100" workbookViewId="0">
      <selection activeCell="D42" sqref="D42:F43"/>
    </sheetView>
  </sheetViews>
  <sheetFormatPr defaultColWidth="14.42578125" defaultRowHeight="15.75" customHeight="1"/>
  <sheetData>
    <row r="1" spans="1:9" ht="12.75">
      <c r="A1" s="34"/>
      <c r="B1" s="34"/>
      <c r="C1" s="34"/>
      <c r="D1" s="34"/>
      <c r="E1" s="34"/>
      <c r="F1" s="34"/>
      <c r="G1" s="34"/>
      <c r="H1" s="34"/>
      <c r="I1" s="50" t="s">
        <v>459</v>
      </c>
    </row>
    <row r="2" spans="1:9" ht="12.75">
      <c r="A2" s="739" t="str">
        <f>'AT-2-S1 BUDGET'!A2</f>
        <v>[Mid Day Meal Scheme, U.P.]</v>
      </c>
      <c r="B2" s="666"/>
      <c r="C2" s="666"/>
      <c r="D2" s="666"/>
      <c r="E2" s="666"/>
      <c r="F2" s="666"/>
      <c r="G2" s="666"/>
      <c r="H2" s="666"/>
      <c r="I2" s="666"/>
    </row>
    <row r="3" spans="1:9" ht="23.25">
      <c r="A3" s="737" t="str">
        <f>'AT-2-S1 BUDGET'!A3</f>
        <v>Annual Work Plan and Budget 2019-20</v>
      </c>
      <c r="B3" s="666"/>
      <c r="C3" s="666"/>
      <c r="D3" s="666"/>
      <c r="E3" s="666"/>
      <c r="F3" s="666"/>
      <c r="G3" s="666"/>
      <c r="H3" s="666"/>
      <c r="I3" s="666"/>
    </row>
    <row r="4" spans="1:9" ht="12.75">
      <c r="A4" s="754" t="s">
        <v>460</v>
      </c>
      <c r="B4" s="666"/>
      <c r="C4" s="666"/>
      <c r="D4" s="666"/>
      <c r="E4" s="666"/>
      <c r="F4" s="666"/>
      <c r="G4" s="666"/>
      <c r="H4" s="666"/>
      <c r="I4" s="666"/>
    </row>
    <row r="5" spans="1:9" ht="12.75">
      <c r="A5" s="39" t="str">
        <f>AT_2A_fundflow!A5</f>
        <v>State: UTTAR PRADESH</v>
      </c>
      <c r="B5" s="39"/>
      <c r="C5" s="34"/>
      <c r="D5" s="34"/>
      <c r="E5" s="34"/>
      <c r="F5" s="34"/>
      <c r="G5" s="51"/>
      <c r="H5" s="51"/>
      <c r="I5" s="53" t="str">
        <f>AT_2A_fundflow!U5</f>
        <v>(For the Period 01.04.18 to 31.03.19)</v>
      </c>
    </row>
    <row r="6" spans="1:9" ht="12.75">
      <c r="A6" s="753" t="s">
        <v>83</v>
      </c>
      <c r="B6" s="753" t="s">
        <v>90</v>
      </c>
      <c r="C6" s="755" t="s">
        <v>464</v>
      </c>
      <c r="D6" s="654"/>
      <c r="E6" s="655"/>
      <c r="F6" s="755" t="s">
        <v>466</v>
      </c>
      <c r="G6" s="654"/>
      <c r="H6" s="655"/>
      <c r="I6" s="753" t="s">
        <v>372</v>
      </c>
    </row>
    <row r="7" spans="1:9" ht="25.5">
      <c r="A7" s="657"/>
      <c r="B7" s="657"/>
      <c r="C7" s="44" t="s">
        <v>469</v>
      </c>
      <c r="D7" s="44" t="s">
        <v>239</v>
      </c>
      <c r="E7" s="44" t="s">
        <v>470</v>
      </c>
      <c r="F7" s="44" t="s">
        <v>469</v>
      </c>
      <c r="G7" s="44" t="s">
        <v>239</v>
      </c>
      <c r="H7" s="44" t="s">
        <v>470</v>
      </c>
      <c r="I7" s="657"/>
    </row>
    <row r="8" spans="1:9" ht="12.75">
      <c r="A8" s="44">
        <v>1</v>
      </c>
      <c r="B8" s="44">
        <v>2</v>
      </c>
      <c r="C8" s="44">
        <v>3</v>
      </c>
      <c r="D8" s="44">
        <v>4</v>
      </c>
      <c r="E8" s="44">
        <v>5</v>
      </c>
      <c r="F8" s="44">
        <v>6</v>
      </c>
      <c r="G8" s="44">
        <v>7</v>
      </c>
      <c r="H8" s="44">
        <v>8</v>
      </c>
      <c r="I8" s="44">
        <v>9</v>
      </c>
    </row>
    <row r="9" spans="1:9" ht="197.25" customHeight="1">
      <c r="A9" s="785" t="s">
        <v>472</v>
      </c>
      <c r="B9" s="654"/>
      <c r="C9" s="654"/>
      <c r="D9" s="654"/>
      <c r="E9" s="654"/>
      <c r="F9" s="654"/>
      <c r="G9" s="654"/>
      <c r="H9" s="654"/>
      <c r="I9" s="655"/>
    </row>
    <row r="15" spans="1:9" ht="12.75">
      <c r="A15" s="14" t="str">
        <f>AT_2A_fundflow!A53</f>
        <v>Date:</v>
      </c>
      <c r="H15" s="13" t="str">
        <f>'AT-1'!J46</f>
        <v>(Signature)</v>
      </c>
    </row>
    <row r="16" spans="1:9" ht="12.75">
      <c r="A16" s="14" t="str">
        <f>AT_2A_fundflow!A54</f>
        <v>Place: LUCKNOW</v>
      </c>
      <c r="H16" s="13" t="str">
        <f>'AT-1'!J47</f>
        <v>Secretary Basic Education Department</v>
      </c>
    </row>
    <row r="17" spans="7:7" ht="12.75">
      <c r="G17" s="13" t="str">
        <f>'AT-1'!I48</f>
        <v>Seal:</v>
      </c>
    </row>
  </sheetData>
  <mergeCells count="9">
    <mergeCell ref="A9:I9"/>
    <mergeCell ref="F6:H6"/>
    <mergeCell ref="I6:I7"/>
    <mergeCell ref="A2:I2"/>
    <mergeCell ref="A6:A7"/>
    <mergeCell ref="B6:B7"/>
    <mergeCell ref="A3:I3"/>
    <mergeCell ref="A4:I4"/>
    <mergeCell ref="C6:E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1.xml><?xml version="1.0" encoding="utf-8"?>
<worksheet xmlns="http://schemas.openxmlformats.org/spreadsheetml/2006/main" xmlns:r="http://schemas.openxmlformats.org/officeDocument/2006/relationships">
  <sheetPr>
    <tabColor rgb="FF00B050"/>
    <outlinePr summaryBelow="0" summaryRight="0"/>
    <pageSetUpPr fitToPage="1"/>
  </sheetPr>
  <dimension ref="A1:Z92"/>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21" customHeight="1"/>
  <cols>
    <col min="1" max="1" width="6.42578125" style="360" customWidth="1"/>
    <col min="2" max="2" width="21.42578125" style="360" customWidth="1"/>
    <col min="3" max="12" width="10.7109375" style="360" customWidth="1"/>
    <col min="13" max="16384" width="14.42578125" style="360"/>
  </cols>
  <sheetData>
    <row r="1" spans="1:26" ht="12.75">
      <c r="A1" s="286"/>
      <c r="B1" s="286"/>
      <c r="C1" s="286"/>
      <c r="D1" s="286"/>
      <c r="E1" s="286"/>
      <c r="F1" s="286"/>
      <c r="G1" s="286"/>
      <c r="H1" s="286"/>
      <c r="I1" s="286"/>
      <c r="J1" s="286"/>
      <c r="K1" s="286"/>
      <c r="L1" s="328" t="s">
        <v>458</v>
      </c>
    </row>
    <row r="2" spans="1:26" ht="12.75">
      <c r="A2" s="701" t="str">
        <f>'AT-2-S1 BUDGET'!A2</f>
        <v>[Mid Day Meal Scheme, U.P.]</v>
      </c>
      <c r="B2" s="702"/>
      <c r="C2" s="702"/>
      <c r="D2" s="702"/>
      <c r="E2" s="702"/>
      <c r="F2" s="702"/>
      <c r="G2" s="702"/>
      <c r="H2" s="702"/>
      <c r="I2" s="702"/>
      <c r="J2" s="702"/>
      <c r="K2" s="702"/>
      <c r="L2" s="702"/>
    </row>
    <row r="3" spans="1:26" ht="23.25">
      <c r="A3" s="704" t="str">
        <f>'AT-2-S1 BUDGET'!A3</f>
        <v>Annual Work Plan and Budget 2019-20</v>
      </c>
      <c r="B3" s="702"/>
      <c r="C3" s="702"/>
      <c r="D3" s="702"/>
      <c r="E3" s="702"/>
      <c r="F3" s="702"/>
      <c r="G3" s="702"/>
      <c r="H3" s="702"/>
      <c r="I3" s="702"/>
      <c r="J3" s="702"/>
      <c r="K3" s="702"/>
      <c r="L3" s="702"/>
    </row>
    <row r="4" spans="1:26" ht="12.75">
      <c r="A4" s="705" t="s">
        <v>956</v>
      </c>
      <c r="B4" s="702"/>
      <c r="C4" s="702"/>
      <c r="D4" s="702"/>
      <c r="E4" s="702"/>
      <c r="F4" s="702"/>
      <c r="G4" s="702"/>
      <c r="H4" s="702"/>
      <c r="I4" s="702"/>
      <c r="J4" s="702"/>
      <c r="K4" s="702"/>
      <c r="L4" s="702"/>
    </row>
    <row r="5" spans="1:26" ht="12.75">
      <c r="A5" s="295" t="str">
        <f>AT_2A_fundflow!A5</f>
        <v>State: UTTAR PRADESH</v>
      </c>
      <c r="B5" s="286"/>
      <c r="C5" s="286"/>
      <c r="D5" s="286"/>
      <c r="E5" s="286"/>
      <c r="F5" s="286"/>
      <c r="G5" s="286"/>
      <c r="H5" s="286"/>
      <c r="I5" s="286"/>
      <c r="J5" s="286"/>
      <c r="K5" s="286"/>
      <c r="L5" s="296" t="str">
        <f>AT_2A_fundflow!U5</f>
        <v>(For the Period 01.04.18 to 31.03.19)</v>
      </c>
    </row>
    <row r="6" spans="1:26" ht="56.25" customHeight="1">
      <c r="A6" s="691" t="s">
        <v>83</v>
      </c>
      <c r="B6" s="691" t="s">
        <v>90</v>
      </c>
      <c r="C6" s="691" t="s">
        <v>461</v>
      </c>
      <c r="D6" s="691" t="s">
        <v>462</v>
      </c>
      <c r="E6" s="693" t="s">
        <v>463</v>
      </c>
      <c r="F6" s="708"/>
      <c r="G6" s="693" t="s">
        <v>465</v>
      </c>
      <c r="H6" s="708"/>
      <c r="I6" s="693" t="s">
        <v>467</v>
      </c>
      <c r="J6" s="708"/>
      <c r="K6" s="693" t="s">
        <v>468</v>
      </c>
      <c r="L6" s="708"/>
    </row>
    <row r="7" spans="1:26" ht="42.75" customHeight="1">
      <c r="A7" s="706"/>
      <c r="B7" s="706"/>
      <c r="C7" s="706"/>
      <c r="D7" s="706"/>
      <c r="E7" s="285" t="s">
        <v>471</v>
      </c>
      <c r="F7" s="285" t="s">
        <v>462</v>
      </c>
      <c r="G7" s="285" t="s">
        <v>471</v>
      </c>
      <c r="H7" s="285" t="s">
        <v>462</v>
      </c>
      <c r="I7" s="285" t="s">
        <v>471</v>
      </c>
      <c r="J7" s="285" t="s">
        <v>462</v>
      </c>
      <c r="K7" s="285" t="s">
        <v>471</v>
      </c>
      <c r="L7" s="285" t="s">
        <v>462</v>
      </c>
    </row>
    <row r="8" spans="1:26" ht="12.75">
      <c r="A8" s="285">
        <v>1</v>
      </c>
      <c r="B8" s="285">
        <v>2</v>
      </c>
      <c r="C8" s="285">
        <v>3</v>
      </c>
      <c r="D8" s="285">
        <v>4</v>
      </c>
      <c r="E8" s="285">
        <v>5</v>
      </c>
      <c r="F8" s="285">
        <v>6</v>
      </c>
      <c r="G8" s="285">
        <v>7</v>
      </c>
      <c r="H8" s="285">
        <v>8</v>
      </c>
      <c r="I8" s="285">
        <v>9</v>
      </c>
      <c r="J8" s="285">
        <v>10</v>
      </c>
      <c r="K8" s="285">
        <v>11</v>
      </c>
      <c r="L8" s="285">
        <v>12</v>
      </c>
    </row>
    <row r="9" spans="1:26" ht="12.75">
      <c r="A9" s="289"/>
      <c r="B9" s="289" t="s">
        <v>27</v>
      </c>
      <c r="C9" s="395">
        <f t="shared" ref="C9:L9" si="0">SUM(C10:C84)</f>
        <v>168283</v>
      </c>
      <c r="D9" s="395">
        <f t="shared" si="0"/>
        <v>18019846</v>
      </c>
      <c r="E9" s="395">
        <f t="shared" si="0"/>
        <v>162895</v>
      </c>
      <c r="F9" s="395">
        <f t="shared" si="0"/>
        <v>11879691</v>
      </c>
      <c r="G9" s="395">
        <f t="shared" si="0"/>
        <v>162895</v>
      </c>
      <c r="H9" s="395">
        <f t="shared" si="0"/>
        <v>11879691</v>
      </c>
      <c r="I9" s="395">
        <f t="shared" si="0"/>
        <v>162895</v>
      </c>
      <c r="J9" s="395">
        <f t="shared" si="0"/>
        <v>11879691</v>
      </c>
      <c r="K9" s="395">
        <f t="shared" si="0"/>
        <v>51435</v>
      </c>
      <c r="L9" s="395">
        <f t="shared" si="0"/>
        <v>156456</v>
      </c>
      <c r="M9" s="406"/>
      <c r="N9" s="197"/>
      <c r="O9" s="197"/>
      <c r="P9" s="197"/>
      <c r="Q9" s="197"/>
      <c r="R9" s="197"/>
      <c r="S9" s="197"/>
      <c r="T9" s="197"/>
      <c r="U9" s="197"/>
      <c r="V9" s="197"/>
      <c r="W9" s="197"/>
      <c r="X9" s="197"/>
      <c r="Y9" s="197"/>
      <c r="Z9" s="197"/>
    </row>
    <row r="10" spans="1:26" ht="12.75">
      <c r="A10" s="290">
        <f>AT3A_Schools_PS!A10</f>
        <v>1</v>
      </c>
      <c r="B10" s="290" t="str">
        <f>AT3A_Schools_PS!B10</f>
        <v>01-AGRA</v>
      </c>
      <c r="C10" s="407">
        <f>'AT-3'!G9</f>
        <v>3069</v>
      </c>
      <c r="D10" s="407">
        <f>'AT4_enrolment vs availed_PY'!H10+'AT4A_enrolment vs availed_UPY'!H10</f>
        <v>268148</v>
      </c>
      <c r="E10" s="290">
        <v>3259</v>
      </c>
      <c r="F10" s="290">
        <v>202944</v>
      </c>
      <c r="G10" s="290">
        <v>3259</v>
      </c>
      <c r="H10" s="290">
        <v>202944</v>
      </c>
      <c r="I10" s="290">
        <v>3259</v>
      </c>
      <c r="J10" s="290">
        <v>202944</v>
      </c>
      <c r="K10" s="290">
        <v>787</v>
      </c>
      <c r="L10" s="290">
        <v>4685</v>
      </c>
    </row>
    <row r="11" spans="1:26" ht="12.75">
      <c r="A11" s="290">
        <f>AT3A_Schools_PS!A11</f>
        <v>2</v>
      </c>
      <c r="B11" s="290" t="str">
        <f>AT3A_Schools_PS!B11</f>
        <v>02-ALIGARH</v>
      </c>
      <c r="C11" s="407">
        <f>'AT-3'!G10</f>
        <v>2644</v>
      </c>
      <c r="D11" s="407">
        <f>'AT4_enrolment vs availed_PY'!H11+'AT4A_enrolment vs availed_UPY'!H11</f>
        <v>259310</v>
      </c>
      <c r="E11" s="290">
        <v>2598</v>
      </c>
      <c r="F11" s="290">
        <v>123145</v>
      </c>
      <c r="G11" s="290">
        <v>2598</v>
      </c>
      <c r="H11" s="290">
        <v>123145</v>
      </c>
      <c r="I11" s="290">
        <v>2598</v>
      </c>
      <c r="J11" s="290">
        <v>123145</v>
      </c>
      <c r="K11" s="290">
        <v>1951</v>
      </c>
      <c r="L11" s="290">
        <v>2751</v>
      </c>
    </row>
    <row r="12" spans="1:26" ht="12.75">
      <c r="A12" s="290">
        <f>AT3A_Schools_PS!A12</f>
        <v>3</v>
      </c>
      <c r="B12" s="290" t="str">
        <f>AT3A_Schools_PS!B12</f>
        <v>03-ALLAHABAD</v>
      </c>
      <c r="C12" s="407">
        <f>'AT-3'!G11</f>
        <v>3887</v>
      </c>
      <c r="D12" s="407">
        <f>'AT4_enrolment vs availed_PY'!H12+'AT4A_enrolment vs availed_UPY'!H12</f>
        <v>498445</v>
      </c>
      <c r="E12" s="290">
        <v>3628</v>
      </c>
      <c r="F12" s="290">
        <v>310234</v>
      </c>
      <c r="G12" s="290">
        <v>3628</v>
      </c>
      <c r="H12" s="290">
        <v>310234</v>
      </c>
      <c r="I12" s="290">
        <v>3628</v>
      </c>
      <c r="J12" s="290">
        <v>310234</v>
      </c>
      <c r="K12" s="290">
        <v>598</v>
      </c>
      <c r="L12" s="290">
        <v>5295</v>
      </c>
    </row>
    <row r="13" spans="1:26" ht="12.75">
      <c r="A13" s="290">
        <f>AT3A_Schools_PS!A13</f>
        <v>4</v>
      </c>
      <c r="B13" s="290" t="str">
        <f>AT3A_Schools_PS!B13</f>
        <v>04-AMBEDKAR NAGAR</v>
      </c>
      <c r="C13" s="407">
        <f>'AT-3'!G12</f>
        <v>2049</v>
      </c>
      <c r="D13" s="407">
        <f>'AT4_enrolment vs availed_PY'!H13+'AT4A_enrolment vs availed_UPY'!H13</f>
        <v>207900</v>
      </c>
      <c r="E13" s="290">
        <v>1997</v>
      </c>
      <c r="F13" s="290">
        <v>131150</v>
      </c>
      <c r="G13" s="290">
        <v>1997</v>
      </c>
      <c r="H13" s="290">
        <v>131150</v>
      </c>
      <c r="I13" s="290">
        <v>1997</v>
      </c>
      <c r="J13" s="290">
        <v>131150</v>
      </c>
      <c r="K13" s="290">
        <v>1214</v>
      </c>
      <c r="L13" s="290">
        <v>2460</v>
      </c>
    </row>
    <row r="14" spans="1:26" ht="12.75">
      <c r="A14" s="290">
        <f>AT3A_Schools_PS!A14</f>
        <v>5</v>
      </c>
      <c r="B14" s="290" t="str">
        <f>AT3A_Schools_PS!B14</f>
        <v>05-AURAIYA</v>
      </c>
      <c r="C14" s="407">
        <f>'AT-3'!G13</f>
        <v>1638</v>
      </c>
      <c r="D14" s="407">
        <f>'AT4_enrolment vs availed_PY'!H14+'AT4A_enrolment vs availed_UPY'!H14</f>
        <v>125020</v>
      </c>
      <c r="E14" s="290">
        <v>915</v>
      </c>
      <c r="F14" s="290">
        <v>81489</v>
      </c>
      <c r="G14" s="290">
        <v>915</v>
      </c>
      <c r="H14" s="290">
        <v>81489</v>
      </c>
      <c r="I14" s="290">
        <v>915</v>
      </c>
      <c r="J14" s="290">
        <v>81489</v>
      </c>
      <c r="K14" s="290">
        <v>429</v>
      </c>
      <c r="L14" s="290">
        <v>1370</v>
      </c>
    </row>
    <row r="15" spans="1:26" ht="12.75">
      <c r="A15" s="290">
        <f>AT3A_Schools_PS!A15</f>
        <v>6</v>
      </c>
      <c r="B15" s="290" t="str">
        <f>AT3A_Schools_PS!B15</f>
        <v>06-AZAMGARH</v>
      </c>
      <c r="C15" s="407">
        <f>'AT-3'!G14</f>
        <v>3564</v>
      </c>
      <c r="D15" s="407">
        <f>'AT4_enrolment vs availed_PY'!H15+'AT4A_enrolment vs availed_UPY'!H15</f>
        <v>418477</v>
      </c>
      <c r="E15" s="290">
        <v>3714</v>
      </c>
      <c r="F15" s="290">
        <v>227730</v>
      </c>
      <c r="G15" s="290">
        <v>3714</v>
      </c>
      <c r="H15" s="290">
        <v>227730</v>
      </c>
      <c r="I15" s="290">
        <v>3714</v>
      </c>
      <c r="J15" s="290">
        <v>227730</v>
      </c>
      <c r="K15" s="290">
        <v>98</v>
      </c>
      <c r="L15" s="290">
        <v>4238</v>
      </c>
    </row>
    <row r="16" spans="1:26" ht="12.75">
      <c r="A16" s="290">
        <f>AT3A_Schools_PS!A16</f>
        <v>7</v>
      </c>
      <c r="B16" s="290" t="str">
        <f>AT3A_Schools_PS!B16</f>
        <v>07-BADAUN</v>
      </c>
      <c r="C16" s="407">
        <f>'AT-3'!G15</f>
        <v>2540</v>
      </c>
      <c r="D16" s="407">
        <f>'AT4_enrolment vs availed_PY'!H16+'AT4A_enrolment vs availed_UPY'!H16</f>
        <v>351563</v>
      </c>
      <c r="E16" s="290">
        <v>2574</v>
      </c>
      <c r="F16" s="290">
        <v>194634</v>
      </c>
      <c r="G16" s="290">
        <v>2574</v>
      </c>
      <c r="H16" s="290">
        <v>194634</v>
      </c>
      <c r="I16" s="290">
        <v>2574</v>
      </c>
      <c r="J16" s="290">
        <v>194634</v>
      </c>
      <c r="K16" s="290">
        <v>2224</v>
      </c>
      <c r="L16" s="290">
        <v>2883</v>
      </c>
    </row>
    <row r="17" spans="1:12" ht="12.75">
      <c r="A17" s="290">
        <f>AT3A_Schools_PS!A17</f>
        <v>8</v>
      </c>
      <c r="B17" s="290" t="str">
        <f>AT3A_Schools_PS!B17</f>
        <v>08-BAGHPAT</v>
      </c>
      <c r="C17" s="407">
        <f>'AT-3'!G16</f>
        <v>778</v>
      </c>
      <c r="D17" s="407">
        <f>'AT4_enrolment vs availed_PY'!H17+'AT4A_enrolment vs availed_UPY'!H17</f>
        <v>93248</v>
      </c>
      <c r="E17" s="290">
        <v>1180</v>
      </c>
      <c r="F17" s="290">
        <v>95708</v>
      </c>
      <c r="G17" s="290">
        <v>1180</v>
      </c>
      <c r="H17" s="290">
        <v>95708</v>
      </c>
      <c r="I17" s="290">
        <v>1180</v>
      </c>
      <c r="J17" s="290">
        <v>95708</v>
      </c>
      <c r="K17" s="290">
        <v>458</v>
      </c>
      <c r="L17" s="290">
        <v>1175</v>
      </c>
    </row>
    <row r="18" spans="1:12" ht="12.75">
      <c r="A18" s="290">
        <f>AT3A_Schools_PS!A18</f>
        <v>9</v>
      </c>
      <c r="B18" s="290" t="str">
        <f>AT3A_Schools_PS!B18</f>
        <v>09-BAHRAICH</v>
      </c>
      <c r="C18" s="407">
        <f>'AT-3'!G17</f>
        <v>3520</v>
      </c>
      <c r="D18" s="407">
        <f>'AT4_enrolment vs availed_PY'!H18+'AT4A_enrolment vs availed_UPY'!H18</f>
        <v>483209</v>
      </c>
      <c r="E18" s="290">
        <v>2638</v>
      </c>
      <c r="F18" s="290">
        <v>191424</v>
      </c>
      <c r="G18" s="290">
        <v>2638</v>
      </c>
      <c r="H18" s="290">
        <v>191424</v>
      </c>
      <c r="I18" s="290">
        <v>2638</v>
      </c>
      <c r="J18" s="290">
        <v>191424</v>
      </c>
      <c r="K18" s="290">
        <v>387</v>
      </c>
      <c r="L18" s="290">
        <v>3250</v>
      </c>
    </row>
    <row r="19" spans="1:12" ht="12.75">
      <c r="A19" s="290">
        <f>AT3A_Schools_PS!A19</f>
        <v>10</v>
      </c>
      <c r="B19" s="290" t="str">
        <f>AT3A_Schools_PS!B19</f>
        <v>10-BALLIA</v>
      </c>
      <c r="C19" s="407">
        <f>'AT-3'!G18</f>
        <v>2842</v>
      </c>
      <c r="D19" s="407">
        <f>'AT4_enrolment vs availed_PY'!H19+'AT4A_enrolment vs availed_UPY'!H19</f>
        <v>306705</v>
      </c>
      <c r="E19" s="290">
        <v>1416</v>
      </c>
      <c r="F19" s="290">
        <v>167363</v>
      </c>
      <c r="G19" s="290">
        <v>1416</v>
      </c>
      <c r="H19" s="290">
        <v>167363</v>
      </c>
      <c r="I19" s="290">
        <v>1416</v>
      </c>
      <c r="J19" s="290">
        <v>167363</v>
      </c>
      <c r="K19" s="290">
        <v>266</v>
      </c>
      <c r="L19" s="290">
        <v>1373</v>
      </c>
    </row>
    <row r="20" spans="1:12" ht="12.75">
      <c r="A20" s="290">
        <f>AT3A_Schools_PS!A20</f>
        <v>11</v>
      </c>
      <c r="B20" s="290" t="str">
        <f>AT3A_Schools_PS!B20</f>
        <v>11-BALRAMPUR</v>
      </c>
      <c r="C20" s="407">
        <f>'AT-3'!G19</f>
        <v>2294</v>
      </c>
      <c r="D20" s="407">
        <f>'AT4_enrolment vs availed_PY'!H20+'AT4A_enrolment vs availed_UPY'!H20</f>
        <v>262496</v>
      </c>
      <c r="E20" s="290">
        <v>1389</v>
      </c>
      <c r="F20" s="290">
        <v>97257</v>
      </c>
      <c r="G20" s="290">
        <v>1389</v>
      </c>
      <c r="H20" s="290">
        <v>97257</v>
      </c>
      <c r="I20" s="290">
        <v>1389</v>
      </c>
      <c r="J20" s="290">
        <v>97257</v>
      </c>
      <c r="K20" s="290">
        <v>1685</v>
      </c>
      <c r="L20" s="290">
        <v>1498</v>
      </c>
    </row>
    <row r="21" spans="1:12" ht="12.75">
      <c r="A21" s="290">
        <f>AT3A_Schools_PS!A21</f>
        <v>12</v>
      </c>
      <c r="B21" s="290" t="str">
        <f>AT3A_Schools_PS!B21</f>
        <v>12-BANDA</v>
      </c>
      <c r="C21" s="407">
        <f>'AT-3'!G20</f>
        <v>2100</v>
      </c>
      <c r="D21" s="407">
        <f>'AT4_enrolment vs availed_PY'!H21+'AT4A_enrolment vs availed_UPY'!H21</f>
        <v>236440</v>
      </c>
      <c r="E21" s="290">
        <v>2113</v>
      </c>
      <c r="F21" s="290">
        <v>162309</v>
      </c>
      <c r="G21" s="290">
        <v>2113</v>
      </c>
      <c r="H21" s="290">
        <v>162309</v>
      </c>
      <c r="I21" s="290">
        <v>2113</v>
      </c>
      <c r="J21" s="290">
        <v>162309</v>
      </c>
      <c r="K21" s="290">
        <v>95</v>
      </c>
      <c r="L21" s="290">
        <v>2092</v>
      </c>
    </row>
    <row r="22" spans="1:12" ht="12.75">
      <c r="A22" s="290">
        <f>AT3A_Schools_PS!A22</f>
        <v>13</v>
      </c>
      <c r="B22" s="290" t="str">
        <f>AT3A_Schools_PS!B22</f>
        <v>13-BARABANKI</v>
      </c>
      <c r="C22" s="407">
        <f>'AT-3'!G21</f>
        <v>3132</v>
      </c>
      <c r="D22" s="407">
        <f>'AT4_enrolment vs availed_PY'!H22+'AT4A_enrolment vs availed_UPY'!H22</f>
        <v>356814</v>
      </c>
      <c r="E22" s="290">
        <v>2923</v>
      </c>
      <c r="F22" s="290">
        <v>192613</v>
      </c>
      <c r="G22" s="290">
        <v>2923</v>
      </c>
      <c r="H22" s="290">
        <v>192613</v>
      </c>
      <c r="I22" s="290">
        <v>2923</v>
      </c>
      <c r="J22" s="290">
        <v>192613</v>
      </c>
      <c r="K22" s="290">
        <v>678</v>
      </c>
      <c r="L22" s="290">
        <v>4343</v>
      </c>
    </row>
    <row r="23" spans="1:12" ht="12.75">
      <c r="A23" s="290">
        <f>AT3A_Schools_PS!A23</f>
        <v>14</v>
      </c>
      <c r="B23" s="290" t="str">
        <f>AT3A_Schools_PS!B23</f>
        <v>14-BAREILY</v>
      </c>
      <c r="C23" s="407">
        <f>'AT-3'!G22</f>
        <v>3020</v>
      </c>
      <c r="D23" s="407">
        <f>'AT4_enrolment vs availed_PY'!H23+'AT4A_enrolment vs availed_UPY'!H23</f>
        <v>363284</v>
      </c>
      <c r="E23" s="290">
        <v>2816</v>
      </c>
      <c r="F23" s="290">
        <v>214351</v>
      </c>
      <c r="G23" s="290">
        <v>2816</v>
      </c>
      <c r="H23" s="290">
        <v>214351</v>
      </c>
      <c r="I23" s="290">
        <v>2816</v>
      </c>
      <c r="J23" s="290">
        <v>214351</v>
      </c>
      <c r="K23" s="290">
        <v>521</v>
      </c>
      <c r="L23" s="290">
        <v>3581</v>
      </c>
    </row>
    <row r="24" spans="1:12" ht="12.75">
      <c r="A24" s="290">
        <f>AT3A_Schools_PS!A24</f>
        <v>15</v>
      </c>
      <c r="B24" s="290" t="str">
        <f>AT3A_Schools_PS!B24</f>
        <v>15-BASTI</v>
      </c>
      <c r="C24" s="407">
        <f>'AT-3'!G23</f>
        <v>2542</v>
      </c>
      <c r="D24" s="407">
        <f>'AT4_enrolment vs availed_PY'!H24+'AT4A_enrolment vs availed_UPY'!H24</f>
        <v>236134</v>
      </c>
      <c r="E24" s="290">
        <v>6532</v>
      </c>
      <c r="F24" s="290">
        <v>170698</v>
      </c>
      <c r="G24" s="290">
        <v>6532</v>
      </c>
      <c r="H24" s="290">
        <v>170698</v>
      </c>
      <c r="I24" s="290">
        <v>6532</v>
      </c>
      <c r="J24" s="290">
        <v>170698</v>
      </c>
      <c r="K24" s="290">
        <v>1174</v>
      </c>
      <c r="L24" s="290">
        <v>1744</v>
      </c>
    </row>
    <row r="25" spans="1:12" ht="12.75">
      <c r="A25" s="290">
        <f>AT3A_Schools_PS!A25</f>
        <v>16</v>
      </c>
      <c r="B25" s="290" t="str">
        <f>AT3A_Schools_PS!B25</f>
        <v>16-BHADOHI</v>
      </c>
      <c r="C25" s="407">
        <f>'AT-3'!G24</f>
        <v>1153</v>
      </c>
      <c r="D25" s="407">
        <f>'AT4_enrolment vs availed_PY'!H25+'AT4A_enrolment vs availed_UPY'!H25</f>
        <v>157894</v>
      </c>
      <c r="E25" s="290">
        <v>1168</v>
      </c>
      <c r="F25" s="290">
        <v>103607</v>
      </c>
      <c r="G25" s="290">
        <v>1168</v>
      </c>
      <c r="H25" s="290">
        <v>103607</v>
      </c>
      <c r="I25" s="290">
        <v>1168</v>
      </c>
      <c r="J25" s="290">
        <v>103607</v>
      </c>
      <c r="K25" s="290">
        <v>282</v>
      </c>
      <c r="L25" s="290">
        <v>1456</v>
      </c>
    </row>
    <row r="26" spans="1:12" ht="12.75">
      <c r="A26" s="290">
        <f>AT3A_Schools_PS!A26</f>
        <v>17</v>
      </c>
      <c r="B26" s="290" t="str">
        <f>AT3A_Schools_PS!B26</f>
        <v>17-BIJNOUR</v>
      </c>
      <c r="C26" s="407">
        <f>'AT-3'!G25</f>
        <v>2707</v>
      </c>
      <c r="D26" s="407">
        <f>'AT4_enrolment vs availed_PY'!H26+'AT4A_enrolment vs availed_UPY'!H26</f>
        <v>228618</v>
      </c>
      <c r="E26" s="290">
        <v>1895</v>
      </c>
      <c r="F26" s="290">
        <v>144292</v>
      </c>
      <c r="G26" s="290">
        <v>1895</v>
      </c>
      <c r="H26" s="290">
        <v>144292</v>
      </c>
      <c r="I26" s="290">
        <v>1895</v>
      </c>
      <c r="J26" s="290">
        <v>144292</v>
      </c>
      <c r="K26" s="290">
        <v>173</v>
      </c>
      <c r="L26" s="290">
        <v>649</v>
      </c>
    </row>
    <row r="27" spans="1:12" ht="12.75">
      <c r="A27" s="290">
        <f>AT3A_Schools_PS!A27</f>
        <v>18</v>
      </c>
      <c r="B27" s="290" t="str">
        <f>AT3A_Schools_PS!B27</f>
        <v>18-BULANDSHAHAR</v>
      </c>
      <c r="C27" s="407">
        <f>'AT-3'!G26</f>
        <v>2614</v>
      </c>
      <c r="D27" s="407">
        <f>'AT4_enrolment vs availed_PY'!H27+'AT4A_enrolment vs availed_UPY'!H27</f>
        <v>272349</v>
      </c>
      <c r="E27" s="290">
        <v>2903</v>
      </c>
      <c r="F27" s="290">
        <v>214245</v>
      </c>
      <c r="G27" s="290">
        <v>2903</v>
      </c>
      <c r="H27" s="290">
        <v>214245</v>
      </c>
      <c r="I27" s="290">
        <v>2903</v>
      </c>
      <c r="J27" s="290">
        <v>214245</v>
      </c>
      <c r="K27" s="290">
        <v>1460</v>
      </c>
      <c r="L27" s="290">
        <v>3197</v>
      </c>
    </row>
    <row r="28" spans="1:12" ht="12.75">
      <c r="A28" s="290">
        <f>AT3A_Schools_PS!A28</f>
        <v>19</v>
      </c>
      <c r="B28" s="290" t="str">
        <f>AT3A_Schools_PS!B28</f>
        <v>19-CHANDAULI</v>
      </c>
      <c r="C28" s="407">
        <f>'AT-3'!G27</f>
        <v>1551</v>
      </c>
      <c r="D28" s="407">
        <f>'AT4_enrolment vs availed_PY'!H28+'AT4A_enrolment vs availed_UPY'!H28</f>
        <v>233015</v>
      </c>
      <c r="E28" s="290">
        <v>1266</v>
      </c>
      <c r="F28" s="290">
        <v>173337</v>
      </c>
      <c r="G28" s="290">
        <v>1266</v>
      </c>
      <c r="H28" s="290">
        <v>173337</v>
      </c>
      <c r="I28" s="290">
        <v>1266</v>
      </c>
      <c r="J28" s="290">
        <v>173337</v>
      </c>
      <c r="K28" s="290">
        <v>187</v>
      </c>
      <c r="L28" s="290">
        <v>547</v>
      </c>
    </row>
    <row r="29" spans="1:12" ht="12.75">
      <c r="A29" s="290">
        <f>AT3A_Schools_PS!A29</f>
        <v>20</v>
      </c>
      <c r="B29" s="290" t="str">
        <f>AT3A_Schools_PS!B29</f>
        <v>20-CHITRAKOOT</v>
      </c>
      <c r="C29" s="407">
        <f>'AT-3'!G28</f>
        <v>1468</v>
      </c>
      <c r="D29" s="407">
        <f>'AT4_enrolment vs availed_PY'!H29+'AT4A_enrolment vs availed_UPY'!H29</f>
        <v>145021</v>
      </c>
      <c r="E29" s="290">
        <v>1513</v>
      </c>
      <c r="F29" s="290">
        <v>85468</v>
      </c>
      <c r="G29" s="290">
        <v>1513</v>
      </c>
      <c r="H29" s="290">
        <v>85468</v>
      </c>
      <c r="I29" s="290">
        <v>1513</v>
      </c>
      <c r="J29" s="290">
        <v>85468</v>
      </c>
      <c r="K29" s="290">
        <v>47</v>
      </c>
      <c r="L29" s="290">
        <v>1009</v>
      </c>
    </row>
    <row r="30" spans="1:12" ht="12.75">
      <c r="A30" s="290">
        <f>AT3A_Schools_PS!A30</f>
        <v>21</v>
      </c>
      <c r="B30" s="290" t="str">
        <f>AT3A_Schools_PS!B30</f>
        <v>21-AMETHI</v>
      </c>
      <c r="C30" s="407">
        <f>'AT-3'!G29</f>
        <v>1848</v>
      </c>
      <c r="D30" s="407">
        <f>'AT4_enrolment vs availed_PY'!H30+'AT4A_enrolment vs availed_UPY'!H30</f>
        <v>178195</v>
      </c>
      <c r="E30" s="290">
        <v>1473</v>
      </c>
      <c r="F30" s="290">
        <v>177173</v>
      </c>
      <c r="G30" s="290">
        <v>1473</v>
      </c>
      <c r="H30" s="290">
        <v>177173</v>
      </c>
      <c r="I30" s="290">
        <v>1473</v>
      </c>
      <c r="J30" s="290">
        <v>177173</v>
      </c>
      <c r="K30" s="290">
        <v>350</v>
      </c>
      <c r="L30" s="290">
        <v>1353</v>
      </c>
    </row>
    <row r="31" spans="1:12" ht="12.75">
      <c r="A31" s="290">
        <f>AT3A_Schools_PS!A31</f>
        <v>22</v>
      </c>
      <c r="B31" s="290" t="str">
        <f>AT3A_Schools_PS!B31</f>
        <v>22-DEORIA</v>
      </c>
      <c r="C31" s="407">
        <f>'AT-3'!G30</f>
        <v>2869</v>
      </c>
      <c r="D31" s="407">
        <f>'AT4_enrolment vs availed_PY'!H31+'AT4A_enrolment vs availed_UPY'!H31</f>
        <v>286366</v>
      </c>
      <c r="E31" s="290">
        <v>2936</v>
      </c>
      <c r="F31" s="290">
        <v>445683</v>
      </c>
      <c r="G31" s="290">
        <v>2936</v>
      </c>
      <c r="H31" s="290">
        <v>445683</v>
      </c>
      <c r="I31" s="290">
        <v>2936</v>
      </c>
      <c r="J31" s="290">
        <v>445683</v>
      </c>
      <c r="K31" s="290">
        <v>0</v>
      </c>
      <c r="L31" s="290">
        <v>3716</v>
      </c>
    </row>
    <row r="32" spans="1:12" ht="12.75">
      <c r="A32" s="290">
        <f>AT3A_Schools_PS!A32</f>
        <v>23</v>
      </c>
      <c r="B32" s="290" t="str">
        <f>AT3A_Schools_PS!B32</f>
        <v>23-ETAH</v>
      </c>
      <c r="C32" s="407">
        <f>'AT-3'!G31</f>
        <v>2030</v>
      </c>
      <c r="D32" s="407">
        <f>'AT4_enrolment vs availed_PY'!H32+'AT4A_enrolment vs availed_UPY'!H32</f>
        <v>170653</v>
      </c>
      <c r="E32" s="290">
        <v>1999</v>
      </c>
      <c r="F32" s="290">
        <v>113698</v>
      </c>
      <c r="G32" s="290">
        <v>1999</v>
      </c>
      <c r="H32" s="290">
        <v>113698</v>
      </c>
      <c r="I32" s="290">
        <v>1999</v>
      </c>
      <c r="J32" s="290">
        <v>113698</v>
      </c>
      <c r="K32" s="290">
        <v>246</v>
      </c>
      <c r="L32" s="290">
        <v>1512</v>
      </c>
    </row>
    <row r="33" spans="1:12" ht="12.75">
      <c r="A33" s="290">
        <f>AT3A_Schools_PS!A33</f>
        <v>24</v>
      </c>
      <c r="B33" s="290" t="str">
        <f>AT3A_Schools_PS!B33</f>
        <v>24-FAIZABAD</v>
      </c>
      <c r="C33" s="407">
        <f>'AT-3'!G32</f>
        <v>2257</v>
      </c>
      <c r="D33" s="407">
        <f>'AT4_enrolment vs availed_PY'!H33+'AT4A_enrolment vs availed_UPY'!H33</f>
        <v>224331</v>
      </c>
      <c r="E33" s="290">
        <v>2377</v>
      </c>
      <c r="F33" s="290">
        <v>129763</v>
      </c>
      <c r="G33" s="290">
        <v>2377</v>
      </c>
      <c r="H33" s="290">
        <v>129763</v>
      </c>
      <c r="I33" s="290">
        <v>2377</v>
      </c>
      <c r="J33" s="290">
        <v>129763</v>
      </c>
      <c r="K33" s="290">
        <v>417</v>
      </c>
      <c r="L33" s="290">
        <v>1384</v>
      </c>
    </row>
    <row r="34" spans="1:12" ht="12.75">
      <c r="A34" s="290">
        <f>AT3A_Schools_PS!A34</f>
        <v>25</v>
      </c>
      <c r="B34" s="290" t="str">
        <f>AT3A_Schools_PS!B34</f>
        <v>25-FARRUKHABAD</v>
      </c>
      <c r="C34" s="407">
        <f>'AT-3'!G33</f>
        <v>1974</v>
      </c>
      <c r="D34" s="407">
        <f>'AT4_enrolment vs availed_PY'!H34+'AT4A_enrolment vs availed_UPY'!H34</f>
        <v>191324</v>
      </c>
      <c r="E34" s="290">
        <v>1719</v>
      </c>
      <c r="F34" s="290">
        <v>125698</v>
      </c>
      <c r="G34" s="290">
        <v>1719</v>
      </c>
      <c r="H34" s="290">
        <v>125698</v>
      </c>
      <c r="I34" s="290">
        <v>1719</v>
      </c>
      <c r="J34" s="290">
        <v>125698</v>
      </c>
      <c r="K34" s="290">
        <v>635</v>
      </c>
      <c r="L34" s="290">
        <v>1540</v>
      </c>
    </row>
    <row r="35" spans="1:12" ht="12.75">
      <c r="A35" s="290">
        <f>AT3A_Schools_PS!A35</f>
        <v>26</v>
      </c>
      <c r="B35" s="290" t="str">
        <f>AT3A_Schools_PS!B35</f>
        <v>26-FATEHPUR</v>
      </c>
      <c r="C35" s="407">
        <f>'AT-3'!G34</f>
        <v>2818</v>
      </c>
      <c r="D35" s="407">
        <f>'AT4_enrolment vs availed_PY'!H35+'AT4A_enrolment vs availed_UPY'!H35</f>
        <v>260452</v>
      </c>
      <c r="E35" s="290">
        <v>1577</v>
      </c>
      <c r="F35" s="290">
        <v>141469</v>
      </c>
      <c r="G35" s="290">
        <v>1577</v>
      </c>
      <c r="H35" s="290">
        <v>141469</v>
      </c>
      <c r="I35" s="290">
        <v>1577</v>
      </c>
      <c r="J35" s="290">
        <v>141469</v>
      </c>
      <c r="K35" s="290">
        <v>273</v>
      </c>
      <c r="L35" s="290">
        <v>1647</v>
      </c>
    </row>
    <row r="36" spans="1:12" ht="12.75">
      <c r="A36" s="290">
        <f>AT3A_Schools_PS!A36</f>
        <v>27</v>
      </c>
      <c r="B36" s="290" t="str">
        <f>AT3A_Schools_PS!B36</f>
        <v>27-FIROZABAD</v>
      </c>
      <c r="C36" s="407">
        <f>'AT-3'!G35</f>
        <v>2293</v>
      </c>
      <c r="D36" s="407">
        <f>'AT4_enrolment vs availed_PY'!H36+'AT4A_enrolment vs availed_UPY'!H36</f>
        <v>185345</v>
      </c>
      <c r="E36" s="290">
        <v>2036</v>
      </c>
      <c r="F36" s="290">
        <v>105177</v>
      </c>
      <c r="G36" s="290">
        <v>2036</v>
      </c>
      <c r="H36" s="290">
        <v>105177</v>
      </c>
      <c r="I36" s="290">
        <v>2036</v>
      </c>
      <c r="J36" s="290">
        <v>105177</v>
      </c>
      <c r="K36" s="290">
        <v>144</v>
      </c>
      <c r="L36" s="290">
        <v>280</v>
      </c>
    </row>
    <row r="37" spans="1:12" ht="12.75">
      <c r="A37" s="290">
        <f>AT3A_Schools_PS!A37</f>
        <v>28</v>
      </c>
      <c r="B37" s="290" t="str">
        <f>AT3A_Schools_PS!B37</f>
        <v>28-G.B. NAGAR</v>
      </c>
      <c r="C37" s="407">
        <f>'AT-3'!G36</f>
        <v>743</v>
      </c>
      <c r="D37" s="407">
        <f>'AT4_enrolment vs availed_PY'!H37+'AT4A_enrolment vs availed_UPY'!H37</f>
        <v>100076</v>
      </c>
      <c r="E37" s="290">
        <v>766</v>
      </c>
      <c r="F37" s="290">
        <v>85624</v>
      </c>
      <c r="G37" s="290">
        <v>766</v>
      </c>
      <c r="H37" s="290">
        <v>85624</v>
      </c>
      <c r="I37" s="290">
        <v>766</v>
      </c>
      <c r="J37" s="290">
        <v>85624</v>
      </c>
      <c r="K37" s="290">
        <v>288</v>
      </c>
      <c r="L37" s="290">
        <v>1755</v>
      </c>
    </row>
    <row r="38" spans="1:12" ht="12.75">
      <c r="A38" s="290">
        <f>AT3A_Schools_PS!A38</f>
        <v>29</v>
      </c>
      <c r="B38" s="290" t="str">
        <f>AT3A_Schools_PS!B38</f>
        <v>29-GHAZIPUR</v>
      </c>
      <c r="C38" s="407">
        <f>'AT-3'!G37</f>
        <v>3012</v>
      </c>
      <c r="D38" s="407">
        <f>'AT4_enrolment vs availed_PY'!H38+'AT4A_enrolment vs availed_UPY'!H38</f>
        <v>324149</v>
      </c>
      <c r="E38" s="290">
        <v>1444</v>
      </c>
      <c r="F38" s="290">
        <v>36311</v>
      </c>
      <c r="G38" s="290">
        <v>1444</v>
      </c>
      <c r="H38" s="290">
        <v>36311</v>
      </c>
      <c r="I38" s="290">
        <v>1444</v>
      </c>
      <c r="J38" s="290">
        <v>36311</v>
      </c>
      <c r="K38" s="290">
        <v>922</v>
      </c>
      <c r="L38" s="290">
        <v>3455</v>
      </c>
    </row>
    <row r="39" spans="1:12" ht="12.75">
      <c r="A39" s="290">
        <f>AT3A_Schools_PS!A39</f>
        <v>30</v>
      </c>
      <c r="B39" s="290" t="str">
        <f>AT3A_Schools_PS!B39</f>
        <v>30-GHAZIYABAD</v>
      </c>
      <c r="C39" s="407">
        <f>'AT-3'!G38</f>
        <v>673</v>
      </c>
      <c r="D39" s="407">
        <f>'AT4_enrolment vs availed_PY'!H39+'AT4A_enrolment vs availed_UPY'!H39</f>
        <v>114861</v>
      </c>
      <c r="E39" s="290">
        <v>576</v>
      </c>
      <c r="F39" s="290">
        <v>57625</v>
      </c>
      <c r="G39" s="290">
        <v>576</v>
      </c>
      <c r="H39" s="290">
        <v>57625</v>
      </c>
      <c r="I39" s="290">
        <v>576</v>
      </c>
      <c r="J39" s="290">
        <v>57625</v>
      </c>
      <c r="K39" s="290">
        <v>171</v>
      </c>
      <c r="L39" s="290">
        <v>3446</v>
      </c>
    </row>
    <row r="40" spans="1:12" ht="12.75">
      <c r="A40" s="290">
        <f>AT3A_Schools_PS!A40</f>
        <v>31</v>
      </c>
      <c r="B40" s="290" t="str">
        <f>AT3A_Schools_PS!B40</f>
        <v>31-GONDA</v>
      </c>
      <c r="C40" s="407">
        <f>'AT-3'!G39</f>
        <v>3211</v>
      </c>
      <c r="D40" s="407">
        <f>'AT4_enrolment vs availed_PY'!H40+'AT4A_enrolment vs availed_UPY'!H40</f>
        <v>368149</v>
      </c>
      <c r="E40" s="290">
        <v>2653</v>
      </c>
      <c r="F40" s="290">
        <v>147541</v>
      </c>
      <c r="G40" s="290">
        <v>2653</v>
      </c>
      <c r="H40" s="290">
        <v>147541</v>
      </c>
      <c r="I40" s="290">
        <v>2653</v>
      </c>
      <c r="J40" s="290">
        <v>147541</v>
      </c>
      <c r="K40" s="290">
        <v>1017</v>
      </c>
      <c r="L40" s="290">
        <v>3038</v>
      </c>
    </row>
    <row r="41" spans="1:12" ht="12.75">
      <c r="A41" s="290">
        <f>AT3A_Schools_PS!A41</f>
        <v>32</v>
      </c>
      <c r="B41" s="290" t="str">
        <f>AT3A_Schools_PS!B41</f>
        <v>32-GORAKHPUR</v>
      </c>
      <c r="C41" s="407">
        <f>'AT-3'!G40</f>
        <v>3221</v>
      </c>
      <c r="D41" s="407">
        <f>'AT4_enrolment vs availed_PY'!H41+'AT4A_enrolment vs availed_UPY'!H41</f>
        <v>350163</v>
      </c>
      <c r="E41" s="290">
        <v>4578</v>
      </c>
      <c r="F41" s="290">
        <v>409645</v>
      </c>
      <c r="G41" s="290">
        <v>4578</v>
      </c>
      <c r="H41" s="290">
        <v>409645</v>
      </c>
      <c r="I41" s="290">
        <v>4578</v>
      </c>
      <c r="J41" s="290">
        <v>409645</v>
      </c>
      <c r="K41" s="290">
        <v>761</v>
      </c>
      <c r="L41" s="290">
        <v>7092</v>
      </c>
    </row>
    <row r="42" spans="1:12" ht="12.75">
      <c r="A42" s="290">
        <f>AT3A_Schools_PS!A42</f>
        <v>33</v>
      </c>
      <c r="B42" s="290" t="str">
        <f>AT3A_Schools_PS!B42</f>
        <v>33-HAMEERPUR</v>
      </c>
      <c r="C42" s="407">
        <f>'AT-3'!G41</f>
        <v>1232</v>
      </c>
      <c r="D42" s="407">
        <f>'AT4_enrolment vs availed_PY'!H42+'AT4A_enrolment vs availed_UPY'!H42</f>
        <v>113992</v>
      </c>
      <c r="E42" s="290">
        <v>1101</v>
      </c>
      <c r="F42" s="290">
        <v>65624</v>
      </c>
      <c r="G42" s="290">
        <v>1101</v>
      </c>
      <c r="H42" s="290">
        <v>65624</v>
      </c>
      <c r="I42" s="290">
        <v>1101</v>
      </c>
      <c r="J42" s="290">
        <v>65624</v>
      </c>
      <c r="K42" s="290">
        <v>652</v>
      </c>
      <c r="L42" s="290">
        <v>1100</v>
      </c>
    </row>
    <row r="43" spans="1:12" ht="12.75">
      <c r="A43" s="290">
        <f>AT3A_Schools_PS!A43</f>
        <v>34</v>
      </c>
      <c r="B43" s="290" t="str">
        <f>AT3A_Schools_PS!B43</f>
        <v>34-HARDOI</v>
      </c>
      <c r="C43" s="407">
        <f>'AT-3'!G42</f>
        <v>3993</v>
      </c>
      <c r="D43" s="407">
        <f>'AT4_enrolment vs availed_PY'!H43+'AT4A_enrolment vs availed_UPY'!H43</f>
        <v>500456</v>
      </c>
      <c r="E43" s="290">
        <v>3936</v>
      </c>
      <c r="F43" s="290">
        <v>367680</v>
      </c>
      <c r="G43" s="290">
        <v>3936</v>
      </c>
      <c r="H43" s="290">
        <v>367680</v>
      </c>
      <c r="I43" s="290">
        <v>3936</v>
      </c>
      <c r="J43" s="290">
        <v>367680</v>
      </c>
      <c r="K43" s="290">
        <v>682</v>
      </c>
      <c r="L43" s="290">
        <v>5548</v>
      </c>
    </row>
    <row r="44" spans="1:12" ht="12.75">
      <c r="A44" s="290">
        <f>AT3A_Schools_PS!A44</f>
        <v>35</v>
      </c>
      <c r="B44" s="290" t="str">
        <f>AT3A_Schools_PS!B44</f>
        <v>35-HATHRAS</v>
      </c>
      <c r="C44" s="407">
        <f>'AT-3'!G43</f>
        <v>1586</v>
      </c>
      <c r="D44" s="407">
        <f>'AT4_enrolment vs availed_PY'!H44+'AT4A_enrolment vs availed_UPY'!H44</f>
        <v>139412</v>
      </c>
      <c r="E44" s="290">
        <v>1467</v>
      </c>
      <c r="F44" s="290">
        <v>96782</v>
      </c>
      <c r="G44" s="290">
        <v>1467</v>
      </c>
      <c r="H44" s="290">
        <v>96782</v>
      </c>
      <c r="I44" s="290">
        <v>1467</v>
      </c>
      <c r="J44" s="290">
        <v>96782</v>
      </c>
      <c r="K44" s="290">
        <v>583</v>
      </c>
      <c r="L44" s="290">
        <v>1569</v>
      </c>
    </row>
    <row r="45" spans="1:12" ht="12.75">
      <c r="A45" s="290">
        <f>AT3A_Schools_PS!A45</f>
        <v>36</v>
      </c>
      <c r="B45" s="290" t="str">
        <f>AT3A_Schools_PS!B45</f>
        <v>36-ITAWAH</v>
      </c>
      <c r="C45" s="407">
        <f>'AT-3'!G44</f>
        <v>1884</v>
      </c>
      <c r="D45" s="407">
        <f>'AT4_enrolment vs availed_PY'!H45+'AT4A_enrolment vs availed_UPY'!H45</f>
        <v>129805</v>
      </c>
      <c r="E45" s="290">
        <v>1695</v>
      </c>
      <c r="F45" s="290">
        <v>96492</v>
      </c>
      <c r="G45" s="290">
        <v>1695</v>
      </c>
      <c r="H45" s="290">
        <v>96492</v>
      </c>
      <c r="I45" s="290">
        <v>1695</v>
      </c>
      <c r="J45" s="290">
        <v>96492</v>
      </c>
      <c r="K45" s="290">
        <v>170</v>
      </c>
      <c r="L45" s="290">
        <v>997</v>
      </c>
    </row>
    <row r="46" spans="1:12" ht="12.75">
      <c r="A46" s="290">
        <f>AT3A_Schools_PS!A46</f>
        <v>37</v>
      </c>
      <c r="B46" s="290" t="str">
        <f>AT3A_Schools_PS!B46</f>
        <v>37-J.P. NAGAR</v>
      </c>
      <c r="C46" s="407">
        <f>'AT-3'!G45</f>
        <v>1620</v>
      </c>
      <c r="D46" s="407">
        <f>'AT4_enrolment vs availed_PY'!H46+'AT4A_enrolment vs availed_UPY'!H46</f>
        <v>131598</v>
      </c>
      <c r="E46" s="290">
        <v>1570</v>
      </c>
      <c r="F46" s="290">
        <v>111121</v>
      </c>
      <c r="G46" s="290">
        <v>1570</v>
      </c>
      <c r="H46" s="290">
        <v>111121</v>
      </c>
      <c r="I46" s="290">
        <v>1570</v>
      </c>
      <c r="J46" s="290">
        <v>111121</v>
      </c>
      <c r="K46" s="290">
        <v>235</v>
      </c>
      <c r="L46" s="290">
        <v>1497</v>
      </c>
    </row>
    <row r="47" spans="1:12" ht="12.75">
      <c r="A47" s="290">
        <f>AT3A_Schools_PS!A47</f>
        <v>38</v>
      </c>
      <c r="B47" s="290" t="str">
        <f>AT3A_Schools_PS!B47</f>
        <v>38-JALAUN</v>
      </c>
      <c r="C47" s="407">
        <f>'AT-3'!G46</f>
        <v>1918</v>
      </c>
      <c r="D47" s="407">
        <f>'AT4_enrolment vs availed_PY'!H47+'AT4A_enrolment vs availed_UPY'!H47</f>
        <v>143299</v>
      </c>
      <c r="E47" s="290">
        <v>2208</v>
      </c>
      <c r="F47" s="290">
        <v>157235</v>
      </c>
      <c r="G47" s="290">
        <v>2208</v>
      </c>
      <c r="H47" s="290">
        <v>157235</v>
      </c>
      <c r="I47" s="290">
        <v>2208</v>
      </c>
      <c r="J47" s="290">
        <v>157235</v>
      </c>
      <c r="K47" s="290">
        <v>314</v>
      </c>
      <c r="L47" s="290">
        <v>2226</v>
      </c>
    </row>
    <row r="48" spans="1:12" ht="12.75">
      <c r="A48" s="290">
        <f>AT3A_Schools_PS!A48</f>
        <v>39</v>
      </c>
      <c r="B48" s="290" t="str">
        <f>AT3A_Schools_PS!B48</f>
        <v>39-JAUNPUR</v>
      </c>
      <c r="C48" s="407">
        <f>'AT-3'!G47</f>
        <v>3553</v>
      </c>
      <c r="D48" s="407">
        <f>'AT4_enrolment vs availed_PY'!H48+'AT4A_enrolment vs availed_UPY'!H48</f>
        <v>449219</v>
      </c>
      <c r="E48" s="290">
        <v>3673</v>
      </c>
      <c r="F48" s="290">
        <v>357617</v>
      </c>
      <c r="G48" s="290">
        <v>3673</v>
      </c>
      <c r="H48" s="290">
        <v>357617</v>
      </c>
      <c r="I48" s="290">
        <v>3673</v>
      </c>
      <c r="J48" s="290">
        <v>357617</v>
      </c>
      <c r="K48" s="290">
        <v>591</v>
      </c>
      <c r="L48" s="290">
        <v>2985</v>
      </c>
    </row>
    <row r="49" spans="1:12" ht="12.75">
      <c r="A49" s="290">
        <f>AT3A_Schools_PS!A49</f>
        <v>40</v>
      </c>
      <c r="B49" s="290" t="str">
        <f>AT3A_Schools_PS!B49</f>
        <v>40-JHANSI</v>
      </c>
      <c r="C49" s="407">
        <f>'AT-3'!G48</f>
        <v>1850</v>
      </c>
      <c r="D49" s="407">
        <f>'AT4_enrolment vs availed_PY'!H49+'AT4A_enrolment vs availed_UPY'!H49</f>
        <v>152361</v>
      </c>
      <c r="E49" s="290">
        <v>1806</v>
      </c>
      <c r="F49" s="290">
        <v>118479</v>
      </c>
      <c r="G49" s="290">
        <v>1806</v>
      </c>
      <c r="H49" s="290">
        <v>118479</v>
      </c>
      <c r="I49" s="290">
        <v>1806</v>
      </c>
      <c r="J49" s="290">
        <v>118479</v>
      </c>
      <c r="K49" s="290">
        <v>364</v>
      </c>
      <c r="L49" s="290">
        <v>2005</v>
      </c>
    </row>
    <row r="50" spans="1:12" ht="12.75">
      <c r="A50" s="290">
        <f>AT3A_Schools_PS!A50</f>
        <v>41</v>
      </c>
      <c r="B50" s="290" t="str">
        <f>AT3A_Schools_PS!B50</f>
        <v>41-KANNAUJ</v>
      </c>
      <c r="C50" s="407">
        <f>'AT-3'!G49</f>
        <v>1765</v>
      </c>
      <c r="D50" s="407">
        <f>'AT4_enrolment vs availed_PY'!H50+'AT4A_enrolment vs availed_UPY'!H50</f>
        <v>161274</v>
      </c>
      <c r="E50" s="290">
        <v>1818</v>
      </c>
      <c r="F50" s="290">
        <v>134027</v>
      </c>
      <c r="G50" s="290">
        <v>1818</v>
      </c>
      <c r="H50" s="290">
        <v>134027</v>
      </c>
      <c r="I50" s="290">
        <v>1818</v>
      </c>
      <c r="J50" s="290">
        <v>134027</v>
      </c>
      <c r="K50" s="290">
        <v>1782</v>
      </c>
      <c r="L50" s="290">
        <v>836</v>
      </c>
    </row>
    <row r="51" spans="1:12" ht="12.75">
      <c r="A51" s="290">
        <f>AT3A_Schools_PS!A51</f>
        <v>42</v>
      </c>
      <c r="B51" s="290" t="str">
        <f>AT3A_Schools_PS!B51</f>
        <v>42-KANPUR DEHAT</v>
      </c>
      <c r="C51" s="407">
        <f>'AT-3'!G50</f>
        <v>2380</v>
      </c>
      <c r="D51" s="407">
        <f>'AT4_enrolment vs availed_PY'!H51+'AT4A_enrolment vs availed_UPY'!H51</f>
        <v>159502</v>
      </c>
      <c r="E51" s="290">
        <v>2386</v>
      </c>
      <c r="F51" s="290">
        <v>125019</v>
      </c>
      <c r="G51" s="290">
        <v>2386</v>
      </c>
      <c r="H51" s="290">
        <v>125019</v>
      </c>
      <c r="I51" s="290">
        <v>2386</v>
      </c>
      <c r="J51" s="290">
        <v>125019</v>
      </c>
      <c r="K51" s="290">
        <v>229</v>
      </c>
      <c r="L51" s="290">
        <v>1184</v>
      </c>
    </row>
    <row r="52" spans="1:12" ht="12.75">
      <c r="A52" s="290">
        <f>AT3A_Schools_PS!A52</f>
        <v>43</v>
      </c>
      <c r="B52" s="290" t="str">
        <f>AT3A_Schools_PS!B52</f>
        <v>43-KANPUR NAGAR</v>
      </c>
      <c r="C52" s="407">
        <f>'AT-3'!G51</f>
        <v>2470</v>
      </c>
      <c r="D52" s="407">
        <f>'AT4_enrolment vs availed_PY'!H52+'AT4A_enrolment vs availed_UPY'!H52</f>
        <v>200564</v>
      </c>
      <c r="E52" s="290">
        <v>1905</v>
      </c>
      <c r="F52" s="290">
        <v>119525</v>
      </c>
      <c r="G52" s="290">
        <v>1905</v>
      </c>
      <c r="H52" s="290">
        <v>119525</v>
      </c>
      <c r="I52" s="290">
        <v>1905</v>
      </c>
      <c r="J52" s="290">
        <v>119525</v>
      </c>
      <c r="K52" s="290">
        <v>2063</v>
      </c>
      <c r="L52" s="290">
        <v>4822</v>
      </c>
    </row>
    <row r="53" spans="1:12" ht="12.75">
      <c r="A53" s="290">
        <f>AT3A_Schools_PS!A53</f>
        <v>44</v>
      </c>
      <c r="B53" s="290" t="str">
        <f>AT3A_Schools_PS!B53</f>
        <v>44-KAAS GANJ</v>
      </c>
      <c r="C53" s="407">
        <f>'AT-3'!G52</f>
        <v>1495</v>
      </c>
      <c r="D53" s="407">
        <f>'AT4_enrolment vs availed_PY'!H53+'AT4A_enrolment vs availed_UPY'!H53</f>
        <v>152371</v>
      </c>
      <c r="E53" s="290">
        <v>1241</v>
      </c>
      <c r="F53" s="290">
        <v>110152</v>
      </c>
      <c r="G53" s="290">
        <v>1241</v>
      </c>
      <c r="H53" s="290">
        <v>110152</v>
      </c>
      <c r="I53" s="290">
        <v>1241</v>
      </c>
      <c r="J53" s="290">
        <v>110152</v>
      </c>
      <c r="K53" s="290">
        <v>0</v>
      </c>
      <c r="L53" s="290">
        <v>1046</v>
      </c>
    </row>
    <row r="54" spans="1:12" ht="12.75">
      <c r="A54" s="290">
        <f>AT3A_Schools_PS!A54</f>
        <v>45</v>
      </c>
      <c r="B54" s="290" t="str">
        <f>AT3A_Schools_PS!B54</f>
        <v>45-KAUSHAMBI</v>
      </c>
      <c r="C54" s="407">
        <f>'AT-3'!G53</f>
        <v>1477</v>
      </c>
      <c r="D54" s="407">
        <f>'AT4_enrolment vs availed_PY'!H54+'AT4A_enrolment vs availed_UPY'!H54</f>
        <v>180982</v>
      </c>
      <c r="E54" s="290">
        <v>1432</v>
      </c>
      <c r="F54" s="290">
        <v>125261</v>
      </c>
      <c r="G54" s="290">
        <v>1432</v>
      </c>
      <c r="H54" s="290">
        <v>125261</v>
      </c>
      <c r="I54" s="290">
        <v>1432</v>
      </c>
      <c r="J54" s="290">
        <v>125261</v>
      </c>
      <c r="K54" s="290">
        <v>397</v>
      </c>
      <c r="L54" s="290">
        <v>830</v>
      </c>
    </row>
    <row r="55" spans="1:12" ht="12.75">
      <c r="A55" s="290">
        <f>AT3A_Schools_PS!A55</f>
        <v>46</v>
      </c>
      <c r="B55" s="290" t="str">
        <f>AT3A_Schools_PS!B55</f>
        <v>46-KUSHINAGAR</v>
      </c>
      <c r="C55" s="407">
        <f>'AT-3'!G54</f>
        <v>3197</v>
      </c>
      <c r="D55" s="407">
        <f>'AT4_enrolment vs availed_PY'!H55+'AT4A_enrolment vs availed_UPY'!H55</f>
        <v>347514</v>
      </c>
      <c r="E55" s="290">
        <v>3886</v>
      </c>
      <c r="F55" s="290">
        <v>220586</v>
      </c>
      <c r="G55" s="290">
        <v>3886</v>
      </c>
      <c r="H55" s="290">
        <v>220586</v>
      </c>
      <c r="I55" s="290">
        <v>3886</v>
      </c>
      <c r="J55" s="290">
        <v>220586</v>
      </c>
      <c r="K55" s="290">
        <v>367</v>
      </c>
      <c r="L55" s="290">
        <v>3027</v>
      </c>
    </row>
    <row r="56" spans="1:12" ht="12.75">
      <c r="A56" s="290">
        <f>AT3A_Schools_PS!A56</f>
        <v>47</v>
      </c>
      <c r="B56" s="290" t="str">
        <f>AT3A_Schools_PS!B56</f>
        <v>47-LAKHIMPUR KHERI</v>
      </c>
      <c r="C56" s="407">
        <f>'AT-3'!G55</f>
        <v>3930</v>
      </c>
      <c r="D56" s="407">
        <f>'AT4_enrolment vs availed_PY'!H56+'AT4A_enrolment vs availed_UPY'!H56</f>
        <v>542470</v>
      </c>
      <c r="E56" s="290">
        <v>4369</v>
      </c>
      <c r="F56" s="290">
        <v>199261</v>
      </c>
      <c r="G56" s="290">
        <v>4369</v>
      </c>
      <c r="H56" s="290">
        <v>199261</v>
      </c>
      <c r="I56" s="290">
        <v>4369</v>
      </c>
      <c r="J56" s="290">
        <v>199261</v>
      </c>
      <c r="K56" s="290">
        <v>853</v>
      </c>
      <c r="L56" s="290">
        <v>2251</v>
      </c>
    </row>
    <row r="57" spans="1:12" ht="12.75">
      <c r="A57" s="290">
        <f>AT3A_Schools_PS!A57</f>
        <v>48</v>
      </c>
      <c r="B57" s="290" t="str">
        <f>AT3A_Schools_PS!B57</f>
        <v>48-LALITPUR</v>
      </c>
      <c r="C57" s="407">
        <f>'AT-3'!G56</f>
        <v>1562</v>
      </c>
      <c r="D57" s="407">
        <f>'AT4_enrolment vs availed_PY'!H57+'AT4A_enrolment vs availed_UPY'!H57</f>
        <v>176121</v>
      </c>
      <c r="E57" s="290">
        <v>1493</v>
      </c>
      <c r="F57" s="290">
        <v>131059</v>
      </c>
      <c r="G57" s="290">
        <v>1493</v>
      </c>
      <c r="H57" s="290">
        <v>131059</v>
      </c>
      <c r="I57" s="290">
        <v>1493</v>
      </c>
      <c r="J57" s="290">
        <v>131059</v>
      </c>
      <c r="K57" s="290">
        <v>2271</v>
      </c>
      <c r="L57" s="290">
        <v>1220</v>
      </c>
    </row>
    <row r="58" spans="1:12" ht="12.75">
      <c r="A58" s="290">
        <f>AT3A_Schools_PS!A58</f>
        <v>49</v>
      </c>
      <c r="B58" s="290" t="str">
        <f>AT3A_Schools_PS!B58</f>
        <v>49-LUCKNOW</v>
      </c>
      <c r="C58" s="407">
        <f>'AT-3'!G57</f>
        <v>2089</v>
      </c>
      <c r="D58" s="407">
        <f>'AT4_enrolment vs availed_PY'!H58+'AT4A_enrolment vs availed_UPY'!H58</f>
        <v>229525</v>
      </c>
      <c r="E58" s="290">
        <v>1484</v>
      </c>
      <c r="F58" s="290">
        <v>88347</v>
      </c>
      <c r="G58" s="290">
        <v>1484</v>
      </c>
      <c r="H58" s="290">
        <v>88347</v>
      </c>
      <c r="I58" s="290">
        <v>1484</v>
      </c>
      <c r="J58" s="290">
        <v>88347</v>
      </c>
      <c r="K58" s="290">
        <v>787</v>
      </c>
      <c r="L58" s="290">
        <v>723</v>
      </c>
    </row>
    <row r="59" spans="1:12" ht="12.75">
      <c r="A59" s="290">
        <f>AT3A_Schools_PS!A59</f>
        <v>50</v>
      </c>
      <c r="B59" s="290" t="str">
        <f>AT3A_Schools_PS!B59</f>
        <v>50-MAHOBA</v>
      </c>
      <c r="C59" s="407">
        <f>'AT-3'!G58</f>
        <v>1054</v>
      </c>
      <c r="D59" s="407">
        <f>'AT4_enrolment vs availed_PY'!H59+'AT4A_enrolment vs availed_UPY'!H59</f>
        <v>101588</v>
      </c>
      <c r="E59" s="290">
        <v>1028</v>
      </c>
      <c r="F59" s="290">
        <v>83675</v>
      </c>
      <c r="G59" s="290">
        <v>1028</v>
      </c>
      <c r="H59" s="290">
        <v>83675</v>
      </c>
      <c r="I59" s="290">
        <v>1028</v>
      </c>
      <c r="J59" s="290">
        <v>83675</v>
      </c>
      <c r="K59" s="290">
        <v>828</v>
      </c>
      <c r="L59" s="290">
        <v>362</v>
      </c>
    </row>
    <row r="60" spans="1:12" ht="12.75">
      <c r="A60" s="290">
        <f>AT3A_Schools_PS!A60</f>
        <v>51</v>
      </c>
      <c r="B60" s="290" t="str">
        <f>AT3A_Schools_PS!B60</f>
        <v>51-MAHRAJGANJ</v>
      </c>
      <c r="C60" s="407">
        <f>'AT-3'!G59</f>
        <v>2240</v>
      </c>
      <c r="D60" s="407">
        <f>'AT4_enrolment vs availed_PY'!H60+'AT4A_enrolment vs availed_UPY'!H60</f>
        <v>268221</v>
      </c>
      <c r="E60" s="290">
        <v>3989</v>
      </c>
      <c r="F60" s="290">
        <v>184670</v>
      </c>
      <c r="G60" s="290">
        <v>3989</v>
      </c>
      <c r="H60" s="290">
        <v>184670</v>
      </c>
      <c r="I60" s="290">
        <v>3989</v>
      </c>
      <c r="J60" s="290">
        <v>184670</v>
      </c>
      <c r="K60" s="290">
        <v>1764</v>
      </c>
      <c r="L60" s="290">
        <v>1443</v>
      </c>
    </row>
    <row r="61" spans="1:12" ht="12.75">
      <c r="A61" s="290">
        <f>AT3A_Schools_PS!A61</f>
        <v>52</v>
      </c>
      <c r="B61" s="290" t="str">
        <f>AT3A_Schools_PS!B61</f>
        <v>52-MAINPURI</v>
      </c>
      <c r="C61" s="407">
        <f>'AT-3'!G60</f>
        <v>2238</v>
      </c>
      <c r="D61" s="407">
        <f>'AT4_enrolment vs availed_PY'!H61+'AT4A_enrolment vs availed_UPY'!H61</f>
        <v>148991</v>
      </c>
      <c r="E61" s="290">
        <v>2177</v>
      </c>
      <c r="F61" s="290">
        <v>124435</v>
      </c>
      <c r="G61" s="290">
        <v>2177</v>
      </c>
      <c r="H61" s="290">
        <v>124435</v>
      </c>
      <c r="I61" s="290">
        <v>2177</v>
      </c>
      <c r="J61" s="290">
        <v>124435</v>
      </c>
      <c r="K61" s="290">
        <v>304</v>
      </c>
      <c r="L61" s="290">
        <v>1153</v>
      </c>
    </row>
    <row r="62" spans="1:12" ht="12.75">
      <c r="A62" s="290">
        <f>AT3A_Schools_PS!A62</f>
        <v>53</v>
      </c>
      <c r="B62" s="290" t="str">
        <f>AT3A_Schools_PS!B62</f>
        <v>53-MATHURA</v>
      </c>
      <c r="C62" s="407">
        <f>'AT-3'!G61</f>
        <v>2077</v>
      </c>
      <c r="D62" s="407">
        <f>'AT4_enrolment vs availed_PY'!H62+'AT4A_enrolment vs availed_UPY'!H62</f>
        <v>167112</v>
      </c>
      <c r="E62" s="290">
        <v>1948</v>
      </c>
      <c r="F62" s="290">
        <v>105072</v>
      </c>
      <c r="G62" s="290">
        <v>1948</v>
      </c>
      <c r="H62" s="290">
        <v>105072</v>
      </c>
      <c r="I62" s="290">
        <v>1948</v>
      </c>
      <c r="J62" s="290">
        <v>105072</v>
      </c>
      <c r="K62" s="290">
        <v>852</v>
      </c>
      <c r="L62" s="290">
        <v>2134</v>
      </c>
    </row>
    <row r="63" spans="1:12" ht="12.75">
      <c r="A63" s="290">
        <f>AT3A_Schools_PS!A63</f>
        <v>54</v>
      </c>
      <c r="B63" s="290" t="str">
        <f>AT3A_Schools_PS!B63</f>
        <v>54-MAU</v>
      </c>
      <c r="C63" s="407">
        <f>'AT-3'!G62</f>
        <v>1756</v>
      </c>
      <c r="D63" s="407">
        <f>'AT4_enrolment vs availed_PY'!H63+'AT4A_enrolment vs availed_UPY'!H63</f>
        <v>220759</v>
      </c>
      <c r="E63" s="290">
        <v>2169</v>
      </c>
      <c r="F63" s="290">
        <v>190728</v>
      </c>
      <c r="G63" s="290">
        <v>2169</v>
      </c>
      <c r="H63" s="290">
        <v>190728</v>
      </c>
      <c r="I63" s="290">
        <v>2169</v>
      </c>
      <c r="J63" s="290">
        <v>190728</v>
      </c>
      <c r="K63" s="290">
        <v>788</v>
      </c>
      <c r="L63" s="290">
        <v>2214</v>
      </c>
    </row>
    <row r="64" spans="1:12" ht="12.75">
      <c r="A64" s="290">
        <f>AT3A_Schools_PS!A64</f>
        <v>55</v>
      </c>
      <c r="B64" s="290" t="str">
        <f>AT3A_Schools_PS!B64</f>
        <v>55-MEERUT</v>
      </c>
      <c r="C64" s="407">
        <f>'AT-3'!G63</f>
        <v>1539</v>
      </c>
      <c r="D64" s="407">
        <f>'AT4_enrolment vs availed_PY'!H64+'AT4A_enrolment vs availed_UPY'!H64</f>
        <v>171001</v>
      </c>
      <c r="E64" s="290">
        <v>1697</v>
      </c>
      <c r="F64" s="290">
        <v>172850</v>
      </c>
      <c r="G64" s="290">
        <v>1697</v>
      </c>
      <c r="H64" s="290">
        <v>172850</v>
      </c>
      <c r="I64" s="290">
        <v>1697</v>
      </c>
      <c r="J64" s="290">
        <v>172850</v>
      </c>
      <c r="K64" s="290">
        <v>880</v>
      </c>
      <c r="L64" s="290">
        <v>2378</v>
      </c>
    </row>
    <row r="65" spans="1:12" ht="12.75">
      <c r="A65" s="290">
        <f>AT3A_Schools_PS!A65</f>
        <v>56</v>
      </c>
      <c r="B65" s="290" t="str">
        <f>AT3A_Schools_PS!B65</f>
        <v>56-MIRZAPUR</v>
      </c>
      <c r="C65" s="407">
        <f>'AT-3'!G64</f>
        <v>2323</v>
      </c>
      <c r="D65" s="407">
        <f>'AT4_enrolment vs availed_PY'!H65+'AT4A_enrolment vs availed_UPY'!H65</f>
        <v>297636</v>
      </c>
      <c r="E65" s="290">
        <v>2604</v>
      </c>
      <c r="F65" s="290">
        <v>292921</v>
      </c>
      <c r="G65" s="290">
        <v>2604</v>
      </c>
      <c r="H65" s="290">
        <v>292921</v>
      </c>
      <c r="I65" s="290">
        <v>2604</v>
      </c>
      <c r="J65" s="290">
        <v>292921</v>
      </c>
      <c r="K65" s="290">
        <v>402</v>
      </c>
      <c r="L65" s="290">
        <v>2420</v>
      </c>
    </row>
    <row r="66" spans="1:12" ht="12.75">
      <c r="A66" s="290">
        <f>AT3A_Schools_PS!A66</f>
        <v>57</v>
      </c>
      <c r="B66" s="290" t="str">
        <f>AT3A_Schools_PS!B66</f>
        <v>57-MORADABAD</v>
      </c>
      <c r="C66" s="407">
        <f>'AT-3'!G65</f>
        <v>1831</v>
      </c>
      <c r="D66" s="407">
        <f>'AT4_enrolment vs availed_PY'!H66+'AT4A_enrolment vs availed_UPY'!H66</f>
        <v>197362</v>
      </c>
      <c r="E66" s="290">
        <v>1729</v>
      </c>
      <c r="F66" s="290">
        <v>149273</v>
      </c>
      <c r="G66" s="290">
        <v>1729</v>
      </c>
      <c r="H66" s="290">
        <v>149273</v>
      </c>
      <c r="I66" s="290">
        <v>1729</v>
      </c>
      <c r="J66" s="290">
        <v>149273</v>
      </c>
      <c r="K66" s="290">
        <v>2057</v>
      </c>
      <c r="L66" s="290">
        <v>1883</v>
      </c>
    </row>
    <row r="67" spans="1:12" ht="12.75">
      <c r="A67" s="290">
        <f>AT3A_Schools_PS!A67</f>
        <v>58</v>
      </c>
      <c r="B67" s="290" t="str">
        <f>AT3A_Schools_PS!B67</f>
        <v>58-MUZAFFARNAGAR</v>
      </c>
      <c r="C67" s="407">
        <f>'AT-3'!G66</f>
        <v>1384</v>
      </c>
      <c r="D67" s="407">
        <f>'AT4_enrolment vs availed_PY'!H67+'AT4A_enrolment vs availed_UPY'!H67</f>
        <v>181652</v>
      </c>
      <c r="E67" s="290">
        <v>1405</v>
      </c>
      <c r="F67" s="290">
        <v>96205</v>
      </c>
      <c r="G67" s="290">
        <v>1405</v>
      </c>
      <c r="H67" s="290">
        <v>96205</v>
      </c>
      <c r="I67" s="290">
        <v>1405</v>
      </c>
      <c r="J67" s="290">
        <v>96205</v>
      </c>
      <c r="K67" s="290">
        <v>842</v>
      </c>
      <c r="L67" s="290">
        <v>1526</v>
      </c>
    </row>
    <row r="68" spans="1:12" ht="12.75">
      <c r="A68" s="290">
        <f>AT3A_Schools_PS!A68</f>
        <v>59</v>
      </c>
      <c r="B68" s="290" t="str">
        <f>AT3A_Schools_PS!B68</f>
        <v>59-PILIBHIT</v>
      </c>
      <c r="C68" s="407">
        <f>'AT-3'!G67</f>
        <v>1843</v>
      </c>
      <c r="D68" s="407">
        <f>'AT4_enrolment vs availed_PY'!H68+'AT4A_enrolment vs availed_UPY'!H68</f>
        <v>188778</v>
      </c>
      <c r="E68" s="290">
        <v>1278</v>
      </c>
      <c r="F68" s="290">
        <v>63750</v>
      </c>
      <c r="G68" s="290">
        <v>1278</v>
      </c>
      <c r="H68" s="290">
        <v>63750</v>
      </c>
      <c r="I68" s="290">
        <v>1278</v>
      </c>
      <c r="J68" s="290">
        <v>63750</v>
      </c>
      <c r="K68" s="290">
        <v>1087</v>
      </c>
      <c r="L68" s="290">
        <v>1525</v>
      </c>
    </row>
    <row r="69" spans="1:12" ht="12.75">
      <c r="A69" s="290">
        <f>AT3A_Schools_PS!A69</f>
        <v>60</v>
      </c>
      <c r="B69" s="290" t="str">
        <f>AT3A_Schools_PS!B69</f>
        <v>60-PRATAPGARH</v>
      </c>
      <c r="C69" s="407">
        <f>'AT-3'!G68</f>
        <v>2949</v>
      </c>
      <c r="D69" s="407">
        <f>'AT4_enrolment vs availed_PY'!H69+'AT4A_enrolment vs availed_UPY'!H69</f>
        <v>273029</v>
      </c>
      <c r="E69" s="290">
        <v>3811</v>
      </c>
      <c r="F69" s="290">
        <v>306666</v>
      </c>
      <c r="G69" s="290">
        <v>3811</v>
      </c>
      <c r="H69" s="290">
        <v>306666</v>
      </c>
      <c r="I69" s="290">
        <v>3811</v>
      </c>
      <c r="J69" s="290">
        <v>306666</v>
      </c>
      <c r="K69" s="290">
        <v>1146</v>
      </c>
      <c r="L69" s="290">
        <v>2552</v>
      </c>
    </row>
    <row r="70" spans="1:12" ht="12.75">
      <c r="A70" s="290">
        <f>AT3A_Schools_PS!A70</f>
        <v>61</v>
      </c>
      <c r="B70" s="290" t="str">
        <f>AT3A_Schools_PS!B70</f>
        <v>61-RAI BAREILY</v>
      </c>
      <c r="C70" s="407">
        <f>'AT-3'!G69</f>
        <v>2705</v>
      </c>
      <c r="D70" s="407">
        <f>'AT4_enrolment vs availed_PY'!H70+'AT4A_enrolment vs availed_UPY'!H70</f>
        <v>268253</v>
      </c>
      <c r="E70" s="290">
        <v>2893</v>
      </c>
      <c r="F70" s="290">
        <v>190971</v>
      </c>
      <c r="G70" s="290">
        <v>2893</v>
      </c>
      <c r="H70" s="290">
        <v>190971</v>
      </c>
      <c r="I70" s="290">
        <v>2893</v>
      </c>
      <c r="J70" s="290">
        <v>190971</v>
      </c>
      <c r="K70" s="290">
        <v>559</v>
      </c>
      <c r="L70" s="290">
        <v>2911</v>
      </c>
    </row>
    <row r="71" spans="1:12" ht="12.75">
      <c r="A71" s="290">
        <f>AT3A_Schools_PS!A71</f>
        <v>62</v>
      </c>
      <c r="B71" s="290" t="str">
        <f>AT3A_Schools_PS!B71</f>
        <v>62-RAMPUR</v>
      </c>
      <c r="C71" s="407">
        <f>'AT-3'!G70</f>
        <v>2063</v>
      </c>
      <c r="D71" s="407">
        <f>'AT4_enrolment vs availed_PY'!H71+'AT4A_enrolment vs availed_UPY'!H71</f>
        <v>177537</v>
      </c>
      <c r="E71" s="290">
        <v>1815</v>
      </c>
      <c r="F71" s="290">
        <v>102267</v>
      </c>
      <c r="G71" s="290">
        <v>1815</v>
      </c>
      <c r="H71" s="290">
        <v>102267</v>
      </c>
      <c r="I71" s="290">
        <v>1815</v>
      </c>
      <c r="J71" s="290">
        <v>102267</v>
      </c>
      <c r="K71" s="290">
        <v>165</v>
      </c>
      <c r="L71" s="290">
        <v>2764</v>
      </c>
    </row>
    <row r="72" spans="1:12" ht="12.75">
      <c r="A72" s="290">
        <f>AT3A_Schools_PS!A72</f>
        <v>63</v>
      </c>
      <c r="B72" s="290" t="str">
        <f>AT3A_Schools_PS!B72</f>
        <v>63-SAHARANPUR</v>
      </c>
      <c r="C72" s="407">
        <f>'AT-3'!G71</f>
        <v>2064</v>
      </c>
      <c r="D72" s="407">
        <f>'AT4_enrolment vs availed_PY'!H72+'AT4A_enrolment vs availed_UPY'!H72</f>
        <v>217528</v>
      </c>
      <c r="E72" s="290">
        <v>1901</v>
      </c>
      <c r="F72" s="290">
        <v>152264</v>
      </c>
      <c r="G72" s="290">
        <v>1901</v>
      </c>
      <c r="H72" s="290">
        <v>152264</v>
      </c>
      <c r="I72" s="290">
        <v>1901</v>
      </c>
      <c r="J72" s="290">
        <v>152264</v>
      </c>
      <c r="K72" s="290">
        <v>217</v>
      </c>
      <c r="L72" s="290">
        <v>1313</v>
      </c>
    </row>
    <row r="73" spans="1:12" ht="12.75">
      <c r="A73" s="290">
        <f>AT3A_Schools_PS!A73</f>
        <v>64</v>
      </c>
      <c r="B73" s="290" t="str">
        <f>AT3A_Schools_PS!B73</f>
        <v>64-SANTKABIR NAGAR</v>
      </c>
      <c r="C73" s="407">
        <f>'AT-3'!G72</f>
        <v>1603</v>
      </c>
      <c r="D73" s="407">
        <f>'AT4_enrolment vs availed_PY'!H73+'AT4A_enrolment vs availed_UPY'!H73</f>
        <v>157717</v>
      </c>
      <c r="E73" s="290">
        <v>1516</v>
      </c>
      <c r="F73" s="290">
        <v>168208</v>
      </c>
      <c r="G73" s="290">
        <v>1516</v>
      </c>
      <c r="H73" s="290">
        <v>168208</v>
      </c>
      <c r="I73" s="290">
        <v>1516</v>
      </c>
      <c r="J73" s="290">
        <v>168208</v>
      </c>
      <c r="K73" s="290">
        <v>0</v>
      </c>
      <c r="L73" s="290">
        <v>1718</v>
      </c>
    </row>
    <row r="74" spans="1:12" ht="12.75">
      <c r="A74" s="290">
        <f>AT3A_Schools_PS!A74</f>
        <v>65</v>
      </c>
      <c r="B74" s="290" t="str">
        <f>AT3A_Schools_PS!B74</f>
        <v>65-SHAHJAHANPUR</v>
      </c>
      <c r="C74" s="407">
        <f>'AT-3'!G73</f>
        <v>3274</v>
      </c>
      <c r="D74" s="407">
        <f>'AT4_enrolment vs availed_PY'!H74+'AT4A_enrolment vs availed_UPY'!H74</f>
        <v>375807</v>
      </c>
      <c r="E74" s="290">
        <v>3301</v>
      </c>
      <c r="F74" s="290">
        <v>199778</v>
      </c>
      <c r="G74" s="290">
        <v>3301</v>
      </c>
      <c r="H74" s="290">
        <v>199778</v>
      </c>
      <c r="I74" s="290">
        <v>3301</v>
      </c>
      <c r="J74" s="290">
        <v>199778</v>
      </c>
      <c r="K74" s="290">
        <v>1136</v>
      </c>
      <c r="L74" s="290">
        <v>3006</v>
      </c>
    </row>
    <row r="75" spans="1:12" ht="12.75">
      <c r="A75" s="290">
        <f>AT3A_Schools_PS!A75</f>
        <v>66</v>
      </c>
      <c r="B75" s="290" t="str">
        <f>AT3A_Schools_PS!B75</f>
        <v>66-SHRAWASTI</v>
      </c>
      <c r="C75" s="407">
        <f>'AT-3'!G74</f>
        <v>1295</v>
      </c>
      <c r="D75" s="407">
        <f>'AT4_enrolment vs availed_PY'!H75+'AT4A_enrolment vs availed_UPY'!H75</f>
        <v>145899</v>
      </c>
      <c r="E75" s="290">
        <v>1028</v>
      </c>
      <c r="F75" s="290">
        <v>57913</v>
      </c>
      <c r="G75" s="290">
        <v>1028</v>
      </c>
      <c r="H75" s="290">
        <v>57913</v>
      </c>
      <c r="I75" s="290">
        <v>1028</v>
      </c>
      <c r="J75" s="290">
        <v>57913</v>
      </c>
      <c r="K75" s="290">
        <v>490</v>
      </c>
      <c r="L75" s="290">
        <v>1050</v>
      </c>
    </row>
    <row r="76" spans="1:12" ht="12.75">
      <c r="A76" s="290">
        <f>AT3A_Schools_PS!A76</f>
        <v>67</v>
      </c>
      <c r="B76" s="290" t="str">
        <f>AT3A_Schools_PS!B76</f>
        <v>67-SIDDHARTHNAGAR</v>
      </c>
      <c r="C76" s="407">
        <f>'AT-3'!G75</f>
        <v>2752</v>
      </c>
      <c r="D76" s="407">
        <f>'AT4_enrolment vs availed_PY'!H76+'AT4A_enrolment vs availed_UPY'!H76</f>
        <v>318006</v>
      </c>
      <c r="E76" s="290">
        <v>0</v>
      </c>
      <c r="F76" s="290">
        <v>0</v>
      </c>
      <c r="G76" s="290">
        <v>0</v>
      </c>
      <c r="H76" s="290">
        <v>0</v>
      </c>
      <c r="I76" s="290">
        <v>0</v>
      </c>
      <c r="J76" s="290">
        <v>0</v>
      </c>
      <c r="K76" s="290">
        <v>73</v>
      </c>
      <c r="L76" s="290">
        <v>340</v>
      </c>
    </row>
    <row r="77" spans="1:12" ht="12.75">
      <c r="A77" s="290">
        <f>AT3A_Schools_PS!A77</f>
        <v>68</v>
      </c>
      <c r="B77" s="290" t="str">
        <f>AT3A_Schools_PS!B77</f>
        <v>68-SITAPUR</v>
      </c>
      <c r="C77" s="407">
        <f>'AT-3'!G76</f>
        <v>4338</v>
      </c>
      <c r="D77" s="407">
        <f>'AT4_enrolment vs availed_PY'!H77+'AT4A_enrolment vs availed_UPY'!H77</f>
        <v>532548</v>
      </c>
      <c r="E77" s="290">
        <v>3742</v>
      </c>
      <c r="F77" s="290">
        <v>289273</v>
      </c>
      <c r="G77" s="290">
        <v>3742</v>
      </c>
      <c r="H77" s="290">
        <v>289273</v>
      </c>
      <c r="I77" s="290">
        <v>3742</v>
      </c>
      <c r="J77" s="290">
        <v>289273</v>
      </c>
      <c r="K77" s="290">
        <v>879</v>
      </c>
      <c r="L77" s="290">
        <v>2930</v>
      </c>
    </row>
    <row r="78" spans="1:12" ht="12.75">
      <c r="A78" s="290">
        <f>AT3A_Schools_PS!A78</f>
        <v>69</v>
      </c>
      <c r="B78" s="290" t="str">
        <f>AT3A_Schools_PS!B78</f>
        <v>69-SONBHADRA</v>
      </c>
      <c r="C78" s="407">
        <f>'AT-3'!G77</f>
        <v>2490</v>
      </c>
      <c r="D78" s="407">
        <f>'AT4_enrolment vs availed_PY'!H78+'AT4A_enrolment vs availed_UPY'!H78</f>
        <v>264533</v>
      </c>
      <c r="E78" s="290">
        <v>2619</v>
      </c>
      <c r="F78" s="290">
        <v>181188</v>
      </c>
      <c r="G78" s="290">
        <v>2619</v>
      </c>
      <c r="H78" s="290">
        <v>181188</v>
      </c>
      <c r="I78" s="290">
        <v>2619</v>
      </c>
      <c r="J78" s="290">
        <v>181188</v>
      </c>
      <c r="K78" s="290">
        <v>161</v>
      </c>
      <c r="L78" s="290">
        <v>826</v>
      </c>
    </row>
    <row r="79" spans="1:12" ht="12.75">
      <c r="A79" s="290">
        <f>AT3A_Schools_PS!A79</f>
        <v>70</v>
      </c>
      <c r="B79" s="290" t="str">
        <f>AT3A_Schools_PS!B79</f>
        <v>70-SULTANPUR</v>
      </c>
      <c r="C79" s="407">
        <f>'AT-3'!G78</f>
        <v>2471</v>
      </c>
      <c r="D79" s="407">
        <f>'AT4_enrolment vs availed_PY'!H79+'AT4A_enrolment vs availed_UPY'!H79</f>
        <v>267544</v>
      </c>
      <c r="E79" s="290">
        <v>2401</v>
      </c>
      <c r="F79" s="290">
        <v>187672</v>
      </c>
      <c r="G79" s="290">
        <v>2401</v>
      </c>
      <c r="H79" s="290">
        <v>187672</v>
      </c>
      <c r="I79" s="290">
        <v>2401</v>
      </c>
      <c r="J79" s="290">
        <v>187672</v>
      </c>
      <c r="K79" s="290">
        <v>252</v>
      </c>
      <c r="L79" s="290">
        <v>1210</v>
      </c>
    </row>
    <row r="80" spans="1:12" ht="12.75">
      <c r="A80" s="290">
        <f>AT3A_Schools_PS!A80</f>
        <v>71</v>
      </c>
      <c r="B80" s="290" t="str">
        <f>AT3A_Schools_PS!B80</f>
        <v>71-UNNAO</v>
      </c>
      <c r="C80" s="407">
        <f>'AT-3'!G79</f>
        <v>3240</v>
      </c>
      <c r="D80" s="407">
        <f>'AT4_enrolment vs availed_PY'!H80+'AT4A_enrolment vs availed_UPY'!H80</f>
        <v>269595</v>
      </c>
      <c r="E80" s="290">
        <v>3426</v>
      </c>
      <c r="F80" s="290">
        <v>259735</v>
      </c>
      <c r="G80" s="290">
        <v>3426</v>
      </c>
      <c r="H80" s="290">
        <v>259735</v>
      </c>
      <c r="I80" s="290">
        <v>3426</v>
      </c>
      <c r="J80" s="290">
        <v>259735</v>
      </c>
      <c r="K80" s="290">
        <v>1355</v>
      </c>
      <c r="L80" s="290">
        <v>875</v>
      </c>
    </row>
    <row r="81" spans="1:12" ht="12.75">
      <c r="A81" s="290">
        <f>AT3A_Schools_PS!A81</f>
        <v>72</v>
      </c>
      <c r="B81" s="290" t="str">
        <f>AT3A_Schools_PS!B81</f>
        <v>72-VARANASI</v>
      </c>
      <c r="C81" s="407">
        <f>'AT-3'!G80</f>
        <v>1610</v>
      </c>
      <c r="D81" s="407">
        <f>'AT4_enrolment vs availed_PY'!H81+'AT4A_enrolment vs availed_UPY'!H81</f>
        <v>253091</v>
      </c>
      <c r="E81" s="290">
        <v>1295</v>
      </c>
      <c r="F81" s="290">
        <v>157473</v>
      </c>
      <c r="G81" s="290">
        <v>1295</v>
      </c>
      <c r="H81" s="290">
        <v>157473</v>
      </c>
      <c r="I81" s="290">
        <v>1295</v>
      </c>
      <c r="J81" s="290">
        <v>157473</v>
      </c>
      <c r="K81" s="290">
        <v>1118</v>
      </c>
      <c r="L81" s="290">
        <v>1687</v>
      </c>
    </row>
    <row r="82" spans="1:12" ht="12.75">
      <c r="A82" s="290">
        <f>AT3A_Schools_PS!A82</f>
        <v>73</v>
      </c>
      <c r="B82" s="290" t="str">
        <f>AT3A_Schools_PS!B82</f>
        <v>73-SAMBHAL</v>
      </c>
      <c r="C82" s="407">
        <f>'AT-3'!G81</f>
        <v>1582</v>
      </c>
      <c r="D82" s="407">
        <f>'AT4_enrolment vs availed_PY'!H82+'AT4A_enrolment vs availed_UPY'!H82</f>
        <v>223619</v>
      </c>
      <c r="E82" s="290">
        <v>1607</v>
      </c>
      <c r="F82" s="290">
        <v>117290</v>
      </c>
      <c r="G82" s="290">
        <v>1607</v>
      </c>
      <c r="H82" s="290">
        <v>117290</v>
      </c>
      <c r="I82" s="290">
        <v>1607</v>
      </c>
      <c r="J82" s="290">
        <v>117290</v>
      </c>
      <c r="K82" s="290">
        <v>1550</v>
      </c>
      <c r="L82" s="290">
        <v>250</v>
      </c>
    </row>
    <row r="83" spans="1:12" ht="12.75">
      <c r="A83" s="290">
        <f>AT3A_Schools_PS!A83</f>
        <v>74</v>
      </c>
      <c r="B83" s="290" t="str">
        <f>AT3A_Schools_PS!B83</f>
        <v>74-HAPUR</v>
      </c>
      <c r="C83" s="407">
        <f>'AT-3'!G82</f>
        <v>700</v>
      </c>
      <c r="D83" s="407">
        <f>'AT4_enrolment vs availed_PY'!H83+'AT4A_enrolment vs availed_UPY'!H83</f>
        <v>76124</v>
      </c>
      <c r="E83" s="290">
        <v>743</v>
      </c>
      <c r="F83" s="290">
        <v>92604</v>
      </c>
      <c r="G83" s="290">
        <v>743</v>
      </c>
      <c r="H83" s="290">
        <v>92604</v>
      </c>
      <c r="I83" s="290">
        <v>743</v>
      </c>
      <c r="J83" s="290">
        <v>92604</v>
      </c>
      <c r="K83" s="290">
        <v>108</v>
      </c>
      <c r="L83" s="290">
        <v>1273</v>
      </c>
    </row>
    <row r="84" spans="1:12" ht="12.75">
      <c r="A84" s="290">
        <f>AT3A_Schools_PS!A84</f>
        <v>75</v>
      </c>
      <c r="B84" s="290" t="str">
        <f>AT3A_Schools_PS!B84</f>
        <v>75-SHAMLI</v>
      </c>
      <c r="C84" s="407">
        <f>'AT-3'!G83</f>
        <v>800</v>
      </c>
      <c r="D84" s="407">
        <f>'AT4_enrolment vs availed_PY'!H84+'AT4A_enrolment vs availed_UPY'!H84</f>
        <v>87297</v>
      </c>
      <c r="E84" s="290">
        <v>732</v>
      </c>
      <c r="F84" s="290">
        <v>69138</v>
      </c>
      <c r="G84" s="290">
        <v>732</v>
      </c>
      <c r="H84" s="290">
        <v>69138</v>
      </c>
      <c r="I84" s="290">
        <v>732</v>
      </c>
      <c r="J84" s="290">
        <v>69138</v>
      </c>
      <c r="K84" s="290">
        <v>144</v>
      </c>
      <c r="L84" s="290">
        <v>1033</v>
      </c>
    </row>
    <row r="85" spans="1:12" ht="12.75"/>
    <row r="86" spans="1:12" ht="12.75"/>
    <row r="87" spans="1:12" ht="12.75"/>
    <row r="88" spans="1:12" ht="12.75"/>
    <row r="89" spans="1:12" ht="12.75"/>
    <row r="90" spans="1:12" ht="12.75">
      <c r="A90" s="197" t="str">
        <f>AT_2A_fundflow!A53</f>
        <v>Date:</v>
      </c>
      <c r="J90" s="362" t="str">
        <f>'AT-1'!J46</f>
        <v>(Signature)</v>
      </c>
    </row>
    <row r="91" spans="1:12" ht="12.75">
      <c r="A91" s="197" t="str">
        <f>AT_2A_fundflow!A54</f>
        <v>Place: LUCKNOW</v>
      </c>
      <c r="J91" s="362" t="str">
        <f>'AT-1'!J47</f>
        <v>Secretary Basic Education Department</v>
      </c>
    </row>
    <row r="92" spans="1:12" ht="12.75">
      <c r="I92" s="362" t="str">
        <f>'AT-1'!I48</f>
        <v>Seal:</v>
      </c>
    </row>
  </sheetData>
  <mergeCells count="11">
    <mergeCell ref="G6:H6"/>
    <mergeCell ref="A3:L3"/>
    <mergeCell ref="A4:L4"/>
    <mergeCell ref="A2:L2"/>
    <mergeCell ref="K6:L6"/>
    <mergeCell ref="I6:J6"/>
    <mergeCell ref="E6:F6"/>
    <mergeCell ref="C6:C7"/>
    <mergeCell ref="A6:A7"/>
    <mergeCell ref="B6:B7"/>
    <mergeCell ref="D6:D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2.xml><?xml version="1.0" encoding="utf-8"?>
<worksheet xmlns="http://schemas.openxmlformats.org/spreadsheetml/2006/main" xmlns:r="http://schemas.openxmlformats.org/officeDocument/2006/relationships">
  <sheetPr>
    <tabColor rgb="FF00B050"/>
    <outlinePr summaryBelow="0" summaryRight="0"/>
    <pageSetUpPr fitToPage="1"/>
  </sheetPr>
  <dimension ref="A1:X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F20" sqref="F20"/>
    </sheetView>
  </sheetViews>
  <sheetFormatPr defaultColWidth="14.42578125" defaultRowHeight="15.75" customHeight="1"/>
  <cols>
    <col min="1" max="1" width="5.7109375" style="360" customWidth="1"/>
    <col min="2" max="2" width="22.42578125" style="360" customWidth="1"/>
    <col min="3" max="8" width="18.42578125" style="360" customWidth="1"/>
    <col min="9" max="11" width="9.5703125" style="360" hidden="1" customWidth="1"/>
    <col min="12" max="16384" width="14.42578125" style="360"/>
  </cols>
  <sheetData>
    <row r="1" spans="1:24" ht="12.75">
      <c r="A1" s="286"/>
      <c r="B1" s="286"/>
      <c r="C1" s="286"/>
      <c r="D1" s="286"/>
      <c r="E1" s="286"/>
      <c r="F1" s="286"/>
      <c r="G1" s="286"/>
      <c r="H1" s="287" t="s">
        <v>473</v>
      </c>
    </row>
    <row r="2" spans="1:24" ht="12.75">
      <c r="A2" s="701" t="str">
        <f>'AT-2-S1 BUDGET'!A2</f>
        <v>[Mid Day Meal Scheme, U.P.]</v>
      </c>
      <c r="B2" s="702"/>
      <c r="C2" s="702"/>
      <c r="D2" s="702"/>
      <c r="E2" s="702"/>
      <c r="F2" s="702"/>
      <c r="G2" s="702"/>
      <c r="H2" s="702"/>
    </row>
    <row r="3" spans="1:24" ht="23.25">
      <c r="A3" s="704" t="str">
        <f>'AT-2-S1 BUDGET'!A3</f>
        <v>Annual Work Plan and Budget 2019-20</v>
      </c>
      <c r="B3" s="702"/>
      <c r="C3" s="702"/>
      <c r="D3" s="702"/>
      <c r="E3" s="702"/>
      <c r="F3" s="702"/>
      <c r="G3" s="702"/>
      <c r="H3" s="702"/>
    </row>
    <row r="4" spans="1:24" ht="12.75">
      <c r="A4" s="705" t="s">
        <v>474</v>
      </c>
      <c r="B4" s="702"/>
      <c r="C4" s="702"/>
      <c r="D4" s="702"/>
      <c r="E4" s="702"/>
      <c r="F4" s="702"/>
      <c r="G4" s="702"/>
      <c r="H4" s="702"/>
    </row>
    <row r="5" spans="1:24" ht="12.75">
      <c r="A5" s="367" t="str">
        <f>AT_2A_fundflow!A5</f>
        <v>State: UTTAR PRADESH</v>
      </c>
      <c r="B5" s="383"/>
      <c r="C5" s="286"/>
      <c r="D5" s="286"/>
      <c r="E5" s="286"/>
      <c r="F5" s="286"/>
      <c r="G5" s="286"/>
      <c r="H5" s="286"/>
    </row>
    <row r="6" spans="1:24" ht="31.5" customHeight="1">
      <c r="A6" s="691" t="s">
        <v>83</v>
      </c>
      <c r="B6" s="691" t="s">
        <v>90</v>
      </c>
      <c r="C6" s="693" t="s">
        <v>475</v>
      </c>
      <c r="D6" s="708"/>
      <c r="E6" s="693" t="s">
        <v>476</v>
      </c>
      <c r="F6" s="708"/>
      <c r="G6" s="693" t="s">
        <v>477</v>
      </c>
      <c r="H6" s="708"/>
    </row>
    <row r="7" spans="1:24" ht="38.25">
      <c r="A7" s="706"/>
      <c r="B7" s="706"/>
      <c r="C7" s="285" t="s">
        <v>478</v>
      </c>
      <c r="D7" s="285" t="s">
        <v>479</v>
      </c>
      <c r="E7" s="285" t="s">
        <v>478</v>
      </c>
      <c r="F7" s="285" t="s">
        <v>479</v>
      </c>
      <c r="G7" s="285" t="s">
        <v>478</v>
      </c>
      <c r="H7" s="285" t="s">
        <v>479</v>
      </c>
    </row>
    <row r="8" spans="1:24" ht="15.75" customHeight="1">
      <c r="A8" s="285">
        <v>1</v>
      </c>
      <c r="B8" s="285">
        <v>2</v>
      </c>
      <c r="C8" s="285">
        <v>3</v>
      </c>
      <c r="D8" s="285">
        <v>4</v>
      </c>
      <c r="E8" s="285">
        <v>5</v>
      </c>
      <c r="F8" s="285">
        <v>6</v>
      </c>
      <c r="G8" s="285">
        <v>7</v>
      </c>
      <c r="H8" s="285">
        <v>8</v>
      </c>
    </row>
    <row r="9" spans="1:24" ht="12.75">
      <c r="A9" s="289"/>
      <c r="B9" s="289" t="s">
        <v>27</v>
      </c>
      <c r="C9" s="289">
        <f t="shared" ref="C9:H9" si="0">SUM(C10:C84)</f>
        <v>113880</v>
      </c>
      <c r="D9" s="289">
        <f t="shared" si="0"/>
        <v>113880</v>
      </c>
      <c r="E9" s="289">
        <f t="shared" si="0"/>
        <v>1224</v>
      </c>
      <c r="F9" s="289">
        <f t="shared" si="0"/>
        <v>1224</v>
      </c>
      <c r="G9" s="289">
        <f t="shared" si="0"/>
        <v>52813</v>
      </c>
      <c r="H9" s="289">
        <f t="shared" si="0"/>
        <v>52813</v>
      </c>
      <c r="I9" s="197"/>
      <c r="J9" s="197"/>
      <c r="K9" s="197"/>
      <c r="L9" s="197"/>
      <c r="M9" s="197"/>
      <c r="N9" s="197"/>
      <c r="O9" s="197"/>
      <c r="P9" s="197"/>
      <c r="Q9" s="197"/>
      <c r="R9" s="197"/>
      <c r="S9" s="197"/>
      <c r="T9" s="197"/>
      <c r="U9" s="197"/>
      <c r="V9" s="197"/>
      <c r="W9" s="197"/>
      <c r="X9" s="197"/>
    </row>
    <row r="10" spans="1:24" ht="12.75">
      <c r="A10" s="290">
        <f>AT3A_Schools_PS!A10</f>
        <v>1</v>
      </c>
      <c r="B10" s="290" t="str">
        <f>AT3A_Schools_PS!B10</f>
        <v>01-AGRA</v>
      </c>
      <c r="C10" s="290">
        <v>2091</v>
      </c>
      <c r="D10" s="290">
        <f>C10</f>
        <v>2091</v>
      </c>
      <c r="E10" s="290">
        <v>18</v>
      </c>
      <c r="F10" s="290">
        <f>E10</f>
        <v>18</v>
      </c>
      <c r="G10" s="290">
        <v>915</v>
      </c>
      <c r="H10" s="290">
        <f>G10</f>
        <v>915</v>
      </c>
      <c r="I10" s="360">
        <f>AT3A_Schools_PS!N10-AT3A_Schools_PS!L10</f>
        <v>2091</v>
      </c>
      <c r="J10" s="360">
        <f>AT3B_Schools_UPS!N10</f>
        <v>18</v>
      </c>
      <c r="K10" s="360">
        <f>AT3C_Schools_UPS!N10</f>
        <v>915</v>
      </c>
    </row>
    <row r="11" spans="1:24" ht="12.75">
      <c r="A11" s="290">
        <f>AT3A_Schools_PS!A11</f>
        <v>2</v>
      </c>
      <c r="B11" s="290" t="str">
        <f>AT3A_Schools_PS!B11</f>
        <v>02-ALIGARH</v>
      </c>
      <c r="C11" s="290">
        <v>1767</v>
      </c>
      <c r="D11" s="290">
        <f t="shared" ref="D11:D74" si="1">C11</f>
        <v>1767</v>
      </c>
      <c r="E11" s="290">
        <v>16</v>
      </c>
      <c r="F11" s="290">
        <f t="shared" ref="F11:F74" si="2">E11</f>
        <v>16</v>
      </c>
      <c r="G11" s="290">
        <v>861</v>
      </c>
      <c r="H11" s="290">
        <f t="shared" ref="H11:H74" si="3">G11</f>
        <v>861</v>
      </c>
      <c r="I11" s="511">
        <f>AT3A_Schools_PS!N11-AT3A_Schools_PS!L11</f>
        <v>1767</v>
      </c>
      <c r="J11" s="360">
        <f>AT3B_Schools_UPS!N11</f>
        <v>16</v>
      </c>
      <c r="K11" s="360">
        <f>AT3C_Schools_UPS!N11</f>
        <v>861</v>
      </c>
    </row>
    <row r="12" spans="1:24" ht="12.75">
      <c r="A12" s="290">
        <f>AT3A_Schools_PS!A12</f>
        <v>3</v>
      </c>
      <c r="B12" s="290" t="str">
        <f>AT3A_Schools_PS!B12</f>
        <v>03-ALLAHABAD</v>
      </c>
      <c r="C12" s="290">
        <v>2506</v>
      </c>
      <c r="D12" s="290">
        <f t="shared" si="1"/>
        <v>2506</v>
      </c>
      <c r="E12" s="290">
        <v>75</v>
      </c>
      <c r="F12" s="290">
        <f t="shared" si="2"/>
        <v>75</v>
      </c>
      <c r="G12" s="290">
        <v>1247</v>
      </c>
      <c r="H12" s="290">
        <f t="shared" si="3"/>
        <v>1247</v>
      </c>
      <c r="I12" s="511">
        <f>AT3A_Schools_PS!N12-AT3A_Schools_PS!L12</f>
        <v>2506</v>
      </c>
      <c r="J12" s="360">
        <f>AT3B_Schools_UPS!N12</f>
        <v>75</v>
      </c>
      <c r="K12" s="360">
        <f>AT3C_Schools_UPS!N12</f>
        <v>1247</v>
      </c>
    </row>
    <row r="13" spans="1:24" ht="12.75">
      <c r="A13" s="290">
        <f>AT3A_Schools_PS!A13</f>
        <v>4</v>
      </c>
      <c r="B13" s="290" t="str">
        <f>AT3A_Schools_PS!B13</f>
        <v>04-AMBEDKAR NAGAR</v>
      </c>
      <c r="C13" s="290">
        <v>1354</v>
      </c>
      <c r="D13" s="290">
        <f t="shared" si="1"/>
        <v>1354</v>
      </c>
      <c r="E13" s="290">
        <v>17</v>
      </c>
      <c r="F13" s="290">
        <f t="shared" si="2"/>
        <v>17</v>
      </c>
      <c r="G13" s="290">
        <v>678</v>
      </c>
      <c r="H13" s="290">
        <f t="shared" si="3"/>
        <v>678</v>
      </c>
      <c r="I13" s="511">
        <f>AT3A_Schools_PS!N13-AT3A_Schools_PS!L13</f>
        <v>1354</v>
      </c>
      <c r="J13" s="360">
        <f>AT3B_Schools_UPS!N13</f>
        <v>17</v>
      </c>
      <c r="K13" s="360">
        <f>AT3C_Schools_UPS!N13</f>
        <v>678</v>
      </c>
    </row>
    <row r="14" spans="1:24" ht="12.75">
      <c r="A14" s="290">
        <f>AT3A_Schools_PS!A14</f>
        <v>5</v>
      </c>
      <c r="B14" s="290" t="str">
        <f>AT3A_Schools_PS!B14</f>
        <v>05-AURAIYA</v>
      </c>
      <c r="C14" s="290">
        <v>1063</v>
      </c>
      <c r="D14" s="290">
        <f t="shared" si="1"/>
        <v>1063</v>
      </c>
      <c r="E14" s="290">
        <v>14</v>
      </c>
      <c r="F14" s="290">
        <f t="shared" si="2"/>
        <v>14</v>
      </c>
      <c r="G14" s="290">
        <v>561</v>
      </c>
      <c r="H14" s="290">
        <f t="shared" si="3"/>
        <v>561</v>
      </c>
      <c r="I14" s="511">
        <f>AT3A_Schools_PS!N14-AT3A_Schools_PS!L14</f>
        <v>1063</v>
      </c>
      <c r="J14" s="360">
        <f>AT3B_Schools_UPS!N14</f>
        <v>14</v>
      </c>
      <c r="K14" s="360">
        <f>AT3C_Schools_UPS!N14</f>
        <v>561</v>
      </c>
    </row>
    <row r="15" spans="1:24" ht="12.75">
      <c r="A15" s="290">
        <f>AT3A_Schools_PS!A15</f>
        <v>6</v>
      </c>
      <c r="B15" s="290" t="str">
        <f>AT3A_Schools_PS!B15</f>
        <v>06-AZAMGARH</v>
      </c>
      <c r="C15" s="290">
        <v>2359</v>
      </c>
      <c r="D15" s="290">
        <f t="shared" si="1"/>
        <v>2359</v>
      </c>
      <c r="E15" s="290">
        <v>10</v>
      </c>
      <c r="F15" s="290">
        <f t="shared" si="2"/>
        <v>10</v>
      </c>
      <c r="G15" s="290">
        <v>1195</v>
      </c>
      <c r="H15" s="290">
        <f t="shared" si="3"/>
        <v>1195</v>
      </c>
      <c r="I15" s="511">
        <f>AT3A_Schools_PS!N15-AT3A_Schools_PS!L15</f>
        <v>2359</v>
      </c>
      <c r="J15" s="360">
        <f>AT3B_Schools_UPS!N15</f>
        <v>10</v>
      </c>
      <c r="K15" s="360">
        <f>AT3C_Schools_UPS!N15</f>
        <v>1195</v>
      </c>
    </row>
    <row r="16" spans="1:24" ht="12.75">
      <c r="A16" s="290">
        <f>AT3A_Schools_PS!A16</f>
        <v>7</v>
      </c>
      <c r="B16" s="290" t="str">
        <f>AT3A_Schools_PS!B16</f>
        <v>07-BADAUN</v>
      </c>
      <c r="C16" s="290">
        <v>1802</v>
      </c>
      <c r="D16" s="290">
        <f t="shared" si="1"/>
        <v>1802</v>
      </c>
      <c r="E16" s="290">
        <v>13</v>
      </c>
      <c r="F16" s="290">
        <f t="shared" si="2"/>
        <v>13</v>
      </c>
      <c r="G16" s="290">
        <v>725</v>
      </c>
      <c r="H16" s="290">
        <f t="shared" si="3"/>
        <v>725</v>
      </c>
      <c r="I16" s="511">
        <f>AT3A_Schools_PS!N16-AT3A_Schools_PS!L16</f>
        <v>1802</v>
      </c>
      <c r="J16" s="360">
        <f>AT3B_Schools_UPS!N16</f>
        <v>13</v>
      </c>
      <c r="K16" s="360">
        <f>AT3C_Schools_UPS!N16</f>
        <v>725</v>
      </c>
    </row>
    <row r="17" spans="1:11" ht="12.75">
      <c r="A17" s="290">
        <f>AT3A_Schools_PS!A17</f>
        <v>8</v>
      </c>
      <c r="B17" s="290" t="str">
        <f>AT3A_Schools_PS!B17</f>
        <v>08-BAGHPAT</v>
      </c>
      <c r="C17" s="290">
        <v>487</v>
      </c>
      <c r="D17" s="290">
        <f t="shared" si="1"/>
        <v>487</v>
      </c>
      <c r="E17" s="290">
        <v>10</v>
      </c>
      <c r="F17" s="290">
        <f t="shared" si="2"/>
        <v>10</v>
      </c>
      <c r="G17" s="290">
        <v>281</v>
      </c>
      <c r="H17" s="290">
        <f t="shared" si="3"/>
        <v>281</v>
      </c>
      <c r="I17" s="511">
        <f>AT3A_Schools_PS!N17-AT3A_Schools_PS!L17</f>
        <v>487</v>
      </c>
      <c r="J17" s="360">
        <f>AT3B_Schools_UPS!N17</f>
        <v>10</v>
      </c>
      <c r="K17" s="360">
        <f>AT3C_Schools_UPS!N17</f>
        <v>281</v>
      </c>
    </row>
    <row r="18" spans="1:11" ht="12.75">
      <c r="A18" s="290">
        <f>AT3A_Schools_PS!A18</f>
        <v>9</v>
      </c>
      <c r="B18" s="290" t="str">
        <f>AT3A_Schools_PS!B18</f>
        <v>09-BAHRAICH</v>
      </c>
      <c r="C18" s="290">
        <v>2475</v>
      </c>
      <c r="D18" s="290">
        <f t="shared" si="1"/>
        <v>2475</v>
      </c>
      <c r="E18" s="290">
        <v>16</v>
      </c>
      <c r="F18" s="290">
        <f t="shared" si="2"/>
        <v>16</v>
      </c>
      <c r="G18" s="290">
        <v>1029</v>
      </c>
      <c r="H18" s="290">
        <f t="shared" si="3"/>
        <v>1029</v>
      </c>
      <c r="I18" s="511">
        <f>AT3A_Schools_PS!N18-AT3A_Schools_PS!L18</f>
        <v>2475</v>
      </c>
      <c r="J18" s="360">
        <f>AT3B_Schools_UPS!N18</f>
        <v>16</v>
      </c>
      <c r="K18" s="360">
        <f>AT3C_Schools_UPS!N18</f>
        <v>1029</v>
      </c>
    </row>
    <row r="19" spans="1:11" ht="12.75">
      <c r="A19" s="290">
        <f>AT3A_Schools_PS!A19</f>
        <v>10</v>
      </c>
      <c r="B19" s="290" t="str">
        <f>AT3A_Schools_PS!B19</f>
        <v>10-BALLIA</v>
      </c>
      <c r="C19" s="290">
        <v>2070</v>
      </c>
      <c r="D19" s="290">
        <f t="shared" si="1"/>
        <v>2070</v>
      </c>
      <c r="E19" s="290">
        <v>0</v>
      </c>
      <c r="F19" s="290">
        <f t="shared" si="2"/>
        <v>0</v>
      </c>
      <c r="G19" s="290">
        <v>772</v>
      </c>
      <c r="H19" s="290">
        <f t="shared" si="3"/>
        <v>772</v>
      </c>
      <c r="I19" s="511">
        <f>AT3A_Schools_PS!N19-AT3A_Schools_PS!L19</f>
        <v>2070</v>
      </c>
      <c r="J19" s="360">
        <f>AT3B_Schools_UPS!N19</f>
        <v>0</v>
      </c>
      <c r="K19" s="360">
        <f>AT3C_Schools_UPS!N19</f>
        <v>772</v>
      </c>
    </row>
    <row r="20" spans="1:11" ht="12.75">
      <c r="A20" s="290">
        <f>AT3A_Schools_PS!A20</f>
        <v>11</v>
      </c>
      <c r="B20" s="290" t="str">
        <f>AT3A_Schools_PS!B20</f>
        <v>11-BALRAMPUR</v>
      </c>
      <c r="C20" s="290">
        <v>1575</v>
      </c>
      <c r="D20" s="290">
        <f t="shared" si="1"/>
        <v>1575</v>
      </c>
      <c r="E20" s="290">
        <v>28</v>
      </c>
      <c r="F20" s="290">
        <f t="shared" si="2"/>
        <v>28</v>
      </c>
      <c r="G20" s="290">
        <v>682</v>
      </c>
      <c r="H20" s="290">
        <f t="shared" si="3"/>
        <v>682</v>
      </c>
      <c r="I20" s="511">
        <f>AT3A_Schools_PS!N20-AT3A_Schools_PS!L20</f>
        <v>1575</v>
      </c>
      <c r="J20" s="360">
        <f>AT3B_Schools_UPS!N20</f>
        <v>28</v>
      </c>
      <c r="K20" s="360">
        <f>AT3C_Schools_UPS!N20</f>
        <v>682</v>
      </c>
    </row>
    <row r="21" spans="1:11" ht="12.75">
      <c r="A21" s="290">
        <f>AT3A_Schools_PS!A21</f>
        <v>12</v>
      </c>
      <c r="B21" s="290" t="str">
        <f>AT3A_Schools_PS!B21</f>
        <v>12-BANDA</v>
      </c>
      <c r="C21" s="290">
        <v>1399</v>
      </c>
      <c r="D21" s="290">
        <f t="shared" si="1"/>
        <v>1399</v>
      </c>
      <c r="E21" s="290">
        <v>4</v>
      </c>
      <c r="F21" s="290">
        <f t="shared" si="2"/>
        <v>4</v>
      </c>
      <c r="G21" s="290">
        <v>697</v>
      </c>
      <c r="H21" s="290">
        <f t="shared" si="3"/>
        <v>697</v>
      </c>
      <c r="I21" s="511">
        <f>AT3A_Schools_PS!N21-AT3A_Schools_PS!L21</f>
        <v>1399</v>
      </c>
      <c r="J21" s="360">
        <f>AT3B_Schools_UPS!N21</f>
        <v>4</v>
      </c>
      <c r="K21" s="360">
        <f>AT3C_Schools_UPS!N21</f>
        <v>697</v>
      </c>
    </row>
    <row r="22" spans="1:11" ht="12.75">
      <c r="A22" s="290">
        <f>AT3A_Schools_PS!A22</f>
        <v>13</v>
      </c>
      <c r="B22" s="290" t="str">
        <f>AT3A_Schools_PS!B22</f>
        <v>13-BARABANKI</v>
      </c>
      <c r="C22" s="290">
        <v>2197</v>
      </c>
      <c r="D22" s="290">
        <f t="shared" si="1"/>
        <v>2197</v>
      </c>
      <c r="E22" s="290">
        <v>1</v>
      </c>
      <c r="F22" s="290">
        <f t="shared" si="2"/>
        <v>1</v>
      </c>
      <c r="G22" s="290">
        <v>934</v>
      </c>
      <c r="H22" s="290">
        <f t="shared" si="3"/>
        <v>934</v>
      </c>
      <c r="I22" s="511">
        <f>AT3A_Schools_PS!N22-AT3A_Schools_PS!L22</f>
        <v>2197</v>
      </c>
      <c r="J22" s="360">
        <f>AT3B_Schools_UPS!N22</f>
        <v>1</v>
      </c>
      <c r="K22" s="360">
        <f>AT3C_Schools_UPS!N22</f>
        <v>934</v>
      </c>
    </row>
    <row r="23" spans="1:11" ht="12.75">
      <c r="A23" s="290">
        <f>AT3A_Schools_PS!A23</f>
        <v>14</v>
      </c>
      <c r="B23" s="290" t="str">
        <f>AT3A_Schools_PS!B23</f>
        <v>14-BAREILY</v>
      </c>
      <c r="C23" s="290">
        <v>2111</v>
      </c>
      <c r="D23" s="290">
        <f t="shared" si="1"/>
        <v>2111</v>
      </c>
      <c r="E23" s="290">
        <v>16</v>
      </c>
      <c r="F23" s="290">
        <f t="shared" si="2"/>
        <v>16</v>
      </c>
      <c r="G23" s="290">
        <v>893</v>
      </c>
      <c r="H23" s="290">
        <f t="shared" si="3"/>
        <v>893</v>
      </c>
      <c r="I23" s="511">
        <f>AT3A_Schools_PS!N23-AT3A_Schools_PS!L23</f>
        <v>2111</v>
      </c>
      <c r="J23" s="360">
        <f>AT3B_Schools_UPS!N23</f>
        <v>16</v>
      </c>
      <c r="K23" s="360">
        <f>AT3C_Schools_UPS!N23</f>
        <v>893</v>
      </c>
    </row>
    <row r="24" spans="1:11" ht="12.75">
      <c r="A24" s="290">
        <f>AT3A_Schools_PS!A24</f>
        <v>15</v>
      </c>
      <c r="B24" s="290" t="str">
        <f>AT3A_Schools_PS!B24</f>
        <v>15-BASTI</v>
      </c>
      <c r="C24" s="290">
        <v>1749</v>
      </c>
      <c r="D24" s="290">
        <f t="shared" si="1"/>
        <v>1749</v>
      </c>
      <c r="E24" s="290">
        <v>16</v>
      </c>
      <c r="F24" s="290">
        <f t="shared" si="2"/>
        <v>16</v>
      </c>
      <c r="G24" s="290">
        <v>777</v>
      </c>
      <c r="H24" s="290">
        <f t="shared" si="3"/>
        <v>777</v>
      </c>
      <c r="I24" s="511">
        <f>AT3A_Schools_PS!N24-AT3A_Schools_PS!L24</f>
        <v>1749</v>
      </c>
      <c r="J24" s="360">
        <f>AT3B_Schools_UPS!N24</f>
        <v>16</v>
      </c>
      <c r="K24" s="360">
        <f>AT3C_Schools_UPS!N24</f>
        <v>777</v>
      </c>
    </row>
    <row r="25" spans="1:11" ht="12.75">
      <c r="A25" s="290">
        <f>AT3A_Schools_PS!A25</f>
        <v>16</v>
      </c>
      <c r="B25" s="290" t="str">
        <f>AT3A_Schools_PS!B25</f>
        <v>16-BHADOHI</v>
      </c>
      <c r="C25" s="290">
        <v>753</v>
      </c>
      <c r="D25" s="290">
        <f t="shared" si="1"/>
        <v>753</v>
      </c>
      <c r="E25" s="290">
        <v>3</v>
      </c>
      <c r="F25" s="290">
        <f t="shared" si="2"/>
        <v>3</v>
      </c>
      <c r="G25" s="290">
        <v>397</v>
      </c>
      <c r="H25" s="290">
        <f t="shared" si="3"/>
        <v>397</v>
      </c>
      <c r="I25" s="511">
        <f>AT3A_Schools_PS!N25-AT3A_Schools_PS!L25</f>
        <v>753</v>
      </c>
      <c r="J25" s="360">
        <f>AT3B_Schools_UPS!N25</f>
        <v>3</v>
      </c>
      <c r="K25" s="360">
        <f>AT3C_Schools_UPS!N25</f>
        <v>397</v>
      </c>
    </row>
    <row r="26" spans="1:11" ht="12.75">
      <c r="A26" s="290">
        <f>AT3A_Schools_PS!A26</f>
        <v>17</v>
      </c>
      <c r="B26" s="290" t="str">
        <f>AT3A_Schools_PS!B26</f>
        <v>17-BIJNOUR</v>
      </c>
      <c r="C26" s="290">
        <v>1794</v>
      </c>
      <c r="D26" s="290">
        <f t="shared" si="1"/>
        <v>1794</v>
      </c>
      <c r="E26" s="290">
        <v>21</v>
      </c>
      <c r="F26" s="290">
        <f t="shared" si="2"/>
        <v>21</v>
      </c>
      <c r="G26" s="290">
        <v>892</v>
      </c>
      <c r="H26" s="290">
        <f t="shared" si="3"/>
        <v>892</v>
      </c>
      <c r="I26" s="511">
        <f>AT3A_Schools_PS!N26-AT3A_Schools_PS!L26</f>
        <v>1794</v>
      </c>
      <c r="J26" s="360">
        <f>AT3B_Schools_UPS!N26</f>
        <v>21</v>
      </c>
      <c r="K26" s="360">
        <f>AT3C_Schools_UPS!N26</f>
        <v>892</v>
      </c>
    </row>
    <row r="27" spans="1:11" ht="12.75">
      <c r="A27" s="290">
        <f>AT3A_Schools_PS!A27</f>
        <v>18</v>
      </c>
      <c r="B27" s="290" t="str">
        <f>AT3A_Schools_PS!B27</f>
        <v>18-BULANDSHAHAR</v>
      </c>
      <c r="C27" s="290">
        <v>1637</v>
      </c>
      <c r="D27" s="290">
        <f t="shared" si="1"/>
        <v>1637</v>
      </c>
      <c r="E27" s="290">
        <v>13</v>
      </c>
      <c r="F27" s="290">
        <f t="shared" si="2"/>
        <v>13</v>
      </c>
      <c r="G27" s="290">
        <v>964</v>
      </c>
      <c r="H27" s="290">
        <f t="shared" si="3"/>
        <v>964</v>
      </c>
      <c r="I27" s="511">
        <f>AT3A_Schools_PS!N27-AT3A_Schools_PS!L27</f>
        <v>1637</v>
      </c>
      <c r="J27" s="360">
        <f>AT3B_Schools_UPS!N27</f>
        <v>13</v>
      </c>
      <c r="K27" s="360">
        <f>AT3C_Schools_UPS!N27</f>
        <v>964</v>
      </c>
    </row>
    <row r="28" spans="1:11" ht="12.75">
      <c r="A28" s="290">
        <f>AT3A_Schools_PS!A28</f>
        <v>19</v>
      </c>
      <c r="B28" s="290" t="str">
        <f>AT3A_Schools_PS!B28</f>
        <v>19-CHANDAULI</v>
      </c>
      <c r="C28" s="290">
        <v>1002</v>
      </c>
      <c r="D28" s="290">
        <f t="shared" si="1"/>
        <v>1002</v>
      </c>
      <c r="E28" s="290">
        <v>4</v>
      </c>
      <c r="F28" s="290">
        <f t="shared" si="2"/>
        <v>4</v>
      </c>
      <c r="G28" s="290">
        <v>545</v>
      </c>
      <c r="H28" s="290">
        <f t="shared" si="3"/>
        <v>545</v>
      </c>
      <c r="I28" s="511">
        <f>AT3A_Schools_PS!N28-AT3A_Schools_PS!L28</f>
        <v>1002</v>
      </c>
      <c r="J28" s="360">
        <f>AT3B_Schools_UPS!N28</f>
        <v>4</v>
      </c>
      <c r="K28" s="360">
        <f>AT3C_Schools_UPS!N28</f>
        <v>545</v>
      </c>
    </row>
    <row r="29" spans="1:11" ht="12.75">
      <c r="A29" s="290">
        <f>AT3A_Schools_PS!A29</f>
        <v>20</v>
      </c>
      <c r="B29" s="290" t="str">
        <f>AT3A_Schools_PS!B29</f>
        <v>20-CHITRAKOOT</v>
      </c>
      <c r="C29" s="290">
        <v>988</v>
      </c>
      <c r="D29" s="290">
        <f t="shared" si="1"/>
        <v>988</v>
      </c>
      <c r="E29" s="290">
        <v>4</v>
      </c>
      <c r="F29" s="290">
        <f t="shared" si="2"/>
        <v>4</v>
      </c>
      <c r="G29" s="290">
        <v>476</v>
      </c>
      <c r="H29" s="290">
        <f t="shared" si="3"/>
        <v>476</v>
      </c>
      <c r="I29" s="511">
        <f>AT3A_Schools_PS!N29-AT3A_Schools_PS!L29</f>
        <v>988</v>
      </c>
      <c r="J29" s="360">
        <f>AT3B_Schools_UPS!N29</f>
        <v>4</v>
      </c>
      <c r="K29" s="360">
        <f>AT3C_Schools_UPS!N29</f>
        <v>476</v>
      </c>
    </row>
    <row r="30" spans="1:11" ht="12.75">
      <c r="A30" s="290">
        <f>AT3A_Schools_PS!A30</f>
        <v>21</v>
      </c>
      <c r="B30" s="290" t="str">
        <f>AT3A_Schools_PS!B30</f>
        <v>21-AMETHI</v>
      </c>
      <c r="C30" s="290">
        <v>1337</v>
      </c>
      <c r="D30" s="290">
        <f t="shared" si="1"/>
        <v>1337</v>
      </c>
      <c r="E30" s="290">
        <v>0</v>
      </c>
      <c r="F30" s="290">
        <f t="shared" si="2"/>
        <v>0</v>
      </c>
      <c r="G30" s="290">
        <v>511</v>
      </c>
      <c r="H30" s="290">
        <f t="shared" si="3"/>
        <v>511</v>
      </c>
      <c r="I30" s="511">
        <f>AT3A_Schools_PS!N30-AT3A_Schools_PS!L30</f>
        <v>1337</v>
      </c>
      <c r="J30" s="360">
        <f>AT3B_Schools_UPS!N30</f>
        <v>0</v>
      </c>
      <c r="K30" s="360">
        <f>AT3C_Schools_UPS!N30</f>
        <v>511</v>
      </c>
    </row>
    <row r="31" spans="1:11" ht="12.75">
      <c r="A31" s="290">
        <f>AT3A_Schools_PS!A31</f>
        <v>22</v>
      </c>
      <c r="B31" s="290" t="str">
        <f>AT3A_Schools_PS!B31</f>
        <v>22-DEORIA</v>
      </c>
      <c r="C31" s="290">
        <v>1919</v>
      </c>
      <c r="D31" s="290">
        <f t="shared" si="1"/>
        <v>1919</v>
      </c>
      <c r="E31" s="290">
        <v>41</v>
      </c>
      <c r="F31" s="290">
        <f t="shared" si="2"/>
        <v>41</v>
      </c>
      <c r="G31" s="290">
        <v>909</v>
      </c>
      <c r="H31" s="290">
        <f t="shared" si="3"/>
        <v>909</v>
      </c>
      <c r="I31" s="511">
        <f>AT3A_Schools_PS!N31-AT3A_Schools_PS!L31</f>
        <v>1919</v>
      </c>
      <c r="J31" s="360">
        <f>AT3B_Schools_UPS!N31</f>
        <v>41</v>
      </c>
      <c r="K31" s="360">
        <f>AT3C_Schools_UPS!N31</f>
        <v>909</v>
      </c>
    </row>
    <row r="32" spans="1:11" ht="12.75">
      <c r="A32" s="290">
        <f>AT3A_Schools_PS!A32</f>
        <v>23</v>
      </c>
      <c r="B32" s="290" t="str">
        <f>AT3A_Schools_PS!B32</f>
        <v>23-ETAH</v>
      </c>
      <c r="C32" s="290">
        <v>1364</v>
      </c>
      <c r="D32" s="290">
        <f t="shared" si="1"/>
        <v>1364</v>
      </c>
      <c r="E32" s="290">
        <v>11</v>
      </c>
      <c r="F32" s="290">
        <f t="shared" si="2"/>
        <v>11</v>
      </c>
      <c r="G32" s="290">
        <v>655</v>
      </c>
      <c r="H32" s="290">
        <f t="shared" si="3"/>
        <v>655</v>
      </c>
      <c r="I32" s="511">
        <f>AT3A_Schools_PS!N32-AT3A_Schools_PS!L32</f>
        <v>1364</v>
      </c>
      <c r="J32" s="360">
        <f>AT3B_Schools_UPS!N32</f>
        <v>11</v>
      </c>
      <c r="K32" s="360">
        <f>AT3C_Schools_UPS!N32</f>
        <v>655</v>
      </c>
    </row>
    <row r="33" spans="1:11" ht="12.75">
      <c r="A33" s="290">
        <f>AT3A_Schools_PS!A33</f>
        <v>24</v>
      </c>
      <c r="B33" s="290" t="str">
        <f>AT3A_Schools_PS!B33</f>
        <v>24-FAIZABAD</v>
      </c>
      <c r="C33" s="290">
        <v>1539</v>
      </c>
      <c r="D33" s="290">
        <f t="shared" si="1"/>
        <v>1539</v>
      </c>
      <c r="E33" s="290">
        <v>16</v>
      </c>
      <c r="F33" s="290">
        <f t="shared" si="2"/>
        <v>16</v>
      </c>
      <c r="G33" s="290">
        <v>702</v>
      </c>
      <c r="H33" s="290">
        <f t="shared" si="3"/>
        <v>702</v>
      </c>
      <c r="I33" s="511">
        <f>AT3A_Schools_PS!N33-AT3A_Schools_PS!L33</f>
        <v>1539</v>
      </c>
      <c r="J33" s="360">
        <f>AT3B_Schools_UPS!N33</f>
        <v>16</v>
      </c>
      <c r="K33" s="360">
        <f>AT3C_Schools_UPS!N33</f>
        <v>702</v>
      </c>
    </row>
    <row r="34" spans="1:11" ht="12.75">
      <c r="A34" s="290">
        <f>AT3A_Schools_PS!A34</f>
        <v>25</v>
      </c>
      <c r="B34" s="290" t="str">
        <f>AT3A_Schools_PS!B34</f>
        <v>25-FARRUKHABAD</v>
      </c>
      <c r="C34" s="290">
        <v>1290</v>
      </c>
      <c r="D34" s="290">
        <f t="shared" si="1"/>
        <v>1290</v>
      </c>
      <c r="E34" s="290">
        <v>12</v>
      </c>
      <c r="F34" s="290">
        <f t="shared" si="2"/>
        <v>12</v>
      </c>
      <c r="G34" s="290">
        <v>672</v>
      </c>
      <c r="H34" s="290">
        <f t="shared" si="3"/>
        <v>672</v>
      </c>
      <c r="I34" s="511">
        <f>AT3A_Schools_PS!N34-AT3A_Schools_PS!L34</f>
        <v>1290</v>
      </c>
      <c r="J34" s="360">
        <f>AT3B_Schools_UPS!N34</f>
        <v>12</v>
      </c>
      <c r="K34" s="360">
        <f>AT3C_Schools_UPS!N34</f>
        <v>672</v>
      </c>
    </row>
    <row r="35" spans="1:11" ht="12.75">
      <c r="A35" s="290">
        <f>AT3A_Schools_PS!A35</f>
        <v>26</v>
      </c>
      <c r="B35" s="290" t="str">
        <f>AT3A_Schools_PS!B35</f>
        <v>26-FATEHPUR</v>
      </c>
      <c r="C35" s="290">
        <v>1904</v>
      </c>
      <c r="D35" s="290">
        <f t="shared" si="1"/>
        <v>1904</v>
      </c>
      <c r="E35" s="290">
        <v>12</v>
      </c>
      <c r="F35" s="290">
        <f t="shared" si="2"/>
        <v>12</v>
      </c>
      <c r="G35" s="290">
        <v>869</v>
      </c>
      <c r="H35" s="290">
        <f t="shared" si="3"/>
        <v>869</v>
      </c>
      <c r="I35" s="511">
        <f>AT3A_Schools_PS!N35-AT3A_Schools_PS!L35</f>
        <v>1904</v>
      </c>
      <c r="J35" s="360">
        <f>AT3B_Schools_UPS!N35</f>
        <v>12</v>
      </c>
      <c r="K35" s="360">
        <f>AT3C_Schools_UPS!N35</f>
        <v>869</v>
      </c>
    </row>
    <row r="36" spans="1:11" ht="12.75">
      <c r="A36" s="290">
        <f>AT3A_Schools_PS!A36</f>
        <v>27</v>
      </c>
      <c r="B36" s="290" t="str">
        <f>AT3A_Schools_PS!B36</f>
        <v>27-FIROZABAD</v>
      </c>
      <c r="C36" s="290">
        <v>1529</v>
      </c>
      <c r="D36" s="290">
        <f t="shared" si="1"/>
        <v>1529</v>
      </c>
      <c r="E36" s="290">
        <v>16</v>
      </c>
      <c r="F36" s="290">
        <f t="shared" si="2"/>
        <v>16</v>
      </c>
      <c r="G36" s="290">
        <v>713</v>
      </c>
      <c r="H36" s="290">
        <f t="shared" si="3"/>
        <v>713</v>
      </c>
      <c r="I36" s="511">
        <f>AT3A_Schools_PS!N36-AT3A_Schools_PS!L36</f>
        <v>1529</v>
      </c>
      <c r="J36" s="360">
        <f>AT3B_Schools_UPS!N36</f>
        <v>16</v>
      </c>
      <c r="K36" s="360">
        <f>AT3C_Schools_UPS!N36</f>
        <v>713</v>
      </c>
    </row>
    <row r="37" spans="1:11" ht="12.75">
      <c r="A37" s="290">
        <f>AT3A_Schools_PS!A37</f>
        <v>28</v>
      </c>
      <c r="B37" s="290" t="str">
        <f>AT3A_Schools_PS!B37</f>
        <v>28-G.B. NAGAR</v>
      </c>
      <c r="C37" s="290">
        <v>471</v>
      </c>
      <c r="D37" s="290">
        <f t="shared" si="1"/>
        <v>471</v>
      </c>
      <c r="E37" s="290">
        <v>6</v>
      </c>
      <c r="F37" s="290">
        <f t="shared" si="2"/>
        <v>6</v>
      </c>
      <c r="G37" s="290">
        <v>266</v>
      </c>
      <c r="H37" s="290">
        <f t="shared" si="3"/>
        <v>266</v>
      </c>
      <c r="I37" s="511">
        <f>AT3A_Schools_PS!N37-AT3A_Schools_PS!L37</f>
        <v>471</v>
      </c>
      <c r="J37" s="360">
        <f>AT3B_Schools_UPS!N37</f>
        <v>6</v>
      </c>
      <c r="K37" s="360">
        <f>AT3C_Schools_UPS!N37</f>
        <v>266</v>
      </c>
    </row>
    <row r="38" spans="1:11" ht="12.75">
      <c r="A38" s="290">
        <f>AT3A_Schools_PS!A38</f>
        <v>29</v>
      </c>
      <c r="B38" s="290" t="str">
        <f>AT3A_Schools_PS!B38</f>
        <v>29-GHAZIPUR</v>
      </c>
      <c r="C38" s="290">
        <v>2006</v>
      </c>
      <c r="D38" s="290">
        <f t="shared" si="1"/>
        <v>2006</v>
      </c>
      <c r="E38" s="290">
        <v>24</v>
      </c>
      <c r="F38" s="290">
        <f t="shared" si="2"/>
        <v>24</v>
      </c>
      <c r="G38" s="290">
        <v>982</v>
      </c>
      <c r="H38" s="290">
        <f t="shared" si="3"/>
        <v>982</v>
      </c>
      <c r="I38" s="511">
        <f>AT3A_Schools_PS!N38-AT3A_Schools_PS!L38</f>
        <v>2006</v>
      </c>
      <c r="J38" s="360">
        <f>AT3B_Schools_UPS!N38</f>
        <v>24</v>
      </c>
      <c r="K38" s="360">
        <f>AT3C_Schools_UPS!N38</f>
        <v>982</v>
      </c>
    </row>
    <row r="39" spans="1:11" ht="12.75">
      <c r="A39" s="290">
        <f>AT3A_Schools_PS!A39</f>
        <v>30</v>
      </c>
      <c r="B39" s="290" t="str">
        <f>AT3A_Schools_PS!B39</f>
        <v>30-GHAZIYABAD</v>
      </c>
      <c r="C39" s="290">
        <v>400</v>
      </c>
      <c r="D39" s="290">
        <f t="shared" si="1"/>
        <v>400</v>
      </c>
      <c r="E39" s="290">
        <v>13</v>
      </c>
      <c r="F39" s="290">
        <f t="shared" si="2"/>
        <v>13</v>
      </c>
      <c r="G39" s="290">
        <v>260</v>
      </c>
      <c r="H39" s="290">
        <f t="shared" si="3"/>
        <v>260</v>
      </c>
      <c r="I39" s="511">
        <f>AT3A_Schools_PS!N39-AT3A_Schools_PS!L39</f>
        <v>400</v>
      </c>
      <c r="J39" s="360">
        <f>AT3B_Schools_UPS!N39</f>
        <v>13</v>
      </c>
      <c r="K39" s="360">
        <f>AT3C_Schools_UPS!N39</f>
        <v>260</v>
      </c>
    </row>
    <row r="40" spans="1:11" ht="12.75">
      <c r="A40" s="290">
        <f>AT3A_Schools_PS!A40</f>
        <v>31</v>
      </c>
      <c r="B40" s="290" t="str">
        <f>AT3A_Schools_PS!B40</f>
        <v>31-GONDA</v>
      </c>
      <c r="C40" s="290">
        <v>2234</v>
      </c>
      <c r="D40" s="290">
        <f t="shared" si="1"/>
        <v>2234</v>
      </c>
      <c r="E40" s="290">
        <v>26</v>
      </c>
      <c r="F40" s="290">
        <f t="shared" si="2"/>
        <v>26</v>
      </c>
      <c r="G40" s="290">
        <v>951</v>
      </c>
      <c r="H40" s="290">
        <f t="shared" si="3"/>
        <v>951</v>
      </c>
      <c r="I40" s="511">
        <f>AT3A_Schools_PS!N40-AT3A_Schools_PS!L40</f>
        <v>2234</v>
      </c>
      <c r="J40" s="360">
        <f>AT3B_Schools_UPS!N40</f>
        <v>26</v>
      </c>
      <c r="K40" s="360">
        <f>AT3C_Schools_UPS!N40</f>
        <v>951</v>
      </c>
    </row>
    <row r="41" spans="1:11" ht="12.75">
      <c r="A41" s="290">
        <f>AT3A_Schools_PS!A41</f>
        <v>32</v>
      </c>
      <c r="B41" s="290" t="str">
        <f>AT3A_Schools_PS!B41</f>
        <v>32-GORAKHPUR</v>
      </c>
      <c r="C41" s="290">
        <v>2169</v>
      </c>
      <c r="D41" s="290">
        <f t="shared" si="1"/>
        <v>2169</v>
      </c>
      <c r="E41" s="290">
        <v>34</v>
      </c>
      <c r="F41" s="290">
        <f t="shared" si="2"/>
        <v>34</v>
      </c>
      <c r="G41" s="290">
        <v>1018</v>
      </c>
      <c r="H41" s="290">
        <f t="shared" si="3"/>
        <v>1018</v>
      </c>
      <c r="I41" s="511">
        <f>AT3A_Schools_PS!N41-AT3A_Schools_PS!L41</f>
        <v>2169</v>
      </c>
      <c r="J41" s="360">
        <f>AT3B_Schools_UPS!N41</f>
        <v>34</v>
      </c>
      <c r="K41" s="360">
        <f>AT3C_Schools_UPS!N41</f>
        <v>1018</v>
      </c>
    </row>
    <row r="42" spans="1:11" ht="12.75">
      <c r="A42" s="290">
        <f>AT3A_Schools_PS!A42</f>
        <v>33</v>
      </c>
      <c r="B42" s="290" t="str">
        <f>AT3A_Schools_PS!B42</f>
        <v>33-HAMEERPUR</v>
      </c>
      <c r="C42" s="290">
        <v>801</v>
      </c>
      <c r="D42" s="290">
        <f t="shared" si="1"/>
        <v>801</v>
      </c>
      <c r="E42" s="290">
        <v>5</v>
      </c>
      <c r="F42" s="290">
        <f t="shared" si="2"/>
        <v>5</v>
      </c>
      <c r="G42" s="290">
        <v>426</v>
      </c>
      <c r="H42" s="290">
        <f t="shared" si="3"/>
        <v>426</v>
      </c>
      <c r="I42" s="511">
        <f>AT3A_Schools_PS!N42-AT3A_Schools_PS!L42</f>
        <v>801</v>
      </c>
      <c r="J42" s="360">
        <f>AT3B_Schools_UPS!N42</f>
        <v>5</v>
      </c>
      <c r="K42" s="360">
        <f>AT3C_Schools_UPS!N42</f>
        <v>426</v>
      </c>
    </row>
    <row r="43" spans="1:11" ht="12.75">
      <c r="A43" s="290">
        <f>AT3A_Schools_PS!A43</f>
        <v>34</v>
      </c>
      <c r="B43" s="290" t="str">
        <f>AT3A_Schools_PS!B43</f>
        <v>34-HARDOI</v>
      </c>
      <c r="C43" s="290">
        <v>2847</v>
      </c>
      <c r="D43" s="290">
        <f t="shared" si="1"/>
        <v>2847</v>
      </c>
      <c r="E43" s="290">
        <v>6</v>
      </c>
      <c r="F43" s="290">
        <f t="shared" si="2"/>
        <v>6</v>
      </c>
      <c r="G43" s="290">
        <v>1140</v>
      </c>
      <c r="H43" s="290">
        <f t="shared" si="3"/>
        <v>1140</v>
      </c>
      <c r="I43" s="511">
        <f>AT3A_Schools_PS!N43-AT3A_Schools_PS!L43</f>
        <v>2847</v>
      </c>
      <c r="J43" s="360">
        <f>AT3B_Schools_UPS!N43</f>
        <v>6</v>
      </c>
      <c r="K43" s="360">
        <f>AT3C_Schools_UPS!N43</f>
        <v>1140</v>
      </c>
    </row>
    <row r="44" spans="1:11" ht="12.75">
      <c r="A44" s="290">
        <f>AT3A_Schools_PS!A44</f>
        <v>35</v>
      </c>
      <c r="B44" s="290" t="str">
        <f>AT3A_Schools_PS!B44</f>
        <v>35-HATHRAS</v>
      </c>
      <c r="C44" s="290">
        <v>1055</v>
      </c>
      <c r="D44" s="290">
        <f t="shared" si="1"/>
        <v>1055</v>
      </c>
      <c r="E44" s="290">
        <v>23</v>
      </c>
      <c r="F44" s="290">
        <f t="shared" si="2"/>
        <v>23</v>
      </c>
      <c r="G44" s="290">
        <v>508</v>
      </c>
      <c r="H44" s="290">
        <f t="shared" si="3"/>
        <v>508</v>
      </c>
      <c r="I44" s="511">
        <f>AT3A_Schools_PS!N44-AT3A_Schools_PS!L44</f>
        <v>1055</v>
      </c>
      <c r="J44" s="360">
        <f>AT3B_Schools_UPS!N44</f>
        <v>23</v>
      </c>
      <c r="K44" s="360">
        <f>AT3C_Schools_UPS!N44</f>
        <v>508</v>
      </c>
    </row>
    <row r="45" spans="1:11" ht="12.75">
      <c r="A45" s="290">
        <f>AT3A_Schools_PS!A45</f>
        <v>36</v>
      </c>
      <c r="B45" s="290" t="str">
        <f>AT3A_Schools_PS!B45</f>
        <v>36-ITAWAH</v>
      </c>
      <c r="C45" s="290">
        <v>1238</v>
      </c>
      <c r="D45" s="290">
        <f t="shared" si="1"/>
        <v>1238</v>
      </c>
      <c r="E45" s="290">
        <v>15</v>
      </c>
      <c r="F45" s="290">
        <f t="shared" si="2"/>
        <v>15</v>
      </c>
      <c r="G45" s="290">
        <v>631</v>
      </c>
      <c r="H45" s="290">
        <f t="shared" si="3"/>
        <v>631</v>
      </c>
      <c r="I45" s="511">
        <f>AT3A_Schools_PS!N45-AT3A_Schools_PS!L45</f>
        <v>1238</v>
      </c>
      <c r="J45" s="360">
        <f>AT3B_Schools_UPS!N45</f>
        <v>15</v>
      </c>
      <c r="K45" s="360">
        <f>AT3C_Schools_UPS!N45</f>
        <v>631</v>
      </c>
    </row>
    <row r="46" spans="1:11" ht="12.75">
      <c r="A46" s="290">
        <f>AT3A_Schools_PS!A46</f>
        <v>37</v>
      </c>
      <c r="B46" s="290" t="str">
        <f>AT3A_Schools_PS!B46</f>
        <v>37-J.P. NAGAR</v>
      </c>
      <c r="C46" s="290">
        <v>1079</v>
      </c>
      <c r="D46" s="290">
        <f t="shared" si="1"/>
        <v>1079</v>
      </c>
      <c r="E46" s="290">
        <v>10</v>
      </c>
      <c r="F46" s="290">
        <f t="shared" si="2"/>
        <v>10</v>
      </c>
      <c r="G46" s="290">
        <v>531</v>
      </c>
      <c r="H46" s="290">
        <f t="shared" si="3"/>
        <v>531</v>
      </c>
      <c r="I46" s="511">
        <f>AT3A_Schools_PS!N46-AT3A_Schools_PS!L46</f>
        <v>1079</v>
      </c>
      <c r="J46" s="360">
        <f>AT3B_Schools_UPS!N46</f>
        <v>10</v>
      </c>
      <c r="K46" s="360">
        <f>AT3C_Schools_UPS!N46</f>
        <v>531</v>
      </c>
    </row>
    <row r="47" spans="1:11" ht="12.75">
      <c r="A47" s="290">
        <f>AT3A_Schools_PS!A47</f>
        <v>38</v>
      </c>
      <c r="B47" s="290" t="str">
        <f>AT3A_Schools_PS!B47</f>
        <v>38-JALAUN</v>
      </c>
      <c r="C47" s="290">
        <v>1256</v>
      </c>
      <c r="D47" s="290">
        <f t="shared" si="1"/>
        <v>1256</v>
      </c>
      <c r="E47" s="290">
        <v>9</v>
      </c>
      <c r="F47" s="290">
        <f t="shared" si="2"/>
        <v>9</v>
      </c>
      <c r="G47" s="290">
        <v>653</v>
      </c>
      <c r="H47" s="290">
        <f t="shared" si="3"/>
        <v>653</v>
      </c>
      <c r="I47" s="511">
        <f>AT3A_Schools_PS!N47-AT3A_Schools_PS!L47</f>
        <v>1256</v>
      </c>
      <c r="J47" s="360">
        <f>AT3B_Schools_UPS!N47</f>
        <v>9</v>
      </c>
      <c r="K47" s="360">
        <f>AT3C_Schools_UPS!N47</f>
        <v>653</v>
      </c>
    </row>
    <row r="48" spans="1:11" ht="12.75">
      <c r="A48" s="290">
        <f>AT3A_Schools_PS!A48</f>
        <v>39</v>
      </c>
      <c r="B48" s="290" t="str">
        <f>AT3A_Schools_PS!B48</f>
        <v>39-JAUNPUR</v>
      </c>
      <c r="C48" s="290">
        <v>2417</v>
      </c>
      <c r="D48" s="290">
        <f t="shared" si="1"/>
        <v>2417</v>
      </c>
      <c r="E48" s="290">
        <v>34</v>
      </c>
      <c r="F48" s="290">
        <f t="shared" si="2"/>
        <v>34</v>
      </c>
      <c r="G48" s="290">
        <v>1102</v>
      </c>
      <c r="H48" s="290">
        <f t="shared" si="3"/>
        <v>1102</v>
      </c>
      <c r="I48" s="511">
        <f>AT3A_Schools_PS!N48-AT3A_Schools_PS!L48</f>
        <v>2417</v>
      </c>
      <c r="J48" s="360">
        <f>AT3B_Schools_UPS!N48</f>
        <v>34</v>
      </c>
      <c r="K48" s="360">
        <f>AT3C_Schools_UPS!N48</f>
        <v>1102</v>
      </c>
    </row>
    <row r="49" spans="1:11" ht="12.75">
      <c r="A49" s="290">
        <f>AT3A_Schools_PS!A49</f>
        <v>40</v>
      </c>
      <c r="B49" s="290" t="str">
        <f>AT3A_Schools_PS!B49</f>
        <v>40-JHANSI</v>
      </c>
      <c r="C49" s="290">
        <v>1200</v>
      </c>
      <c r="D49" s="290">
        <f t="shared" si="1"/>
        <v>1200</v>
      </c>
      <c r="E49" s="290">
        <v>14</v>
      </c>
      <c r="F49" s="290">
        <f t="shared" si="2"/>
        <v>14</v>
      </c>
      <c r="G49" s="290">
        <v>636</v>
      </c>
      <c r="H49" s="290">
        <f t="shared" si="3"/>
        <v>636</v>
      </c>
      <c r="I49" s="511">
        <f>AT3A_Schools_PS!N49-AT3A_Schools_PS!L49</f>
        <v>1200</v>
      </c>
      <c r="J49" s="360">
        <f>AT3B_Schools_UPS!N49</f>
        <v>14</v>
      </c>
      <c r="K49" s="360">
        <f>AT3C_Schools_UPS!N49</f>
        <v>636</v>
      </c>
    </row>
    <row r="50" spans="1:11" ht="12.75">
      <c r="A50" s="290">
        <f>AT3A_Schools_PS!A50</f>
        <v>41</v>
      </c>
      <c r="B50" s="290" t="str">
        <f>AT3A_Schools_PS!B50</f>
        <v>41-KANNAUJ</v>
      </c>
      <c r="C50" s="290">
        <v>1200</v>
      </c>
      <c r="D50" s="290">
        <f t="shared" si="1"/>
        <v>1200</v>
      </c>
      <c r="E50" s="290">
        <v>21</v>
      </c>
      <c r="F50" s="290">
        <f t="shared" si="2"/>
        <v>21</v>
      </c>
      <c r="G50" s="290">
        <v>544</v>
      </c>
      <c r="H50" s="290">
        <f t="shared" si="3"/>
        <v>544</v>
      </c>
      <c r="I50" s="511">
        <f>AT3A_Schools_PS!N50-AT3A_Schools_PS!L50</f>
        <v>1200</v>
      </c>
      <c r="J50" s="360">
        <f>AT3B_Schools_UPS!N50</f>
        <v>21</v>
      </c>
      <c r="K50" s="360">
        <f>AT3C_Schools_UPS!N50</f>
        <v>544</v>
      </c>
    </row>
    <row r="51" spans="1:11" ht="12.75">
      <c r="A51" s="290">
        <f>AT3A_Schools_PS!A51</f>
        <v>42</v>
      </c>
      <c r="B51" s="290" t="str">
        <f>AT3A_Schools_PS!B51</f>
        <v>42-KANPUR DEHAT</v>
      </c>
      <c r="C51" s="290">
        <v>1610</v>
      </c>
      <c r="D51" s="290">
        <f t="shared" si="1"/>
        <v>1610</v>
      </c>
      <c r="E51" s="290">
        <v>6</v>
      </c>
      <c r="F51" s="290">
        <f t="shared" si="2"/>
        <v>6</v>
      </c>
      <c r="G51" s="290">
        <v>764</v>
      </c>
      <c r="H51" s="290">
        <f t="shared" si="3"/>
        <v>764</v>
      </c>
      <c r="I51" s="511">
        <f>AT3A_Schools_PS!N51-AT3A_Schools_PS!L51</f>
        <v>1610</v>
      </c>
      <c r="J51" s="360">
        <f>AT3B_Schools_UPS!N51</f>
        <v>6</v>
      </c>
      <c r="K51" s="360">
        <f>AT3C_Schools_UPS!N51</f>
        <v>764</v>
      </c>
    </row>
    <row r="52" spans="1:11" ht="12.75">
      <c r="A52" s="290">
        <f>AT3A_Schools_PS!A52</f>
        <v>43</v>
      </c>
      <c r="B52" s="290" t="str">
        <f>AT3A_Schools_PS!B52</f>
        <v>43-KANPUR NAGAR</v>
      </c>
      <c r="C52" s="290">
        <v>1643</v>
      </c>
      <c r="D52" s="290">
        <f t="shared" si="1"/>
        <v>1643</v>
      </c>
      <c r="E52" s="290">
        <v>37</v>
      </c>
      <c r="F52" s="290">
        <f t="shared" si="2"/>
        <v>37</v>
      </c>
      <c r="G52" s="290">
        <v>790</v>
      </c>
      <c r="H52" s="290">
        <f t="shared" si="3"/>
        <v>790</v>
      </c>
      <c r="I52" s="511">
        <f>AT3A_Schools_PS!N52-AT3A_Schools_PS!L52</f>
        <v>1643</v>
      </c>
      <c r="J52" s="360">
        <f>AT3B_Schools_UPS!N52</f>
        <v>37</v>
      </c>
      <c r="K52" s="360">
        <f>AT3C_Schools_UPS!N52</f>
        <v>790</v>
      </c>
    </row>
    <row r="53" spans="1:11" ht="12.75">
      <c r="A53" s="290">
        <f>AT3A_Schools_PS!A53</f>
        <v>44</v>
      </c>
      <c r="B53" s="290" t="str">
        <f>AT3A_Schools_PS!B53</f>
        <v>44-KAAS GANJ</v>
      </c>
      <c r="C53" s="290">
        <v>996</v>
      </c>
      <c r="D53" s="290">
        <f t="shared" si="1"/>
        <v>996</v>
      </c>
      <c r="E53" s="290">
        <v>4</v>
      </c>
      <c r="F53" s="290">
        <f t="shared" si="2"/>
        <v>4</v>
      </c>
      <c r="G53" s="290">
        <v>495</v>
      </c>
      <c r="H53" s="290">
        <f t="shared" si="3"/>
        <v>495</v>
      </c>
      <c r="I53" s="511">
        <f>AT3A_Schools_PS!N53-AT3A_Schools_PS!L53</f>
        <v>996</v>
      </c>
      <c r="J53" s="360">
        <f>AT3B_Schools_UPS!N53</f>
        <v>4</v>
      </c>
      <c r="K53" s="360">
        <f>AT3C_Schools_UPS!N53</f>
        <v>495</v>
      </c>
    </row>
    <row r="54" spans="1:11" ht="12.75">
      <c r="A54" s="290">
        <f>AT3A_Schools_PS!A54</f>
        <v>45</v>
      </c>
      <c r="B54" s="290" t="str">
        <f>AT3A_Schools_PS!B54</f>
        <v>45-KAUSHAMBI</v>
      </c>
      <c r="C54" s="290">
        <v>941</v>
      </c>
      <c r="D54" s="290">
        <f t="shared" si="1"/>
        <v>941</v>
      </c>
      <c r="E54" s="290">
        <v>12</v>
      </c>
      <c r="F54" s="290">
        <f t="shared" si="2"/>
        <v>12</v>
      </c>
      <c r="G54" s="290">
        <v>524</v>
      </c>
      <c r="H54" s="290">
        <f t="shared" si="3"/>
        <v>524</v>
      </c>
      <c r="I54" s="511">
        <f>AT3A_Schools_PS!N54-AT3A_Schools_PS!L54</f>
        <v>941</v>
      </c>
      <c r="J54" s="360">
        <f>AT3B_Schools_UPS!N54</f>
        <v>12</v>
      </c>
      <c r="K54" s="360">
        <f>AT3C_Schools_UPS!N54</f>
        <v>524</v>
      </c>
    </row>
    <row r="55" spans="1:11" ht="12.75">
      <c r="A55" s="290">
        <f>AT3A_Schools_PS!A55</f>
        <v>46</v>
      </c>
      <c r="B55" s="290" t="str">
        <f>AT3A_Schools_PS!B55</f>
        <v>46-KUSHINAGAR</v>
      </c>
      <c r="C55" s="290">
        <v>2203</v>
      </c>
      <c r="D55" s="290">
        <f t="shared" si="1"/>
        <v>2203</v>
      </c>
      <c r="E55" s="290">
        <v>40</v>
      </c>
      <c r="F55" s="290">
        <f t="shared" si="2"/>
        <v>40</v>
      </c>
      <c r="G55" s="290">
        <v>922</v>
      </c>
      <c r="H55" s="290">
        <f t="shared" si="3"/>
        <v>922</v>
      </c>
      <c r="I55" s="511">
        <f>AT3A_Schools_PS!N55-AT3A_Schools_PS!L55</f>
        <v>2203</v>
      </c>
      <c r="J55" s="360">
        <f>AT3B_Schools_UPS!N55</f>
        <v>40</v>
      </c>
      <c r="K55" s="360">
        <f>AT3C_Schools_UPS!N55</f>
        <v>922</v>
      </c>
    </row>
    <row r="56" spans="1:11" ht="12.75">
      <c r="A56" s="290">
        <f>AT3A_Schools_PS!A56</f>
        <v>47</v>
      </c>
      <c r="B56" s="290" t="str">
        <f>AT3A_Schools_PS!B56</f>
        <v>47-LAKHIMPUR KHERI</v>
      </c>
      <c r="C56" s="290">
        <v>2722</v>
      </c>
      <c r="D56" s="290">
        <f t="shared" si="1"/>
        <v>2722</v>
      </c>
      <c r="E56" s="290">
        <v>8</v>
      </c>
      <c r="F56" s="290">
        <f t="shared" si="2"/>
        <v>8</v>
      </c>
      <c r="G56" s="290">
        <v>1200</v>
      </c>
      <c r="H56" s="290">
        <f t="shared" si="3"/>
        <v>1200</v>
      </c>
      <c r="I56" s="511">
        <f>AT3A_Schools_PS!N56-AT3A_Schools_PS!L56</f>
        <v>2722</v>
      </c>
      <c r="J56" s="360">
        <f>AT3B_Schools_UPS!N56</f>
        <v>8</v>
      </c>
      <c r="K56" s="360">
        <f>AT3C_Schools_UPS!N56</f>
        <v>1200</v>
      </c>
    </row>
    <row r="57" spans="1:11" ht="12.75">
      <c r="A57" s="290">
        <f>AT3A_Schools_PS!A57</f>
        <v>48</v>
      </c>
      <c r="B57" s="290" t="str">
        <f>AT3A_Schools_PS!B57</f>
        <v>48-LALITPUR</v>
      </c>
      <c r="C57" s="290">
        <v>1049</v>
      </c>
      <c r="D57" s="290">
        <f t="shared" si="1"/>
        <v>1049</v>
      </c>
      <c r="E57" s="290">
        <v>3</v>
      </c>
      <c r="F57" s="290">
        <f t="shared" si="2"/>
        <v>3</v>
      </c>
      <c r="G57" s="290">
        <v>510</v>
      </c>
      <c r="H57" s="290">
        <f t="shared" si="3"/>
        <v>510</v>
      </c>
      <c r="I57" s="511">
        <f>AT3A_Schools_PS!N57-AT3A_Schools_PS!L57</f>
        <v>1049</v>
      </c>
      <c r="J57" s="360">
        <f>AT3B_Schools_UPS!N57</f>
        <v>3</v>
      </c>
      <c r="K57" s="360">
        <f>AT3C_Schools_UPS!N57</f>
        <v>510</v>
      </c>
    </row>
    <row r="58" spans="1:11" ht="12.75">
      <c r="A58" s="290">
        <f>AT3A_Schools_PS!A58</f>
        <v>49</v>
      </c>
      <c r="B58" s="290" t="str">
        <f>AT3A_Schools_PS!B58</f>
        <v>49-LUCKNOW</v>
      </c>
      <c r="C58" s="290">
        <v>1395</v>
      </c>
      <c r="D58" s="290">
        <f t="shared" si="1"/>
        <v>1395</v>
      </c>
      <c r="E58" s="290">
        <v>57</v>
      </c>
      <c r="F58" s="290">
        <f t="shared" si="2"/>
        <v>57</v>
      </c>
      <c r="G58" s="290">
        <v>571</v>
      </c>
      <c r="H58" s="290">
        <f t="shared" si="3"/>
        <v>571</v>
      </c>
      <c r="I58" s="511">
        <f>AT3A_Schools_PS!N58-AT3A_Schools_PS!L58</f>
        <v>1395</v>
      </c>
      <c r="J58" s="360">
        <f>AT3B_Schools_UPS!N58</f>
        <v>57</v>
      </c>
      <c r="K58" s="360">
        <f>AT3C_Schools_UPS!N58</f>
        <v>571</v>
      </c>
    </row>
    <row r="59" spans="1:11" ht="12.75">
      <c r="A59" s="290">
        <f>AT3A_Schools_PS!A59</f>
        <v>50</v>
      </c>
      <c r="B59" s="290" t="str">
        <f>AT3A_Schools_PS!B59</f>
        <v>50-MAHOBA</v>
      </c>
      <c r="C59" s="290">
        <v>673</v>
      </c>
      <c r="D59" s="290">
        <f t="shared" si="1"/>
        <v>673</v>
      </c>
      <c r="E59" s="290">
        <v>6</v>
      </c>
      <c r="F59" s="290">
        <f t="shared" si="2"/>
        <v>6</v>
      </c>
      <c r="G59" s="290">
        <v>375</v>
      </c>
      <c r="H59" s="290">
        <f t="shared" si="3"/>
        <v>375</v>
      </c>
      <c r="I59" s="511">
        <f>AT3A_Schools_PS!N59-AT3A_Schools_PS!L59</f>
        <v>673</v>
      </c>
      <c r="J59" s="360">
        <f>AT3B_Schools_UPS!N59</f>
        <v>6</v>
      </c>
      <c r="K59" s="360">
        <f>AT3C_Schools_UPS!N59</f>
        <v>375</v>
      </c>
    </row>
    <row r="60" spans="1:11" ht="12.75">
      <c r="A60" s="290">
        <f>AT3A_Schools_PS!A60</f>
        <v>51</v>
      </c>
      <c r="B60" s="290" t="str">
        <f>AT3A_Schools_PS!B60</f>
        <v>51-MAHRAJGANJ</v>
      </c>
      <c r="C60" s="290">
        <v>1485</v>
      </c>
      <c r="D60" s="290">
        <f t="shared" si="1"/>
        <v>1485</v>
      </c>
      <c r="E60" s="290">
        <v>36</v>
      </c>
      <c r="F60" s="290">
        <f t="shared" si="2"/>
        <v>36</v>
      </c>
      <c r="G60" s="290">
        <v>719</v>
      </c>
      <c r="H60" s="290">
        <f t="shared" si="3"/>
        <v>719</v>
      </c>
      <c r="I60" s="511">
        <f>AT3A_Schools_PS!N60-AT3A_Schools_PS!L60</f>
        <v>1485</v>
      </c>
      <c r="J60" s="360">
        <f>AT3B_Schools_UPS!N60</f>
        <v>36</v>
      </c>
      <c r="K60" s="360">
        <f>AT3C_Schools_UPS!N60</f>
        <v>719</v>
      </c>
    </row>
    <row r="61" spans="1:11" ht="12.75">
      <c r="A61" s="290">
        <f>AT3A_Schools_PS!A61</f>
        <v>52</v>
      </c>
      <c r="B61" s="290" t="str">
        <f>AT3A_Schools_PS!B61</f>
        <v>52-MAINPURI</v>
      </c>
      <c r="C61" s="290">
        <v>1630</v>
      </c>
      <c r="D61" s="290">
        <f t="shared" si="1"/>
        <v>1630</v>
      </c>
      <c r="E61" s="290">
        <v>2</v>
      </c>
      <c r="F61" s="290">
        <f t="shared" si="2"/>
        <v>2</v>
      </c>
      <c r="G61" s="290">
        <v>606</v>
      </c>
      <c r="H61" s="290">
        <f t="shared" si="3"/>
        <v>606</v>
      </c>
      <c r="I61" s="511">
        <f>AT3A_Schools_PS!N61-AT3A_Schools_PS!L61</f>
        <v>1630</v>
      </c>
      <c r="J61" s="360">
        <f>AT3B_Schools_UPS!N61</f>
        <v>2</v>
      </c>
      <c r="K61" s="360">
        <f>AT3C_Schools_UPS!N61</f>
        <v>606</v>
      </c>
    </row>
    <row r="62" spans="1:11" ht="12.75">
      <c r="A62" s="290">
        <f>AT3A_Schools_PS!A62</f>
        <v>53</v>
      </c>
      <c r="B62" s="290" t="str">
        <f>AT3A_Schools_PS!B62</f>
        <v>53-MATHURA</v>
      </c>
      <c r="C62" s="290">
        <v>1361</v>
      </c>
      <c r="D62" s="290">
        <f t="shared" si="1"/>
        <v>1361</v>
      </c>
      <c r="E62" s="290">
        <v>7</v>
      </c>
      <c r="F62" s="290">
        <f t="shared" si="2"/>
        <v>7</v>
      </c>
      <c r="G62" s="290">
        <v>709</v>
      </c>
      <c r="H62" s="290">
        <f t="shared" si="3"/>
        <v>709</v>
      </c>
      <c r="I62" s="511">
        <f>AT3A_Schools_PS!N62-AT3A_Schools_PS!L62</f>
        <v>1361</v>
      </c>
      <c r="J62" s="360">
        <f>AT3B_Schools_UPS!N62</f>
        <v>7</v>
      </c>
      <c r="K62" s="360">
        <f>AT3C_Schools_UPS!N62</f>
        <v>709</v>
      </c>
    </row>
    <row r="63" spans="1:11" ht="12.75">
      <c r="A63" s="290">
        <f>AT3A_Schools_PS!A63</f>
        <v>54</v>
      </c>
      <c r="B63" s="290" t="str">
        <f>AT3A_Schools_PS!B63</f>
        <v>54-MAU</v>
      </c>
      <c r="C63" s="290">
        <v>1114</v>
      </c>
      <c r="D63" s="290">
        <f t="shared" si="1"/>
        <v>1114</v>
      </c>
      <c r="E63" s="290">
        <v>47</v>
      </c>
      <c r="F63" s="290">
        <f t="shared" si="2"/>
        <v>47</v>
      </c>
      <c r="G63" s="290">
        <v>595</v>
      </c>
      <c r="H63" s="290">
        <f t="shared" si="3"/>
        <v>595</v>
      </c>
      <c r="I63" s="511">
        <f>AT3A_Schools_PS!N63-AT3A_Schools_PS!L63</f>
        <v>1114</v>
      </c>
      <c r="J63" s="360">
        <f>AT3B_Schools_UPS!N63</f>
        <v>47</v>
      </c>
      <c r="K63" s="360">
        <f>AT3C_Schools_UPS!N63</f>
        <v>595</v>
      </c>
    </row>
    <row r="64" spans="1:11" ht="12.75">
      <c r="A64" s="290">
        <f>AT3A_Schools_PS!A64</f>
        <v>55</v>
      </c>
      <c r="B64" s="290" t="str">
        <f>AT3A_Schools_PS!B64</f>
        <v>55-MEERUT</v>
      </c>
      <c r="C64" s="290">
        <v>915</v>
      </c>
      <c r="D64" s="290">
        <f t="shared" si="1"/>
        <v>915</v>
      </c>
      <c r="E64" s="290">
        <v>49</v>
      </c>
      <c r="F64" s="290">
        <f t="shared" si="2"/>
        <v>49</v>
      </c>
      <c r="G64" s="290">
        <v>575</v>
      </c>
      <c r="H64" s="290">
        <f t="shared" si="3"/>
        <v>575</v>
      </c>
      <c r="I64" s="511">
        <f>AT3A_Schools_PS!N64-AT3A_Schools_PS!L64</f>
        <v>915</v>
      </c>
      <c r="J64" s="360">
        <f>AT3B_Schools_UPS!N64</f>
        <v>49</v>
      </c>
      <c r="K64" s="360">
        <f>AT3C_Schools_UPS!N64</f>
        <v>575</v>
      </c>
    </row>
    <row r="65" spans="1:11" ht="12.75">
      <c r="A65" s="290">
        <f>AT3A_Schools_PS!A65</f>
        <v>56</v>
      </c>
      <c r="B65" s="290" t="str">
        <f>AT3A_Schools_PS!B65</f>
        <v>56-MIRZAPUR</v>
      </c>
      <c r="C65" s="290">
        <v>1611</v>
      </c>
      <c r="D65" s="290">
        <f t="shared" si="1"/>
        <v>1611</v>
      </c>
      <c r="E65" s="290">
        <v>18</v>
      </c>
      <c r="F65" s="290">
        <f t="shared" si="2"/>
        <v>18</v>
      </c>
      <c r="G65" s="290">
        <v>674</v>
      </c>
      <c r="H65" s="290">
        <f t="shared" si="3"/>
        <v>674</v>
      </c>
      <c r="I65" s="511">
        <f>AT3A_Schools_PS!N65-AT3A_Schools_PS!L65</f>
        <v>1611</v>
      </c>
      <c r="J65" s="360">
        <f>AT3B_Schools_UPS!N65</f>
        <v>18</v>
      </c>
      <c r="K65" s="360">
        <f>AT3C_Schools_UPS!N65</f>
        <v>674</v>
      </c>
    </row>
    <row r="66" spans="1:11" ht="12.75">
      <c r="A66" s="290">
        <f>AT3A_Schools_PS!A66</f>
        <v>57</v>
      </c>
      <c r="B66" s="290" t="str">
        <f>AT3A_Schools_PS!B66</f>
        <v>57-MORADABAD</v>
      </c>
      <c r="C66" s="290">
        <v>1200</v>
      </c>
      <c r="D66" s="290">
        <f t="shared" si="1"/>
        <v>1200</v>
      </c>
      <c r="E66" s="290">
        <v>30</v>
      </c>
      <c r="F66" s="290">
        <f t="shared" si="2"/>
        <v>30</v>
      </c>
      <c r="G66" s="290">
        <v>601</v>
      </c>
      <c r="H66" s="290">
        <f t="shared" si="3"/>
        <v>601</v>
      </c>
      <c r="I66" s="511">
        <f>AT3A_Schools_PS!N66-AT3A_Schools_PS!L66</f>
        <v>1200</v>
      </c>
      <c r="J66" s="360">
        <f>AT3B_Schools_UPS!N66</f>
        <v>30</v>
      </c>
      <c r="K66" s="360">
        <f>AT3C_Schools_UPS!N66</f>
        <v>601</v>
      </c>
    </row>
    <row r="67" spans="1:11" ht="12.75">
      <c r="A67" s="290">
        <f>AT3A_Schools_PS!A67</f>
        <v>58</v>
      </c>
      <c r="B67" s="290" t="str">
        <f>AT3A_Schools_PS!B67</f>
        <v>58-MUZAFFARNAGAR</v>
      </c>
      <c r="C67" s="290">
        <v>885</v>
      </c>
      <c r="D67" s="290">
        <f t="shared" si="1"/>
        <v>885</v>
      </c>
      <c r="E67" s="290">
        <v>2</v>
      </c>
      <c r="F67" s="290">
        <f t="shared" si="2"/>
        <v>2</v>
      </c>
      <c r="G67" s="290">
        <v>497</v>
      </c>
      <c r="H67" s="290">
        <f t="shared" si="3"/>
        <v>497</v>
      </c>
      <c r="I67" s="511">
        <f>AT3A_Schools_PS!N67-AT3A_Schools_PS!L67</f>
        <v>885</v>
      </c>
      <c r="J67" s="360">
        <f>AT3B_Schools_UPS!N67</f>
        <v>2</v>
      </c>
      <c r="K67" s="360">
        <f>AT3C_Schools_UPS!N67</f>
        <v>497</v>
      </c>
    </row>
    <row r="68" spans="1:11" ht="12.75">
      <c r="A68" s="290">
        <f>AT3A_Schools_PS!A68</f>
        <v>59</v>
      </c>
      <c r="B68" s="290" t="str">
        <f>AT3A_Schools_PS!B68</f>
        <v>59-PILIBHIT</v>
      </c>
      <c r="C68" s="290">
        <v>1230</v>
      </c>
      <c r="D68" s="290">
        <f t="shared" si="1"/>
        <v>1230</v>
      </c>
      <c r="E68" s="290">
        <v>4</v>
      </c>
      <c r="F68" s="290">
        <f t="shared" si="2"/>
        <v>4</v>
      </c>
      <c r="G68" s="290">
        <v>609</v>
      </c>
      <c r="H68" s="290">
        <f t="shared" si="3"/>
        <v>609</v>
      </c>
      <c r="I68" s="511">
        <f>AT3A_Schools_PS!N68-AT3A_Schools_PS!L68</f>
        <v>1230</v>
      </c>
      <c r="J68" s="360">
        <f>AT3B_Schools_UPS!N68</f>
        <v>4</v>
      </c>
      <c r="K68" s="360">
        <f>AT3C_Schools_UPS!N68</f>
        <v>609</v>
      </c>
    </row>
    <row r="69" spans="1:11" ht="12.75">
      <c r="A69" s="290">
        <f>AT3A_Schools_PS!A69</f>
        <v>60</v>
      </c>
      <c r="B69" s="290" t="str">
        <f>AT3A_Schools_PS!B69</f>
        <v>60-PRATAPGARH</v>
      </c>
      <c r="C69" s="290">
        <v>2046</v>
      </c>
      <c r="D69" s="290">
        <f t="shared" si="1"/>
        <v>2046</v>
      </c>
      <c r="E69" s="290">
        <v>7</v>
      </c>
      <c r="F69" s="290">
        <f t="shared" si="2"/>
        <v>7</v>
      </c>
      <c r="G69" s="290">
        <v>896</v>
      </c>
      <c r="H69" s="290">
        <f t="shared" si="3"/>
        <v>896</v>
      </c>
      <c r="I69" s="511">
        <f>AT3A_Schools_PS!N69-AT3A_Schools_PS!L69</f>
        <v>2046</v>
      </c>
      <c r="J69" s="360">
        <f>AT3B_Schools_UPS!N69</f>
        <v>7</v>
      </c>
      <c r="K69" s="360">
        <f>AT3C_Schools_UPS!N69</f>
        <v>896</v>
      </c>
    </row>
    <row r="70" spans="1:11" ht="12.75">
      <c r="A70" s="290">
        <f>AT3A_Schools_PS!A70</f>
        <v>61</v>
      </c>
      <c r="B70" s="290" t="str">
        <f>AT3A_Schools_PS!B70</f>
        <v>61-RAI BAREILY</v>
      </c>
      <c r="C70" s="290">
        <v>1987</v>
      </c>
      <c r="D70" s="290">
        <f t="shared" si="1"/>
        <v>1987</v>
      </c>
      <c r="E70" s="290">
        <v>7</v>
      </c>
      <c r="F70" s="290">
        <f t="shared" si="2"/>
        <v>7</v>
      </c>
      <c r="G70" s="290">
        <v>711</v>
      </c>
      <c r="H70" s="290">
        <f t="shared" si="3"/>
        <v>711</v>
      </c>
      <c r="I70" s="511">
        <f>AT3A_Schools_PS!N70-AT3A_Schools_PS!L70</f>
        <v>1987</v>
      </c>
      <c r="J70" s="360">
        <f>AT3B_Schools_UPS!N70</f>
        <v>7</v>
      </c>
      <c r="K70" s="360">
        <f>AT3C_Schools_UPS!N70</f>
        <v>711</v>
      </c>
    </row>
    <row r="71" spans="1:11" ht="12.75">
      <c r="A71" s="290">
        <f>AT3A_Schools_PS!A71</f>
        <v>62</v>
      </c>
      <c r="B71" s="290" t="str">
        <f>AT3A_Schools_PS!B71</f>
        <v>62-RAMPUR</v>
      </c>
      <c r="C71" s="290">
        <v>1297</v>
      </c>
      <c r="D71" s="290">
        <f t="shared" si="1"/>
        <v>1297</v>
      </c>
      <c r="E71" s="290">
        <v>5</v>
      </c>
      <c r="F71" s="290">
        <f t="shared" si="2"/>
        <v>5</v>
      </c>
      <c r="G71" s="290">
        <v>694</v>
      </c>
      <c r="H71" s="290">
        <f t="shared" si="3"/>
        <v>694</v>
      </c>
      <c r="I71" s="511">
        <f>AT3A_Schools_PS!N71-AT3A_Schools_PS!L71</f>
        <v>1297</v>
      </c>
      <c r="J71" s="360">
        <f>AT3B_Schools_UPS!N71</f>
        <v>5</v>
      </c>
      <c r="K71" s="360">
        <f>AT3C_Schools_UPS!N71</f>
        <v>694</v>
      </c>
    </row>
    <row r="72" spans="1:11" ht="12.75">
      <c r="A72" s="290">
        <f>AT3A_Schools_PS!A72</f>
        <v>63</v>
      </c>
      <c r="B72" s="290" t="str">
        <f>AT3A_Schools_PS!B72</f>
        <v>63-SAHARANPUR</v>
      </c>
      <c r="C72" s="290">
        <v>1363</v>
      </c>
      <c r="D72" s="290">
        <f t="shared" si="1"/>
        <v>1363</v>
      </c>
      <c r="E72" s="290">
        <v>16</v>
      </c>
      <c r="F72" s="290">
        <f t="shared" si="2"/>
        <v>16</v>
      </c>
      <c r="G72" s="290">
        <v>685</v>
      </c>
      <c r="H72" s="290">
        <f t="shared" si="3"/>
        <v>685</v>
      </c>
      <c r="I72" s="511">
        <f>AT3A_Schools_PS!N72-AT3A_Schools_PS!L72</f>
        <v>1363</v>
      </c>
      <c r="J72" s="360">
        <f>AT3B_Schools_UPS!N72</f>
        <v>16</v>
      </c>
      <c r="K72" s="360">
        <f>AT3C_Schools_UPS!N72</f>
        <v>685</v>
      </c>
    </row>
    <row r="73" spans="1:11" ht="12.75">
      <c r="A73" s="290">
        <f>AT3A_Schools_PS!A73</f>
        <v>64</v>
      </c>
      <c r="B73" s="290" t="str">
        <f>AT3A_Schools_PS!B73</f>
        <v>64-SANTKABIR NAGAR</v>
      </c>
      <c r="C73" s="290">
        <v>1075</v>
      </c>
      <c r="D73" s="290">
        <f t="shared" si="1"/>
        <v>1075</v>
      </c>
      <c r="E73" s="290">
        <v>16</v>
      </c>
      <c r="F73" s="290">
        <f t="shared" si="2"/>
        <v>16</v>
      </c>
      <c r="G73" s="290">
        <v>512</v>
      </c>
      <c r="H73" s="290">
        <f t="shared" si="3"/>
        <v>512</v>
      </c>
      <c r="I73" s="511">
        <f>AT3A_Schools_PS!N73-AT3A_Schools_PS!L73</f>
        <v>1075</v>
      </c>
      <c r="J73" s="360">
        <f>AT3B_Schools_UPS!N73</f>
        <v>16</v>
      </c>
      <c r="K73" s="360">
        <f>AT3C_Schools_UPS!N73</f>
        <v>512</v>
      </c>
    </row>
    <row r="74" spans="1:11" ht="12.75">
      <c r="A74" s="290">
        <f>AT3A_Schools_PS!A74</f>
        <v>65</v>
      </c>
      <c r="B74" s="290" t="str">
        <f>AT3A_Schools_PS!B74</f>
        <v>65-SHAHJAHANPUR</v>
      </c>
      <c r="C74" s="290">
        <v>2292</v>
      </c>
      <c r="D74" s="290">
        <f t="shared" si="1"/>
        <v>2292</v>
      </c>
      <c r="E74" s="290">
        <v>21</v>
      </c>
      <c r="F74" s="290">
        <f t="shared" si="2"/>
        <v>21</v>
      </c>
      <c r="G74" s="290">
        <v>961</v>
      </c>
      <c r="H74" s="290">
        <f t="shared" si="3"/>
        <v>961</v>
      </c>
      <c r="I74" s="511">
        <f>AT3A_Schools_PS!N74-AT3A_Schools_PS!L74</f>
        <v>2292</v>
      </c>
      <c r="J74" s="360">
        <f>AT3B_Schools_UPS!N74</f>
        <v>21</v>
      </c>
      <c r="K74" s="360">
        <f>AT3C_Schools_UPS!N74</f>
        <v>961</v>
      </c>
    </row>
    <row r="75" spans="1:11" ht="12.75">
      <c r="A75" s="290">
        <f>AT3A_Schools_PS!A75</f>
        <v>66</v>
      </c>
      <c r="B75" s="290" t="str">
        <f>AT3A_Schools_PS!B75</f>
        <v>66-SHRAWASTI</v>
      </c>
      <c r="C75" s="290">
        <v>887</v>
      </c>
      <c r="D75" s="290">
        <f t="shared" ref="D75:D84" si="4">C75</f>
        <v>887</v>
      </c>
      <c r="E75" s="290">
        <v>2</v>
      </c>
      <c r="F75" s="290">
        <f t="shared" ref="F75:F84" si="5">E75</f>
        <v>2</v>
      </c>
      <c r="G75" s="290">
        <v>406</v>
      </c>
      <c r="H75" s="290">
        <f t="shared" ref="H75:H84" si="6">G75</f>
        <v>406</v>
      </c>
      <c r="I75" s="511">
        <f>AT3A_Schools_PS!N75-AT3A_Schools_PS!L75</f>
        <v>887</v>
      </c>
      <c r="J75" s="360">
        <f>AT3B_Schools_UPS!N75</f>
        <v>2</v>
      </c>
      <c r="K75" s="360">
        <f>AT3C_Schools_UPS!N75</f>
        <v>406</v>
      </c>
    </row>
    <row r="76" spans="1:11" ht="12.75">
      <c r="A76" s="290">
        <f>AT3A_Schools_PS!A76</f>
        <v>67</v>
      </c>
      <c r="B76" s="290" t="str">
        <f>AT3A_Schools_PS!B76</f>
        <v>67-SIDDHARTHNAGAR</v>
      </c>
      <c r="C76" s="290">
        <v>1925</v>
      </c>
      <c r="D76" s="290">
        <f t="shared" si="4"/>
        <v>1925</v>
      </c>
      <c r="E76" s="290">
        <v>16</v>
      </c>
      <c r="F76" s="290">
        <f t="shared" si="5"/>
        <v>16</v>
      </c>
      <c r="G76" s="290">
        <v>811</v>
      </c>
      <c r="H76" s="290">
        <f t="shared" si="6"/>
        <v>811</v>
      </c>
      <c r="I76" s="511">
        <f>AT3A_Schools_PS!N76-AT3A_Schools_PS!L76</f>
        <v>1925</v>
      </c>
      <c r="J76" s="360">
        <f>AT3B_Schools_UPS!N76</f>
        <v>16</v>
      </c>
      <c r="K76" s="360">
        <f>AT3C_Schools_UPS!N76</f>
        <v>811</v>
      </c>
    </row>
    <row r="77" spans="1:11" ht="12.75">
      <c r="A77" s="290">
        <f>AT3A_Schools_PS!A77</f>
        <v>68</v>
      </c>
      <c r="B77" s="290" t="str">
        <f>AT3A_Schools_PS!B77</f>
        <v>68-SITAPUR</v>
      </c>
      <c r="C77" s="290">
        <v>3020</v>
      </c>
      <c r="D77" s="290">
        <f t="shared" si="4"/>
        <v>3020</v>
      </c>
      <c r="E77" s="290">
        <v>21</v>
      </c>
      <c r="F77" s="290">
        <f t="shared" si="5"/>
        <v>21</v>
      </c>
      <c r="G77" s="290">
        <v>1297</v>
      </c>
      <c r="H77" s="290">
        <f t="shared" si="6"/>
        <v>1297</v>
      </c>
      <c r="I77" s="511">
        <f>AT3A_Schools_PS!N77-AT3A_Schools_PS!L77</f>
        <v>3020</v>
      </c>
      <c r="J77" s="360">
        <f>AT3B_Schools_UPS!N77</f>
        <v>21</v>
      </c>
      <c r="K77" s="360">
        <f>AT3C_Schools_UPS!N77</f>
        <v>1297</v>
      </c>
    </row>
    <row r="78" spans="1:11" ht="12.75">
      <c r="A78" s="290">
        <f>AT3A_Schools_PS!A78</f>
        <v>69</v>
      </c>
      <c r="B78" s="290" t="str">
        <f>AT3A_Schools_PS!B78</f>
        <v>69-SONBHADRA</v>
      </c>
      <c r="C78" s="290">
        <v>1811</v>
      </c>
      <c r="D78" s="290">
        <f t="shared" si="4"/>
        <v>1811</v>
      </c>
      <c r="E78" s="290">
        <v>0</v>
      </c>
      <c r="F78" s="290">
        <f t="shared" si="5"/>
        <v>0</v>
      </c>
      <c r="G78" s="290">
        <v>679</v>
      </c>
      <c r="H78" s="290">
        <f t="shared" si="6"/>
        <v>679</v>
      </c>
      <c r="I78" s="511">
        <f>AT3A_Schools_PS!N78-AT3A_Schools_PS!L78</f>
        <v>1811</v>
      </c>
      <c r="J78" s="360">
        <f>AT3B_Schools_UPS!N78</f>
        <v>0</v>
      </c>
      <c r="K78" s="360">
        <f>AT3C_Schools_UPS!N78</f>
        <v>679</v>
      </c>
    </row>
    <row r="79" spans="1:11" ht="12.75">
      <c r="A79" s="290">
        <f>AT3A_Schools_PS!A79</f>
        <v>70</v>
      </c>
      <c r="B79" s="290" t="str">
        <f>AT3A_Schools_PS!B79</f>
        <v>70-SULTANPUR</v>
      </c>
      <c r="C79" s="290">
        <v>1730</v>
      </c>
      <c r="D79" s="290">
        <f t="shared" si="4"/>
        <v>1730</v>
      </c>
      <c r="E79" s="290">
        <v>9</v>
      </c>
      <c r="F79" s="290">
        <f t="shared" si="5"/>
        <v>9</v>
      </c>
      <c r="G79" s="290">
        <v>732</v>
      </c>
      <c r="H79" s="290">
        <f t="shared" si="6"/>
        <v>732</v>
      </c>
      <c r="I79" s="511">
        <f>AT3A_Schools_PS!N79-AT3A_Schools_PS!L79</f>
        <v>1730</v>
      </c>
      <c r="J79" s="360">
        <f>AT3B_Schools_UPS!N79</f>
        <v>9</v>
      </c>
      <c r="K79" s="360">
        <f>AT3C_Schools_UPS!N79</f>
        <v>732</v>
      </c>
    </row>
    <row r="80" spans="1:11" ht="12.75">
      <c r="A80" s="290">
        <f>AT3A_Schools_PS!A80</f>
        <v>71</v>
      </c>
      <c r="B80" s="290" t="str">
        <f>AT3A_Schools_PS!B80</f>
        <v>71-UNNAO</v>
      </c>
      <c r="C80" s="290">
        <v>2309</v>
      </c>
      <c r="D80" s="290">
        <f t="shared" si="4"/>
        <v>2309</v>
      </c>
      <c r="E80" s="290">
        <v>2</v>
      </c>
      <c r="F80" s="290">
        <f t="shared" si="5"/>
        <v>2</v>
      </c>
      <c r="G80" s="290">
        <v>929</v>
      </c>
      <c r="H80" s="290">
        <f t="shared" si="6"/>
        <v>929</v>
      </c>
      <c r="I80" s="511">
        <f>AT3A_Schools_PS!N80-AT3A_Schools_PS!L80</f>
        <v>2309</v>
      </c>
      <c r="J80" s="360">
        <f>AT3B_Schools_UPS!N80</f>
        <v>2</v>
      </c>
      <c r="K80" s="360">
        <f>AT3C_Schools_UPS!N80</f>
        <v>929</v>
      </c>
    </row>
    <row r="81" spans="1:11" ht="12.75">
      <c r="A81" s="290">
        <f>AT3A_Schools_PS!A81</f>
        <v>72</v>
      </c>
      <c r="B81" s="290" t="str">
        <f>AT3A_Schools_PS!B81</f>
        <v>72-VARANASI</v>
      </c>
      <c r="C81" s="290">
        <v>1025</v>
      </c>
      <c r="D81" s="290">
        <f t="shared" si="4"/>
        <v>1025</v>
      </c>
      <c r="E81" s="290">
        <v>69</v>
      </c>
      <c r="F81" s="290">
        <f t="shared" si="5"/>
        <v>69</v>
      </c>
      <c r="G81" s="290">
        <v>516</v>
      </c>
      <c r="H81" s="290">
        <f t="shared" si="6"/>
        <v>516</v>
      </c>
      <c r="I81" s="511">
        <f>AT3A_Schools_PS!N81-AT3A_Schools_PS!L81</f>
        <v>1025</v>
      </c>
      <c r="J81" s="360">
        <f>AT3B_Schools_UPS!N81</f>
        <v>69</v>
      </c>
      <c r="K81" s="360">
        <f>AT3C_Schools_UPS!N81</f>
        <v>516</v>
      </c>
    </row>
    <row r="82" spans="1:11" ht="12.75">
      <c r="A82" s="290">
        <f>AT3A_Schools_PS!A82</f>
        <v>73</v>
      </c>
      <c r="B82" s="290" t="str">
        <f>AT3A_Schools_PS!B82</f>
        <v>73-SAMBHAL</v>
      </c>
      <c r="C82" s="290">
        <v>1049</v>
      </c>
      <c r="D82" s="290">
        <f t="shared" si="4"/>
        <v>1049</v>
      </c>
      <c r="E82" s="290">
        <v>6</v>
      </c>
      <c r="F82" s="290">
        <f t="shared" si="5"/>
        <v>6</v>
      </c>
      <c r="G82" s="290">
        <v>527</v>
      </c>
      <c r="H82" s="290">
        <f t="shared" si="6"/>
        <v>527</v>
      </c>
      <c r="I82" s="511">
        <f>AT3A_Schools_PS!N82-AT3A_Schools_PS!L82</f>
        <v>1049</v>
      </c>
      <c r="J82" s="360">
        <f>AT3B_Schools_UPS!N82</f>
        <v>6</v>
      </c>
      <c r="K82" s="360">
        <f>AT3C_Schools_UPS!N82</f>
        <v>527</v>
      </c>
    </row>
    <row r="83" spans="1:11" ht="12.75">
      <c r="A83" s="290">
        <f>AT3A_Schools_PS!A83</f>
        <v>74</v>
      </c>
      <c r="B83" s="290" t="str">
        <f>AT3A_Schools_PS!B83</f>
        <v>74-HAPUR</v>
      </c>
      <c r="C83" s="290">
        <v>429</v>
      </c>
      <c r="D83" s="290">
        <f t="shared" si="4"/>
        <v>429</v>
      </c>
      <c r="E83" s="290">
        <v>8</v>
      </c>
      <c r="F83" s="290">
        <f t="shared" si="5"/>
        <v>8</v>
      </c>
      <c r="G83" s="290">
        <v>263</v>
      </c>
      <c r="H83" s="290">
        <f t="shared" si="6"/>
        <v>263</v>
      </c>
      <c r="I83" s="511">
        <f>AT3A_Schools_PS!N83-AT3A_Schools_PS!L83</f>
        <v>429</v>
      </c>
      <c r="J83" s="360">
        <f>AT3B_Schools_UPS!N83</f>
        <v>8</v>
      </c>
      <c r="K83" s="360">
        <f>AT3C_Schools_UPS!N83</f>
        <v>263</v>
      </c>
    </row>
    <row r="84" spans="1:11" ht="12.75">
      <c r="A84" s="290">
        <f>AT3A_Schools_PS!A84</f>
        <v>75</v>
      </c>
      <c r="B84" s="290" t="str">
        <f>AT3A_Schools_PS!B84</f>
        <v>75-SHAMLI</v>
      </c>
      <c r="C84" s="290">
        <v>538</v>
      </c>
      <c r="D84" s="290">
        <f t="shared" si="4"/>
        <v>538</v>
      </c>
      <c r="E84" s="290">
        <v>4</v>
      </c>
      <c r="F84" s="290">
        <f t="shared" si="5"/>
        <v>4</v>
      </c>
      <c r="G84" s="290">
        <v>258</v>
      </c>
      <c r="H84" s="290">
        <f t="shared" si="6"/>
        <v>258</v>
      </c>
      <c r="I84" s="511">
        <f>AT3A_Schools_PS!N84-AT3A_Schools_PS!L84</f>
        <v>538</v>
      </c>
      <c r="J84" s="360">
        <f>AT3B_Schools_UPS!N84</f>
        <v>4</v>
      </c>
      <c r="K84" s="360">
        <f>AT3C_Schools_UPS!N84</f>
        <v>258</v>
      </c>
    </row>
    <row r="89" spans="1:11" ht="15.75" customHeight="1">
      <c r="A89" s="197" t="str">
        <f>AT_2A_fundflow!A53</f>
        <v>Date:</v>
      </c>
      <c r="G89" s="362" t="str">
        <f>'AT-1'!J46</f>
        <v>(Signature)</v>
      </c>
    </row>
    <row r="90" spans="1:11" ht="15.75" customHeight="1">
      <c r="A90" s="197" t="str">
        <f>AT_2A_fundflow!A54</f>
        <v>Place: LUCKNOW</v>
      </c>
      <c r="G90" s="362" t="str">
        <f>'AT-1'!J47</f>
        <v>Secretary Basic Education Department</v>
      </c>
    </row>
    <row r="91" spans="1:11" ht="15.75" customHeight="1">
      <c r="F91" s="362" t="str">
        <f>'AT-1'!I48</f>
        <v>Seal:</v>
      </c>
    </row>
  </sheetData>
  <mergeCells count="8">
    <mergeCell ref="E6:F6"/>
    <mergeCell ref="G6:H6"/>
    <mergeCell ref="A2:H2"/>
    <mergeCell ref="A6:A7"/>
    <mergeCell ref="B6:B7"/>
    <mergeCell ref="C6:D6"/>
    <mergeCell ref="A3:H3"/>
    <mergeCell ref="A4:H4"/>
  </mergeCells>
  <conditionalFormatting sqref="C10:C84">
    <cfRule type="cellIs" dxfId="9" priority="1" operator="notEqual">
      <formula>I10</formula>
    </cfRule>
  </conditionalFormatting>
  <conditionalFormatting sqref="E10:E84">
    <cfRule type="cellIs" dxfId="8" priority="2" operator="notEqual">
      <formula>J10</formula>
    </cfRule>
  </conditionalFormatting>
  <conditionalFormatting sqref="F10:F84">
    <cfRule type="cellIs" dxfId="7" priority="3" operator="lessThan">
      <formula>E10</formula>
    </cfRule>
  </conditionalFormatting>
  <conditionalFormatting sqref="G10:G84">
    <cfRule type="cellIs" dxfId="6" priority="4" operator="notEqual">
      <formula>K10</formula>
    </cfRule>
  </conditionalFormatting>
  <conditionalFormatting sqref="H10:H84">
    <cfRule type="cellIs" dxfId="5" priority="5" operator="lessThan">
      <formula>G10</formula>
    </cfRule>
  </conditionalFormatting>
  <printOptions horizontalCentered="1"/>
  <pageMargins left="0.59055118110236227" right="0.59055118110236227" top="0.78740157480314965" bottom="0.59055118110236227" header="0.78740157480314965" footer="0.39370078740157483"/>
  <pageSetup paperSize="9" scale="98" fitToHeight="0" pageOrder="overThenDown" orientation="landscape" cellComments="atEnd" r:id="rId1"/>
  <headerFooter>
    <oddFooter>&amp;R&amp;P of &amp;N</oddFooter>
  </headerFooter>
</worksheet>
</file>

<file path=xl/worksheets/sheet43.xml><?xml version="1.0" encoding="utf-8"?>
<worksheet xmlns="http://schemas.openxmlformats.org/spreadsheetml/2006/main" xmlns:r="http://schemas.openxmlformats.org/officeDocument/2006/relationships">
  <sheetPr>
    <tabColor rgb="FF00B050"/>
    <outlinePr summaryBelow="0" summaryRight="0"/>
    <pageSetUpPr fitToPage="1"/>
  </sheetPr>
  <dimension ref="A1:M1000"/>
  <sheetViews>
    <sheetView view="pageBreakPreview" zoomScaleSheetLayoutView="100" workbookViewId="0">
      <pane xSplit="2" ySplit="9" topLeftCell="C64" activePane="bottomRight" state="frozen"/>
      <selection activeCell="D42" sqref="D42:F43"/>
      <selection pane="topRight" activeCell="D42" sqref="D42:F43"/>
      <selection pane="bottomLeft" activeCell="D42" sqref="D42:F43"/>
      <selection pane="bottomRight" activeCell="N8" sqref="N8"/>
    </sheetView>
  </sheetViews>
  <sheetFormatPr defaultColWidth="14.42578125" defaultRowHeight="15.75" customHeight="1"/>
  <cols>
    <col min="1" max="1" width="5.5703125" style="405" customWidth="1"/>
    <col min="2" max="2" width="21.7109375" style="405" bestFit="1" customWidth="1"/>
    <col min="3" max="9" width="11.28515625" style="405" customWidth="1"/>
    <col min="10" max="10" width="36.7109375" style="405" bestFit="1" customWidth="1"/>
    <col min="11" max="11" width="9.140625" style="405" customWidth="1"/>
    <col min="12" max="12" width="0" style="405" hidden="1" customWidth="1"/>
    <col min="13" max="16384" width="14.42578125" style="405"/>
  </cols>
  <sheetData>
    <row r="1" spans="1:13" ht="25.5">
      <c r="A1" s="515"/>
      <c r="B1" s="515"/>
      <c r="C1" s="515"/>
      <c r="D1" s="786"/>
      <c r="E1" s="787"/>
      <c r="F1" s="515"/>
      <c r="G1" s="515"/>
      <c r="H1" s="515"/>
      <c r="I1" s="515"/>
      <c r="J1" s="515"/>
      <c r="K1" s="539" t="s">
        <v>480</v>
      </c>
      <c r="L1" s="404"/>
    </row>
    <row r="2" spans="1:13" ht="12.75">
      <c r="A2" s="721" t="str">
        <f>'AT-2-S1 BUDGET'!A2</f>
        <v>[Mid Day Meal Scheme, U.P.]</v>
      </c>
      <c r="B2" s="787"/>
      <c r="C2" s="787"/>
      <c r="D2" s="787"/>
      <c r="E2" s="787"/>
      <c r="F2" s="787"/>
      <c r="G2" s="787"/>
      <c r="H2" s="787"/>
      <c r="I2" s="787"/>
      <c r="J2" s="787"/>
      <c r="K2" s="787"/>
      <c r="L2" s="404"/>
    </row>
    <row r="3" spans="1:13" ht="12.75">
      <c r="A3" s="710" t="str">
        <f>'AT-2-S1 BUDGET'!A3</f>
        <v>Annual Work Plan and Budget 2019-20</v>
      </c>
      <c r="B3" s="787"/>
      <c r="C3" s="787"/>
      <c r="D3" s="787"/>
      <c r="E3" s="787"/>
      <c r="F3" s="787"/>
      <c r="G3" s="787"/>
      <c r="H3" s="787"/>
      <c r="I3" s="787"/>
      <c r="J3" s="787"/>
      <c r="K3" s="787"/>
      <c r="L3" s="404"/>
    </row>
    <row r="4" spans="1:13" ht="12.75">
      <c r="A4" s="791" t="s">
        <v>481</v>
      </c>
      <c r="B4" s="787"/>
      <c r="C4" s="787"/>
      <c r="D4" s="787"/>
      <c r="E4" s="787"/>
      <c r="F4" s="787"/>
      <c r="G4" s="787"/>
      <c r="H4" s="787"/>
      <c r="I4" s="787"/>
      <c r="J4" s="787"/>
      <c r="K4" s="787"/>
      <c r="L4" s="404"/>
    </row>
    <row r="5" spans="1:13" s="513" customFormat="1" ht="12.75">
      <c r="A5" s="295" t="str">
        <f>AT_2A_fundflow!A5</f>
        <v>State: UTTAR PRADESH</v>
      </c>
      <c r="B5" s="518"/>
      <c r="C5" s="518"/>
      <c r="D5" s="518"/>
      <c r="E5" s="518"/>
      <c r="F5" s="518"/>
      <c r="G5" s="518"/>
      <c r="H5" s="518"/>
      <c r="I5" s="518"/>
      <c r="J5" s="518"/>
      <c r="K5" s="518"/>
      <c r="L5" s="517"/>
    </row>
    <row r="6" spans="1:13" ht="15.75" customHeight="1">
      <c r="A6" s="691" t="s">
        <v>83</v>
      </c>
      <c r="B6" s="691" t="s">
        <v>90</v>
      </c>
      <c r="C6" s="693" t="s">
        <v>482</v>
      </c>
      <c r="D6" s="789"/>
      <c r="E6" s="789"/>
      <c r="F6" s="789"/>
      <c r="G6" s="789"/>
      <c r="H6" s="789"/>
      <c r="I6" s="789"/>
      <c r="J6" s="789"/>
      <c r="K6" s="790"/>
      <c r="L6" s="404"/>
    </row>
    <row r="7" spans="1:13" ht="61.5" customHeight="1">
      <c r="A7" s="766"/>
      <c r="B7" s="766"/>
      <c r="C7" s="285" t="s">
        <v>483</v>
      </c>
      <c r="D7" s="285" t="s">
        <v>484</v>
      </c>
      <c r="E7" s="285" t="s">
        <v>485</v>
      </c>
      <c r="F7" s="285" t="s">
        <v>486</v>
      </c>
      <c r="G7" s="285" t="s">
        <v>487</v>
      </c>
      <c r="H7" s="285" t="s">
        <v>488</v>
      </c>
      <c r="I7" s="285" t="s">
        <v>489</v>
      </c>
      <c r="J7" s="285" t="s">
        <v>490</v>
      </c>
      <c r="K7" s="285" t="s">
        <v>9</v>
      </c>
      <c r="L7" s="404"/>
    </row>
    <row r="8" spans="1:13" ht="15.75" customHeight="1">
      <c r="A8" s="285">
        <v>1</v>
      </c>
      <c r="B8" s="285">
        <v>2</v>
      </c>
      <c r="C8" s="285">
        <v>3</v>
      </c>
      <c r="D8" s="285">
        <v>4</v>
      </c>
      <c r="E8" s="285">
        <v>5</v>
      </c>
      <c r="F8" s="285">
        <v>6</v>
      </c>
      <c r="G8" s="285">
        <v>7</v>
      </c>
      <c r="H8" s="285">
        <v>8</v>
      </c>
      <c r="I8" s="285">
        <v>9</v>
      </c>
      <c r="J8" s="285" t="s">
        <v>491</v>
      </c>
      <c r="K8" s="285">
        <v>10</v>
      </c>
      <c r="L8" s="404"/>
    </row>
    <row r="9" spans="1:13" ht="12.75">
      <c r="A9" s="332"/>
      <c r="B9" s="540" t="s">
        <v>27</v>
      </c>
      <c r="C9" s="332">
        <f t="shared" ref="C9:L9" si="0">SUM(C10:C84)</f>
        <v>152010</v>
      </c>
      <c r="D9" s="332">
        <f t="shared" si="0"/>
        <v>436</v>
      </c>
      <c r="E9" s="332">
        <f t="shared" si="0"/>
        <v>1373</v>
      </c>
      <c r="F9" s="332">
        <f t="shared" si="0"/>
        <v>0</v>
      </c>
      <c r="G9" s="332">
        <f t="shared" si="0"/>
        <v>8224</v>
      </c>
      <c r="H9" s="332">
        <f t="shared" si="0"/>
        <v>0</v>
      </c>
      <c r="I9" s="332">
        <f t="shared" si="0"/>
        <v>6240</v>
      </c>
      <c r="J9" s="332"/>
      <c r="K9" s="332">
        <f t="shared" si="0"/>
        <v>168283</v>
      </c>
      <c r="L9" s="332">
        <f t="shared" si="0"/>
        <v>168283</v>
      </c>
    </row>
    <row r="10" spans="1:13" ht="12.75">
      <c r="A10" s="297">
        <f>AT3A_Schools_PS!A10</f>
        <v>1</v>
      </c>
      <c r="B10" s="297" t="str">
        <f>AT3A_Schools_PS!B10</f>
        <v>01-AGRA</v>
      </c>
      <c r="C10" s="297">
        <v>3012</v>
      </c>
      <c r="D10" s="297">
        <v>0</v>
      </c>
      <c r="E10" s="297">
        <v>0</v>
      </c>
      <c r="F10" s="297">
        <v>0</v>
      </c>
      <c r="G10" s="297">
        <v>57</v>
      </c>
      <c r="H10" s="297">
        <v>0</v>
      </c>
      <c r="I10" s="297">
        <v>0</v>
      </c>
      <c r="J10" s="297"/>
      <c r="K10" s="333">
        <f t="shared" ref="K10:K84" si="1">SUM(C10:I10)</f>
        <v>3069</v>
      </c>
      <c r="L10" s="404">
        <f>'AT-3'!G9</f>
        <v>3069</v>
      </c>
      <c r="M10" s="405">
        <f>G10-'AT_20_CentralCookingagency '!H10</f>
        <v>0</v>
      </c>
    </row>
    <row r="11" spans="1:13" ht="12.75">
      <c r="A11" s="297">
        <f>AT3A_Schools_PS!A11</f>
        <v>2</v>
      </c>
      <c r="B11" s="297" t="str">
        <f>AT3A_Schools_PS!B11</f>
        <v>02-ALIGARH</v>
      </c>
      <c r="C11" s="297">
        <v>2362</v>
      </c>
      <c r="D11" s="297">
        <v>0</v>
      </c>
      <c r="E11" s="297">
        <v>0</v>
      </c>
      <c r="F11" s="297">
        <v>0</v>
      </c>
      <c r="G11" s="297">
        <v>282</v>
      </c>
      <c r="H11" s="297">
        <v>0</v>
      </c>
      <c r="I11" s="297">
        <v>0</v>
      </c>
      <c r="J11" s="297"/>
      <c r="K11" s="333">
        <f t="shared" si="1"/>
        <v>2644</v>
      </c>
      <c r="L11" s="404">
        <f>'AT-3'!G10</f>
        <v>2644</v>
      </c>
      <c r="M11" s="602">
        <f>G11-'AT_20_CentralCookingagency '!H11</f>
        <v>0</v>
      </c>
    </row>
    <row r="12" spans="1:13" ht="25.5">
      <c r="A12" s="297">
        <f>AT3A_Schools_PS!A12</f>
        <v>3</v>
      </c>
      <c r="B12" s="297" t="str">
        <f>AT3A_Schools_PS!B12</f>
        <v>03-ALLAHABAD</v>
      </c>
      <c r="C12" s="297">
        <v>3477</v>
      </c>
      <c r="D12" s="297">
        <v>0</v>
      </c>
      <c r="E12" s="297">
        <v>0</v>
      </c>
      <c r="F12" s="297">
        <v>0</v>
      </c>
      <c r="G12" s="297">
        <v>0</v>
      </c>
      <c r="H12" s="297">
        <v>0</v>
      </c>
      <c r="I12" s="297">
        <f>351+59</f>
        <v>410</v>
      </c>
      <c r="J12" s="409" t="s">
        <v>1248</v>
      </c>
      <c r="K12" s="333">
        <f t="shared" si="1"/>
        <v>3887</v>
      </c>
      <c r="L12" s="404">
        <f>'AT-3'!G11</f>
        <v>3887</v>
      </c>
      <c r="M12" s="602">
        <f>G12-'AT_20_CentralCookingagency '!H12</f>
        <v>0</v>
      </c>
    </row>
    <row r="13" spans="1:13" ht="12.75">
      <c r="A13" s="297">
        <f>AT3A_Schools_PS!A13</f>
        <v>4</v>
      </c>
      <c r="B13" s="297" t="str">
        <f>AT3A_Schools_PS!B13</f>
        <v>04-AMBEDKAR NAGAR</v>
      </c>
      <c r="C13" s="297">
        <v>1707</v>
      </c>
      <c r="D13" s="297">
        <v>0</v>
      </c>
      <c r="E13" s="297">
        <v>185</v>
      </c>
      <c r="F13" s="297">
        <v>0</v>
      </c>
      <c r="G13" s="297">
        <v>0</v>
      </c>
      <c r="H13" s="297">
        <v>0</v>
      </c>
      <c r="I13" s="297">
        <v>157</v>
      </c>
      <c r="J13" s="297" t="s">
        <v>1109</v>
      </c>
      <c r="K13" s="333">
        <f t="shared" si="1"/>
        <v>2049</v>
      </c>
      <c r="L13" s="404">
        <f>'AT-3'!G12</f>
        <v>2049</v>
      </c>
      <c r="M13" s="602">
        <f>G13-'AT_20_CentralCookingagency '!H13</f>
        <v>0</v>
      </c>
    </row>
    <row r="14" spans="1:13" ht="12.75">
      <c r="A14" s="297">
        <f>AT3A_Schools_PS!A14</f>
        <v>5</v>
      </c>
      <c r="B14" s="297" t="str">
        <f>AT3A_Schools_PS!B14</f>
        <v>05-AURAIYA</v>
      </c>
      <c r="C14" s="297">
        <v>1531</v>
      </c>
      <c r="D14" s="297">
        <v>0</v>
      </c>
      <c r="E14" s="297">
        <v>0</v>
      </c>
      <c r="F14" s="297">
        <v>0</v>
      </c>
      <c r="G14" s="297">
        <v>0</v>
      </c>
      <c r="H14" s="297">
        <v>0</v>
      </c>
      <c r="I14" s="297">
        <v>107</v>
      </c>
      <c r="J14" s="297" t="s">
        <v>492</v>
      </c>
      <c r="K14" s="333">
        <f t="shared" si="1"/>
        <v>1638</v>
      </c>
      <c r="L14" s="404">
        <f>'AT-3'!G13</f>
        <v>1638</v>
      </c>
      <c r="M14" s="602">
        <f>G14-'AT_20_CentralCookingagency '!H14</f>
        <v>0</v>
      </c>
    </row>
    <row r="15" spans="1:13" ht="12.75">
      <c r="A15" s="297">
        <f>AT3A_Schools_PS!A15</f>
        <v>6</v>
      </c>
      <c r="B15" s="297" t="str">
        <f>AT3A_Schools_PS!B15</f>
        <v>06-AZAMGARH</v>
      </c>
      <c r="C15" s="297">
        <v>3178</v>
      </c>
      <c r="D15" s="297">
        <v>0</v>
      </c>
      <c r="E15" s="297">
        <v>66</v>
      </c>
      <c r="F15" s="297">
        <v>0</v>
      </c>
      <c r="G15" s="297">
        <v>0</v>
      </c>
      <c r="H15" s="297">
        <v>0</v>
      </c>
      <c r="I15" s="297">
        <v>320</v>
      </c>
      <c r="J15" s="297" t="s">
        <v>494</v>
      </c>
      <c r="K15" s="333">
        <f t="shared" si="1"/>
        <v>3564</v>
      </c>
      <c r="L15" s="404">
        <f>'AT-3'!G14</f>
        <v>3564</v>
      </c>
      <c r="M15" s="602">
        <f>G15-'AT_20_CentralCookingagency '!H15</f>
        <v>0</v>
      </c>
    </row>
    <row r="16" spans="1:13" ht="12.75">
      <c r="A16" s="297">
        <f>AT3A_Schools_PS!A16</f>
        <v>7</v>
      </c>
      <c r="B16" s="297" t="str">
        <f>AT3A_Schools_PS!B16</f>
        <v>07-BADAUN</v>
      </c>
      <c r="C16" s="297">
        <v>2458</v>
      </c>
      <c r="D16" s="297">
        <v>0</v>
      </c>
      <c r="E16" s="297">
        <v>0</v>
      </c>
      <c r="F16" s="297">
        <v>0</v>
      </c>
      <c r="G16" s="297">
        <v>0</v>
      </c>
      <c r="H16" s="297">
        <v>0</v>
      </c>
      <c r="I16" s="297">
        <v>82</v>
      </c>
      <c r="J16" s="297" t="s">
        <v>1110</v>
      </c>
      <c r="K16" s="333">
        <f t="shared" si="1"/>
        <v>2540</v>
      </c>
      <c r="L16" s="404">
        <f>'AT-3'!G15</f>
        <v>2540</v>
      </c>
      <c r="M16" s="602">
        <f>G16-'AT_20_CentralCookingagency '!H16</f>
        <v>0</v>
      </c>
    </row>
    <row r="17" spans="1:13" ht="12.75">
      <c r="A17" s="297">
        <f>AT3A_Schools_PS!A17</f>
        <v>8</v>
      </c>
      <c r="B17" s="297" t="str">
        <f>AT3A_Schools_PS!B17</f>
        <v>08-BAGHPAT</v>
      </c>
      <c r="C17" s="297">
        <v>712</v>
      </c>
      <c r="D17" s="297">
        <v>0</v>
      </c>
      <c r="E17" s="297">
        <v>0</v>
      </c>
      <c r="F17" s="297">
        <v>0</v>
      </c>
      <c r="G17" s="297">
        <v>66</v>
      </c>
      <c r="H17" s="297">
        <v>0</v>
      </c>
      <c r="I17" s="297">
        <v>0</v>
      </c>
      <c r="J17" s="297">
        <v>0</v>
      </c>
      <c r="K17" s="333">
        <f t="shared" si="1"/>
        <v>778</v>
      </c>
      <c r="L17" s="404">
        <f>'AT-3'!G16</f>
        <v>778</v>
      </c>
      <c r="M17" s="602">
        <f>G17-'AT_20_CentralCookingagency '!H17</f>
        <v>0</v>
      </c>
    </row>
    <row r="18" spans="1:13" ht="12.75">
      <c r="A18" s="297">
        <f>AT3A_Schools_PS!A18</f>
        <v>9</v>
      </c>
      <c r="B18" s="297" t="str">
        <f>AT3A_Schools_PS!B18</f>
        <v>09-BAHRAICH</v>
      </c>
      <c r="C18" s="297">
        <v>3427</v>
      </c>
      <c r="D18" s="297">
        <v>0</v>
      </c>
      <c r="E18" s="297">
        <v>31</v>
      </c>
      <c r="F18" s="297">
        <v>0</v>
      </c>
      <c r="G18" s="297">
        <v>0</v>
      </c>
      <c r="H18" s="297">
        <v>0</v>
      </c>
      <c r="I18" s="297">
        <v>62</v>
      </c>
      <c r="J18" s="297" t="s">
        <v>494</v>
      </c>
      <c r="K18" s="333">
        <f t="shared" si="1"/>
        <v>3520</v>
      </c>
      <c r="L18" s="404">
        <f>'AT-3'!G17</f>
        <v>3520</v>
      </c>
      <c r="M18" s="602">
        <f>G18-'AT_20_CentralCookingagency '!H18</f>
        <v>0</v>
      </c>
    </row>
    <row r="19" spans="1:13" ht="12.75">
      <c r="A19" s="297">
        <f>AT3A_Schools_PS!A19</f>
        <v>10</v>
      </c>
      <c r="B19" s="297" t="str">
        <f>AT3A_Schools_PS!B19</f>
        <v>10-BALLIA</v>
      </c>
      <c r="C19" s="297">
        <v>2669</v>
      </c>
      <c r="D19" s="297">
        <v>0</v>
      </c>
      <c r="E19" s="297">
        <v>0</v>
      </c>
      <c r="F19" s="297">
        <v>0</v>
      </c>
      <c r="G19" s="297">
        <v>0</v>
      </c>
      <c r="H19" s="297">
        <v>0</v>
      </c>
      <c r="I19" s="297">
        <v>173</v>
      </c>
      <c r="J19" s="297" t="s">
        <v>1111</v>
      </c>
      <c r="K19" s="333">
        <f t="shared" si="1"/>
        <v>2842</v>
      </c>
      <c r="L19" s="404">
        <f>'AT-3'!G18</f>
        <v>2842</v>
      </c>
      <c r="M19" s="602">
        <f>G19-'AT_20_CentralCookingagency '!H19</f>
        <v>0</v>
      </c>
    </row>
    <row r="20" spans="1:13" ht="12.75">
      <c r="A20" s="297">
        <f>AT3A_Schools_PS!A20</f>
        <v>11</v>
      </c>
      <c r="B20" s="297" t="str">
        <f>AT3A_Schools_PS!B20</f>
        <v>11-BALRAMPUR</v>
      </c>
      <c r="C20" s="297">
        <v>2215</v>
      </c>
      <c r="D20" s="297">
        <v>1</v>
      </c>
      <c r="E20" s="297">
        <v>5</v>
      </c>
      <c r="F20" s="297">
        <v>0</v>
      </c>
      <c r="G20" s="297">
        <v>0</v>
      </c>
      <c r="H20" s="297">
        <v>0</v>
      </c>
      <c r="I20" s="297">
        <v>73</v>
      </c>
      <c r="J20" s="297" t="s">
        <v>494</v>
      </c>
      <c r="K20" s="333">
        <f t="shared" si="1"/>
        <v>2294</v>
      </c>
      <c r="L20" s="404">
        <f>'AT-3'!G19</f>
        <v>2294</v>
      </c>
      <c r="M20" s="602">
        <f>G20-'AT_20_CentralCookingagency '!H20</f>
        <v>0</v>
      </c>
    </row>
    <row r="21" spans="1:13" ht="12.75">
      <c r="A21" s="297">
        <f>AT3A_Schools_PS!A21</f>
        <v>12</v>
      </c>
      <c r="B21" s="297" t="str">
        <f>AT3A_Schools_PS!B21</f>
        <v>12-BANDA</v>
      </c>
      <c r="C21" s="297">
        <v>2039</v>
      </c>
      <c r="D21" s="297">
        <v>0</v>
      </c>
      <c r="E21" s="297">
        <v>0</v>
      </c>
      <c r="F21" s="297">
        <v>0</v>
      </c>
      <c r="G21" s="297">
        <v>0</v>
      </c>
      <c r="H21" s="297">
        <v>0</v>
      </c>
      <c r="I21" s="297">
        <v>61</v>
      </c>
      <c r="J21" s="297" t="s">
        <v>493</v>
      </c>
      <c r="K21" s="333">
        <f t="shared" si="1"/>
        <v>2100</v>
      </c>
      <c r="L21" s="404">
        <f>'AT-3'!G20</f>
        <v>2100</v>
      </c>
      <c r="M21" s="602">
        <f>G21-'AT_20_CentralCookingagency '!H21</f>
        <v>0</v>
      </c>
    </row>
    <row r="22" spans="1:13" ht="12.75">
      <c r="A22" s="297">
        <f>AT3A_Schools_PS!A22</f>
        <v>13</v>
      </c>
      <c r="B22" s="297" t="str">
        <f>AT3A_Schools_PS!B22</f>
        <v>13-BARABANKI</v>
      </c>
      <c r="C22" s="297">
        <v>3076</v>
      </c>
      <c r="D22" s="297">
        <v>0</v>
      </c>
      <c r="E22" s="297">
        <v>0</v>
      </c>
      <c r="F22" s="297">
        <v>0</v>
      </c>
      <c r="G22" s="297">
        <v>0</v>
      </c>
      <c r="H22" s="297">
        <v>0</v>
      </c>
      <c r="I22" s="297">
        <v>56</v>
      </c>
      <c r="J22" s="297" t="s">
        <v>1112</v>
      </c>
      <c r="K22" s="333">
        <f t="shared" si="1"/>
        <v>3132</v>
      </c>
      <c r="L22" s="404">
        <f>'AT-3'!G21</f>
        <v>3132</v>
      </c>
      <c r="M22" s="602">
        <f>G22-'AT_20_CentralCookingagency '!H22</f>
        <v>0</v>
      </c>
    </row>
    <row r="23" spans="1:13" ht="12.75">
      <c r="A23" s="297">
        <f>AT3A_Schools_PS!A23</f>
        <v>14</v>
      </c>
      <c r="B23" s="297" t="str">
        <f>AT3A_Schools_PS!B23</f>
        <v>14-BAREILY</v>
      </c>
      <c r="C23" s="297">
        <v>2664</v>
      </c>
      <c r="D23" s="297">
        <v>0</v>
      </c>
      <c r="E23" s="297">
        <v>0</v>
      </c>
      <c r="F23" s="297">
        <v>0</v>
      </c>
      <c r="G23" s="297">
        <v>356</v>
      </c>
      <c r="H23" s="297">
        <v>0</v>
      </c>
      <c r="I23" s="297">
        <v>0</v>
      </c>
      <c r="J23" s="297">
        <v>0</v>
      </c>
      <c r="K23" s="333">
        <f t="shared" si="1"/>
        <v>3020</v>
      </c>
      <c r="L23" s="404">
        <f>'AT-3'!G22</f>
        <v>3020</v>
      </c>
      <c r="M23" s="602">
        <f>G23-'AT_20_CentralCookingagency '!H23</f>
        <v>0</v>
      </c>
    </row>
    <row r="24" spans="1:13" ht="12.75">
      <c r="A24" s="297">
        <f>AT3A_Schools_PS!A24</f>
        <v>15</v>
      </c>
      <c r="B24" s="297" t="str">
        <f>AT3A_Schools_PS!B24</f>
        <v>15-BASTI</v>
      </c>
      <c r="C24" s="297">
        <v>2323</v>
      </c>
      <c r="D24" s="297">
        <v>0</v>
      </c>
      <c r="E24" s="297">
        <v>65</v>
      </c>
      <c r="F24" s="297">
        <v>0</v>
      </c>
      <c r="G24" s="297">
        <v>0</v>
      </c>
      <c r="H24" s="297">
        <v>0</v>
      </c>
      <c r="I24" s="297">
        <v>154</v>
      </c>
      <c r="J24" s="297" t="s">
        <v>1110</v>
      </c>
      <c r="K24" s="333">
        <f t="shared" si="1"/>
        <v>2542</v>
      </c>
      <c r="L24" s="404">
        <f>'AT-3'!G23</f>
        <v>2542</v>
      </c>
      <c r="M24" s="602">
        <f>G24-'AT_20_CentralCookingagency '!H24</f>
        <v>0</v>
      </c>
    </row>
    <row r="25" spans="1:13" ht="12.75">
      <c r="A25" s="297">
        <f>AT3A_Schools_PS!A25</f>
        <v>16</v>
      </c>
      <c r="B25" s="297" t="str">
        <f>AT3A_Schools_PS!B25</f>
        <v>16-BHADOHI</v>
      </c>
      <c r="C25" s="297">
        <v>1103</v>
      </c>
      <c r="D25" s="297">
        <v>0</v>
      </c>
      <c r="E25" s="297">
        <v>24</v>
      </c>
      <c r="F25" s="297">
        <v>0</v>
      </c>
      <c r="G25" s="297">
        <v>0</v>
      </c>
      <c r="H25" s="297">
        <v>0</v>
      </c>
      <c r="I25" s="297">
        <v>26</v>
      </c>
      <c r="J25" s="297" t="s">
        <v>1113</v>
      </c>
      <c r="K25" s="333">
        <f t="shared" si="1"/>
        <v>1153</v>
      </c>
      <c r="L25" s="404">
        <f>'AT-3'!G24</f>
        <v>1153</v>
      </c>
      <c r="M25" s="602">
        <f>G25-'AT_20_CentralCookingagency '!H25</f>
        <v>0</v>
      </c>
    </row>
    <row r="26" spans="1:13" ht="12.75">
      <c r="A26" s="297">
        <f>AT3A_Schools_PS!A26</f>
        <v>17</v>
      </c>
      <c r="B26" s="297" t="str">
        <f>AT3A_Schools_PS!B26</f>
        <v>17-BIJNOUR</v>
      </c>
      <c r="C26" s="297">
        <v>2457</v>
      </c>
      <c r="D26" s="297">
        <v>0</v>
      </c>
      <c r="E26" s="297">
        <v>0</v>
      </c>
      <c r="F26" s="297">
        <v>0</v>
      </c>
      <c r="G26" s="297">
        <v>237</v>
      </c>
      <c r="H26" s="297">
        <v>0</v>
      </c>
      <c r="I26" s="297">
        <v>13</v>
      </c>
      <c r="J26" s="297">
        <v>0</v>
      </c>
      <c r="K26" s="333">
        <f t="shared" si="1"/>
        <v>2707</v>
      </c>
      <c r="L26" s="404">
        <f>'AT-3'!G25</f>
        <v>2707</v>
      </c>
      <c r="M26" s="602">
        <f>G26-'AT_20_CentralCookingagency '!H26</f>
        <v>0</v>
      </c>
    </row>
    <row r="27" spans="1:13" ht="12.75">
      <c r="A27" s="297">
        <f>AT3A_Schools_PS!A27</f>
        <v>18</v>
      </c>
      <c r="B27" s="297" t="str">
        <f>AT3A_Schools_PS!B27</f>
        <v>18-BULANDSHAHAR</v>
      </c>
      <c r="C27" s="297">
        <v>2403</v>
      </c>
      <c r="D27" s="297">
        <v>0</v>
      </c>
      <c r="E27" s="297">
        <v>0</v>
      </c>
      <c r="F27" s="297">
        <v>0</v>
      </c>
      <c r="G27" s="297">
        <v>167</v>
      </c>
      <c r="H27" s="297">
        <v>0</v>
      </c>
      <c r="I27" s="297">
        <v>44</v>
      </c>
      <c r="J27" s="297" t="s">
        <v>1114</v>
      </c>
      <c r="K27" s="333">
        <f t="shared" si="1"/>
        <v>2614</v>
      </c>
      <c r="L27" s="404">
        <f>'AT-3'!G26</f>
        <v>2614</v>
      </c>
      <c r="M27" s="602">
        <f>G27-'AT_20_CentralCookingagency '!H27</f>
        <v>0</v>
      </c>
    </row>
    <row r="28" spans="1:13" ht="12.75">
      <c r="A28" s="297">
        <f>AT3A_Schools_PS!A28</f>
        <v>19</v>
      </c>
      <c r="B28" s="297" t="str">
        <f>AT3A_Schools_PS!B28</f>
        <v>19-CHANDAULI</v>
      </c>
      <c r="C28" s="297">
        <v>1408</v>
      </c>
      <c r="D28" s="297">
        <v>30</v>
      </c>
      <c r="E28" s="297">
        <v>7</v>
      </c>
      <c r="F28" s="297">
        <v>0</v>
      </c>
      <c r="G28" s="297">
        <v>18</v>
      </c>
      <c r="H28" s="297">
        <v>0</v>
      </c>
      <c r="I28" s="297">
        <v>88</v>
      </c>
      <c r="J28" s="297">
        <v>0</v>
      </c>
      <c r="K28" s="333">
        <f t="shared" si="1"/>
        <v>1551</v>
      </c>
      <c r="L28" s="404">
        <f>'AT-3'!G27</f>
        <v>1551</v>
      </c>
      <c r="M28" s="602">
        <f>G28-'AT_20_CentralCookingagency '!H28</f>
        <v>0</v>
      </c>
    </row>
    <row r="29" spans="1:13" ht="12.75">
      <c r="A29" s="297">
        <f>AT3A_Schools_PS!A29</f>
        <v>20</v>
      </c>
      <c r="B29" s="297" t="str">
        <f>AT3A_Schools_PS!B29</f>
        <v>20-CHITRAKOOT</v>
      </c>
      <c r="C29" s="297">
        <v>1435</v>
      </c>
      <c r="D29" s="297">
        <v>0</v>
      </c>
      <c r="E29" s="297">
        <v>0</v>
      </c>
      <c r="F29" s="297">
        <v>0</v>
      </c>
      <c r="G29" s="297">
        <v>0</v>
      </c>
      <c r="H29" s="297">
        <v>0</v>
      </c>
      <c r="I29" s="297">
        <v>33</v>
      </c>
      <c r="J29" s="297" t="s">
        <v>1115</v>
      </c>
      <c r="K29" s="333">
        <f t="shared" si="1"/>
        <v>1468</v>
      </c>
      <c r="L29" s="404">
        <f>'AT-3'!G28</f>
        <v>1468</v>
      </c>
      <c r="M29" s="602">
        <f>G29-'AT_20_CentralCookingagency '!H29</f>
        <v>0</v>
      </c>
    </row>
    <row r="30" spans="1:13" ht="12.75">
      <c r="A30" s="297">
        <f>AT3A_Schools_PS!A30</f>
        <v>21</v>
      </c>
      <c r="B30" s="297" t="str">
        <f>AT3A_Schools_PS!B30</f>
        <v>21-AMETHI</v>
      </c>
      <c r="C30" s="297">
        <v>1700</v>
      </c>
      <c r="D30" s="297">
        <v>0</v>
      </c>
      <c r="E30" s="297">
        <v>73</v>
      </c>
      <c r="F30" s="297">
        <v>0</v>
      </c>
      <c r="G30" s="297">
        <v>0</v>
      </c>
      <c r="H30" s="297">
        <v>0</v>
      </c>
      <c r="I30" s="297">
        <v>75</v>
      </c>
      <c r="J30" s="297">
        <v>0</v>
      </c>
      <c r="K30" s="333">
        <f t="shared" si="1"/>
        <v>1848</v>
      </c>
      <c r="L30" s="404">
        <f>'AT-3'!G29</f>
        <v>1848</v>
      </c>
      <c r="M30" s="602">
        <f>G30-'AT_20_CentralCookingagency '!H30</f>
        <v>0</v>
      </c>
    </row>
    <row r="31" spans="1:13" ht="12.75">
      <c r="A31" s="297">
        <f>AT3A_Schools_PS!A31</f>
        <v>22</v>
      </c>
      <c r="B31" s="297" t="str">
        <f>AT3A_Schools_PS!B31</f>
        <v>22-DEORIA</v>
      </c>
      <c r="C31" s="297">
        <v>2594</v>
      </c>
      <c r="D31" s="297">
        <v>0</v>
      </c>
      <c r="E31" s="297">
        <v>22</v>
      </c>
      <c r="F31" s="297">
        <v>0</v>
      </c>
      <c r="G31" s="297">
        <v>0</v>
      </c>
      <c r="H31" s="297">
        <v>0</v>
      </c>
      <c r="I31" s="297">
        <v>253</v>
      </c>
      <c r="J31" s="297"/>
      <c r="K31" s="333">
        <f t="shared" si="1"/>
        <v>2869</v>
      </c>
      <c r="L31" s="404">
        <f>'AT-3'!G30</f>
        <v>2869</v>
      </c>
      <c r="M31" s="602">
        <f>G31-'AT_20_CentralCookingagency '!H31</f>
        <v>0</v>
      </c>
    </row>
    <row r="32" spans="1:13" ht="12.75">
      <c r="A32" s="297">
        <f>AT3A_Schools_PS!A32</f>
        <v>23</v>
      </c>
      <c r="B32" s="297" t="str">
        <f>AT3A_Schools_PS!B32</f>
        <v>23-ETAH</v>
      </c>
      <c r="C32" s="297">
        <v>1927</v>
      </c>
      <c r="D32" s="297">
        <v>0</v>
      </c>
      <c r="E32" s="297">
        <v>0</v>
      </c>
      <c r="F32" s="297">
        <v>0</v>
      </c>
      <c r="G32" s="297">
        <v>0</v>
      </c>
      <c r="H32" s="297">
        <v>0</v>
      </c>
      <c r="I32" s="297">
        <v>103</v>
      </c>
      <c r="J32" s="297" t="s">
        <v>1116</v>
      </c>
      <c r="K32" s="333">
        <f t="shared" si="1"/>
        <v>2030</v>
      </c>
      <c r="L32" s="404">
        <f>'AT-3'!G31</f>
        <v>2030</v>
      </c>
      <c r="M32" s="602">
        <f>G32-'AT_20_CentralCookingagency '!H32</f>
        <v>0</v>
      </c>
    </row>
    <row r="33" spans="1:13" ht="12.75">
      <c r="A33" s="297">
        <f>AT3A_Schools_PS!A33</f>
        <v>24</v>
      </c>
      <c r="B33" s="297" t="str">
        <f>AT3A_Schools_PS!B33</f>
        <v>24-FAIZABAD</v>
      </c>
      <c r="C33" s="297">
        <v>2095</v>
      </c>
      <c r="D33" s="297">
        <v>0</v>
      </c>
      <c r="E33" s="297">
        <v>18</v>
      </c>
      <c r="F33" s="297">
        <v>0</v>
      </c>
      <c r="G33" s="297">
        <v>0</v>
      </c>
      <c r="H33" s="297">
        <v>0</v>
      </c>
      <c r="I33" s="297">
        <v>144</v>
      </c>
      <c r="J33" s="297"/>
      <c r="K33" s="333">
        <f t="shared" si="1"/>
        <v>2257</v>
      </c>
      <c r="L33" s="404">
        <f>'AT-3'!G32</f>
        <v>2257</v>
      </c>
      <c r="M33" s="602">
        <f>G33-'AT_20_CentralCookingagency '!H33</f>
        <v>0</v>
      </c>
    </row>
    <row r="34" spans="1:13" ht="12.75">
      <c r="A34" s="297">
        <f>AT3A_Schools_PS!A34</f>
        <v>25</v>
      </c>
      <c r="B34" s="297" t="str">
        <f>AT3A_Schools_PS!B34</f>
        <v>25-FARRUKHABAD</v>
      </c>
      <c r="C34" s="297">
        <v>1848</v>
      </c>
      <c r="D34" s="297">
        <v>0</v>
      </c>
      <c r="E34" s="297">
        <v>7</v>
      </c>
      <c r="F34" s="297">
        <v>0</v>
      </c>
      <c r="G34" s="297">
        <v>0</v>
      </c>
      <c r="H34" s="297">
        <v>0</v>
      </c>
      <c r="I34" s="297">
        <v>119</v>
      </c>
      <c r="J34" s="297"/>
      <c r="K34" s="333">
        <f t="shared" si="1"/>
        <v>1974</v>
      </c>
      <c r="L34" s="404">
        <f>'AT-3'!G33</f>
        <v>1974</v>
      </c>
      <c r="M34" s="602">
        <f>G34-'AT_20_CentralCookingagency '!H34</f>
        <v>0</v>
      </c>
    </row>
    <row r="35" spans="1:13" ht="15.75" customHeight="1">
      <c r="A35" s="297">
        <f>AT3A_Schools_PS!A35</f>
        <v>26</v>
      </c>
      <c r="B35" s="297" t="str">
        <f>AT3A_Schools_PS!B35</f>
        <v>26-FATEHPUR</v>
      </c>
      <c r="C35" s="297">
        <v>2567</v>
      </c>
      <c r="D35" s="297">
        <v>0</v>
      </c>
      <c r="E35" s="297">
        <v>82</v>
      </c>
      <c r="F35" s="297">
        <v>0</v>
      </c>
      <c r="G35" s="297">
        <v>0</v>
      </c>
      <c r="H35" s="297">
        <v>0</v>
      </c>
      <c r="I35" s="297">
        <f>136+33</f>
        <v>169</v>
      </c>
      <c r="J35" s="409" t="s">
        <v>1249</v>
      </c>
      <c r="K35" s="333">
        <f t="shared" si="1"/>
        <v>2818</v>
      </c>
      <c r="L35" s="404">
        <f>'AT-3'!G34</f>
        <v>2818</v>
      </c>
      <c r="M35" s="602">
        <f>G35-'AT_20_CentralCookingagency '!H35</f>
        <v>0</v>
      </c>
    </row>
    <row r="36" spans="1:13" ht="18" customHeight="1">
      <c r="A36" s="297">
        <f>AT3A_Schools_PS!A36</f>
        <v>27</v>
      </c>
      <c r="B36" s="297" t="str">
        <f>AT3A_Schools_PS!B36</f>
        <v>27-FIROZABAD</v>
      </c>
      <c r="C36" s="297">
        <v>2059</v>
      </c>
      <c r="D36" s="297">
        <v>0</v>
      </c>
      <c r="E36" s="297">
        <v>102</v>
      </c>
      <c r="F36" s="297">
        <v>0</v>
      </c>
      <c r="G36" s="297">
        <v>0</v>
      </c>
      <c r="H36" s="297">
        <v>0</v>
      </c>
      <c r="I36" s="297">
        <f>97+35</f>
        <v>132</v>
      </c>
      <c r="J36" s="409" t="s">
        <v>1250</v>
      </c>
      <c r="K36" s="333">
        <f t="shared" si="1"/>
        <v>2293</v>
      </c>
      <c r="L36" s="404">
        <f>'AT-3'!G35</f>
        <v>2293</v>
      </c>
      <c r="M36" s="602">
        <f>G36-'AT_20_CentralCookingagency '!H36</f>
        <v>0</v>
      </c>
    </row>
    <row r="37" spans="1:13" ht="12.75">
      <c r="A37" s="297">
        <f>AT3A_Schools_PS!A37</f>
        <v>28</v>
      </c>
      <c r="B37" s="297" t="str">
        <f>AT3A_Schools_PS!B37</f>
        <v>28-G.B. NAGAR</v>
      </c>
      <c r="C37" s="297">
        <v>0</v>
      </c>
      <c r="D37" s="297">
        <v>0</v>
      </c>
      <c r="E37" s="297">
        <v>0</v>
      </c>
      <c r="F37" s="297">
        <v>0</v>
      </c>
      <c r="G37" s="297">
        <v>743</v>
      </c>
      <c r="H37" s="297">
        <v>0</v>
      </c>
      <c r="I37" s="297">
        <v>0</v>
      </c>
      <c r="J37" s="297">
        <v>0</v>
      </c>
      <c r="K37" s="333">
        <f t="shared" si="1"/>
        <v>743</v>
      </c>
      <c r="L37" s="404">
        <f>'AT-3'!G36</f>
        <v>743</v>
      </c>
      <c r="M37" s="602">
        <f>G37-'AT_20_CentralCookingagency '!H37</f>
        <v>0</v>
      </c>
    </row>
    <row r="38" spans="1:13" ht="12.75">
      <c r="A38" s="297">
        <f>AT3A_Schools_PS!A38</f>
        <v>29</v>
      </c>
      <c r="B38" s="297" t="str">
        <f>AT3A_Schools_PS!B38</f>
        <v>29-GHAZIPUR</v>
      </c>
      <c r="C38" s="297">
        <v>2767</v>
      </c>
      <c r="D38" s="297">
        <v>0</v>
      </c>
      <c r="E38" s="297">
        <v>7</v>
      </c>
      <c r="F38" s="297">
        <v>0</v>
      </c>
      <c r="G38" s="297">
        <v>0</v>
      </c>
      <c r="H38" s="297">
        <v>0</v>
      </c>
      <c r="I38" s="297">
        <v>238</v>
      </c>
      <c r="J38" s="297">
        <v>0</v>
      </c>
      <c r="K38" s="333">
        <f t="shared" si="1"/>
        <v>3012</v>
      </c>
      <c r="L38" s="404">
        <f>'AT-3'!G37</f>
        <v>3012</v>
      </c>
      <c r="M38" s="602">
        <f>G38-'AT_20_CentralCookingagency '!H38</f>
        <v>0</v>
      </c>
    </row>
    <row r="39" spans="1:13" ht="12.75">
      <c r="A39" s="297">
        <f>AT3A_Schools_PS!A39</f>
        <v>30</v>
      </c>
      <c r="B39" s="297" t="str">
        <f>AT3A_Schools_PS!B39</f>
        <v>30-GHAZIYABAD</v>
      </c>
      <c r="C39" s="297">
        <v>463</v>
      </c>
      <c r="D39" s="297">
        <v>0</v>
      </c>
      <c r="E39" s="297">
        <v>210</v>
      </c>
      <c r="F39" s="297">
        <v>0</v>
      </c>
      <c r="G39" s="297">
        <v>0</v>
      </c>
      <c r="H39" s="297">
        <v>0</v>
      </c>
      <c r="I39" s="297">
        <v>0</v>
      </c>
      <c r="J39" s="297">
        <v>0</v>
      </c>
      <c r="K39" s="333">
        <f t="shared" si="1"/>
        <v>673</v>
      </c>
      <c r="L39" s="404">
        <f>'AT-3'!G38</f>
        <v>673</v>
      </c>
      <c r="M39" s="602">
        <f>G39-'AT_20_CentralCookingagency '!H39</f>
        <v>0</v>
      </c>
    </row>
    <row r="40" spans="1:13" ht="12.75">
      <c r="A40" s="297">
        <f>AT3A_Schools_PS!A40</f>
        <v>31</v>
      </c>
      <c r="B40" s="297" t="str">
        <f>AT3A_Schools_PS!B40</f>
        <v>31-GONDA</v>
      </c>
      <c r="C40" s="297">
        <v>3132</v>
      </c>
      <c r="D40" s="297">
        <v>0</v>
      </c>
      <c r="E40" s="297">
        <v>0</v>
      </c>
      <c r="F40" s="297">
        <v>0</v>
      </c>
      <c r="G40" s="297">
        <v>0</v>
      </c>
      <c r="H40" s="297">
        <v>0</v>
      </c>
      <c r="I40" s="297">
        <v>79</v>
      </c>
      <c r="J40" s="297" t="s">
        <v>1117</v>
      </c>
      <c r="K40" s="333">
        <f t="shared" si="1"/>
        <v>3211</v>
      </c>
      <c r="L40" s="404">
        <f>'AT-3'!G39</f>
        <v>3211</v>
      </c>
      <c r="M40" s="602">
        <f>G40-'AT_20_CentralCookingagency '!H40</f>
        <v>0</v>
      </c>
    </row>
    <row r="41" spans="1:13" ht="12.75">
      <c r="A41" s="297">
        <f>AT3A_Schools_PS!A41</f>
        <v>32</v>
      </c>
      <c r="B41" s="297" t="str">
        <f>AT3A_Schools_PS!B41</f>
        <v>32-GORAKHPUR</v>
      </c>
      <c r="C41" s="297">
        <v>2880</v>
      </c>
      <c r="D41" s="297">
        <v>104</v>
      </c>
      <c r="E41" s="297">
        <v>0</v>
      </c>
      <c r="F41" s="297">
        <v>0</v>
      </c>
      <c r="G41" s="297">
        <v>0</v>
      </c>
      <c r="H41" s="297">
        <v>0</v>
      </c>
      <c r="I41" s="297">
        <v>237</v>
      </c>
      <c r="J41" s="297" t="s">
        <v>1117</v>
      </c>
      <c r="K41" s="333">
        <f t="shared" si="1"/>
        <v>3221</v>
      </c>
      <c r="L41" s="404">
        <f>'AT-3'!G40</f>
        <v>3221</v>
      </c>
      <c r="M41" s="602">
        <f>G41-'AT_20_CentralCookingagency '!H41</f>
        <v>0</v>
      </c>
    </row>
    <row r="42" spans="1:13" ht="12.75">
      <c r="A42" s="297">
        <f>AT3A_Schools_PS!A42</f>
        <v>33</v>
      </c>
      <c r="B42" s="297" t="str">
        <f>AT3A_Schools_PS!B42</f>
        <v>33-HAMEERPUR</v>
      </c>
      <c r="C42" s="297">
        <v>1172</v>
      </c>
      <c r="D42" s="297">
        <v>0</v>
      </c>
      <c r="E42" s="297">
        <v>1</v>
      </c>
      <c r="F42" s="297">
        <v>0</v>
      </c>
      <c r="G42" s="297">
        <v>0</v>
      </c>
      <c r="H42" s="297">
        <v>0</v>
      </c>
      <c r="I42" s="297">
        <v>59</v>
      </c>
      <c r="J42" s="297" t="s">
        <v>494</v>
      </c>
      <c r="K42" s="333">
        <f t="shared" si="1"/>
        <v>1232</v>
      </c>
      <c r="L42" s="404">
        <f>'AT-3'!G41</f>
        <v>1232</v>
      </c>
      <c r="M42" s="602">
        <f>G42-'AT_20_CentralCookingagency '!H42</f>
        <v>0</v>
      </c>
    </row>
    <row r="43" spans="1:13" ht="12.75">
      <c r="A43" s="297">
        <f>AT3A_Schools_PS!A43</f>
        <v>34</v>
      </c>
      <c r="B43" s="297" t="str">
        <f>AT3A_Schools_PS!B43</f>
        <v>34-HARDOI</v>
      </c>
      <c r="C43" s="297">
        <v>3848</v>
      </c>
      <c r="D43" s="297">
        <v>0</v>
      </c>
      <c r="E43" s="297">
        <v>7</v>
      </c>
      <c r="F43" s="297">
        <v>0</v>
      </c>
      <c r="G43" s="297">
        <v>0</v>
      </c>
      <c r="H43" s="297">
        <v>0</v>
      </c>
      <c r="I43" s="297">
        <v>138</v>
      </c>
      <c r="J43" s="297"/>
      <c r="K43" s="333">
        <f t="shared" si="1"/>
        <v>3993</v>
      </c>
      <c r="L43" s="404">
        <f>'AT-3'!G42</f>
        <v>3993</v>
      </c>
      <c r="M43" s="602">
        <f>G43-'AT_20_CentralCookingagency '!H43</f>
        <v>0</v>
      </c>
    </row>
    <row r="44" spans="1:13" ht="12.75">
      <c r="A44" s="297">
        <f>AT3A_Schools_PS!A44</f>
        <v>35</v>
      </c>
      <c r="B44" s="297" t="str">
        <f>AT3A_Schools_PS!B44</f>
        <v>35-HATHRAS</v>
      </c>
      <c r="C44" s="297">
        <v>1060</v>
      </c>
      <c r="D44" s="297">
        <v>10</v>
      </c>
      <c r="E44" s="297">
        <v>0</v>
      </c>
      <c r="F44" s="297">
        <v>0</v>
      </c>
      <c r="G44" s="297">
        <v>516</v>
      </c>
      <c r="H44" s="297">
        <v>0</v>
      </c>
      <c r="I44" s="297">
        <v>0</v>
      </c>
      <c r="J44" s="297">
        <v>0</v>
      </c>
      <c r="K44" s="333">
        <f t="shared" si="1"/>
        <v>1586</v>
      </c>
      <c r="L44" s="404">
        <f>'AT-3'!G43</f>
        <v>1586</v>
      </c>
      <c r="M44" s="602">
        <f>G44-'AT_20_CentralCookingagency '!H44</f>
        <v>0</v>
      </c>
    </row>
    <row r="45" spans="1:13" ht="12.75">
      <c r="A45" s="297">
        <f>AT3A_Schools_PS!A45</f>
        <v>36</v>
      </c>
      <c r="B45" s="297" t="str">
        <f>AT3A_Schools_PS!B45</f>
        <v>36-ITAWAH</v>
      </c>
      <c r="C45" s="297">
        <v>1779</v>
      </c>
      <c r="D45" s="297">
        <v>0</v>
      </c>
      <c r="E45" s="297">
        <v>0</v>
      </c>
      <c r="F45" s="297">
        <v>0</v>
      </c>
      <c r="G45" s="297">
        <v>0</v>
      </c>
      <c r="H45" s="297">
        <v>0</v>
      </c>
      <c r="I45" s="297">
        <v>105</v>
      </c>
      <c r="J45" s="297">
        <v>0</v>
      </c>
      <c r="K45" s="333">
        <f t="shared" si="1"/>
        <v>1884</v>
      </c>
      <c r="L45" s="404">
        <f>'AT-3'!G44</f>
        <v>1884</v>
      </c>
      <c r="M45" s="602">
        <f>G45-'AT_20_CentralCookingagency '!H45</f>
        <v>0</v>
      </c>
    </row>
    <row r="46" spans="1:13" ht="12.75">
      <c r="A46" s="297">
        <f>AT3A_Schools_PS!A46</f>
        <v>37</v>
      </c>
      <c r="B46" s="297" t="str">
        <f>AT3A_Schools_PS!B46</f>
        <v>37-J.P. NAGAR</v>
      </c>
      <c r="C46" s="297">
        <v>1432</v>
      </c>
      <c r="D46" s="297">
        <v>0</v>
      </c>
      <c r="E46" s="297">
        <v>0</v>
      </c>
      <c r="F46" s="297">
        <v>0</v>
      </c>
      <c r="G46" s="297">
        <v>133</v>
      </c>
      <c r="H46" s="297">
        <v>0</v>
      </c>
      <c r="I46" s="297">
        <v>55</v>
      </c>
      <c r="J46" s="297">
        <v>0</v>
      </c>
      <c r="K46" s="333">
        <f t="shared" si="1"/>
        <v>1620</v>
      </c>
      <c r="L46" s="404">
        <f>'AT-3'!G45</f>
        <v>1620</v>
      </c>
      <c r="M46" s="602">
        <f>G46-'AT_20_CentralCookingagency '!H46</f>
        <v>0</v>
      </c>
    </row>
    <row r="47" spans="1:13" ht="12.75">
      <c r="A47" s="297">
        <f>AT3A_Schools_PS!A47</f>
        <v>38</v>
      </c>
      <c r="B47" s="297" t="str">
        <f>AT3A_Schools_PS!B47</f>
        <v>38-JALAUN</v>
      </c>
      <c r="C47" s="297">
        <v>1801</v>
      </c>
      <c r="D47" s="297">
        <v>0</v>
      </c>
      <c r="E47" s="297">
        <v>0</v>
      </c>
      <c r="F47" s="297">
        <v>0</v>
      </c>
      <c r="G47" s="297">
        <v>0</v>
      </c>
      <c r="H47" s="297">
        <v>0</v>
      </c>
      <c r="I47" s="297">
        <v>117</v>
      </c>
      <c r="J47" s="297" t="s">
        <v>1118</v>
      </c>
      <c r="K47" s="333">
        <f t="shared" si="1"/>
        <v>1918</v>
      </c>
      <c r="L47" s="404">
        <f>'AT-3'!G46</f>
        <v>1918</v>
      </c>
      <c r="M47" s="602">
        <f>G47-'AT_20_CentralCookingagency '!H47</f>
        <v>0</v>
      </c>
    </row>
    <row r="48" spans="1:13" ht="12.75">
      <c r="A48" s="297">
        <f>AT3A_Schools_PS!A48</f>
        <v>39</v>
      </c>
      <c r="B48" s="297" t="str">
        <f>AT3A_Schools_PS!B48</f>
        <v>39-JAUNPUR</v>
      </c>
      <c r="C48" s="297">
        <v>3273</v>
      </c>
      <c r="D48" s="297">
        <v>20</v>
      </c>
      <c r="E48" s="297">
        <v>0</v>
      </c>
      <c r="F48" s="297">
        <v>0</v>
      </c>
      <c r="G48" s="297">
        <v>0</v>
      </c>
      <c r="H48" s="297">
        <v>0</v>
      </c>
      <c r="I48" s="297">
        <v>260</v>
      </c>
      <c r="J48" s="297" t="s">
        <v>1119</v>
      </c>
      <c r="K48" s="333">
        <f t="shared" si="1"/>
        <v>3553</v>
      </c>
      <c r="L48" s="404">
        <f>'AT-3'!G47</f>
        <v>3553</v>
      </c>
      <c r="M48" s="602">
        <f>G48-'AT_20_CentralCookingagency '!H48</f>
        <v>0</v>
      </c>
    </row>
    <row r="49" spans="1:13" ht="25.5">
      <c r="A49" s="297">
        <f>AT3A_Schools_PS!A49</f>
        <v>40</v>
      </c>
      <c r="B49" s="297" t="str">
        <f>AT3A_Schools_PS!B49</f>
        <v>40-JHANSI</v>
      </c>
      <c r="C49" s="297">
        <v>1777</v>
      </c>
      <c r="D49" s="297">
        <v>0</v>
      </c>
      <c r="E49" s="297">
        <v>0</v>
      </c>
      <c r="F49" s="297">
        <v>0</v>
      </c>
      <c r="G49" s="297">
        <v>0</v>
      </c>
      <c r="H49" s="297">
        <v>0</v>
      </c>
      <c r="I49" s="297">
        <v>73</v>
      </c>
      <c r="J49" s="297" t="s">
        <v>1120</v>
      </c>
      <c r="K49" s="333">
        <f t="shared" si="1"/>
        <v>1850</v>
      </c>
      <c r="L49" s="404">
        <f>'AT-3'!G48</f>
        <v>1850</v>
      </c>
      <c r="M49" s="602">
        <f>G49-'AT_20_CentralCookingagency '!H49</f>
        <v>0</v>
      </c>
    </row>
    <row r="50" spans="1:13" ht="12.75">
      <c r="A50" s="297">
        <f>AT3A_Schools_PS!A50</f>
        <v>41</v>
      </c>
      <c r="B50" s="297" t="str">
        <f>AT3A_Schools_PS!B50</f>
        <v>41-KANNAUJ</v>
      </c>
      <c r="C50" s="297">
        <v>1662</v>
      </c>
      <c r="D50" s="297">
        <v>0</v>
      </c>
      <c r="E50" s="297">
        <v>0</v>
      </c>
      <c r="F50" s="297">
        <v>0</v>
      </c>
      <c r="G50" s="297">
        <v>0</v>
      </c>
      <c r="H50" s="297">
        <v>0</v>
      </c>
      <c r="I50" s="297">
        <v>103</v>
      </c>
      <c r="J50" s="297"/>
      <c r="K50" s="333">
        <f t="shared" si="1"/>
        <v>1765</v>
      </c>
      <c r="L50" s="404">
        <f>'AT-3'!G49</f>
        <v>1765</v>
      </c>
      <c r="M50" s="602">
        <f>G50-'AT_20_CentralCookingagency '!H50</f>
        <v>0</v>
      </c>
    </row>
    <row r="51" spans="1:13" ht="12.75">
      <c r="A51" s="297">
        <f>AT3A_Schools_PS!A51</f>
        <v>42</v>
      </c>
      <c r="B51" s="297" t="str">
        <f>AT3A_Schools_PS!B51</f>
        <v>42-KANPUR DEHAT</v>
      </c>
      <c r="C51" s="297">
        <v>2290</v>
      </c>
      <c r="D51" s="297">
        <v>0</v>
      </c>
      <c r="E51" s="297">
        <v>0</v>
      </c>
      <c r="F51" s="297">
        <v>0</v>
      </c>
      <c r="G51" s="297">
        <v>0</v>
      </c>
      <c r="H51" s="297">
        <v>0</v>
      </c>
      <c r="I51" s="297">
        <v>90</v>
      </c>
      <c r="J51" s="297">
        <v>0</v>
      </c>
      <c r="K51" s="333">
        <f t="shared" si="1"/>
        <v>2380</v>
      </c>
      <c r="L51" s="404">
        <f>'AT-3'!G50</f>
        <v>2380</v>
      </c>
      <c r="M51" s="602">
        <f>G51-'AT_20_CentralCookingagency '!H51</f>
        <v>0</v>
      </c>
    </row>
    <row r="52" spans="1:13" ht="12.75">
      <c r="A52" s="297">
        <f>AT3A_Schools_PS!A52</f>
        <v>43</v>
      </c>
      <c r="B52" s="297" t="str">
        <f>AT3A_Schools_PS!B52</f>
        <v>43-KANPUR NAGAR</v>
      </c>
      <c r="C52" s="297">
        <v>1854</v>
      </c>
      <c r="D52" s="297">
        <v>0</v>
      </c>
      <c r="E52" s="297">
        <v>5</v>
      </c>
      <c r="F52" s="297">
        <v>0</v>
      </c>
      <c r="G52" s="297">
        <v>565</v>
      </c>
      <c r="H52" s="297">
        <v>0</v>
      </c>
      <c r="I52" s="297">
        <v>46</v>
      </c>
      <c r="J52" s="297" t="s">
        <v>496</v>
      </c>
      <c r="K52" s="333">
        <f t="shared" si="1"/>
        <v>2470</v>
      </c>
      <c r="L52" s="404">
        <f>'AT-3'!G51</f>
        <v>2470</v>
      </c>
      <c r="M52" s="602">
        <f>G52-'AT_20_CentralCookingagency '!H52</f>
        <v>0</v>
      </c>
    </row>
    <row r="53" spans="1:13" ht="12.75">
      <c r="A53" s="297">
        <f>AT3A_Schools_PS!A53</f>
        <v>44</v>
      </c>
      <c r="B53" s="297" t="str">
        <f>AT3A_Schools_PS!B53</f>
        <v>44-KAAS GANJ</v>
      </c>
      <c r="C53" s="297">
        <v>1377</v>
      </c>
      <c r="D53" s="297">
        <v>0</v>
      </c>
      <c r="E53" s="297">
        <v>14</v>
      </c>
      <c r="F53" s="297">
        <v>0</v>
      </c>
      <c r="G53" s="297">
        <v>74</v>
      </c>
      <c r="H53" s="297">
        <v>0</v>
      </c>
      <c r="I53" s="297">
        <v>30</v>
      </c>
      <c r="J53" s="297"/>
      <c r="K53" s="333">
        <f t="shared" si="1"/>
        <v>1495</v>
      </c>
      <c r="L53" s="404">
        <f>'AT-3'!G52</f>
        <v>1495</v>
      </c>
      <c r="M53" s="602">
        <f>G53-'AT_20_CentralCookingagency '!H53</f>
        <v>0</v>
      </c>
    </row>
    <row r="54" spans="1:13" ht="12.75">
      <c r="A54" s="297">
        <f>AT3A_Schools_PS!A54</f>
        <v>45</v>
      </c>
      <c r="B54" s="297" t="str">
        <f>AT3A_Schools_PS!B54</f>
        <v>45-KAUSHAMBI</v>
      </c>
      <c r="C54" s="297">
        <v>1399</v>
      </c>
      <c r="D54" s="297">
        <v>0</v>
      </c>
      <c r="E54" s="297">
        <v>11</v>
      </c>
      <c r="F54" s="297">
        <v>0</v>
      </c>
      <c r="G54" s="297">
        <v>0</v>
      </c>
      <c r="H54" s="297">
        <v>0</v>
      </c>
      <c r="I54" s="297">
        <v>67</v>
      </c>
      <c r="J54" s="297"/>
      <c r="K54" s="333">
        <f t="shared" si="1"/>
        <v>1477</v>
      </c>
      <c r="L54" s="404">
        <f>'AT-3'!G53</f>
        <v>1477</v>
      </c>
      <c r="M54" s="602">
        <f>G54-'AT_20_CentralCookingagency '!H54</f>
        <v>0</v>
      </c>
    </row>
    <row r="55" spans="1:13" ht="25.5">
      <c r="A55" s="297">
        <f>AT3A_Schools_PS!A55</f>
        <v>46</v>
      </c>
      <c r="B55" s="297" t="str">
        <f>AT3A_Schools_PS!B55</f>
        <v>46-KUSHINAGAR</v>
      </c>
      <c r="C55" s="297">
        <v>3001</v>
      </c>
      <c r="D55" s="297">
        <v>0</v>
      </c>
      <c r="E55" s="297">
        <v>0</v>
      </c>
      <c r="F55" s="297">
        <v>0</v>
      </c>
      <c r="G55" s="297">
        <v>0</v>
      </c>
      <c r="H55" s="297">
        <v>0</v>
      </c>
      <c r="I55" s="297">
        <f>164+32</f>
        <v>196</v>
      </c>
      <c r="J55" s="409" t="s">
        <v>1251</v>
      </c>
      <c r="K55" s="333">
        <f t="shared" si="1"/>
        <v>3197</v>
      </c>
      <c r="L55" s="404">
        <f>'AT-3'!G54</f>
        <v>3197</v>
      </c>
      <c r="M55" s="602">
        <f>G55-'AT_20_CentralCookingagency '!H55</f>
        <v>0</v>
      </c>
    </row>
    <row r="56" spans="1:13" ht="12.75">
      <c r="A56" s="297">
        <f>AT3A_Schools_PS!A56</f>
        <v>47</v>
      </c>
      <c r="B56" s="297" t="str">
        <f>AT3A_Schools_PS!B56</f>
        <v>47-LAKHIMPUR KHERI</v>
      </c>
      <c r="C56" s="297">
        <v>3777</v>
      </c>
      <c r="D56" s="297">
        <v>0</v>
      </c>
      <c r="E56" s="297">
        <v>0</v>
      </c>
      <c r="F56" s="297">
        <v>0</v>
      </c>
      <c r="G56" s="297">
        <v>110</v>
      </c>
      <c r="H56" s="297">
        <v>0</v>
      </c>
      <c r="I56" s="297">
        <v>43</v>
      </c>
      <c r="J56" s="297">
        <v>0</v>
      </c>
      <c r="K56" s="333">
        <f t="shared" si="1"/>
        <v>3930</v>
      </c>
      <c r="L56" s="404">
        <f>'AT-3'!G55</f>
        <v>3930</v>
      </c>
      <c r="M56" s="602">
        <f>G56-'AT_20_CentralCookingagency '!H56</f>
        <v>0</v>
      </c>
    </row>
    <row r="57" spans="1:13" ht="12.75">
      <c r="A57" s="297">
        <f>AT3A_Schools_PS!A57</f>
        <v>48</v>
      </c>
      <c r="B57" s="297" t="str">
        <f>AT3A_Schools_PS!B57</f>
        <v>48-LALITPUR</v>
      </c>
      <c r="C57" s="297">
        <v>1544</v>
      </c>
      <c r="D57" s="297">
        <v>0</v>
      </c>
      <c r="E57" s="297">
        <v>0</v>
      </c>
      <c r="F57" s="297">
        <v>0</v>
      </c>
      <c r="G57" s="297">
        <v>0</v>
      </c>
      <c r="H57" s="297">
        <v>0</v>
      </c>
      <c r="I57" s="297">
        <v>18</v>
      </c>
      <c r="J57" s="297">
        <v>0</v>
      </c>
      <c r="K57" s="333">
        <f t="shared" si="1"/>
        <v>1562</v>
      </c>
      <c r="L57" s="404">
        <f>'AT-3'!G56</f>
        <v>1562</v>
      </c>
      <c r="M57" s="602">
        <f>G57-'AT_20_CentralCookingagency '!H57</f>
        <v>0</v>
      </c>
    </row>
    <row r="58" spans="1:13" ht="12.75">
      <c r="A58" s="297">
        <f>AT3A_Schools_PS!A58</f>
        <v>49</v>
      </c>
      <c r="B58" s="297" t="str">
        <f>AT3A_Schools_PS!B58</f>
        <v>49-LUCKNOW</v>
      </c>
      <c r="C58" s="297">
        <v>589</v>
      </c>
      <c r="D58" s="297">
        <v>0</v>
      </c>
      <c r="E58" s="297">
        <v>0</v>
      </c>
      <c r="F58" s="297">
        <v>0</v>
      </c>
      <c r="G58" s="297">
        <v>1500</v>
      </c>
      <c r="H58" s="297">
        <v>0</v>
      </c>
      <c r="I58" s="297">
        <v>0</v>
      </c>
      <c r="J58" s="297"/>
      <c r="K58" s="333">
        <f t="shared" si="1"/>
        <v>2089</v>
      </c>
      <c r="L58" s="404">
        <f>'AT-3'!G57</f>
        <v>2089</v>
      </c>
      <c r="M58" s="602">
        <f>G58-'AT_20_CentralCookingagency '!H58</f>
        <v>0</v>
      </c>
    </row>
    <row r="59" spans="1:13" ht="12.75">
      <c r="A59" s="297">
        <f>AT3A_Schools_PS!A59</f>
        <v>50</v>
      </c>
      <c r="B59" s="297" t="str">
        <f>AT3A_Schools_PS!B59</f>
        <v>50-MAHOBA</v>
      </c>
      <c r="C59" s="297">
        <v>1029</v>
      </c>
      <c r="D59" s="297">
        <v>0</v>
      </c>
      <c r="E59" s="297">
        <v>0</v>
      </c>
      <c r="F59" s="297">
        <v>0</v>
      </c>
      <c r="G59" s="297">
        <v>0</v>
      </c>
      <c r="H59" s="297">
        <v>0</v>
      </c>
      <c r="I59" s="297">
        <v>25</v>
      </c>
      <c r="J59" s="297" t="s">
        <v>1121</v>
      </c>
      <c r="K59" s="333">
        <f t="shared" si="1"/>
        <v>1054</v>
      </c>
      <c r="L59" s="404">
        <f>'AT-3'!G58</f>
        <v>1054</v>
      </c>
      <c r="M59" s="602">
        <f>G59-'AT_20_CentralCookingagency '!H59</f>
        <v>0</v>
      </c>
    </row>
    <row r="60" spans="1:13" ht="25.5">
      <c r="A60" s="297">
        <f>AT3A_Schools_PS!A60</f>
        <v>51</v>
      </c>
      <c r="B60" s="297" t="str">
        <f>AT3A_Schools_PS!B60</f>
        <v>51-MAHRAJGANJ</v>
      </c>
      <c r="C60" s="297">
        <v>2127</v>
      </c>
      <c r="D60" s="297">
        <v>0</v>
      </c>
      <c r="E60" s="297">
        <v>0</v>
      </c>
      <c r="F60" s="297">
        <v>0</v>
      </c>
      <c r="G60" s="297">
        <v>0</v>
      </c>
      <c r="H60" s="297">
        <v>0</v>
      </c>
      <c r="I60" s="297">
        <v>113</v>
      </c>
      <c r="J60" s="409" t="s">
        <v>1122</v>
      </c>
      <c r="K60" s="333">
        <f t="shared" si="1"/>
        <v>2240</v>
      </c>
      <c r="L60" s="404">
        <f>'AT-3'!G59</f>
        <v>2240</v>
      </c>
      <c r="M60" s="602">
        <f>G60-'AT_20_CentralCookingagency '!H60</f>
        <v>0</v>
      </c>
    </row>
    <row r="61" spans="1:13" ht="12.75">
      <c r="A61" s="297">
        <f>AT3A_Schools_PS!A61</f>
        <v>52</v>
      </c>
      <c r="B61" s="297" t="str">
        <f>AT3A_Schools_PS!B61</f>
        <v>52-MAINPURI</v>
      </c>
      <c r="C61" s="297">
        <v>2238</v>
      </c>
      <c r="D61" s="297">
        <v>0</v>
      </c>
      <c r="E61" s="297">
        <v>0</v>
      </c>
      <c r="F61" s="297">
        <v>0</v>
      </c>
      <c r="G61" s="297">
        <v>0</v>
      </c>
      <c r="H61" s="297">
        <v>0</v>
      </c>
      <c r="I61" s="297">
        <v>0</v>
      </c>
      <c r="J61" s="297">
        <v>0</v>
      </c>
      <c r="K61" s="333">
        <f t="shared" si="1"/>
        <v>2238</v>
      </c>
      <c r="L61" s="404">
        <f>'AT-3'!G60</f>
        <v>2238</v>
      </c>
      <c r="M61" s="602">
        <f>G61-'AT_20_CentralCookingagency '!H61</f>
        <v>0</v>
      </c>
    </row>
    <row r="62" spans="1:13" ht="12.75">
      <c r="A62" s="297">
        <f>AT3A_Schools_PS!A62</f>
        <v>53</v>
      </c>
      <c r="B62" s="297" t="str">
        <f>AT3A_Schools_PS!B62</f>
        <v>53-MATHURA</v>
      </c>
      <c r="C62" s="297">
        <v>4</v>
      </c>
      <c r="D62" s="297">
        <v>0</v>
      </c>
      <c r="E62" s="297">
        <v>0</v>
      </c>
      <c r="F62" s="297">
        <v>0</v>
      </c>
      <c r="G62" s="297">
        <v>2073</v>
      </c>
      <c r="H62" s="297">
        <v>0</v>
      </c>
      <c r="I62" s="297">
        <v>0</v>
      </c>
      <c r="J62" s="297">
        <v>0</v>
      </c>
      <c r="K62" s="333">
        <f t="shared" si="1"/>
        <v>2077</v>
      </c>
      <c r="L62" s="404">
        <f>'AT-3'!G61</f>
        <v>2077</v>
      </c>
      <c r="M62" s="602">
        <f>G62-'AT_20_CentralCookingagency '!H62</f>
        <v>0</v>
      </c>
    </row>
    <row r="63" spans="1:13" ht="12.75">
      <c r="A63" s="297">
        <f>AT3A_Schools_PS!A63</f>
        <v>54</v>
      </c>
      <c r="B63" s="297" t="str">
        <f>AT3A_Schools_PS!B63</f>
        <v>54-MAU</v>
      </c>
      <c r="C63" s="297">
        <v>1341</v>
      </c>
      <c r="D63" s="297">
        <v>31</v>
      </c>
      <c r="E63" s="297">
        <v>77</v>
      </c>
      <c r="F63" s="297">
        <v>0</v>
      </c>
      <c r="G63" s="297">
        <v>107</v>
      </c>
      <c r="H63" s="297">
        <v>0</v>
      </c>
      <c r="I63" s="297">
        <v>200</v>
      </c>
      <c r="J63" s="297" t="s">
        <v>1123</v>
      </c>
      <c r="K63" s="333">
        <f t="shared" si="1"/>
        <v>1756</v>
      </c>
      <c r="L63" s="404">
        <f>'AT-3'!G62</f>
        <v>1756</v>
      </c>
      <c r="M63" s="602">
        <f>G63-'AT_20_CentralCookingagency '!H63</f>
        <v>0</v>
      </c>
    </row>
    <row r="64" spans="1:13" ht="12.75">
      <c r="A64" s="297">
        <f>AT3A_Schools_PS!A64</f>
        <v>55</v>
      </c>
      <c r="B64" s="297" t="str">
        <f>AT3A_Schools_PS!B64</f>
        <v>55-MEERUT</v>
      </c>
      <c r="C64" s="297">
        <v>1111</v>
      </c>
      <c r="D64" s="297">
        <v>0</v>
      </c>
      <c r="E64" s="297">
        <v>0</v>
      </c>
      <c r="F64" s="297">
        <v>0</v>
      </c>
      <c r="G64" s="297">
        <v>428</v>
      </c>
      <c r="H64" s="297">
        <v>0</v>
      </c>
      <c r="I64" s="297">
        <v>0</v>
      </c>
      <c r="J64" s="297">
        <v>0</v>
      </c>
      <c r="K64" s="333">
        <f t="shared" si="1"/>
        <v>1539</v>
      </c>
      <c r="L64" s="404">
        <f>'AT-3'!G63</f>
        <v>1539</v>
      </c>
      <c r="M64" s="602">
        <f>G64-'AT_20_CentralCookingagency '!H64</f>
        <v>0</v>
      </c>
    </row>
    <row r="65" spans="1:13" ht="12.75">
      <c r="A65" s="297">
        <f>AT3A_Schools_PS!A65</f>
        <v>56</v>
      </c>
      <c r="B65" s="297" t="str">
        <f>AT3A_Schools_PS!B65</f>
        <v>56-MIRZAPUR</v>
      </c>
      <c r="C65" s="297">
        <v>2263</v>
      </c>
      <c r="D65" s="297">
        <v>0</v>
      </c>
      <c r="E65" s="297">
        <v>0</v>
      </c>
      <c r="F65" s="297">
        <v>0</v>
      </c>
      <c r="G65" s="297">
        <v>0</v>
      </c>
      <c r="H65" s="297">
        <v>0</v>
      </c>
      <c r="I65" s="297">
        <v>60</v>
      </c>
      <c r="J65" s="297" t="s">
        <v>1124</v>
      </c>
      <c r="K65" s="333">
        <f t="shared" si="1"/>
        <v>2323</v>
      </c>
      <c r="L65" s="404">
        <f>'AT-3'!G64</f>
        <v>2323</v>
      </c>
      <c r="M65" s="602">
        <f>G65-'AT_20_CentralCookingagency '!H65</f>
        <v>0</v>
      </c>
    </row>
    <row r="66" spans="1:13" ht="12.75">
      <c r="A66" s="297">
        <f>AT3A_Schools_PS!A66</f>
        <v>57</v>
      </c>
      <c r="B66" s="297" t="str">
        <f>AT3A_Schools_PS!B66</f>
        <v>57-MORADABAD</v>
      </c>
      <c r="C66" s="297">
        <v>1618</v>
      </c>
      <c r="D66" s="297">
        <v>0</v>
      </c>
      <c r="E66" s="297">
        <v>0</v>
      </c>
      <c r="F66" s="297">
        <v>0</v>
      </c>
      <c r="G66" s="297">
        <v>213</v>
      </c>
      <c r="H66" s="297">
        <v>0</v>
      </c>
      <c r="I66" s="297">
        <v>0</v>
      </c>
      <c r="J66" s="297">
        <v>0</v>
      </c>
      <c r="K66" s="333">
        <f t="shared" si="1"/>
        <v>1831</v>
      </c>
      <c r="L66" s="404">
        <f>'AT-3'!G65</f>
        <v>1831</v>
      </c>
      <c r="M66" s="602">
        <f>G66-'AT_20_CentralCookingagency '!H66</f>
        <v>0</v>
      </c>
    </row>
    <row r="67" spans="1:13" ht="12.75">
      <c r="A67" s="297">
        <f>AT3A_Schools_PS!A67</f>
        <v>58</v>
      </c>
      <c r="B67" s="297" t="str">
        <f>AT3A_Schools_PS!B67</f>
        <v>58-MUZAFFARNAGAR</v>
      </c>
      <c r="C67" s="297">
        <v>1298</v>
      </c>
      <c r="D67" s="297">
        <v>11</v>
      </c>
      <c r="E67" s="297">
        <v>0</v>
      </c>
      <c r="F67" s="297">
        <v>0</v>
      </c>
      <c r="G67" s="297">
        <v>75</v>
      </c>
      <c r="H67" s="297">
        <v>0</v>
      </c>
      <c r="I67" s="297">
        <v>0</v>
      </c>
      <c r="J67" s="297">
        <v>0</v>
      </c>
      <c r="K67" s="333">
        <f t="shared" si="1"/>
        <v>1384</v>
      </c>
      <c r="L67" s="404">
        <f>'AT-3'!G66</f>
        <v>1384</v>
      </c>
      <c r="M67" s="602">
        <f>G67-'AT_20_CentralCookingagency '!H67</f>
        <v>0</v>
      </c>
    </row>
    <row r="68" spans="1:13" ht="12.75">
      <c r="A68" s="297">
        <f>AT3A_Schools_PS!A68</f>
        <v>59</v>
      </c>
      <c r="B68" s="297" t="str">
        <f>AT3A_Schools_PS!B68</f>
        <v>59-PILIBHIT</v>
      </c>
      <c r="C68" s="297">
        <v>1718</v>
      </c>
      <c r="D68" s="297">
        <v>0</v>
      </c>
      <c r="E68" s="297">
        <v>91</v>
      </c>
      <c r="F68" s="297">
        <v>0</v>
      </c>
      <c r="G68" s="297">
        <v>0</v>
      </c>
      <c r="H68" s="297">
        <v>0</v>
      </c>
      <c r="I68" s="297">
        <v>34</v>
      </c>
      <c r="J68" s="297" t="s">
        <v>1124</v>
      </c>
      <c r="K68" s="333">
        <f t="shared" si="1"/>
        <v>1843</v>
      </c>
      <c r="L68" s="404">
        <f>'AT-3'!G67</f>
        <v>1843</v>
      </c>
      <c r="M68" s="602">
        <f>G68-'AT_20_CentralCookingagency '!H68</f>
        <v>0</v>
      </c>
    </row>
    <row r="69" spans="1:13" ht="12.75">
      <c r="A69" s="297">
        <f>AT3A_Schools_PS!A69</f>
        <v>60</v>
      </c>
      <c r="B69" s="297" t="str">
        <f>AT3A_Schools_PS!B69</f>
        <v>60-PRATAPGARH</v>
      </c>
      <c r="C69" s="297">
        <v>2704</v>
      </c>
      <c r="D69" s="297">
        <v>72</v>
      </c>
      <c r="E69" s="297">
        <v>0</v>
      </c>
      <c r="F69" s="297">
        <v>0</v>
      </c>
      <c r="G69" s="297">
        <v>0</v>
      </c>
      <c r="H69" s="297">
        <v>0</v>
      </c>
      <c r="I69" s="297">
        <v>173</v>
      </c>
      <c r="J69" s="297" t="s">
        <v>494</v>
      </c>
      <c r="K69" s="333">
        <f t="shared" si="1"/>
        <v>2949</v>
      </c>
      <c r="L69" s="404">
        <f>'AT-3'!G68</f>
        <v>2949</v>
      </c>
      <c r="M69" s="602">
        <f>G69-'AT_20_CentralCookingagency '!H69</f>
        <v>0</v>
      </c>
    </row>
    <row r="70" spans="1:13" ht="12.75">
      <c r="A70" s="297">
        <f>AT3A_Schools_PS!A70</f>
        <v>61</v>
      </c>
      <c r="B70" s="297" t="str">
        <f>AT3A_Schools_PS!B70</f>
        <v>61-RAI BAREILY</v>
      </c>
      <c r="C70" s="297">
        <v>2686</v>
      </c>
      <c r="D70" s="297">
        <v>0</v>
      </c>
      <c r="E70" s="297">
        <v>19</v>
      </c>
      <c r="F70" s="297">
        <v>0</v>
      </c>
      <c r="G70" s="297">
        <v>0</v>
      </c>
      <c r="H70" s="297">
        <v>0</v>
      </c>
      <c r="I70" s="297">
        <v>0</v>
      </c>
      <c r="J70" s="297"/>
      <c r="K70" s="333">
        <f t="shared" si="1"/>
        <v>2705</v>
      </c>
      <c r="L70" s="404">
        <f>'AT-3'!G69</f>
        <v>2705</v>
      </c>
      <c r="M70" s="602">
        <f>G70-'AT_20_CentralCookingagency '!H70</f>
        <v>0</v>
      </c>
    </row>
    <row r="71" spans="1:13" ht="12.75">
      <c r="A71" s="297">
        <f>AT3A_Schools_PS!A71</f>
        <v>62</v>
      </c>
      <c r="B71" s="297" t="str">
        <f>AT3A_Schools_PS!B71</f>
        <v>62-RAMPUR</v>
      </c>
      <c r="C71" s="297">
        <v>1875</v>
      </c>
      <c r="D71" s="297">
        <v>0</v>
      </c>
      <c r="E71" s="297">
        <v>0</v>
      </c>
      <c r="F71" s="297">
        <v>0</v>
      </c>
      <c r="G71" s="297">
        <v>121</v>
      </c>
      <c r="H71" s="297">
        <v>0</v>
      </c>
      <c r="I71" s="297">
        <v>67</v>
      </c>
      <c r="J71" s="297" t="s">
        <v>1125</v>
      </c>
      <c r="K71" s="333">
        <f t="shared" si="1"/>
        <v>2063</v>
      </c>
      <c r="L71" s="404">
        <f>'AT-3'!G70</f>
        <v>2063</v>
      </c>
      <c r="M71" s="602">
        <f>G71-'AT_20_CentralCookingagency '!H71</f>
        <v>0</v>
      </c>
    </row>
    <row r="72" spans="1:13" ht="12.75">
      <c r="A72" s="297">
        <f>AT3A_Schools_PS!A72</f>
        <v>63</v>
      </c>
      <c r="B72" s="297" t="str">
        <f>AT3A_Schools_PS!B72</f>
        <v>63-SAHARANPUR</v>
      </c>
      <c r="C72" s="297">
        <v>1767</v>
      </c>
      <c r="D72" s="297">
        <v>64</v>
      </c>
      <c r="E72" s="297">
        <v>1</v>
      </c>
      <c r="F72" s="297">
        <v>0</v>
      </c>
      <c r="G72" s="297">
        <v>232</v>
      </c>
      <c r="H72" s="297">
        <v>0</v>
      </c>
      <c r="I72" s="297">
        <v>0</v>
      </c>
      <c r="J72" s="297"/>
      <c r="K72" s="333">
        <f t="shared" si="1"/>
        <v>2064</v>
      </c>
      <c r="L72" s="404">
        <f>'AT-3'!G71</f>
        <v>2064</v>
      </c>
      <c r="M72" s="602">
        <f>G72-'AT_20_CentralCookingagency '!H72</f>
        <v>0</v>
      </c>
    </row>
    <row r="73" spans="1:13" ht="12.75">
      <c r="A73" s="297">
        <f>AT3A_Schools_PS!A73</f>
        <v>64</v>
      </c>
      <c r="B73" s="297" t="str">
        <f>AT3A_Schools_PS!B73</f>
        <v>64-SANTKABIR NAGAR</v>
      </c>
      <c r="C73" s="297">
        <v>1518</v>
      </c>
      <c r="D73" s="297">
        <v>0</v>
      </c>
      <c r="E73" s="297">
        <v>0</v>
      </c>
      <c r="F73" s="297">
        <v>0</v>
      </c>
      <c r="G73" s="297">
        <v>0</v>
      </c>
      <c r="H73" s="297">
        <v>0</v>
      </c>
      <c r="I73" s="297">
        <v>85</v>
      </c>
      <c r="J73" s="297" t="s">
        <v>494</v>
      </c>
      <c r="K73" s="333">
        <f t="shared" si="1"/>
        <v>1603</v>
      </c>
      <c r="L73" s="404">
        <f>'AT-3'!G72</f>
        <v>1603</v>
      </c>
      <c r="M73" s="602">
        <f>G73-'AT_20_CentralCookingagency '!H73</f>
        <v>0</v>
      </c>
    </row>
    <row r="74" spans="1:13" ht="12.75">
      <c r="A74" s="297">
        <f>AT3A_Schools_PS!A74</f>
        <v>65</v>
      </c>
      <c r="B74" s="297" t="str">
        <f>AT3A_Schools_PS!B74</f>
        <v>65-SHAHJAHANPUR</v>
      </c>
      <c r="C74" s="297">
        <v>3189</v>
      </c>
      <c r="D74" s="297">
        <v>0</v>
      </c>
      <c r="E74" s="297">
        <v>0</v>
      </c>
      <c r="F74" s="297">
        <v>0</v>
      </c>
      <c r="G74" s="297">
        <v>0</v>
      </c>
      <c r="H74" s="297">
        <v>0</v>
      </c>
      <c r="I74" s="297">
        <v>85</v>
      </c>
      <c r="J74" s="297"/>
      <c r="K74" s="333">
        <f t="shared" si="1"/>
        <v>3274</v>
      </c>
      <c r="L74" s="404">
        <f>'AT-3'!G73</f>
        <v>3274</v>
      </c>
      <c r="M74" s="602">
        <f>G74-'AT_20_CentralCookingagency '!H74</f>
        <v>0</v>
      </c>
    </row>
    <row r="75" spans="1:13" ht="12.75">
      <c r="A75" s="297">
        <f>AT3A_Schools_PS!A75</f>
        <v>66</v>
      </c>
      <c r="B75" s="297" t="str">
        <f>AT3A_Schools_PS!B75</f>
        <v>66-SHRAWASTI</v>
      </c>
      <c r="C75" s="297">
        <v>1208</v>
      </c>
      <c r="D75" s="297">
        <v>0</v>
      </c>
      <c r="E75" s="297">
        <v>71</v>
      </c>
      <c r="F75" s="297">
        <v>0</v>
      </c>
      <c r="G75" s="297">
        <v>0</v>
      </c>
      <c r="H75" s="297">
        <v>0</v>
      </c>
      <c r="I75" s="297">
        <v>16</v>
      </c>
      <c r="J75" s="297" t="s">
        <v>1126</v>
      </c>
      <c r="K75" s="333">
        <f t="shared" si="1"/>
        <v>1295</v>
      </c>
      <c r="L75" s="404">
        <f>'AT-3'!G74</f>
        <v>1295</v>
      </c>
      <c r="M75" s="602">
        <f>G75-'AT_20_CentralCookingagency '!H75</f>
        <v>0</v>
      </c>
    </row>
    <row r="76" spans="1:13" ht="12.75">
      <c r="A76" s="297">
        <f>AT3A_Schools_PS!A76</f>
        <v>67</v>
      </c>
      <c r="B76" s="297" t="str">
        <f>AT3A_Schools_PS!B76</f>
        <v>67-SIDDHARTHNAGAR</v>
      </c>
      <c r="C76" s="297">
        <v>2632</v>
      </c>
      <c r="D76" s="297">
        <v>0</v>
      </c>
      <c r="E76" s="297">
        <v>55</v>
      </c>
      <c r="F76" s="297">
        <v>0</v>
      </c>
      <c r="G76" s="297">
        <v>0</v>
      </c>
      <c r="H76" s="297">
        <v>0</v>
      </c>
      <c r="I76" s="297">
        <v>65</v>
      </c>
      <c r="J76" s="297">
        <v>0</v>
      </c>
      <c r="K76" s="333">
        <f t="shared" si="1"/>
        <v>2752</v>
      </c>
      <c r="L76" s="404">
        <f>'AT-3'!G75</f>
        <v>2752</v>
      </c>
      <c r="M76" s="602">
        <f>G76-'AT_20_CentralCookingagency '!H76</f>
        <v>0</v>
      </c>
    </row>
    <row r="77" spans="1:13" ht="12.75">
      <c r="A77" s="297">
        <f>AT3A_Schools_PS!A77</f>
        <v>68</v>
      </c>
      <c r="B77" s="297" t="str">
        <f>AT3A_Schools_PS!B77</f>
        <v>68-SITAPUR</v>
      </c>
      <c r="C77" s="297">
        <v>4202</v>
      </c>
      <c r="D77" s="297">
        <v>70</v>
      </c>
      <c r="E77" s="297">
        <v>0</v>
      </c>
      <c r="F77" s="297">
        <v>0</v>
      </c>
      <c r="G77" s="297">
        <v>0</v>
      </c>
      <c r="H77" s="297">
        <v>0</v>
      </c>
      <c r="I77" s="297">
        <v>66</v>
      </c>
      <c r="J77" s="297">
        <v>0</v>
      </c>
      <c r="K77" s="333">
        <f t="shared" si="1"/>
        <v>4338</v>
      </c>
      <c r="L77" s="404">
        <f>'AT-3'!G76</f>
        <v>4338</v>
      </c>
      <c r="M77" s="602">
        <f>G77-'AT_20_CentralCookingagency '!H77</f>
        <v>0</v>
      </c>
    </row>
    <row r="78" spans="1:13" ht="12.75">
      <c r="A78" s="297">
        <f>AT3A_Schools_PS!A78</f>
        <v>69</v>
      </c>
      <c r="B78" s="297" t="str">
        <f>AT3A_Schools_PS!B78</f>
        <v>69-SONBHADRA</v>
      </c>
      <c r="C78" s="297">
        <v>2448</v>
      </c>
      <c r="D78" s="297">
        <v>0</v>
      </c>
      <c r="E78" s="297">
        <v>10</v>
      </c>
      <c r="F78" s="297">
        <v>0</v>
      </c>
      <c r="G78" s="297">
        <v>0</v>
      </c>
      <c r="H78" s="297">
        <v>0</v>
      </c>
      <c r="I78" s="297">
        <v>32</v>
      </c>
      <c r="J78" s="297" t="s">
        <v>1119</v>
      </c>
      <c r="K78" s="333">
        <f t="shared" si="1"/>
        <v>2490</v>
      </c>
      <c r="L78" s="404">
        <f>'AT-3'!G77</f>
        <v>2490</v>
      </c>
      <c r="M78" s="602">
        <f>G78-'AT_20_CentralCookingagency '!H78</f>
        <v>0</v>
      </c>
    </row>
    <row r="79" spans="1:13" ht="12.75">
      <c r="A79" s="297">
        <f>AT3A_Schools_PS!A79</f>
        <v>70</v>
      </c>
      <c r="B79" s="297" t="str">
        <f>AT3A_Schools_PS!B79</f>
        <v>70-SULTANPUR</v>
      </c>
      <c r="C79" s="297">
        <v>2343</v>
      </c>
      <c r="D79" s="297">
        <v>0</v>
      </c>
      <c r="E79" s="297">
        <v>0</v>
      </c>
      <c r="F79" s="297">
        <v>0</v>
      </c>
      <c r="G79" s="297">
        <v>0</v>
      </c>
      <c r="H79" s="297">
        <v>0</v>
      </c>
      <c r="I79" s="297">
        <v>128</v>
      </c>
      <c r="J79" s="297" t="s">
        <v>495</v>
      </c>
      <c r="K79" s="333">
        <f t="shared" si="1"/>
        <v>2471</v>
      </c>
      <c r="L79" s="404">
        <f>'AT-3'!G78</f>
        <v>2471</v>
      </c>
      <c r="M79" s="602">
        <f>G79-'AT_20_CentralCookingagency '!H79</f>
        <v>0</v>
      </c>
    </row>
    <row r="80" spans="1:13" ht="12.75">
      <c r="A80" s="297">
        <f>AT3A_Schools_PS!A80</f>
        <v>71</v>
      </c>
      <c r="B80" s="297" t="str">
        <f>AT3A_Schools_PS!B80</f>
        <v>71-UNNAO</v>
      </c>
      <c r="C80" s="297">
        <v>3123</v>
      </c>
      <c r="D80" s="297">
        <v>0</v>
      </c>
      <c r="E80" s="297">
        <v>19</v>
      </c>
      <c r="F80" s="297">
        <v>0</v>
      </c>
      <c r="G80" s="297">
        <v>0</v>
      </c>
      <c r="H80" s="297">
        <v>0</v>
      </c>
      <c r="I80" s="297">
        <v>98</v>
      </c>
      <c r="J80" s="297" t="s">
        <v>495</v>
      </c>
      <c r="K80" s="333">
        <f t="shared" si="1"/>
        <v>3240</v>
      </c>
      <c r="L80" s="404">
        <f>'AT-3'!G79</f>
        <v>3240</v>
      </c>
      <c r="M80" s="602">
        <f>G80-'AT_20_CentralCookingagency '!H80</f>
        <v>0</v>
      </c>
    </row>
    <row r="81" spans="1:13" ht="12.75">
      <c r="A81" s="297">
        <f>AT3A_Schools_PS!A81</f>
        <v>72</v>
      </c>
      <c r="B81" s="297" t="str">
        <f>AT3A_Schools_PS!B81</f>
        <v>72-VARANASI</v>
      </c>
      <c r="C81" s="297">
        <v>1384</v>
      </c>
      <c r="D81" s="297">
        <v>13</v>
      </c>
      <c r="E81" s="297">
        <v>0</v>
      </c>
      <c r="F81" s="297">
        <v>0</v>
      </c>
      <c r="G81" s="297">
        <v>28</v>
      </c>
      <c r="H81" s="297">
        <v>0</v>
      </c>
      <c r="I81" s="297">
        <v>185</v>
      </c>
      <c r="J81" s="297">
        <v>0</v>
      </c>
      <c r="K81" s="333">
        <f t="shared" si="1"/>
        <v>1610</v>
      </c>
      <c r="L81" s="404">
        <f>'AT-3'!G80</f>
        <v>1610</v>
      </c>
      <c r="M81" s="602">
        <f>G81-'AT_20_CentralCookingagency '!H81</f>
        <v>0</v>
      </c>
    </row>
    <row r="82" spans="1:13" ht="12.75">
      <c r="A82" s="297">
        <f>AT3A_Schools_PS!A82</f>
        <v>73</v>
      </c>
      <c r="B82" s="297" t="str">
        <f>AT3A_Schools_PS!B82</f>
        <v>73-SAMBHAL</v>
      </c>
      <c r="C82" s="297">
        <v>1496</v>
      </c>
      <c r="D82" s="297">
        <v>0</v>
      </c>
      <c r="E82" s="297">
        <v>0</v>
      </c>
      <c r="F82" s="297">
        <v>0</v>
      </c>
      <c r="G82" s="297">
        <v>86</v>
      </c>
      <c r="H82" s="297">
        <v>0</v>
      </c>
      <c r="I82" s="297">
        <v>0</v>
      </c>
      <c r="J82" s="297">
        <v>0</v>
      </c>
      <c r="K82" s="333">
        <f t="shared" si="1"/>
        <v>1582</v>
      </c>
      <c r="L82" s="404">
        <f>'AT-3'!G81</f>
        <v>1582</v>
      </c>
      <c r="M82" s="602">
        <f>G82-'AT_20_CentralCookingagency '!H82</f>
        <v>0</v>
      </c>
    </row>
    <row r="83" spans="1:13" ht="12.75">
      <c r="A83" s="297">
        <f>AT3A_Schools_PS!A83</f>
        <v>74</v>
      </c>
      <c r="B83" s="297" t="str">
        <f>AT3A_Schools_PS!B83</f>
        <v>74-HAPUR</v>
      </c>
      <c r="C83" s="297">
        <v>633</v>
      </c>
      <c r="D83" s="297">
        <v>0</v>
      </c>
      <c r="E83" s="297">
        <v>67</v>
      </c>
      <c r="F83" s="297">
        <v>0</v>
      </c>
      <c r="G83" s="297">
        <v>0</v>
      </c>
      <c r="H83" s="297">
        <v>0</v>
      </c>
      <c r="I83" s="297">
        <v>0</v>
      </c>
      <c r="J83" s="297">
        <v>0</v>
      </c>
      <c r="K83" s="333">
        <f t="shared" si="1"/>
        <v>700</v>
      </c>
      <c r="L83" s="404">
        <f>'AT-3'!G82</f>
        <v>700</v>
      </c>
      <c r="M83" s="602">
        <f>G83-'AT_20_CentralCookingagency '!H83</f>
        <v>0</v>
      </c>
    </row>
    <row r="84" spans="1:13" ht="12.75">
      <c r="A84" s="297">
        <f>AT3A_Schools_PS!A84</f>
        <v>75</v>
      </c>
      <c r="B84" s="297" t="str">
        <f>AT3A_Schools_PS!B84</f>
        <v>75-SHAMLI</v>
      </c>
      <c r="C84" s="297">
        <v>732</v>
      </c>
      <c r="D84" s="297">
        <v>10</v>
      </c>
      <c r="E84" s="297">
        <v>21</v>
      </c>
      <c r="F84" s="297">
        <v>0</v>
      </c>
      <c r="G84" s="297">
        <v>37</v>
      </c>
      <c r="H84" s="297">
        <v>0</v>
      </c>
      <c r="I84" s="297">
        <v>0</v>
      </c>
      <c r="J84" s="297">
        <v>0</v>
      </c>
      <c r="K84" s="333">
        <f t="shared" si="1"/>
        <v>800</v>
      </c>
      <c r="L84" s="404">
        <f>'AT-3'!G83</f>
        <v>800</v>
      </c>
      <c r="M84" s="602">
        <f>G84-'AT_20_CentralCookingagency '!H84</f>
        <v>0</v>
      </c>
    </row>
    <row r="85" spans="1:13" ht="12.75">
      <c r="A85" s="788" t="s">
        <v>504</v>
      </c>
      <c r="B85" s="787"/>
      <c r="C85" s="515"/>
      <c r="D85" s="515"/>
      <c r="E85" s="515"/>
      <c r="F85" s="515"/>
      <c r="G85" s="515"/>
      <c r="H85" s="515"/>
      <c r="I85" s="515"/>
      <c r="J85" s="515"/>
      <c r="K85" s="515"/>
      <c r="L85" s="404"/>
    </row>
    <row r="86" spans="1:13" ht="12.75">
      <c r="A86" s="788" t="s">
        <v>505</v>
      </c>
      <c r="B86" s="787"/>
      <c r="C86" s="515"/>
      <c r="D86" s="515"/>
      <c r="E86" s="515"/>
      <c r="F86" s="515"/>
      <c r="G86" s="515"/>
      <c r="H86" s="515"/>
      <c r="I86" s="515"/>
      <c r="J86" s="515"/>
      <c r="K86" s="515"/>
      <c r="L86" s="404"/>
    </row>
    <row r="87" spans="1:13" ht="12.75">
      <c r="A87" s="788" t="s">
        <v>506</v>
      </c>
      <c r="B87" s="787"/>
      <c r="C87" s="515"/>
      <c r="D87" s="515"/>
      <c r="E87" s="515"/>
      <c r="F87" s="515"/>
      <c r="G87" s="515"/>
      <c r="H87" s="515"/>
      <c r="I87" s="515"/>
      <c r="J87" s="515"/>
      <c r="K87" s="515"/>
      <c r="L87" s="404"/>
    </row>
    <row r="88" spans="1:13" ht="12.75">
      <c r="A88" s="788" t="s">
        <v>507</v>
      </c>
      <c r="B88" s="787"/>
      <c r="C88" s="787"/>
      <c r="D88" s="515"/>
      <c r="E88" s="515"/>
      <c r="F88" s="515"/>
      <c r="G88" s="515"/>
      <c r="H88" s="515"/>
      <c r="I88" s="515"/>
      <c r="J88" s="515"/>
      <c r="K88" s="515"/>
      <c r="L88" s="404"/>
    </row>
    <row r="89" spans="1:13" ht="12.75">
      <c r="A89" s="788" t="s">
        <v>508</v>
      </c>
      <c r="B89" s="787"/>
      <c r="C89" s="787"/>
      <c r="D89" s="515"/>
      <c r="E89" s="515"/>
      <c r="F89" s="515"/>
      <c r="G89" s="515"/>
      <c r="H89" s="515"/>
      <c r="I89" s="515"/>
      <c r="J89" s="515"/>
      <c r="K89" s="515"/>
      <c r="L89" s="404"/>
    </row>
    <row r="90" spans="1:13" ht="12.75">
      <c r="A90" s="788" t="s">
        <v>509</v>
      </c>
      <c r="B90" s="787"/>
      <c r="C90" s="515"/>
      <c r="D90" s="515"/>
      <c r="E90" s="515"/>
      <c r="F90" s="515"/>
      <c r="G90" s="515"/>
      <c r="H90" s="515"/>
      <c r="I90" s="515"/>
      <c r="J90" s="515"/>
      <c r="K90" s="515"/>
      <c r="L90" s="404"/>
    </row>
    <row r="91" spans="1:13" s="513" customFormat="1" ht="12.75">
      <c r="A91" s="197" t="str">
        <f>AT_2A_fundflow!A53</f>
        <v>Date:</v>
      </c>
      <c r="B91" s="517"/>
      <c r="C91" s="517"/>
      <c r="D91" s="517"/>
      <c r="E91" s="517"/>
      <c r="F91" s="517"/>
      <c r="G91" s="517"/>
      <c r="H91" s="517"/>
      <c r="I91" s="517"/>
      <c r="J91" s="514" t="str">
        <f>'AT-1'!J46</f>
        <v>(Signature)</v>
      </c>
      <c r="K91" s="517"/>
      <c r="L91" s="517"/>
    </row>
    <row r="92" spans="1:13" s="513" customFormat="1" ht="12.75">
      <c r="A92" s="197" t="str">
        <f>AT_2A_fundflow!A54</f>
        <v>Place: LUCKNOW</v>
      </c>
      <c r="B92" s="517"/>
      <c r="C92" s="517"/>
      <c r="D92" s="517"/>
      <c r="E92" s="517"/>
      <c r="F92" s="517"/>
      <c r="G92" s="517"/>
      <c r="H92" s="517"/>
      <c r="I92" s="517"/>
      <c r="J92" s="514" t="str">
        <f>'AT-1'!J47</f>
        <v>Secretary Basic Education Department</v>
      </c>
      <c r="K92" s="517"/>
      <c r="L92" s="517"/>
    </row>
    <row r="93" spans="1:13" s="513" customFormat="1" ht="12.75">
      <c r="A93" s="517"/>
      <c r="B93" s="517"/>
      <c r="C93" s="517"/>
      <c r="D93" s="517"/>
      <c r="E93" s="517"/>
      <c r="F93" s="517"/>
      <c r="G93" s="517"/>
      <c r="H93" s="517"/>
      <c r="I93" s="190" t="str">
        <f>'AT-1'!I48</f>
        <v>Seal:</v>
      </c>
      <c r="J93" s="517"/>
      <c r="K93" s="517"/>
      <c r="L93" s="517"/>
    </row>
    <row r="94" spans="1:13" ht="15.75" customHeight="1">
      <c r="A94" s="404"/>
      <c r="B94" s="404"/>
      <c r="C94" s="404"/>
      <c r="D94" s="404"/>
      <c r="E94" s="404"/>
      <c r="F94" s="404"/>
      <c r="G94" s="404"/>
      <c r="H94" s="404"/>
      <c r="I94" s="404"/>
      <c r="J94" s="404"/>
      <c r="K94" s="404"/>
      <c r="L94" s="404"/>
    </row>
    <row r="95" spans="1:13" ht="15.75" customHeight="1">
      <c r="A95" s="404"/>
      <c r="B95" s="404"/>
      <c r="C95" s="404"/>
      <c r="D95" s="404"/>
      <c r="E95" s="404"/>
      <c r="F95" s="404"/>
      <c r="G95" s="404"/>
      <c r="H95" s="404"/>
      <c r="I95" s="404"/>
      <c r="J95" s="404"/>
      <c r="K95" s="404"/>
      <c r="L95" s="404"/>
    </row>
    <row r="96" spans="1:13" ht="15.75" customHeight="1">
      <c r="A96" s="404"/>
      <c r="B96" s="404"/>
      <c r="C96" s="404"/>
      <c r="D96" s="404"/>
      <c r="E96" s="404"/>
      <c r="F96" s="404"/>
      <c r="G96" s="404"/>
      <c r="H96" s="404"/>
      <c r="I96" s="404"/>
      <c r="J96" s="404"/>
      <c r="K96" s="404"/>
      <c r="L96" s="404"/>
    </row>
    <row r="97" spans="1:12" ht="15.75" customHeight="1">
      <c r="A97" s="404"/>
      <c r="B97" s="404"/>
      <c r="C97" s="404"/>
      <c r="D97" s="404"/>
      <c r="E97" s="404"/>
      <c r="F97" s="404"/>
      <c r="G97" s="404"/>
      <c r="H97" s="404"/>
      <c r="I97" s="404"/>
      <c r="J97" s="404"/>
      <c r="K97" s="404"/>
      <c r="L97" s="404"/>
    </row>
    <row r="98" spans="1:12" ht="15.75" customHeight="1">
      <c r="A98" s="404"/>
      <c r="B98" s="404"/>
      <c r="C98" s="404"/>
      <c r="D98" s="404"/>
      <c r="E98" s="404"/>
      <c r="F98" s="404"/>
      <c r="G98" s="404"/>
      <c r="H98" s="404"/>
      <c r="I98" s="404"/>
      <c r="J98" s="404"/>
      <c r="K98" s="404"/>
      <c r="L98" s="404"/>
    </row>
    <row r="99" spans="1:12" ht="15.75" customHeight="1">
      <c r="A99" s="404"/>
      <c r="B99" s="404"/>
      <c r="C99" s="404"/>
      <c r="D99" s="404"/>
      <c r="E99" s="404"/>
      <c r="F99" s="404"/>
      <c r="G99" s="404"/>
      <c r="H99" s="404"/>
      <c r="I99" s="404"/>
      <c r="J99" s="404"/>
      <c r="K99" s="404"/>
      <c r="L99" s="404"/>
    </row>
    <row r="100" spans="1:12" ht="15.75" customHeight="1">
      <c r="A100" s="404"/>
      <c r="B100" s="404"/>
      <c r="C100" s="404"/>
      <c r="D100" s="404"/>
      <c r="E100" s="404"/>
      <c r="F100" s="404"/>
      <c r="G100" s="404"/>
      <c r="H100" s="404"/>
      <c r="I100" s="404"/>
      <c r="J100" s="404"/>
      <c r="K100" s="404"/>
      <c r="L100" s="404"/>
    </row>
    <row r="101" spans="1:12" ht="15.75" customHeight="1">
      <c r="A101" s="404"/>
      <c r="B101" s="404"/>
      <c r="C101" s="404"/>
      <c r="D101" s="404"/>
      <c r="E101" s="404"/>
      <c r="F101" s="404"/>
      <c r="G101" s="404"/>
      <c r="H101" s="404"/>
      <c r="I101" s="404"/>
      <c r="J101" s="404"/>
      <c r="K101" s="404"/>
      <c r="L101" s="404"/>
    </row>
    <row r="102" spans="1:12" ht="15.75" customHeight="1">
      <c r="A102" s="404"/>
      <c r="B102" s="404"/>
      <c r="C102" s="404"/>
      <c r="D102" s="404"/>
      <c r="E102" s="404"/>
      <c r="F102" s="404"/>
      <c r="G102" s="404"/>
      <c r="H102" s="404"/>
      <c r="I102" s="404"/>
      <c r="J102" s="404"/>
      <c r="K102" s="404"/>
      <c r="L102" s="404"/>
    </row>
    <row r="103" spans="1:12" ht="15.75" customHeight="1">
      <c r="A103" s="404"/>
      <c r="B103" s="404"/>
      <c r="C103" s="404"/>
      <c r="D103" s="404"/>
      <c r="E103" s="404"/>
      <c r="F103" s="404"/>
      <c r="G103" s="404"/>
      <c r="H103" s="404"/>
      <c r="I103" s="404"/>
      <c r="J103" s="404"/>
      <c r="K103" s="404"/>
      <c r="L103" s="404"/>
    </row>
    <row r="104" spans="1:12" ht="15.75" customHeight="1">
      <c r="A104" s="404"/>
      <c r="B104" s="404"/>
      <c r="C104" s="404"/>
      <c r="D104" s="404"/>
      <c r="E104" s="404"/>
      <c r="F104" s="404"/>
      <c r="G104" s="404"/>
      <c r="H104" s="404"/>
      <c r="I104" s="404"/>
      <c r="J104" s="404"/>
      <c r="K104" s="404"/>
      <c r="L104" s="404"/>
    </row>
    <row r="105" spans="1:12" ht="15.75" customHeight="1">
      <c r="A105" s="404"/>
      <c r="B105" s="404"/>
      <c r="C105" s="404"/>
      <c r="D105" s="404"/>
      <c r="E105" s="404"/>
      <c r="F105" s="404"/>
      <c r="G105" s="404"/>
      <c r="H105" s="404"/>
      <c r="I105" s="404"/>
      <c r="J105" s="404"/>
      <c r="K105" s="404"/>
      <c r="L105" s="404"/>
    </row>
    <row r="106" spans="1:12" ht="15.75" customHeight="1">
      <c r="A106" s="404"/>
      <c r="B106" s="404"/>
      <c r="C106" s="404"/>
      <c r="D106" s="404"/>
      <c r="E106" s="404"/>
      <c r="F106" s="404"/>
      <c r="G106" s="404"/>
      <c r="H106" s="404"/>
      <c r="I106" s="404"/>
      <c r="J106" s="404"/>
      <c r="K106" s="404"/>
      <c r="L106" s="404"/>
    </row>
    <row r="107" spans="1:12" ht="15.75" customHeight="1">
      <c r="A107" s="404"/>
      <c r="B107" s="404"/>
      <c r="C107" s="404"/>
      <c r="D107" s="404"/>
      <c r="E107" s="404"/>
      <c r="F107" s="404"/>
      <c r="G107" s="404"/>
      <c r="H107" s="404"/>
      <c r="I107" s="404"/>
      <c r="J107" s="404"/>
      <c r="K107" s="404"/>
      <c r="L107" s="404"/>
    </row>
    <row r="108" spans="1:12" ht="15.75" customHeight="1">
      <c r="A108" s="404"/>
      <c r="B108" s="404"/>
      <c r="C108" s="404"/>
      <c r="D108" s="404"/>
      <c r="E108" s="404"/>
      <c r="F108" s="404"/>
      <c r="G108" s="404"/>
      <c r="H108" s="404"/>
      <c r="I108" s="404"/>
      <c r="J108" s="404"/>
      <c r="K108" s="404"/>
      <c r="L108" s="404"/>
    </row>
    <row r="109" spans="1:12" ht="15.75" customHeight="1">
      <c r="A109" s="404"/>
      <c r="B109" s="404"/>
      <c r="C109" s="404"/>
      <c r="D109" s="404"/>
      <c r="E109" s="404"/>
      <c r="F109" s="404"/>
      <c r="G109" s="404"/>
      <c r="H109" s="404"/>
      <c r="I109" s="404"/>
      <c r="J109" s="404"/>
      <c r="K109" s="404"/>
      <c r="L109" s="404"/>
    </row>
    <row r="110" spans="1:12" ht="15.75" customHeight="1">
      <c r="A110" s="404"/>
      <c r="B110" s="404"/>
      <c r="C110" s="404"/>
      <c r="D110" s="404"/>
      <c r="E110" s="404"/>
      <c r="F110" s="404"/>
      <c r="G110" s="404"/>
      <c r="H110" s="404"/>
      <c r="I110" s="404"/>
      <c r="J110" s="404"/>
      <c r="K110" s="404"/>
      <c r="L110" s="404"/>
    </row>
    <row r="111" spans="1:12" ht="15.75" customHeight="1">
      <c r="A111" s="404"/>
      <c r="B111" s="404"/>
      <c r="C111" s="404"/>
      <c r="D111" s="404"/>
      <c r="E111" s="404"/>
      <c r="F111" s="404"/>
      <c r="G111" s="404"/>
      <c r="H111" s="404"/>
      <c r="I111" s="404"/>
      <c r="J111" s="404"/>
      <c r="K111" s="404"/>
      <c r="L111" s="404"/>
    </row>
    <row r="112" spans="1:12" ht="15.75" customHeight="1">
      <c r="A112" s="404"/>
      <c r="B112" s="404"/>
      <c r="C112" s="404"/>
      <c r="D112" s="404"/>
      <c r="E112" s="404"/>
      <c r="F112" s="404"/>
      <c r="G112" s="404"/>
      <c r="H112" s="404"/>
      <c r="I112" s="404"/>
      <c r="J112" s="404"/>
      <c r="K112" s="404"/>
      <c r="L112" s="404"/>
    </row>
    <row r="113" spans="1:12" ht="15.75" customHeight="1">
      <c r="A113" s="404"/>
      <c r="B113" s="404"/>
      <c r="C113" s="404"/>
      <c r="D113" s="404"/>
      <c r="E113" s="404"/>
      <c r="F113" s="404"/>
      <c r="G113" s="404"/>
      <c r="H113" s="404"/>
      <c r="I113" s="404"/>
      <c r="J113" s="404"/>
      <c r="K113" s="404"/>
      <c r="L113" s="404"/>
    </row>
    <row r="114" spans="1:12" ht="15.75" customHeight="1">
      <c r="A114" s="404"/>
      <c r="B114" s="404"/>
      <c r="C114" s="404"/>
      <c r="D114" s="404"/>
      <c r="E114" s="404"/>
      <c r="F114" s="404"/>
      <c r="G114" s="404"/>
      <c r="H114" s="404"/>
      <c r="I114" s="404"/>
      <c r="J114" s="404"/>
      <c r="K114" s="404"/>
      <c r="L114" s="404"/>
    </row>
    <row r="115" spans="1:12" ht="15.75" customHeight="1">
      <c r="A115" s="404"/>
      <c r="B115" s="404"/>
      <c r="C115" s="404"/>
      <c r="D115" s="404"/>
      <c r="E115" s="404"/>
      <c r="F115" s="404"/>
      <c r="G115" s="404"/>
      <c r="H115" s="404"/>
      <c r="I115" s="404"/>
      <c r="J115" s="404"/>
      <c r="K115" s="404"/>
      <c r="L115" s="404"/>
    </row>
    <row r="116" spans="1:12" ht="15.75" customHeight="1">
      <c r="A116" s="404"/>
      <c r="B116" s="404"/>
      <c r="C116" s="404"/>
      <c r="D116" s="404"/>
      <c r="E116" s="404"/>
      <c r="F116" s="404"/>
      <c r="G116" s="404"/>
      <c r="H116" s="404"/>
      <c r="I116" s="404"/>
      <c r="J116" s="404"/>
      <c r="K116" s="404"/>
      <c r="L116" s="404"/>
    </row>
    <row r="117" spans="1:12" ht="15.75" customHeight="1">
      <c r="A117" s="404"/>
      <c r="B117" s="404"/>
      <c r="C117" s="404"/>
      <c r="D117" s="404"/>
      <c r="E117" s="404"/>
      <c r="F117" s="404"/>
      <c r="G117" s="404"/>
      <c r="H117" s="404"/>
      <c r="I117" s="404"/>
      <c r="J117" s="404"/>
      <c r="K117" s="404"/>
      <c r="L117" s="404"/>
    </row>
    <row r="118" spans="1:12" ht="15.75" customHeight="1">
      <c r="A118" s="404"/>
      <c r="B118" s="404"/>
      <c r="C118" s="404"/>
      <c r="D118" s="404"/>
      <c r="E118" s="404"/>
      <c r="F118" s="404"/>
      <c r="G118" s="404"/>
      <c r="H118" s="404"/>
      <c r="I118" s="404"/>
      <c r="J118" s="404"/>
      <c r="K118" s="404"/>
      <c r="L118" s="404"/>
    </row>
    <row r="119" spans="1:12" ht="15.75" customHeight="1">
      <c r="A119" s="404"/>
      <c r="B119" s="404"/>
      <c r="C119" s="404"/>
      <c r="D119" s="404"/>
      <c r="E119" s="404"/>
      <c r="F119" s="404"/>
      <c r="G119" s="404"/>
      <c r="H119" s="404"/>
      <c r="I119" s="404"/>
      <c r="J119" s="404"/>
      <c r="K119" s="404"/>
      <c r="L119" s="404"/>
    </row>
    <row r="120" spans="1:12" ht="15.75" customHeight="1">
      <c r="A120" s="404"/>
      <c r="B120" s="404"/>
      <c r="C120" s="404"/>
      <c r="D120" s="404"/>
      <c r="E120" s="404"/>
      <c r="F120" s="404"/>
      <c r="G120" s="404"/>
      <c r="H120" s="404"/>
      <c r="I120" s="404"/>
      <c r="J120" s="404"/>
      <c r="K120" s="404"/>
      <c r="L120" s="404"/>
    </row>
    <row r="121" spans="1:12" ht="15.75" customHeight="1">
      <c r="A121" s="404"/>
      <c r="B121" s="404"/>
      <c r="C121" s="404"/>
      <c r="D121" s="404"/>
      <c r="E121" s="404"/>
      <c r="F121" s="404"/>
      <c r="G121" s="404"/>
      <c r="H121" s="404"/>
      <c r="I121" s="404"/>
      <c r="J121" s="404"/>
      <c r="K121" s="404"/>
      <c r="L121" s="404"/>
    </row>
    <row r="122" spans="1:12" ht="15.75" customHeight="1">
      <c r="A122" s="404"/>
      <c r="B122" s="404"/>
      <c r="C122" s="404"/>
      <c r="D122" s="404"/>
      <c r="E122" s="404"/>
      <c r="F122" s="404"/>
      <c r="G122" s="404"/>
      <c r="H122" s="404"/>
      <c r="I122" s="404"/>
      <c r="J122" s="404"/>
      <c r="K122" s="404"/>
      <c r="L122" s="404"/>
    </row>
    <row r="123" spans="1:12" ht="15.75" customHeight="1">
      <c r="A123" s="404"/>
      <c r="B123" s="404"/>
      <c r="C123" s="404"/>
      <c r="D123" s="404"/>
      <c r="E123" s="404"/>
      <c r="F123" s="404"/>
      <c r="G123" s="404"/>
      <c r="H123" s="404"/>
      <c r="I123" s="404"/>
      <c r="J123" s="404"/>
      <c r="K123" s="404"/>
      <c r="L123" s="404"/>
    </row>
    <row r="124" spans="1:12" ht="15.75" customHeight="1">
      <c r="A124" s="404"/>
      <c r="B124" s="404"/>
      <c r="C124" s="404"/>
      <c r="D124" s="404"/>
      <c r="E124" s="404"/>
      <c r="F124" s="404"/>
      <c r="G124" s="404"/>
      <c r="H124" s="404"/>
      <c r="I124" s="404"/>
      <c r="J124" s="404"/>
      <c r="K124" s="404"/>
      <c r="L124" s="404"/>
    </row>
    <row r="125" spans="1:12" ht="15.75" customHeight="1">
      <c r="A125" s="404"/>
      <c r="B125" s="404"/>
      <c r="C125" s="404"/>
      <c r="D125" s="404"/>
      <c r="E125" s="404"/>
      <c r="F125" s="404"/>
      <c r="G125" s="404"/>
      <c r="H125" s="404"/>
      <c r="I125" s="404"/>
      <c r="J125" s="404"/>
      <c r="K125" s="404"/>
      <c r="L125" s="404"/>
    </row>
    <row r="126" spans="1:12" ht="15.75" customHeight="1">
      <c r="A126" s="404"/>
      <c r="B126" s="404"/>
      <c r="C126" s="404"/>
      <c r="D126" s="404"/>
      <c r="E126" s="404"/>
      <c r="F126" s="404"/>
      <c r="G126" s="404"/>
      <c r="H126" s="404"/>
      <c r="I126" s="404"/>
      <c r="J126" s="404"/>
      <c r="K126" s="404"/>
      <c r="L126" s="404"/>
    </row>
    <row r="127" spans="1:12" ht="15.75" customHeight="1">
      <c r="A127" s="404"/>
      <c r="B127" s="404"/>
      <c r="C127" s="404"/>
      <c r="D127" s="404"/>
      <c r="E127" s="404"/>
      <c r="F127" s="404"/>
      <c r="G127" s="404"/>
      <c r="H127" s="404"/>
      <c r="I127" s="404"/>
      <c r="J127" s="404"/>
      <c r="K127" s="404"/>
      <c r="L127" s="404"/>
    </row>
    <row r="128" spans="1:12" ht="15.75" customHeight="1">
      <c r="A128" s="404"/>
      <c r="B128" s="404"/>
      <c r="C128" s="404"/>
      <c r="D128" s="404"/>
      <c r="E128" s="404"/>
      <c r="F128" s="404"/>
      <c r="G128" s="404"/>
      <c r="H128" s="404"/>
      <c r="I128" s="404"/>
      <c r="J128" s="404"/>
      <c r="K128" s="404"/>
      <c r="L128" s="404"/>
    </row>
    <row r="129" spans="1:12" ht="15.75" customHeight="1">
      <c r="A129" s="404"/>
      <c r="B129" s="404"/>
      <c r="C129" s="404"/>
      <c r="D129" s="404"/>
      <c r="E129" s="404"/>
      <c r="F129" s="404"/>
      <c r="G129" s="404"/>
      <c r="H129" s="404"/>
      <c r="I129" s="404"/>
      <c r="J129" s="404"/>
      <c r="K129" s="404"/>
      <c r="L129" s="404"/>
    </row>
    <row r="130" spans="1:12" ht="15.75" customHeight="1">
      <c r="A130" s="404"/>
      <c r="B130" s="404"/>
      <c r="C130" s="404"/>
      <c r="D130" s="404"/>
      <c r="E130" s="404"/>
      <c r="F130" s="404"/>
      <c r="G130" s="404"/>
      <c r="H130" s="404"/>
      <c r="I130" s="404"/>
      <c r="J130" s="404"/>
      <c r="K130" s="404"/>
      <c r="L130" s="404"/>
    </row>
    <row r="131" spans="1:12" ht="15.75" customHeight="1">
      <c r="A131" s="404"/>
      <c r="B131" s="404"/>
      <c r="C131" s="404"/>
      <c r="D131" s="404"/>
      <c r="E131" s="404"/>
      <c r="F131" s="404"/>
      <c r="G131" s="404"/>
      <c r="H131" s="404"/>
      <c r="I131" s="404"/>
      <c r="J131" s="404"/>
      <c r="K131" s="404"/>
      <c r="L131" s="404"/>
    </row>
    <row r="132" spans="1:12" ht="15.75" customHeight="1">
      <c r="A132" s="404"/>
      <c r="B132" s="404"/>
      <c r="C132" s="404"/>
      <c r="D132" s="404"/>
      <c r="E132" s="404"/>
      <c r="F132" s="404"/>
      <c r="G132" s="404"/>
      <c r="H132" s="404"/>
      <c r="I132" s="404"/>
      <c r="J132" s="404"/>
      <c r="K132" s="404"/>
      <c r="L132" s="404"/>
    </row>
    <row r="133" spans="1:12" ht="15.75" customHeight="1">
      <c r="A133" s="404"/>
      <c r="B133" s="404"/>
      <c r="C133" s="404"/>
      <c r="D133" s="404"/>
      <c r="E133" s="404"/>
      <c r="F133" s="404"/>
      <c r="G133" s="404"/>
      <c r="H133" s="404"/>
      <c r="I133" s="404"/>
      <c r="J133" s="404"/>
      <c r="K133" s="404"/>
      <c r="L133" s="404"/>
    </row>
    <row r="134" spans="1:12" ht="15.75" customHeight="1">
      <c r="A134" s="404"/>
      <c r="B134" s="404"/>
      <c r="C134" s="404"/>
      <c r="D134" s="404"/>
      <c r="E134" s="404"/>
      <c r="F134" s="404"/>
      <c r="G134" s="404"/>
      <c r="H134" s="404"/>
      <c r="I134" s="404"/>
      <c r="J134" s="404"/>
      <c r="K134" s="404"/>
      <c r="L134" s="404"/>
    </row>
    <row r="135" spans="1:12" ht="15.75" customHeight="1">
      <c r="A135" s="404"/>
      <c r="B135" s="404"/>
      <c r="C135" s="404"/>
      <c r="D135" s="404"/>
      <c r="E135" s="404"/>
      <c r="F135" s="404"/>
      <c r="G135" s="404"/>
      <c r="H135" s="404"/>
      <c r="I135" s="404"/>
      <c r="J135" s="404"/>
      <c r="K135" s="404"/>
      <c r="L135" s="404"/>
    </row>
    <row r="136" spans="1:12" ht="15.75" customHeight="1">
      <c r="A136" s="404"/>
      <c r="B136" s="404"/>
      <c r="C136" s="404"/>
      <c r="D136" s="404"/>
      <c r="E136" s="404"/>
      <c r="F136" s="404"/>
      <c r="G136" s="404"/>
      <c r="H136" s="404"/>
      <c r="I136" s="404"/>
      <c r="J136" s="404"/>
      <c r="K136" s="404"/>
      <c r="L136" s="404"/>
    </row>
    <row r="137" spans="1:12" ht="15.75" customHeight="1">
      <c r="A137" s="404"/>
      <c r="B137" s="404"/>
      <c r="C137" s="404"/>
      <c r="D137" s="404"/>
      <c r="E137" s="404"/>
      <c r="F137" s="404"/>
      <c r="G137" s="404"/>
      <c r="H137" s="404"/>
      <c r="I137" s="404"/>
      <c r="J137" s="404"/>
      <c r="K137" s="404"/>
      <c r="L137" s="404"/>
    </row>
    <row r="138" spans="1:12" ht="15.75" customHeight="1">
      <c r="A138" s="404"/>
      <c r="B138" s="404"/>
      <c r="C138" s="404"/>
      <c r="D138" s="404"/>
      <c r="E138" s="404"/>
      <c r="F138" s="404"/>
      <c r="G138" s="404"/>
      <c r="H138" s="404"/>
      <c r="I138" s="404"/>
      <c r="J138" s="404"/>
      <c r="K138" s="404"/>
      <c r="L138" s="404"/>
    </row>
    <row r="139" spans="1:12" ht="15.75" customHeight="1">
      <c r="A139" s="404"/>
      <c r="B139" s="404"/>
      <c r="C139" s="404"/>
      <c r="D139" s="404"/>
      <c r="E139" s="404"/>
      <c r="F139" s="404"/>
      <c r="G139" s="404"/>
      <c r="H139" s="404"/>
      <c r="I139" s="404"/>
      <c r="J139" s="404"/>
      <c r="K139" s="404"/>
      <c r="L139" s="404"/>
    </row>
    <row r="140" spans="1:12" ht="15.75" customHeight="1">
      <c r="A140" s="404"/>
      <c r="B140" s="404"/>
      <c r="C140" s="404"/>
      <c r="D140" s="404"/>
      <c r="E140" s="404"/>
      <c r="F140" s="404"/>
      <c r="G140" s="404"/>
      <c r="H140" s="404"/>
      <c r="I140" s="404"/>
      <c r="J140" s="404"/>
      <c r="K140" s="404"/>
      <c r="L140" s="404"/>
    </row>
    <row r="141" spans="1:12" ht="15.75" customHeight="1">
      <c r="A141" s="404"/>
      <c r="B141" s="404"/>
      <c r="C141" s="404"/>
      <c r="D141" s="404"/>
      <c r="E141" s="404"/>
      <c r="F141" s="404"/>
      <c r="G141" s="404"/>
      <c r="H141" s="404"/>
      <c r="I141" s="404"/>
      <c r="J141" s="404"/>
      <c r="K141" s="404"/>
      <c r="L141" s="404"/>
    </row>
    <row r="142" spans="1:12" ht="15.75" customHeight="1">
      <c r="A142" s="404"/>
      <c r="B142" s="404"/>
      <c r="C142" s="404"/>
      <c r="D142" s="404"/>
      <c r="E142" s="404"/>
      <c r="F142" s="404"/>
      <c r="G142" s="404"/>
      <c r="H142" s="404"/>
      <c r="I142" s="404"/>
      <c r="J142" s="404"/>
      <c r="K142" s="404"/>
      <c r="L142" s="404"/>
    </row>
    <row r="143" spans="1:12" ht="15.75" customHeight="1">
      <c r="A143" s="404"/>
      <c r="B143" s="404"/>
      <c r="C143" s="404"/>
      <c r="D143" s="404"/>
      <c r="E143" s="404"/>
      <c r="F143" s="404"/>
      <c r="G143" s="404"/>
      <c r="H143" s="404"/>
      <c r="I143" s="404"/>
      <c r="J143" s="404"/>
      <c r="K143" s="404"/>
      <c r="L143" s="404"/>
    </row>
    <row r="144" spans="1:12" ht="15.75" customHeight="1">
      <c r="A144" s="404"/>
      <c r="B144" s="404"/>
      <c r="C144" s="404"/>
      <c r="D144" s="404"/>
      <c r="E144" s="404"/>
      <c r="F144" s="404"/>
      <c r="G144" s="404"/>
      <c r="H144" s="404"/>
      <c r="I144" s="404"/>
      <c r="J144" s="404"/>
      <c r="K144" s="404"/>
      <c r="L144" s="404"/>
    </row>
    <row r="145" spans="1:12" ht="15.75" customHeight="1">
      <c r="A145" s="404"/>
      <c r="B145" s="404"/>
      <c r="C145" s="404"/>
      <c r="D145" s="404"/>
      <c r="E145" s="404"/>
      <c r="F145" s="404"/>
      <c r="G145" s="404"/>
      <c r="H145" s="404"/>
      <c r="I145" s="404"/>
      <c r="J145" s="404"/>
      <c r="K145" s="404"/>
      <c r="L145" s="404"/>
    </row>
    <row r="146" spans="1:12" ht="15.75" customHeight="1">
      <c r="A146" s="404"/>
      <c r="B146" s="404"/>
      <c r="C146" s="404"/>
      <c r="D146" s="404"/>
      <c r="E146" s="404"/>
      <c r="F146" s="404"/>
      <c r="G146" s="404"/>
      <c r="H146" s="404"/>
      <c r="I146" s="404"/>
      <c r="J146" s="404"/>
      <c r="K146" s="404"/>
      <c r="L146" s="404"/>
    </row>
    <row r="147" spans="1:12" ht="15.75" customHeight="1">
      <c r="A147" s="404"/>
      <c r="B147" s="404"/>
      <c r="C147" s="404"/>
      <c r="D147" s="404"/>
      <c r="E147" s="404"/>
      <c r="F147" s="404"/>
      <c r="G147" s="404"/>
      <c r="H147" s="404"/>
      <c r="I147" s="404"/>
      <c r="J147" s="404"/>
      <c r="K147" s="404"/>
      <c r="L147" s="404"/>
    </row>
    <row r="148" spans="1:12" ht="15.75" customHeight="1">
      <c r="A148" s="404"/>
      <c r="B148" s="404"/>
      <c r="C148" s="404"/>
      <c r="D148" s="404"/>
      <c r="E148" s="404"/>
      <c r="F148" s="404"/>
      <c r="G148" s="404"/>
      <c r="H148" s="404"/>
      <c r="I148" s="404"/>
      <c r="J148" s="404"/>
      <c r="K148" s="404"/>
      <c r="L148" s="404"/>
    </row>
    <row r="149" spans="1:12" ht="15.75" customHeight="1">
      <c r="A149" s="404"/>
      <c r="B149" s="404"/>
      <c r="C149" s="404"/>
      <c r="D149" s="404"/>
      <c r="E149" s="404"/>
      <c r="F149" s="404"/>
      <c r="G149" s="404"/>
      <c r="H149" s="404"/>
      <c r="I149" s="404"/>
      <c r="J149" s="404"/>
      <c r="K149" s="404"/>
      <c r="L149" s="404"/>
    </row>
    <row r="150" spans="1:12" ht="15.75" customHeight="1">
      <c r="A150" s="404"/>
      <c r="B150" s="404"/>
      <c r="C150" s="404"/>
      <c r="D150" s="404"/>
      <c r="E150" s="404"/>
      <c r="F150" s="404"/>
      <c r="G150" s="404"/>
      <c r="H150" s="404"/>
      <c r="I150" s="404"/>
      <c r="J150" s="404"/>
      <c r="K150" s="404"/>
      <c r="L150" s="404"/>
    </row>
    <row r="151" spans="1:12" ht="15.75" customHeight="1">
      <c r="A151" s="404"/>
      <c r="B151" s="404"/>
      <c r="C151" s="404"/>
      <c r="D151" s="404"/>
      <c r="E151" s="404"/>
      <c r="F151" s="404"/>
      <c r="G151" s="404"/>
      <c r="H151" s="404"/>
      <c r="I151" s="404"/>
      <c r="J151" s="404"/>
      <c r="K151" s="404"/>
      <c r="L151" s="404"/>
    </row>
    <row r="152" spans="1:12" ht="15.75" customHeight="1">
      <c r="A152" s="404"/>
      <c r="B152" s="404"/>
      <c r="C152" s="404"/>
      <c r="D152" s="404"/>
      <c r="E152" s="404"/>
      <c r="F152" s="404"/>
      <c r="G152" s="404"/>
      <c r="H152" s="404"/>
      <c r="I152" s="404"/>
      <c r="J152" s="404"/>
      <c r="K152" s="404"/>
      <c r="L152" s="404"/>
    </row>
    <row r="153" spans="1:12" ht="15.75" customHeight="1">
      <c r="A153" s="404"/>
      <c r="B153" s="404"/>
      <c r="C153" s="404"/>
      <c r="D153" s="404"/>
      <c r="E153" s="404"/>
      <c r="F153" s="404"/>
      <c r="G153" s="404"/>
      <c r="H153" s="404"/>
      <c r="I153" s="404"/>
      <c r="J153" s="404"/>
      <c r="K153" s="404"/>
      <c r="L153" s="404"/>
    </row>
    <row r="154" spans="1:12" ht="15.75" customHeight="1">
      <c r="A154" s="404"/>
      <c r="B154" s="404"/>
      <c r="C154" s="404"/>
      <c r="D154" s="404"/>
      <c r="E154" s="404"/>
      <c r="F154" s="404"/>
      <c r="G154" s="404"/>
      <c r="H154" s="404"/>
      <c r="I154" s="404"/>
      <c r="J154" s="404"/>
      <c r="K154" s="404"/>
      <c r="L154" s="404"/>
    </row>
    <row r="155" spans="1:12" ht="15.75" customHeight="1">
      <c r="A155" s="404"/>
      <c r="B155" s="404"/>
      <c r="C155" s="404"/>
      <c r="D155" s="404"/>
      <c r="E155" s="404"/>
      <c r="F155" s="404"/>
      <c r="G155" s="404"/>
      <c r="H155" s="404"/>
      <c r="I155" s="404"/>
      <c r="J155" s="404"/>
      <c r="K155" s="404"/>
      <c r="L155" s="404"/>
    </row>
    <row r="156" spans="1:12" ht="15.75" customHeight="1">
      <c r="A156" s="404"/>
      <c r="B156" s="404"/>
      <c r="C156" s="404"/>
      <c r="D156" s="404"/>
      <c r="E156" s="404"/>
      <c r="F156" s="404"/>
      <c r="G156" s="404"/>
      <c r="H156" s="404"/>
      <c r="I156" s="404"/>
      <c r="J156" s="404"/>
      <c r="K156" s="404"/>
      <c r="L156" s="404"/>
    </row>
    <row r="157" spans="1:12" ht="15.75" customHeight="1">
      <c r="A157" s="404"/>
      <c r="B157" s="404"/>
      <c r="C157" s="404"/>
      <c r="D157" s="404"/>
      <c r="E157" s="404"/>
      <c r="F157" s="404"/>
      <c r="G157" s="404"/>
      <c r="H157" s="404"/>
      <c r="I157" s="404"/>
      <c r="J157" s="404"/>
      <c r="K157" s="404"/>
      <c r="L157" s="404"/>
    </row>
    <row r="158" spans="1:12" ht="15.75" customHeight="1">
      <c r="A158" s="404"/>
      <c r="B158" s="404"/>
      <c r="C158" s="404"/>
      <c r="D158" s="404"/>
      <c r="E158" s="404"/>
      <c r="F158" s="404"/>
      <c r="G158" s="404"/>
      <c r="H158" s="404"/>
      <c r="I158" s="404"/>
      <c r="J158" s="404"/>
      <c r="K158" s="404"/>
      <c r="L158" s="404"/>
    </row>
    <row r="159" spans="1:12" ht="15.75" customHeight="1">
      <c r="A159" s="404"/>
      <c r="B159" s="404"/>
      <c r="C159" s="404"/>
      <c r="D159" s="404"/>
      <c r="E159" s="404"/>
      <c r="F159" s="404"/>
      <c r="G159" s="404"/>
      <c r="H159" s="404"/>
      <c r="I159" s="404"/>
      <c r="J159" s="404"/>
      <c r="K159" s="404"/>
      <c r="L159" s="404"/>
    </row>
    <row r="160" spans="1:12" ht="15.75" customHeight="1">
      <c r="A160" s="404"/>
      <c r="B160" s="404"/>
      <c r="C160" s="404"/>
      <c r="D160" s="404"/>
      <c r="E160" s="404"/>
      <c r="F160" s="404"/>
      <c r="G160" s="404"/>
      <c r="H160" s="404"/>
      <c r="I160" s="404"/>
      <c r="J160" s="404"/>
      <c r="K160" s="404"/>
      <c r="L160" s="404"/>
    </row>
    <row r="161" spans="1:12" ht="15.75" customHeight="1">
      <c r="A161" s="404"/>
      <c r="B161" s="404"/>
      <c r="C161" s="404"/>
      <c r="D161" s="404"/>
      <c r="E161" s="404"/>
      <c r="F161" s="404"/>
      <c r="G161" s="404"/>
      <c r="H161" s="404"/>
      <c r="I161" s="404"/>
      <c r="J161" s="404"/>
      <c r="K161" s="404"/>
      <c r="L161" s="404"/>
    </row>
    <row r="162" spans="1:12" ht="15.75" customHeight="1">
      <c r="A162" s="404"/>
      <c r="B162" s="404"/>
      <c r="C162" s="404"/>
      <c r="D162" s="404"/>
      <c r="E162" s="404"/>
      <c r="F162" s="404"/>
      <c r="G162" s="404"/>
      <c r="H162" s="404"/>
      <c r="I162" s="404"/>
      <c r="J162" s="404"/>
      <c r="K162" s="404"/>
      <c r="L162" s="404"/>
    </row>
    <row r="163" spans="1:12" ht="15.75" customHeight="1">
      <c r="A163" s="404"/>
      <c r="B163" s="404"/>
      <c r="C163" s="404"/>
      <c r="D163" s="404"/>
      <c r="E163" s="404"/>
      <c r="F163" s="404"/>
      <c r="G163" s="404"/>
      <c r="H163" s="404"/>
      <c r="I163" s="404"/>
      <c r="J163" s="404"/>
      <c r="K163" s="404"/>
      <c r="L163" s="404"/>
    </row>
    <row r="164" spans="1:12" ht="15.75" customHeight="1">
      <c r="A164" s="404"/>
      <c r="B164" s="404"/>
      <c r="C164" s="404"/>
      <c r="D164" s="404"/>
      <c r="E164" s="404"/>
      <c r="F164" s="404"/>
      <c r="G164" s="404"/>
      <c r="H164" s="404"/>
      <c r="I164" s="404"/>
      <c r="J164" s="404"/>
      <c r="K164" s="404"/>
      <c r="L164" s="404"/>
    </row>
    <row r="165" spans="1:12" ht="15.75" customHeight="1">
      <c r="A165" s="404"/>
      <c r="B165" s="404"/>
      <c r="C165" s="404"/>
      <c r="D165" s="404"/>
      <c r="E165" s="404"/>
      <c r="F165" s="404"/>
      <c r="G165" s="404"/>
      <c r="H165" s="404"/>
      <c r="I165" s="404"/>
      <c r="J165" s="404"/>
      <c r="K165" s="404"/>
      <c r="L165" s="404"/>
    </row>
    <row r="166" spans="1:12" ht="15.75" customHeight="1">
      <c r="A166" s="404"/>
      <c r="B166" s="404"/>
      <c r="C166" s="404"/>
      <c r="D166" s="404"/>
      <c r="E166" s="404"/>
      <c r="F166" s="404"/>
      <c r="G166" s="404"/>
      <c r="H166" s="404"/>
      <c r="I166" s="404"/>
      <c r="J166" s="404"/>
      <c r="K166" s="404"/>
      <c r="L166" s="404"/>
    </row>
    <row r="167" spans="1:12" ht="15.75" customHeight="1">
      <c r="A167" s="404"/>
      <c r="B167" s="404"/>
      <c r="C167" s="404"/>
      <c r="D167" s="404"/>
      <c r="E167" s="404"/>
      <c r="F167" s="404"/>
      <c r="G167" s="404"/>
      <c r="H167" s="404"/>
      <c r="I167" s="404"/>
      <c r="J167" s="404"/>
      <c r="K167" s="404"/>
      <c r="L167" s="404"/>
    </row>
    <row r="168" spans="1:12" ht="15.75" customHeight="1">
      <c r="A168" s="404"/>
      <c r="B168" s="404"/>
      <c r="C168" s="404"/>
      <c r="D168" s="404"/>
      <c r="E168" s="404"/>
      <c r="F168" s="404"/>
      <c r="G168" s="404"/>
      <c r="H168" s="404"/>
      <c r="I168" s="404"/>
      <c r="J168" s="404"/>
      <c r="K168" s="404"/>
      <c r="L168" s="404"/>
    </row>
    <row r="169" spans="1:12" ht="15.75" customHeight="1">
      <c r="A169" s="404"/>
      <c r="B169" s="404"/>
      <c r="C169" s="404"/>
      <c r="D169" s="404"/>
      <c r="E169" s="404"/>
      <c r="F169" s="404"/>
      <c r="G169" s="404"/>
      <c r="H169" s="404"/>
      <c r="I169" s="404"/>
      <c r="J169" s="404"/>
      <c r="K169" s="404"/>
      <c r="L169" s="404"/>
    </row>
    <row r="170" spans="1:12" ht="15.75" customHeight="1">
      <c r="A170" s="404"/>
      <c r="B170" s="404"/>
      <c r="C170" s="404"/>
      <c r="D170" s="404"/>
      <c r="E170" s="404"/>
      <c r="F170" s="404"/>
      <c r="G170" s="404"/>
      <c r="H170" s="404"/>
      <c r="I170" s="404"/>
      <c r="J170" s="404"/>
      <c r="K170" s="404"/>
      <c r="L170" s="404"/>
    </row>
    <row r="171" spans="1:12" ht="15.75" customHeight="1">
      <c r="A171" s="404"/>
      <c r="B171" s="404"/>
      <c r="C171" s="404"/>
      <c r="D171" s="404"/>
      <c r="E171" s="404"/>
      <c r="F171" s="404"/>
      <c r="G171" s="404"/>
      <c r="H171" s="404"/>
      <c r="I171" s="404"/>
      <c r="J171" s="404"/>
      <c r="K171" s="404"/>
      <c r="L171" s="404"/>
    </row>
    <row r="172" spans="1:12" ht="15.75" customHeight="1">
      <c r="A172" s="404"/>
      <c r="B172" s="404"/>
      <c r="C172" s="404"/>
      <c r="D172" s="404"/>
      <c r="E172" s="404"/>
      <c r="F172" s="404"/>
      <c r="G172" s="404"/>
      <c r="H172" s="404"/>
      <c r="I172" s="404"/>
      <c r="J172" s="404"/>
      <c r="K172" s="404"/>
      <c r="L172" s="404"/>
    </row>
    <row r="173" spans="1:12" ht="15.75" customHeight="1">
      <c r="A173" s="404"/>
      <c r="B173" s="404"/>
      <c r="C173" s="404"/>
      <c r="D173" s="404"/>
      <c r="E173" s="404"/>
      <c r="F173" s="404"/>
      <c r="G173" s="404"/>
      <c r="H173" s="404"/>
      <c r="I173" s="404"/>
      <c r="J173" s="404"/>
      <c r="K173" s="404"/>
      <c r="L173" s="404"/>
    </row>
    <row r="174" spans="1:12" ht="15.75" customHeight="1">
      <c r="A174" s="404"/>
      <c r="B174" s="404"/>
      <c r="C174" s="404"/>
      <c r="D174" s="404"/>
      <c r="E174" s="404"/>
      <c r="F174" s="404"/>
      <c r="G174" s="404"/>
      <c r="H174" s="404"/>
      <c r="I174" s="404"/>
      <c r="J174" s="404"/>
      <c r="K174" s="404"/>
      <c r="L174" s="404"/>
    </row>
    <row r="175" spans="1:12" ht="15.75" customHeight="1">
      <c r="A175" s="404"/>
      <c r="B175" s="404"/>
      <c r="C175" s="404"/>
      <c r="D175" s="404"/>
      <c r="E175" s="404"/>
      <c r="F175" s="404"/>
      <c r="G175" s="404"/>
      <c r="H175" s="404"/>
      <c r="I175" s="404"/>
      <c r="J175" s="404"/>
      <c r="K175" s="404"/>
      <c r="L175" s="404"/>
    </row>
    <row r="176" spans="1:12" ht="15.75" customHeight="1">
      <c r="A176" s="404"/>
      <c r="B176" s="404"/>
      <c r="C176" s="404"/>
      <c r="D176" s="404"/>
      <c r="E176" s="404"/>
      <c r="F176" s="404"/>
      <c r="G176" s="404"/>
      <c r="H176" s="404"/>
      <c r="I176" s="404"/>
      <c r="J176" s="404"/>
      <c r="K176" s="404"/>
      <c r="L176" s="404"/>
    </row>
    <row r="177" spans="1:12" ht="15.75" customHeight="1">
      <c r="A177" s="404"/>
      <c r="B177" s="404"/>
      <c r="C177" s="404"/>
      <c r="D177" s="404"/>
      <c r="E177" s="404"/>
      <c r="F177" s="404"/>
      <c r="G177" s="404"/>
      <c r="H177" s="404"/>
      <c r="I177" s="404"/>
      <c r="J177" s="404"/>
      <c r="K177" s="404"/>
      <c r="L177" s="404"/>
    </row>
    <row r="178" spans="1:12" ht="15.75" customHeight="1">
      <c r="A178" s="404"/>
      <c r="B178" s="404"/>
      <c r="C178" s="404"/>
      <c r="D178" s="404"/>
      <c r="E178" s="404"/>
      <c r="F178" s="404"/>
      <c r="G178" s="404"/>
      <c r="H178" s="404"/>
      <c r="I178" s="404"/>
      <c r="J178" s="404"/>
      <c r="K178" s="404"/>
      <c r="L178" s="404"/>
    </row>
    <row r="179" spans="1:12" ht="15.75" customHeight="1">
      <c r="A179" s="404"/>
      <c r="B179" s="404"/>
      <c r="C179" s="404"/>
      <c r="D179" s="404"/>
      <c r="E179" s="404"/>
      <c r="F179" s="404"/>
      <c r="G179" s="404"/>
      <c r="H179" s="404"/>
      <c r="I179" s="404"/>
      <c r="J179" s="404"/>
      <c r="K179" s="404"/>
      <c r="L179" s="404"/>
    </row>
    <row r="180" spans="1:12" ht="15.75" customHeight="1">
      <c r="A180" s="404"/>
      <c r="B180" s="404"/>
      <c r="C180" s="404"/>
      <c r="D180" s="404"/>
      <c r="E180" s="404"/>
      <c r="F180" s="404"/>
      <c r="G180" s="404"/>
      <c r="H180" s="404"/>
      <c r="I180" s="404"/>
      <c r="J180" s="404"/>
      <c r="K180" s="404"/>
      <c r="L180" s="404"/>
    </row>
    <row r="181" spans="1:12" ht="15.75" customHeight="1">
      <c r="A181" s="404"/>
      <c r="B181" s="404"/>
      <c r="C181" s="404"/>
      <c r="D181" s="404"/>
      <c r="E181" s="404"/>
      <c r="F181" s="404"/>
      <c r="G181" s="404"/>
      <c r="H181" s="404"/>
      <c r="I181" s="404"/>
      <c r="J181" s="404"/>
      <c r="K181" s="404"/>
      <c r="L181" s="404"/>
    </row>
    <row r="182" spans="1:12" ht="15.75" customHeight="1">
      <c r="A182" s="404"/>
      <c r="B182" s="404"/>
      <c r="C182" s="404"/>
      <c r="D182" s="404"/>
      <c r="E182" s="404"/>
      <c r="F182" s="404"/>
      <c r="G182" s="404"/>
      <c r="H182" s="404"/>
      <c r="I182" s="404"/>
      <c r="J182" s="404"/>
      <c r="K182" s="404"/>
      <c r="L182" s="404"/>
    </row>
    <row r="183" spans="1:12" ht="15.75" customHeight="1">
      <c r="A183" s="404"/>
      <c r="B183" s="404"/>
      <c r="C183" s="404"/>
      <c r="D183" s="404"/>
      <c r="E183" s="404"/>
      <c r="F183" s="404"/>
      <c r="G183" s="404"/>
      <c r="H183" s="404"/>
      <c r="I183" s="404"/>
      <c r="J183" s="404"/>
      <c r="K183" s="404"/>
      <c r="L183" s="404"/>
    </row>
    <row r="184" spans="1:12" ht="15.75" customHeight="1">
      <c r="A184" s="404"/>
      <c r="B184" s="404"/>
      <c r="C184" s="404"/>
      <c r="D184" s="404"/>
      <c r="E184" s="404"/>
      <c r="F184" s="404"/>
      <c r="G184" s="404"/>
      <c r="H184" s="404"/>
      <c r="I184" s="404"/>
      <c r="J184" s="404"/>
      <c r="K184" s="404"/>
      <c r="L184" s="404"/>
    </row>
    <row r="185" spans="1:12" ht="15.75" customHeight="1">
      <c r="A185" s="404"/>
      <c r="B185" s="404"/>
      <c r="C185" s="404"/>
      <c r="D185" s="404"/>
      <c r="E185" s="404"/>
      <c r="F185" s="404"/>
      <c r="G185" s="404"/>
      <c r="H185" s="404"/>
      <c r="I185" s="404"/>
      <c r="J185" s="404"/>
      <c r="K185" s="404"/>
      <c r="L185" s="404"/>
    </row>
    <row r="186" spans="1:12" ht="15.75" customHeight="1">
      <c r="A186" s="404"/>
      <c r="B186" s="404"/>
      <c r="C186" s="404"/>
      <c r="D186" s="404"/>
      <c r="E186" s="404"/>
      <c r="F186" s="404"/>
      <c r="G186" s="404"/>
      <c r="H186" s="404"/>
      <c r="I186" s="404"/>
      <c r="J186" s="404"/>
      <c r="K186" s="404"/>
      <c r="L186" s="404"/>
    </row>
    <row r="187" spans="1:12" ht="15.75" customHeight="1">
      <c r="A187" s="404"/>
      <c r="B187" s="404"/>
      <c r="C187" s="404"/>
      <c r="D187" s="404"/>
      <c r="E187" s="404"/>
      <c r="F187" s="404"/>
      <c r="G187" s="404"/>
      <c r="H187" s="404"/>
      <c r="I187" s="404"/>
      <c r="J187" s="404"/>
      <c r="K187" s="404"/>
      <c r="L187" s="404"/>
    </row>
    <row r="188" spans="1:12" ht="15.75" customHeight="1">
      <c r="A188" s="404"/>
      <c r="B188" s="404"/>
      <c r="C188" s="404"/>
      <c r="D188" s="404"/>
      <c r="E188" s="404"/>
      <c r="F188" s="404"/>
      <c r="G188" s="404"/>
      <c r="H188" s="404"/>
      <c r="I188" s="404"/>
      <c r="J188" s="404"/>
      <c r="K188" s="404"/>
      <c r="L188" s="404"/>
    </row>
    <row r="189" spans="1:12" ht="15.75" customHeight="1">
      <c r="A189" s="404"/>
      <c r="B189" s="404"/>
      <c r="C189" s="404"/>
      <c r="D189" s="404"/>
      <c r="E189" s="404"/>
      <c r="F189" s="404"/>
      <c r="G189" s="404"/>
      <c r="H189" s="404"/>
      <c r="I189" s="404"/>
      <c r="J189" s="404"/>
      <c r="K189" s="404"/>
      <c r="L189" s="404"/>
    </row>
    <row r="190" spans="1:12" ht="15.75" customHeight="1">
      <c r="A190" s="404"/>
      <c r="B190" s="404"/>
      <c r="C190" s="404"/>
      <c r="D190" s="404"/>
      <c r="E190" s="404"/>
      <c r="F190" s="404"/>
      <c r="G190" s="404"/>
      <c r="H190" s="404"/>
      <c r="I190" s="404"/>
      <c r="J190" s="404"/>
      <c r="K190" s="404"/>
      <c r="L190" s="404"/>
    </row>
    <row r="191" spans="1:12" ht="15.75" customHeight="1">
      <c r="A191" s="404"/>
      <c r="B191" s="404"/>
      <c r="C191" s="404"/>
      <c r="D191" s="404"/>
      <c r="E191" s="404"/>
      <c r="F191" s="404"/>
      <c r="G191" s="404"/>
      <c r="H191" s="404"/>
      <c r="I191" s="404"/>
      <c r="J191" s="404"/>
      <c r="K191" s="404"/>
      <c r="L191" s="404"/>
    </row>
    <row r="192" spans="1:12" ht="15.75" customHeight="1">
      <c r="A192" s="404"/>
      <c r="B192" s="404"/>
      <c r="C192" s="404"/>
      <c r="D192" s="404"/>
      <c r="E192" s="404"/>
      <c r="F192" s="404"/>
      <c r="G192" s="404"/>
      <c r="H192" s="404"/>
      <c r="I192" s="404"/>
      <c r="J192" s="404"/>
      <c r="K192" s="404"/>
      <c r="L192" s="404"/>
    </row>
    <row r="193" spans="1:12" ht="15.75" customHeight="1">
      <c r="A193" s="404"/>
      <c r="B193" s="404"/>
      <c r="C193" s="404"/>
      <c r="D193" s="404"/>
      <c r="E193" s="404"/>
      <c r="F193" s="404"/>
      <c r="G193" s="404"/>
      <c r="H193" s="404"/>
      <c r="I193" s="404"/>
      <c r="J193" s="404"/>
      <c r="K193" s="404"/>
      <c r="L193" s="404"/>
    </row>
    <row r="194" spans="1:12" ht="15.75" customHeight="1">
      <c r="A194" s="404"/>
      <c r="B194" s="404"/>
      <c r="C194" s="404"/>
      <c r="D194" s="404"/>
      <c r="E194" s="404"/>
      <c r="F194" s="404"/>
      <c r="G194" s="404"/>
      <c r="H194" s="404"/>
      <c r="I194" s="404"/>
      <c r="J194" s="404"/>
      <c r="K194" s="404"/>
      <c r="L194" s="404"/>
    </row>
    <row r="195" spans="1:12" ht="15.75" customHeight="1">
      <c r="A195" s="404"/>
      <c r="B195" s="404"/>
      <c r="C195" s="404"/>
      <c r="D195" s="404"/>
      <c r="E195" s="404"/>
      <c r="F195" s="404"/>
      <c r="G195" s="404"/>
      <c r="H195" s="404"/>
      <c r="I195" s="404"/>
      <c r="J195" s="404"/>
      <c r="K195" s="404"/>
      <c r="L195" s="404"/>
    </row>
    <row r="196" spans="1:12" ht="15.75" customHeight="1">
      <c r="A196" s="404"/>
      <c r="B196" s="404"/>
      <c r="C196" s="404"/>
      <c r="D196" s="404"/>
      <c r="E196" s="404"/>
      <c r="F196" s="404"/>
      <c r="G196" s="404"/>
      <c r="H196" s="404"/>
      <c r="I196" s="404"/>
      <c r="J196" s="404"/>
      <c r="K196" s="404"/>
      <c r="L196" s="404"/>
    </row>
    <row r="197" spans="1:12" ht="15.75" customHeight="1">
      <c r="A197" s="404"/>
      <c r="B197" s="404"/>
      <c r="C197" s="404"/>
      <c r="D197" s="404"/>
      <c r="E197" s="404"/>
      <c r="F197" s="404"/>
      <c r="G197" s="404"/>
      <c r="H197" s="404"/>
      <c r="I197" s="404"/>
      <c r="J197" s="404"/>
      <c r="K197" s="404"/>
      <c r="L197" s="404"/>
    </row>
    <row r="198" spans="1:12" ht="15.75" customHeight="1">
      <c r="A198" s="404"/>
      <c r="B198" s="404"/>
      <c r="C198" s="404"/>
      <c r="D198" s="404"/>
      <c r="E198" s="404"/>
      <c r="F198" s="404"/>
      <c r="G198" s="404"/>
      <c r="H198" s="404"/>
      <c r="I198" s="404"/>
      <c r="J198" s="404"/>
      <c r="K198" s="404"/>
      <c r="L198" s="404"/>
    </row>
    <row r="199" spans="1:12" ht="15.75" customHeight="1">
      <c r="A199" s="404"/>
      <c r="B199" s="404"/>
      <c r="C199" s="404"/>
      <c r="D199" s="404"/>
      <c r="E199" s="404"/>
      <c r="F199" s="404"/>
      <c r="G199" s="404"/>
      <c r="H199" s="404"/>
      <c r="I199" s="404"/>
      <c r="J199" s="404"/>
      <c r="K199" s="404"/>
      <c r="L199" s="404"/>
    </row>
    <row r="200" spans="1:12" ht="15.75" customHeight="1">
      <c r="A200" s="404"/>
      <c r="B200" s="404"/>
      <c r="C200" s="404"/>
      <c r="D200" s="404"/>
      <c r="E200" s="404"/>
      <c r="F200" s="404"/>
      <c r="G200" s="404"/>
      <c r="H200" s="404"/>
      <c r="I200" s="404"/>
      <c r="J200" s="404"/>
      <c r="K200" s="404"/>
      <c r="L200" s="404"/>
    </row>
    <row r="201" spans="1:12" ht="15.75" customHeight="1">
      <c r="A201" s="404"/>
      <c r="B201" s="404"/>
      <c r="C201" s="404"/>
      <c r="D201" s="404"/>
      <c r="E201" s="404"/>
      <c r="F201" s="404"/>
      <c r="G201" s="404"/>
      <c r="H201" s="404"/>
      <c r="I201" s="404"/>
      <c r="J201" s="404"/>
      <c r="K201" s="404"/>
      <c r="L201" s="404"/>
    </row>
    <row r="202" spans="1:12" ht="15.75" customHeight="1">
      <c r="A202" s="404"/>
      <c r="B202" s="404"/>
      <c r="C202" s="404"/>
      <c r="D202" s="404"/>
      <c r="E202" s="404"/>
      <c r="F202" s="404"/>
      <c r="G202" s="404"/>
      <c r="H202" s="404"/>
      <c r="I202" s="404"/>
      <c r="J202" s="404"/>
      <c r="K202" s="404"/>
      <c r="L202" s="404"/>
    </row>
    <row r="203" spans="1:12" ht="15.75" customHeight="1">
      <c r="A203" s="404"/>
      <c r="B203" s="404"/>
      <c r="C203" s="404"/>
      <c r="D203" s="404"/>
      <c r="E203" s="404"/>
      <c r="F203" s="404"/>
      <c r="G203" s="404"/>
      <c r="H203" s="404"/>
      <c r="I203" s="404"/>
      <c r="J203" s="404"/>
      <c r="K203" s="404"/>
      <c r="L203" s="404"/>
    </row>
    <row r="204" spans="1:12" ht="15.75" customHeight="1">
      <c r="A204" s="404"/>
      <c r="B204" s="404"/>
      <c r="C204" s="404"/>
      <c r="D204" s="404"/>
      <c r="E204" s="404"/>
      <c r="F204" s="404"/>
      <c r="G204" s="404"/>
      <c r="H204" s="404"/>
      <c r="I204" s="404"/>
      <c r="J204" s="404"/>
      <c r="K204" s="404"/>
      <c r="L204" s="404"/>
    </row>
    <row r="205" spans="1:12" ht="15.75" customHeight="1">
      <c r="A205" s="404"/>
      <c r="B205" s="404"/>
      <c r="C205" s="404"/>
      <c r="D205" s="404"/>
      <c r="E205" s="404"/>
      <c r="F205" s="404"/>
      <c r="G205" s="404"/>
      <c r="H205" s="404"/>
      <c r="I205" s="404"/>
      <c r="J205" s="404"/>
      <c r="K205" s="404"/>
      <c r="L205" s="404"/>
    </row>
    <row r="206" spans="1:12" ht="15.75" customHeight="1">
      <c r="A206" s="404"/>
      <c r="B206" s="404"/>
      <c r="C206" s="404"/>
      <c r="D206" s="404"/>
      <c r="E206" s="404"/>
      <c r="F206" s="404"/>
      <c r="G206" s="404"/>
      <c r="H206" s="404"/>
      <c r="I206" s="404"/>
      <c r="J206" s="404"/>
      <c r="K206" s="404"/>
      <c r="L206" s="404"/>
    </row>
    <row r="207" spans="1:12" ht="15.75" customHeight="1">
      <c r="A207" s="404"/>
      <c r="B207" s="404"/>
      <c r="C207" s="404"/>
      <c r="D207" s="404"/>
      <c r="E207" s="404"/>
      <c r="F207" s="404"/>
      <c r="G207" s="404"/>
      <c r="H207" s="404"/>
      <c r="I207" s="404"/>
      <c r="J207" s="404"/>
      <c r="K207" s="404"/>
      <c r="L207" s="404"/>
    </row>
    <row r="208" spans="1:12" ht="15.75" customHeight="1">
      <c r="A208" s="404"/>
      <c r="B208" s="404"/>
      <c r="C208" s="404"/>
      <c r="D208" s="404"/>
      <c r="E208" s="404"/>
      <c r="F208" s="404"/>
      <c r="G208" s="404"/>
      <c r="H208" s="404"/>
      <c r="I208" s="404"/>
      <c r="J208" s="404"/>
      <c r="K208" s="404"/>
      <c r="L208" s="404"/>
    </row>
    <row r="209" spans="1:12" ht="15.75" customHeight="1">
      <c r="A209" s="404"/>
      <c r="B209" s="404"/>
      <c r="C209" s="404"/>
      <c r="D209" s="404"/>
      <c r="E209" s="404"/>
      <c r="F209" s="404"/>
      <c r="G209" s="404"/>
      <c r="H209" s="404"/>
      <c r="I209" s="404"/>
      <c r="J209" s="404"/>
      <c r="K209" s="404"/>
      <c r="L209" s="404"/>
    </row>
    <row r="210" spans="1:12" ht="15.75" customHeight="1">
      <c r="A210" s="404"/>
      <c r="B210" s="404"/>
      <c r="C210" s="404"/>
      <c r="D210" s="404"/>
      <c r="E210" s="404"/>
      <c r="F210" s="404"/>
      <c r="G210" s="404"/>
      <c r="H210" s="404"/>
      <c r="I210" s="404"/>
      <c r="J210" s="404"/>
      <c r="K210" s="404"/>
      <c r="L210" s="404"/>
    </row>
    <row r="211" spans="1:12" ht="15.75" customHeight="1">
      <c r="A211" s="404"/>
      <c r="B211" s="404"/>
      <c r="C211" s="404"/>
      <c r="D211" s="404"/>
      <c r="E211" s="404"/>
      <c r="F211" s="404"/>
      <c r="G211" s="404"/>
      <c r="H211" s="404"/>
      <c r="I211" s="404"/>
      <c r="J211" s="404"/>
      <c r="K211" s="404"/>
      <c r="L211" s="404"/>
    </row>
    <row r="212" spans="1:12" ht="15.75" customHeight="1">
      <c r="A212" s="404"/>
      <c r="B212" s="404"/>
      <c r="C212" s="404"/>
      <c r="D212" s="404"/>
      <c r="E212" s="404"/>
      <c r="F212" s="404"/>
      <c r="G212" s="404"/>
      <c r="H212" s="404"/>
      <c r="I212" s="404"/>
      <c r="J212" s="404"/>
      <c r="K212" s="404"/>
      <c r="L212" s="404"/>
    </row>
    <row r="213" spans="1:12" ht="15.75" customHeight="1">
      <c r="A213" s="404"/>
      <c r="B213" s="404"/>
      <c r="C213" s="404"/>
      <c r="D213" s="404"/>
      <c r="E213" s="404"/>
      <c r="F213" s="404"/>
      <c r="G213" s="404"/>
      <c r="H213" s="404"/>
      <c r="I213" s="404"/>
      <c r="J213" s="404"/>
      <c r="K213" s="404"/>
      <c r="L213" s="404"/>
    </row>
    <row r="214" spans="1:12" ht="15.75" customHeight="1">
      <c r="A214" s="404"/>
      <c r="B214" s="404"/>
      <c r="C214" s="404"/>
      <c r="D214" s="404"/>
      <c r="E214" s="404"/>
      <c r="F214" s="404"/>
      <c r="G214" s="404"/>
      <c r="H214" s="404"/>
      <c r="I214" s="404"/>
      <c r="J214" s="404"/>
      <c r="K214" s="404"/>
      <c r="L214" s="404"/>
    </row>
    <row r="215" spans="1:12" ht="15.75" customHeight="1">
      <c r="A215" s="404"/>
      <c r="B215" s="404"/>
      <c r="C215" s="404"/>
      <c r="D215" s="404"/>
      <c r="E215" s="404"/>
      <c r="F215" s="404"/>
      <c r="G215" s="404"/>
      <c r="H215" s="404"/>
      <c r="I215" s="404"/>
      <c r="J215" s="404"/>
      <c r="K215" s="404"/>
      <c r="L215" s="404"/>
    </row>
    <row r="216" spans="1:12" ht="15.75" customHeight="1">
      <c r="A216" s="404"/>
      <c r="B216" s="404"/>
      <c r="C216" s="404"/>
      <c r="D216" s="404"/>
      <c r="E216" s="404"/>
      <c r="F216" s="404"/>
      <c r="G216" s="404"/>
      <c r="H216" s="404"/>
      <c r="I216" s="404"/>
      <c r="J216" s="404"/>
      <c r="K216" s="404"/>
      <c r="L216" s="404"/>
    </row>
    <row r="217" spans="1:12" ht="15.75" customHeight="1">
      <c r="A217" s="404"/>
      <c r="B217" s="404"/>
      <c r="C217" s="404"/>
      <c r="D217" s="404"/>
      <c r="E217" s="404"/>
      <c r="F217" s="404"/>
      <c r="G217" s="404"/>
      <c r="H217" s="404"/>
      <c r="I217" s="404"/>
      <c r="J217" s="404"/>
      <c r="K217" s="404"/>
      <c r="L217" s="404"/>
    </row>
    <row r="218" spans="1:12" ht="15.75" customHeight="1">
      <c r="A218" s="404"/>
      <c r="B218" s="404"/>
      <c r="C218" s="404"/>
      <c r="D218" s="404"/>
      <c r="E218" s="404"/>
      <c r="F218" s="404"/>
      <c r="G218" s="404"/>
      <c r="H218" s="404"/>
      <c r="I218" s="404"/>
      <c r="J218" s="404"/>
      <c r="K218" s="404"/>
      <c r="L218" s="404"/>
    </row>
    <row r="219" spans="1:12" ht="15.75" customHeight="1">
      <c r="A219" s="404"/>
      <c r="B219" s="404"/>
      <c r="C219" s="404"/>
      <c r="D219" s="404"/>
      <c r="E219" s="404"/>
      <c r="F219" s="404"/>
      <c r="G219" s="404"/>
      <c r="H219" s="404"/>
      <c r="I219" s="404"/>
      <c r="J219" s="404"/>
      <c r="K219" s="404"/>
      <c r="L219" s="404"/>
    </row>
    <row r="220" spans="1:12" ht="15.75" customHeight="1">
      <c r="A220" s="404"/>
      <c r="B220" s="404"/>
      <c r="C220" s="404"/>
      <c r="D220" s="404"/>
      <c r="E220" s="404"/>
      <c r="F220" s="404"/>
      <c r="G220" s="404"/>
      <c r="H220" s="404"/>
      <c r="I220" s="404"/>
      <c r="J220" s="404"/>
      <c r="K220" s="404"/>
      <c r="L220" s="404"/>
    </row>
    <row r="221" spans="1:12" ht="15.75" customHeight="1">
      <c r="A221" s="404"/>
      <c r="B221" s="404"/>
      <c r="C221" s="404"/>
      <c r="D221" s="404"/>
      <c r="E221" s="404"/>
      <c r="F221" s="404"/>
      <c r="G221" s="404"/>
      <c r="H221" s="404"/>
      <c r="I221" s="404"/>
      <c r="J221" s="404"/>
      <c r="K221" s="404"/>
      <c r="L221" s="404"/>
    </row>
    <row r="222" spans="1:12" ht="15.75" customHeight="1">
      <c r="A222" s="404"/>
      <c r="B222" s="404"/>
      <c r="C222" s="404"/>
      <c r="D222" s="404"/>
      <c r="E222" s="404"/>
      <c r="F222" s="404"/>
      <c r="G222" s="404"/>
      <c r="H222" s="404"/>
      <c r="I222" s="404"/>
      <c r="J222" s="404"/>
      <c r="K222" s="404"/>
      <c r="L222" s="404"/>
    </row>
    <row r="223" spans="1:12" ht="15.75" customHeight="1">
      <c r="A223" s="404"/>
      <c r="B223" s="404"/>
      <c r="C223" s="404"/>
      <c r="D223" s="404"/>
      <c r="E223" s="404"/>
      <c r="F223" s="404"/>
      <c r="G223" s="404"/>
      <c r="H223" s="404"/>
      <c r="I223" s="404"/>
      <c r="J223" s="404"/>
      <c r="K223" s="404"/>
      <c r="L223" s="404"/>
    </row>
    <row r="224" spans="1:12" ht="15.75" customHeight="1">
      <c r="A224" s="404"/>
      <c r="B224" s="404"/>
      <c r="C224" s="404"/>
      <c r="D224" s="404"/>
      <c r="E224" s="404"/>
      <c r="F224" s="404"/>
      <c r="G224" s="404"/>
      <c r="H224" s="404"/>
      <c r="I224" s="404"/>
      <c r="J224" s="404"/>
      <c r="K224" s="404"/>
      <c r="L224" s="404"/>
    </row>
    <row r="225" spans="1:12" ht="15.75" customHeight="1">
      <c r="A225" s="404"/>
      <c r="B225" s="404"/>
      <c r="C225" s="404"/>
      <c r="D225" s="404"/>
      <c r="E225" s="404"/>
      <c r="F225" s="404"/>
      <c r="G225" s="404"/>
      <c r="H225" s="404"/>
      <c r="I225" s="404"/>
      <c r="J225" s="404"/>
      <c r="K225" s="404"/>
      <c r="L225" s="404"/>
    </row>
    <row r="226" spans="1:12" ht="15.75" customHeight="1">
      <c r="A226" s="404"/>
      <c r="B226" s="404"/>
      <c r="C226" s="404"/>
      <c r="D226" s="404"/>
      <c r="E226" s="404"/>
      <c r="F226" s="404"/>
      <c r="G226" s="404"/>
      <c r="H226" s="404"/>
      <c r="I226" s="404"/>
      <c r="J226" s="404"/>
      <c r="K226" s="404"/>
      <c r="L226" s="404"/>
    </row>
    <row r="227" spans="1:12" ht="15.75" customHeight="1">
      <c r="A227" s="404"/>
      <c r="B227" s="404"/>
      <c r="C227" s="404"/>
      <c r="D227" s="404"/>
      <c r="E227" s="404"/>
      <c r="F227" s="404"/>
      <c r="G227" s="404"/>
      <c r="H227" s="404"/>
      <c r="I227" s="404"/>
      <c r="J227" s="404"/>
      <c r="K227" s="404"/>
      <c r="L227" s="404"/>
    </row>
    <row r="228" spans="1:12" ht="15.75" customHeight="1">
      <c r="A228" s="404"/>
      <c r="B228" s="404"/>
      <c r="C228" s="404"/>
      <c r="D228" s="404"/>
      <c r="E228" s="404"/>
      <c r="F228" s="404"/>
      <c r="G228" s="404"/>
      <c r="H228" s="404"/>
      <c r="I228" s="404"/>
      <c r="J228" s="404"/>
      <c r="K228" s="404"/>
      <c r="L228" s="404"/>
    </row>
    <row r="229" spans="1:12" ht="15.75" customHeight="1">
      <c r="A229" s="404"/>
      <c r="B229" s="404"/>
      <c r="C229" s="404"/>
      <c r="D229" s="404"/>
      <c r="E229" s="404"/>
      <c r="F229" s="404"/>
      <c r="G229" s="404"/>
      <c r="H229" s="404"/>
      <c r="I229" s="404"/>
      <c r="J229" s="404"/>
      <c r="K229" s="404"/>
      <c r="L229" s="404"/>
    </row>
    <row r="230" spans="1:12" ht="15.75" customHeight="1">
      <c r="A230" s="404"/>
      <c r="B230" s="404"/>
      <c r="C230" s="404"/>
      <c r="D230" s="404"/>
      <c r="E230" s="404"/>
      <c r="F230" s="404"/>
      <c r="G230" s="404"/>
      <c r="H230" s="404"/>
      <c r="I230" s="404"/>
      <c r="J230" s="404"/>
      <c r="K230" s="404"/>
      <c r="L230" s="404"/>
    </row>
    <row r="231" spans="1:12" ht="15.75" customHeight="1">
      <c r="A231" s="404"/>
      <c r="B231" s="404"/>
      <c r="C231" s="404"/>
      <c r="D231" s="404"/>
      <c r="E231" s="404"/>
      <c r="F231" s="404"/>
      <c r="G231" s="404"/>
      <c r="H231" s="404"/>
      <c r="I231" s="404"/>
      <c r="J231" s="404"/>
      <c r="K231" s="404"/>
      <c r="L231" s="404"/>
    </row>
    <row r="232" spans="1:12" ht="15.75" customHeight="1">
      <c r="A232" s="404"/>
      <c r="B232" s="404"/>
      <c r="C232" s="404"/>
      <c r="D232" s="404"/>
      <c r="E232" s="404"/>
      <c r="F232" s="404"/>
      <c r="G232" s="404"/>
      <c r="H232" s="404"/>
      <c r="I232" s="404"/>
      <c r="J232" s="404"/>
      <c r="K232" s="404"/>
      <c r="L232" s="404"/>
    </row>
    <row r="233" spans="1:12" ht="15.75" customHeight="1">
      <c r="A233" s="404"/>
      <c r="B233" s="404"/>
      <c r="C233" s="404"/>
      <c r="D233" s="404"/>
      <c r="E233" s="404"/>
      <c r="F233" s="404"/>
      <c r="G233" s="404"/>
      <c r="H233" s="404"/>
      <c r="I233" s="404"/>
      <c r="J233" s="404"/>
      <c r="K233" s="404"/>
      <c r="L233" s="404"/>
    </row>
    <row r="234" spans="1:12" ht="15.75" customHeight="1">
      <c r="A234" s="404"/>
      <c r="B234" s="404"/>
      <c r="C234" s="404"/>
      <c r="D234" s="404"/>
      <c r="E234" s="404"/>
      <c r="F234" s="404"/>
      <c r="G234" s="404"/>
      <c r="H234" s="404"/>
      <c r="I234" s="404"/>
      <c r="J234" s="404"/>
      <c r="K234" s="404"/>
      <c r="L234" s="404"/>
    </row>
    <row r="235" spans="1:12" ht="15.75" customHeight="1">
      <c r="A235" s="404"/>
      <c r="B235" s="404"/>
      <c r="C235" s="404"/>
      <c r="D235" s="404"/>
      <c r="E235" s="404"/>
      <c r="F235" s="404"/>
      <c r="G235" s="404"/>
      <c r="H235" s="404"/>
      <c r="I235" s="404"/>
      <c r="J235" s="404"/>
      <c r="K235" s="404"/>
      <c r="L235" s="404"/>
    </row>
    <row r="236" spans="1:12" ht="15.75" customHeight="1">
      <c r="A236" s="404"/>
      <c r="B236" s="404"/>
      <c r="C236" s="404"/>
      <c r="D236" s="404"/>
      <c r="E236" s="404"/>
      <c r="F236" s="404"/>
      <c r="G236" s="404"/>
      <c r="H236" s="404"/>
      <c r="I236" s="404"/>
      <c r="J236" s="404"/>
      <c r="K236" s="404"/>
      <c r="L236" s="404"/>
    </row>
    <row r="237" spans="1:12" ht="15.75" customHeight="1">
      <c r="A237" s="404"/>
      <c r="B237" s="404"/>
      <c r="C237" s="404"/>
      <c r="D237" s="404"/>
      <c r="E237" s="404"/>
      <c r="F237" s="404"/>
      <c r="G237" s="404"/>
      <c r="H237" s="404"/>
      <c r="I237" s="404"/>
      <c r="J237" s="404"/>
      <c r="K237" s="404"/>
      <c r="L237" s="404"/>
    </row>
    <row r="238" spans="1:12" ht="15.75" customHeight="1">
      <c r="A238" s="404"/>
      <c r="B238" s="404"/>
      <c r="C238" s="404"/>
      <c r="D238" s="404"/>
      <c r="E238" s="404"/>
      <c r="F238" s="404"/>
      <c r="G238" s="404"/>
      <c r="H238" s="404"/>
      <c r="I238" s="404"/>
      <c r="J238" s="404"/>
      <c r="K238" s="404"/>
      <c r="L238" s="404"/>
    </row>
    <row r="239" spans="1:12" ht="15.75" customHeight="1">
      <c r="A239" s="404"/>
      <c r="B239" s="404"/>
      <c r="C239" s="404"/>
      <c r="D239" s="404"/>
      <c r="E239" s="404"/>
      <c r="F239" s="404"/>
      <c r="G239" s="404"/>
      <c r="H239" s="404"/>
      <c r="I239" s="404"/>
      <c r="J239" s="404"/>
      <c r="K239" s="404"/>
      <c r="L239" s="404"/>
    </row>
    <row r="240" spans="1:12" ht="15.75" customHeight="1">
      <c r="A240" s="404"/>
      <c r="B240" s="404"/>
      <c r="C240" s="404"/>
      <c r="D240" s="404"/>
      <c r="E240" s="404"/>
      <c r="F240" s="404"/>
      <c r="G240" s="404"/>
      <c r="H240" s="404"/>
      <c r="I240" s="404"/>
      <c r="J240" s="404"/>
      <c r="K240" s="404"/>
      <c r="L240" s="404"/>
    </row>
    <row r="241" spans="1:12" ht="15.75" customHeight="1">
      <c r="A241" s="404"/>
      <c r="B241" s="404"/>
      <c r="C241" s="404"/>
      <c r="D241" s="404"/>
      <c r="E241" s="404"/>
      <c r="F241" s="404"/>
      <c r="G241" s="404"/>
      <c r="H241" s="404"/>
      <c r="I241" s="404"/>
      <c r="J241" s="404"/>
      <c r="K241" s="404"/>
      <c r="L241" s="404"/>
    </row>
    <row r="242" spans="1:12" ht="15.75" customHeight="1">
      <c r="A242" s="404"/>
      <c r="B242" s="404"/>
      <c r="C242" s="404"/>
      <c r="D242" s="404"/>
      <c r="E242" s="404"/>
      <c r="F242" s="404"/>
      <c r="G242" s="404"/>
      <c r="H242" s="404"/>
      <c r="I242" s="404"/>
      <c r="J242" s="404"/>
      <c r="K242" s="404"/>
      <c r="L242" s="404"/>
    </row>
    <row r="243" spans="1:12" ht="15.75" customHeight="1">
      <c r="A243" s="404"/>
      <c r="B243" s="404"/>
      <c r="C243" s="404"/>
      <c r="D243" s="404"/>
      <c r="E243" s="404"/>
      <c r="F243" s="404"/>
      <c r="G243" s="404"/>
      <c r="H243" s="404"/>
      <c r="I243" s="404"/>
      <c r="J243" s="404"/>
      <c r="K243" s="404"/>
      <c r="L243" s="404"/>
    </row>
    <row r="244" spans="1:12" ht="15.75" customHeight="1">
      <c r="A244" s="404"/>
      <c r="B244" s="404"/>
      <c r="C244" s="404"/>
      <c r="D244" s="404"/>
      <c r="E244" s="404"/>
      <c r="F244" s="404"/>
      <c r="G244" s="404"/>
      <c r="H244" s="404"/>
      <c r="I244" s="404"/>
      <c r="J244" s="404"/>
      <c r="K244" s="404"/>
      <c r="L244" s="404"/>
    </row>
    <row r="245" spans="1:12" ht="15.75" customHeight="1">
      <c r="A245" s="404"/>
      <c r="B245" s="404"/>
      <c r="C245" s="404"/>
      <c r="D245" s="404"/>
      <c r="E245" s="404"/>
      <c r="F245" s="404"/>
      <c r="G245" s="404"/>
      <c r="H245" s="404"/>
      <c r="I245" s="404"/>
      <c r="J245" s="404"/>
      <c r="K245" s="404"/>
      <c r="L245" s="404"/>
    </row>
    <row r="246" spans="1:12" ht="15.75" customHeight="1">
      <c r="A246" s="404"/>
      <c r="B246" s="404"/>
      <c r="C246" s="404"/>
      <c r="D246" s="404"/>
      <c r="E246" s="404"/>
      <c r="F246" s="404"/>
      <c r="G246" s="404"/>
      <c r="H246" s="404"/>
      <c r="I246" s="404"/>
      <c r="J246" s="404"/>
      <c r="K246" s="404"/>
      <c r="L246" s="404"/>
    </row>
    <row r="247" spans="1:12" ht="15.75" customHeight="1">
      <c r="A247" s="404"/>
      <c r="B247" s="404"/>
      <c r="C247" s="404"/>
      <c r="D247" s="404"/>
      <c r="E247" s="404"/>
      <c r="F247" s="404"/>
      <c r="G247" s="404"/>
      <c r="H247" s="404"/>
      <c r="I247" s="404"/>
      <c r="J247" s="404"/>
      <c r="K247" s="404"/>
      <c r="L247" s="404"/>
    </row>
    <row r="248" spans="1:12" ht="15.75" customHeight="1">
      <c r="A248" s="404"/>
      <c r="B248" s="404"/>
      <c r="C248" s="404"/>
      <c r="D248" s="404"/>
      <c r="E248" s="404"/>
      <c r="F248" s="404"/>
      <c r="G248" s="404"/>
      <c r="H248" s="404"/>
      <c r="I248" s="404"/>
      <c r="J248" s="404"/>
      <c r="K248" s="404"/>
      <c r="L248" s="404"/>
    </row>
    <row r="249" spans="1:12" ht="15.75" customHeight="1">
      <c r="A249" s="404"/>
      <c r="B249" s="404"/>
      <c r="C249" s="404"/>
      <c r="D249" s="404"/>
      <c r="E249" s="404"/>
      <c r="F249" s="404"/>
      <c r="G249" s="404"/>
      <c r="H249" s="404"/>
      <c r="I249" s="404"/>
      <c r="J249" s="404"/>
      <c r="K249" s="404"/>
      <c r="L249" s="404"/>
    </row>
    <row r="250" spans="1:12" ht="15.75" customHeight="1">
      <c r="A250" s="404"/>
      <c r="B250" s="404"/>
      <c r="C250" s="404"/>
      <c r="D250" s="404"/>
      <c r="E250" s="404"/>
      <c r="F250" s="404"/>
      <c r="G250" s="404"/>
      <c r="H250" s="404"/>
      <c r="I250" s="404"/>
      <c r="J250" s="404"/>
      <c r="K250" s="404"/>
      <c r="L250" s="404"/>
    </row>
    <row r="251" spans="1:12" ht="15.75" customHeight="1">
      <c r="A251" s="404"/>
      <c r="B251" s="404"/>
      <c r="C251" s="404"/>
      <c r="D251" s="404"/>
      <c r="E251" s="404"/>
      <c r="F251" s="404"/>
      <c r="G251" s="404"/>
      <c r="H251" s="404"/>
      <c r="I251" s="404"/>
      <c r="J251" s="404"/>
      <c r="K251" s="404"/>
      <c r="L251" s="404"/>
    </row>
    <row r="252" spans="1:12" ht="15.75" customHeight="1">
      <c r="A252" s="404"/>
      <c r="B252" s="404"/>
      <c r="C252" s="404"/>
      <c r="D252" s="404"/>
      <c r="E252" s="404"/>
      <c r="F252" s="404"/>
      <c r="G252" s="404"/>
      <c r="H252" s="404"/>
      <c r="I252" s="404"/>
      <c r="J252" s="404"/>
      <c r="K252" s="404"/>
      <c r="L252" s="404"/>
    </row>
    <row r="253" spans="1:12" ht="15.75" customHeight="1">
      <c r="A253" s="404"/>
      <c r="B253" s="404"/>
      <c r="C253" s="404"/>
      <c r="D253" s="404"/>
      <c r="E253" s="404"/>
      <c r="F253" s="404"/>
      <c r="G253" s="404"/>
      <c r="H253" s="404"/>
      <c r="I253" s="404"/>
      <c r="J253" s="404"/>
      <c r="K253" s="404"/>
      <c r="L253" s="404"/>
    </row>
    <row r="254" spans="1:12" ht="15.75" customHeight="1">
      <c r="A254" s="404"/>
      <c r="B254" s="404"/>
      <c r="C254" s="404"/>
      <c r="D254" s="404"/>
      <c r="E254" s="404"/>
      <c r="F254" s="404"/>
      <c r="G254" s="404"/>
      <c r="H254" s="404"/>
      <c r="I254" s="404"/>
      <c r="J254" s="404"/>
      <c r="K254" s="404"/>
      <c r="L254" s="404"/>
    </row>
    <row r="255" spans="1:12" ht="15.75" customHeight="1">
      <c r="A255" s="404"/>
      <c r="B255" s="404"/>
      <c r="C255" s="404"/>
      <c r="D255" s="404"/>
      <c r="E255" s="404"/>
      <c r="F255" s="404"/>
      <c r="G255" s="404"/>
      <c r="H255" s="404"/>
      <c r="I255" s="404"/>
      <c r="J255" s="404"/>
      <c r="K255" s="404"/>
      <c r="L255" s="404"/>
    </row>
    <row r="256" spans="1:12" ht="15.75" customHeight="1">
      <c r="A256" s="404"/>
      <c r="B256" s="404"/>
      <c r="C256" s="404"/>
      <c r="D256" s="404"/>
      <c r="E256" s="404"/>
      <c r="F256" s="404"/>
      <c r="G256" s="404"/>
      <c r="H256" s="404"/>
      <c r="I256" s="404"/>
      <c r="J256" s="404"/>
      <c r="K256" s="404"/>
      <c r="L256" s="404"/>
    </row>
    <row r="257" spans="1:12" ht="15.75" customHeight="1">
      <c r="A257" s="404"/>
      <c r="B257" s="404"/>
      <c r="C257" s="404"/>
      <c r="D257" s="404"/>
      <c r="E257" s="404"/>
      <c r="F257" s="404"/>
      <c r="G257" s="404"/>
      <c r="H257" s="404"/>
      <c r="I257" s="404"/>
      <c r="J257" s="404"/>
      <c r="K257" s="404"/>
      <c r="L257" s="404"/>
    </row>
    <row r="258" spans="1:12" ht="15.75" customHeight="1">
      <c r="A258" s="404"/>
      <c r="B258" s="404"/>
      <c r="C258" s="404"/>
      <c r="D258" s="404"/>
      <c r="E258" s="404"/>
      <c r="F258" s="404"/>
      <c r="G258" s="404"/>
      <c r="H258" s="404"/>
      <c r="I258" s="404"/>
      <c r="J258" s="404"/>
      <c r="K258" s="404"/>
      <c r="L258" s="404"/>
    </row>
    <row r="259" spans="1:12" ht="15.75" customHeight="1">
      <c r="A259" s="404"/>
      <c r="B259" s="404"/>
      <c r="C259" s="404"/>
      <c r="D259" s="404"/>
      <c r="E259" s="404"/>
      <c r="F259" s="404"/>
      <c r="G259" s="404"/>
      <c r="H259" s="404"/>
      <c r="I259" s="404"/>
      <c r="J259" s="404"/>
      <c r="K259" s="404"/>
      <c r="L259" s="404"/>
    </row>
    <row r="260" spans="1:12" ht="15.75" customHeight="1">
      <c r="A260" s="404"/>
      <c r="B260" s="404"/>
      <c r="C260" s="404"/>
      <c r="D260" s="404"/>
      <c r="E260" s="404"/>
      <c r="F260" s="404"/>
      <c r="G260" s="404"/>
      <c r="H260" s="404"/>
      <c r="I260" s="404"/>
      <c r="J260" s="404"/>
      <c r="K260" s="404"/>
      <c r="L260" s="404"/>
    </row>
    <row r="261" spans="1:12" ht="15.75" customHeight="1">
      <c r="A261" s="404"/>
      <c r="B261" s="404"/>
      <c r="C261" s="404"/>
      <c r="D261" s="404"/>
      <c r="E261" s="404"/>
      <c r="F261" s="404"/>
      <c r="G261" s="404"/>
      <c r="H261" s="404"/>
      <c r="I261" s="404"/>
      <c r="J261" s="404"/>
      <c r="K261" s="404"/>
      <c r="L261" s="404"/>
    </row>
    <row r="262" spans="1:12" ht="15.75" customHeight="1">
      <c r="A262" s="404"/>
      <c r="B262" s="404"/>
      <c r="C262" s="404"/>
      <c r="D262" s="404"/>
      <c r="E262" s="404"/>
      <c r="F262" s="404"/>
      <c r="G262" s="404"/>
      <c r="H262" s="404"/>
      <c r="I262" s="404"/>
      <c r="J262" s="404"/>
      <c r="K262" s="404"/>
      <c r="L262" s="404"/>
    </row>
    <row r="263" spans="1:12" ht="15.75" customHeight="1">
      <c r="A263" s="404"/>
      <c r="B263" s="404"/>
      <c r="C263" s="404"/>
      <c r="D263" s="404"/>
      <c r="E263" s="404"/>
      <c r="F263" s="404"/>
      <c r="G263" s="404"/>
      <c r="H263" s="404"/>
      <c r="I263" s="404"/>
      <c r="J263" s="404"/>
      <c r="K263" s="404"/>
      <c r="L263" s="404"/>
    </row>
    <row r="264" spans="1:12" ht="15.75" customHeight="1">
      <c r="A264" s="404"/>
      <c r="B264" s="404"/>
      <c r="C264" s="404"/>
      <c r="D264" s="404"/>
      <c r="E264" s="404"/>
      <c r="F264" s="404"/>
      <c r="G264" s="404"/>
      <c r="H264" s="404"/>
      <c r="I264" s="404"/>
      <c r="J264" s="404"/>
      <c r="K264" s="404"/>
      <c r="L264" s="404"/>
    </row>
    <row r="265" spans="1:12" ht="15.75" customHeight="1">
      <c r="A265" s="404"/>
      <c r="B265" s="404"/>
      <c r="C265" s="404"/>
      <c r="D265" s="404"/>
      <c r="E265" s="404"/>
      <c r="F265" s="404"/>
      <c r="G265" s="404"/>
      <c r="H265" s="404"/>
      <c r="I265" s="404"/>
      <c r="J265" s="404"/>
      <c r="K265" s="404"/>
      <c r="L265" s="404"/>
    </row>
    <row r="266" spans="1:12" ht="15.75" customHeight="1">
      <c r="A266" s="404"/>
      <c r="B266" s="404"/>
      <c r="C266" s="404"/>
      <c r="D266" s="404"/>
      <c r="E266" s="404"/>
      <c r="F266" s="404"/>
      <c r="G266" s="404"/>
      <c r="H266" s="404"/>
      <c r="I266" s="404"/>
      <c r="J266" s="404"/>
      <c r="K266" s="404"/>
      <c r="L266" s="404"/>
    </row>
    <row r="267" spans="1:12" ht="15.75" customHeight="1">
      <c r="A267" s="404"/>
      <c r="B267" s="404"/>
      <c r="C267" s="404"/>
      <c r="D267" s="404"/>
      <c r="E267" s="404"/>
      <c r="F267" s="404"/>
      <c r="G267" s="404"/>
      <c r="H267" s="404"/>
      <c r="I267" s="404"/>
      <c r="J267" s="404"/>
      <c r="K267" s="404"/>
      <c r="L267" s="404"/>
    </row>
    <row r="268" spans="1:12" ht="15.75" customHeight="1">
      <c r="A268" s="404"/>
      <c r="B268" s="404"/>
      <c r="C268" s="404"/>
      <c r="D268" s="404"/>
      <c r="E268" s="404"/>
      <c r="F268" s="404"/>
      <c r="G268" s="404"/>
      <c r="H268" s="404"/>
      <c r="I268" s="404"/>
      <c r="J268" s="404"/>
      <c r="K268" s="404"/>
      <c r="L268" s="404"/>
    </row>
    <row r="269" spans="1:12" ht="15.75" customHeight="1">
      <c r="A269" s="404"/>
      <c r="B269" s="404"/>
      <c r="C269" s="404"/>
      <c r="D269" s="404"/>
      <c r="E269" s="404"/>
      <c r="F269" s="404"/>
      <c r="G269" s="404"/>
      <c r="H269" s="404"/>
      <c r="I269" s="404"/>
      <c r="J269" s="404"/>
      <c r="K269" s="404"/>
      <c r="L269" s="404"/>
    </row>
    <row r="270" spans="1:12" ht="15.75" customHeight="1">
      <c r="A270" s="404"/>
      <c r="B270" s="404"/>
      <c r="C270" s="404"/>
      <c r="D270" s="404"/>
      <c r="E270" s="404"/>
      <c r="F270" s="404"/>
      <c r="G270" s="404"/>
      <c r="H270" s="404"/>
      <c r="I270" s="404"/>
      <c r="J270" s="404"/>
      <c r="K270" s="404"/>
      <c r="L270" s="404"/>
    </row>
    <row r="271" spans="1:12" ht="15.75" customHeight="1">
      <c r="A271" s="404"/>
      <c r="B271" s="404"/>
      <c r="C271" s="404"/>
      <c r="D271" s="404"/>
      <c r="E271" s="404"/>
      <c r="F271" s="404"/>
      <c r="G271" s="404"/>
      <c r="H271" s="404"/>
      <c r="I271" s="404"/>
      <c r="J271" s="404"/>
      <c r="K271" s="404"/>
      <c r="L271" s="404"/>
    </row>
    <row r="272" spans="1:12" ht="15.75" customHeight="1">
      <c r="A272" s="404"/>
      <c r="B272" s="404"/>
      <c r="C272" s="404"/>
      <c r="D272" s="404"/>
      <c r="E272" s="404"/>
      <c r="F272" s="404"/>
      <c r="G272" s="404"/>
      <c r="H272" s="404"/>
      <c r="I272" s="404"/>
      <c r="J272" s="404"/>
      <c r="K272" s="404"/>
      <c r="L272" s="404"/>
    </row>
    <row r="273" spans="1:12" ht="15.75" customHeight="1">
      <c r="A273" s="404"/>
      <c r="B273" s="404"/>
      <c r="C273" s="404"/>
      <c r="D273" s="404"/>
      <c r="E273" s="404"/>
      <c r="F273" s="404"/>
      <c r="G273" s="404"/>
      <c r="H273" s="404"/>
      <c r="I273" s="404"/>
      <c r="J273" s="404"/>
      <c r="K273" s="404"/>
      <c r="L273" s="404"/>
    </row>
    <row r="274" spans="1:12" ht="15.75" customHeight="1">
      <c r="A274" s="404"/>
      <c r="B274" s="404"/>
      <c r="C274" s="404"/>
      <c r="D274" s="404"/>
      <c r="E274" s="404"/>
      <c r="F274" s="404"/>
      <c r="G274" s="404"/>
      <c r="H274" s="404"/>
      <c r="I274" s="404"/>
      <c r="J274" s="404"/>
      <c r="K274" s="404"/>
      <c r="L274" s="404"/>
    </row>
    <row r="275" spans="1:12" ht="15.75" customHeight="1">
      <c r="A275" s="404"/>
      <c r="B275" s="404"/>
      <c r="C275" s="404"/>
      <c r="D275" s="404"/>
      <c r="E275" s="404"/>
      <c r="F275" s="404"/>
      <c r="G275" s="404"/>
      <c r="H275" s="404"/>
      <c r="I275" s="404"/>
      <c r="J275" s="404"/>
      <c r="K275" s="404"/>
      <c r="L275" s="404"/>
    </row>
    <row r="276" spans="1:12" ht="15.75" customHeight="1">
      <c r="A276" s="404"/>
      <c r="B276" s="404"/>
      <c r="C276" s="404"/>
      <c r="D276" s="404"/>
      <c r="E276" s="404"/>
      <c r="F276" s="404"/>
      <c r="G276" s="404"/>
      <c r="H276" s="404"/>
      <c r="I276" s="404"/>
      <c r="J276" s="404"/>
      <c r="K276" s="404"/>
      <c r="L276" s="404"/>
    </row>
    <row r="277" spans="1:12" ht="15.75" customHeight="1">
      <c r="A277" s="404"/>
      <c r="B277" s="404"/>
      <c r="C277" s="404"/>
      <c r="D277" s="404"/>
      <c r="E277" s="404"/>
      <c r="F277" s="404"/>
      <c r="G277" s="404"/>
      <c r="H277" s="404"/>
      <c r="I277" s="404"/>
      <c r="J277" s="404"/>
      <c r="K277" s="404"/>
      <c r="L277" s="404"/>
    </row>
    <row r="278" spans="1:12" ht="15.75" customHeight="1">
      <c r="A278" s="404"/>
      <c r="B278" s="404"/>
      <c r="C278" s="404"/>
      <c r="D278" s="404"/>
      <c r="E278" s="404"/>
      <c r="F278" s="404"/>
      <c r="G278" s="404"/>
      <c r="H278" s="404"/>
      <c r="I278" s="404"/>
      <c r="J278" s="404"/>
      <c r="K278" s="404"/>
      <c r="L278" s="404"/>
    </row>
    <row r="279" spans="1:12" ht="15.75" customHeight="1">
      <c r="A279" s="404"/>
      <c r="B279" s="404"/>
      <c r="C279" s="404"/>
      <c r="D279" s="404"/>
      <c r="E279" s="404"/>
      <c r="F279" s="404"/>
      <c r="G279" s="404"/>
      <c r="H279" s="404"/>
      <c r="I279" s="404"/>
      <c r="J279" s="404"/>
      <c r="K279" s="404"/>
      <c r="L279" s="404"/>
    </row>
    <row r="280" spans="1:12" ht="15.75" customHeight="1">
      <c r="A280" s="404"/>
      <c r="B280" s="404"/>
      <c r="C280" s="404"/>
      <c r="D280" s="404"/>
      <c r="E280" s="404"/>
      <c r="F280" s="404"/>
      <c r="G280" s="404"/>
      <c r="H280" s="404"/>
      <c r="I280" s="404"/>
      <c r="J280" s="404"/>
      <c r="K280" s="404"/>
      <c r="L280" s="404"/>
    </row>
    <row r="281" spans="1:12" ht="15.75" customHeight="1">
      <c r="A281" s="404"/>
      <c r="B281" s="404"/>
      <c r="C281" s="404"/>
      <c r="D281" s="404"/>
      <c r="E281" s="404"/>
      <c r="F281" s="404"/>
      <c r="G281" s="404"/>
      <c r="H281" s="404"/>
      <c r="I281" s="404"/>
      <c r="J281" s="404"/>
      <c r="K281" s="404"/>
      <c r="L281" s="404"/>
    </row>
    <row r="282" spans="1:12" ht="15.75" customHeight="1">
      <c r="A282" s="404"/>
      <c r="B282" s="404"/>
      <c r="C282" s="404"/>
      <c r="D282" s="404"/>
      <c r="E282" s="404"/>
      <c r="F282" s="404"/>
      <c r="G282" s="404"/>
      <c r="H282" s="404"/>
      <c r="I282" s="404"/>
      <c r="J282" s="404"/>
      <c r="K282" s="404"/>
      <c r="L282" s="404"/>
    </row>
    <row r="283" spans="1:12" ht="15.75" customHeight="1">
      <c r="A283" s="404"/>
      <c r="B283" s="404"/>
      <c r="C283" s="404"/>
      <c r="D283" s="404"/>
      <c r="E283" s="404"/>
      <c r="F283" s="404"/>
      <c r="G283" s="404"/>
      <c r="H283" s="404"/>
      <c r="I283" s="404"/>
      <c r="J283" s="404"/>
      <c r="K283" s="404"/>
      <c r="L283" s="404"/>
    </row>
    <row r="284" spans="1:12" ht="15.75" customHeight="1">
      <c r="A284" s="404"/>
      <c r="B284" s="404"/>
      <c r="C284" s="404"/>
      <c r="D284" s="404"/>
      <c r="E284" s="404"/>
      <c r="F284" s="404"/>
      <c r="G284" s="404"/>
      <c r="H284" s="404"/>
      <c r="I284" s="404"/>
      <c r="J284" s="404"/>
      <c r="K284" s="404"/>
      <c r="L284" s="404"/>
    </row>
    <row r="285" spans="1:12" ht="15.75" customHeight="1">
      <c r="A285" s="404"/>
      <c r="B285" s="404"/>
      <c r="C285" s="404"/>
      <c r="D285" s="404"/>
      <c r="E285" s="404"/>
      <c r="F285" s="404"/>
      <c r="G285" s="404"/>
      <c r="H285" s="404"/>
      <c r="I285" s="404"/>
      <c r="J285" s="404"/>
      <c r="K285" s="404"/>
      <c r="L285" s="404"/>
    </row>
    <row r="286" spans="1:12" ht="15.75" customHeight="1">
      <c r="A286" s="404"/>
      <c r="B286" s="404"/>
      <c r="C286" s="404"/>
      <c r="D286" s="404"/>
      <c r="E286" s="404"/>
      <c r="F286" s="404"/>
      <c r="G286" s="404"/>
      <c r="H286" s="404"/>
      <c r="I286" s="404"/>
      <c r="J286" s="404"/>
      <c r="K286" s="404"/>
      <c r="L286" s="404"/>
    </row>
    <row r="287" spans="1:12" ht="15.75" customHeight="1">
      <c r="A287" s="404"/>
      <c r="B287" s="404"/>
      <c r="C287" s="404"/>
      <c r="D287" s="404"/>
      <c r="E287" s="404"/>
      <c r="F287" s="404"/>
      <c r="G287" s="404"/>
      <c r="H287" s="404"/>
      <c r="I287" s="404"/>
      <c r="J287" s="404"/>
      <c r="K287" s="404"/>
      <c r="L287" s="404"/>
    </row>
    <row r="288" spans="1:12" ht="15.75" customHeight="1">
      <c r="A288" s="404"/>
      <c r="B288" s="404"/>
      <c r="C288" s="404"/>
      <c r="D288" s="404"/>
      <c r="E288" s="404"/>
      <c r="F288" s="404"/>
      <c r="G288" s="404"/>
      <c r="H288" s="404"/>
      <c r="I288" s="404"/>
      <c r="J288" s="404"/>
      <c r="K288" s="404"/>
      <c r="L288" s="404"/>
    </row>
    <row r="289" spans="1:12" ht="15.75" customHeight="1">
      <c r="A289" s="404"/>
      <c r="B289" s="404"/>
      <c r="C289" s="404"/>
      <c r="D289" s="404"/>
      <c r="E289" s="404"/>
      <c r="F289" s="404"/>
      <c r="G289" s="404"/>
      <c r="H289" s="404"/>
      <c r="I289" s="404"/>
      <c r="J289" s="404"/>
      <c r="K289" s="404"/>
      <c r="L289" s="404"/>
    </row>
    <row r="290" spans="1:12" ht="15.75" customHeight="1">
      <c r="A290" s="404"/>
      <c r="B290" s="404"/>
      <c r="C290" s="404"/>
      <c r="D290" s="404"/>
      <c r="E290" s="404"/>
      <c r="F290" s="404"/>
      <c r="G290" s="404"/>
      <c r="H290" s="404"/>
      <c r="I290" s="404"/>
      <c r="J290" s="404"/>
      <c r="K290" s="404"/>
      <c r="L290" s="404"/>
    </row>
    <row r="291" spans="1:12" ht="15.75" customHeight="1">
      <c r="A291" s="404"/>
      <c r="B291" s="404"/>
      <c r="C291" s="404"/>
      <c r="D291" s="404"/>
      <c r="E291" s="404"/>
      <c r="F291" s="404"/>
      <c r="G291" s="404"/>
      <c r="H291" s="404"/>
      <c r="I291" s="404"/>
      <c r="J291" s="404"/>
      <c r="K291" s="404"/>
      <c r="L291" s="404"/>
    </row>
    <row r="292" spans="1:12" ht="15.75" customHeight="1">
      <c r="A292" s="404"/>
      <c r="B292" s="404"/>
      <c r="C292" s="404"/>
      <c r="D292" s="404"/>
      <c r="E292" s="404"/>
      <c r="F292" s="404"/>
      <c r="G292" s="404"/>
      <c r="H292" s="404"/>
      <c r="I292" s="404"/>
      <c r="J292" s="404"/>
      <c r="K292" s="404"/>
      <c r="L292" s="404"/>
    </row>
    <row r="293" spans="1:12" ht="15.75" customHeight="1">
      <c r="A293" s="404"/>
      <c r="B293" s="404"/>
      <c r="C293" s="404"/>
      <c r="D293" s="404"/>
      <c r="E293" s="404"/>
      <c r="F293" s="404"/>
      <c r="G293" s="404"/>
      <c r="H293" s="404"/>
      <c r="I293" s="404"/>
      <c r="J293" s="404"/>
      <c r="K293" s="404"/>
      <c r="L293" s="404"/>
    </row>
    <row r="294" spans="1:12" ht="15.75" customHeight="1">
      <c r="A294" s="404"/>
      <c r="B294" s="404"/>
      <c r="C294" s="404"/>
      <c r="D294" s="404"/>
      <c r="E294" s="404"/>
      <c r="F294" s="404"/>
      <c r="G294" s="404"/>
      <c r="H294" s="404"/>
      <c r="I294" s="404"/>
      <c r="J294" s="404"/>
      <c r="K294" s="404"/>
      <c r="L294" s="404"/>
    </row>
    <row r="295" spans="1:12" ht="15.75" customHeight="1">
      <c r="A295" s="404"/>
      <c r="B295" s="404"/>
      <c r="C295" s="404"/>
      <c r="D295" s="404"/>
      <c r="E295" s="404"/>
      <c r="F295" s="404"/>
      <c r="G295" s="404"/>
      <c r="H295" s="404"/>
      <c r="I295" s="404"/>
      <c r="J295" s="404"/>
      <c r="K295" s="404"/>
      <c r="L295" s="404"/>
    </row>
    <row r="296" spans="1:12" ht="15.75" customHeight="1">
      <c r="A296" s="404"/>
      <c r="B296" s="404"/>
      <c r="C296" s="404"/>
      <c r="D296" s="404"/>
      <c r="E296" s="404"/>
      <c r="F296" s="404"/>
      <c r="G296" s="404"/>
      <c r="H296" s="404"/>
      <c r="I296" s="404"/>
      <c r="J296" s="404"/>
      <c r="K296" s="404"/>
      <c r="L296" s="404"/>
    </row>
    <row r="297" spans="1:12" ht="15.75" customHeight="1">
      <c r="A297" s="404"/>
      <c r="B297" s="404"/>
      <c r="C297" s="404"/>
      <c r="D297" s="404"/>
      <c r="E297" s="404"/>
      <c r="F297" s="404"/>
      <c r="G297" s="404"/>
      <c r="H297" s="404"/>
      <c r="I297" s="404"/>
      <c r="J297" s="404"/>
      <c r="K297" s="404"/>
      <c r="L297" s="404"/>
    </row>
    <row r="298" spans="1:12" ht="15.75" customHeight="1">
      <c r="A298" s="404"/>
      <c r="B298" s="404"/>
      <c r="C298" s="404"/>
      <c r="D298" s="404"/>
      <c r="E298" s="404"/>
      <c r="F298" s="404"/>
      <c r="G298" s="404"/>
      <c r="H298" s="404"/>
      <c r="I298" s="404"/>
      <c r="J298" s="404"/>
      <c r="K298" s="404"/>
      <c r="L298" s="404"/>
    </row>
    <row r="299" spans="1:12" ht="15.75" customHeight="1">
      <c r="A299" s="404"/>
      <c r="B299" s="404"/>
      <c r="C299" s="404"/>
      <c r="D299" s="404"/>
      <c r="E299" s="404"/>
      <c r="F299" s="404"/>
      <c r="G299" s="404"/>
      <c r="H299" s="404"/>
      <c r="I299" s="404"/>
      <c r="J299" s="404"/>
      <c r="K299" s="404"/>
      <c r="L299" s="404"/>
    </row>
    <row r="300" spans="1:12" ht="15.75" customHeight="1">
      <c r="A300" s="404"/>
      <c r="B300" s="404"/>
      <c r="C300" s="404"/>
      <c r="D300" s="404"/>
      <c r="E300" s="404"/>
      <c r="F300" s="404"/>
      <c r="G300" s="404"/>
      <c r="H300" s="404"/>
      <c r="I300" s="404"/>
      <c r="J300" s="404"/>
      <c r="K300" s="404"/>
      <c r="L300" s="404"/>
    </row>
    <row r="301" spans="1:12" ht="15.75" customHeight="1">
      <c r="A301" s="404"/>
      <c r="B301" s="404"/>
      <c r="C301" s="404"/>
      <c r="D301" s="404"/>
      <c r="E301" s="404"/>
      <c r="F301" s="404"/>
      <c r="G301" s="404"/>
      <c r="H301" s="404"/>
      <c r="I301" s="404"/>
      <c r="J301" s="404"/>
      <c r="K301" s="404"/>
      <c r="L301" s="404"/>
    </row>
    <row r="302" spans="1:12" ht="15.75" customHeight="1">
      <c r="A302" s="404"/>
      <c r="B302" s="404"/>
      <c r="C302" s="404"/>
      <c r="D302" s="404"/>
      <c r="E302" s="404"/>
      <c r="F302" s="404"/>
      <c r="G302" s="404"/>
      <c r="H302" s="404"/>
      <c r="I302" s="404"/>
      <c r="J302" s="404"/>
      <c r="K302" s="404"/>
      <c r="L302" s="404"/>
    </row>
    <row r="303" spans="1:12" ht="15.75" customHeight="1">
      <c r="A303" s="404"/>
      <c r="B303" s="404"/>
      <c r="C303" s="404"/>
      <c r="D303" s="404"/>
      <c r="E303" s="404"/>
      <c r="F303" s="404"/>
      <c r="G303" s="404"/>
      <c r="H303" s="404"/>
      <c r="I303" s="404"/>
      <c r="J303" s="404"/>
      <c r="K303" s="404"/>
      <c r="L303" s="404"/>
    </row>
    <row r="304" spans="1:12" ht="15.75" customHeight="1">
      <c r="A304" s="404"/>
      <c r="B304" s="404"/>
      <c r="C304" s="404"/>
      <c r="D304" s="404"/>
      <c r="E304" s="404"/>
      <c r="F304" s="404"/>
      <c r="G304" s="404"/>
      <c r="H304" s="404"/>
      <c r="I304" s="404"/>
      <c r="J304" s="404"/>
      <c r="K304" s="404"/>
      <c r="L304" s="404"/>
    </row>
    <row r="305" spans="1:12" ht="15.75" customHeight="1">
      <c r="A305" s="404"/>
      <c r="B305" s="404"/>
      <c r="C305" s="404"/>
      <c r="D305" s="404"/>
      <c r="E305" s="404"/>
      <c r="F305" s="404"/>
      <c r="G305" s="404"/>
      <c r="H305" s="404"/>
      <c r="I305" s="404"/>
      <c r="J305" s="404"/>
      <c r="K305" s="404"/>
      <c r="L305" s="404"/>
    </row>
    <row r="306" spans="1:12" ht="15.75" customHeight="1">
      <c r="A306" s="404"/>
      <c r="B306" s="404"/>
      <c r="C306" s="404"/>
      <c r="D306" s="404"/>
      <c r="E306" s="404"/>
      <c r="F306" s="404"/>
      <c r="G306" s="404"/>
      <c r="H306" s="404"/>
      <c r="I306" s="404"/>
      <c r="J306" s="404"/>
      <c r="K306" s="404"/>
      <c r="L306" s="404"/>
    </row>
    <row r="307" spans="1:12" ht="15.75" customHeight="1">
      <c r="A307" s="404"/>
      <c r="B307" s="404"/>
      <c r="C307" s="404"/>
      <c r="D307" s="404"/>
      <c r="E307" s="404"/>
      <c r="F307" s="404"/>
      <c r="G307" s="404"/>
      <c r="H307" s="404"/>
      <c r="I307" s="404"/>
      <c r="J307" s="404"/>
      <c r="K307" s="404"/>
      <c r="L307" s="404"/>
    </row>
    <row r="308" spans="1:12" ht="15.75" customHeight="1">
      <c r="A308" s="404"/>
      <c r="B308" s="404"/>
      <c r="C308" s="404"/>
      <c r="D308" s="404"/>
      <c r="E308" s="404"/>
      <c r="F308" s="404"/>
      <c r="G308" s="404"/>
      <c r="H308" s="404"/>
      <c r="I308" s="404"/>
      <c r="J308" s="404"/>
      <c r="K308" s="404"/>
      <c r="L308" s="404"/>
    </row>
    <row r="309" spans="1:12" ht="15.75" customHeight="1">
      <c r="A309" s="404"/>
      <c r="B309" s="404"/>
      <c r="C309" s="404"/>
      <c r="D309" s="404"/>
      <c r="E309" s="404"/>
      <c r="F309" s="404"/>
      <c r="G309" s="404"/>
      <c r="H309" s="404"/>
      <c r="I309" s="404"/>
      <c r="J309" s="404"/>
      <c r="K309" s="404"/>
      <c r="L309" s="404"/>
    </row>
    <row r="310" spans="1:12" ht="15.75" customHeight="1">
      <c r="A310" s="404"/>
      <c r="B310" s="404"/>
      <c r="C310" s="404"/>
      <c r="D310" s="404"/>
      <c r="E310" s="404"/>
      <c r="F310" s="404"/>
      <c r="G310" s="404"/>
      <c r="H310" s="404"/>
      <c r="I310" s="404"/>
      <c r="J310" s="404"/>
      <c r="K310" s="404"/>
      <c r="L310" s="404"/>
    </row>
    <row r="311" spans="1:12" ht="15.75" customHeight="1">
      <c r="A311" s="404"/>
      <c r="B311" s="404"/>
      <c r="C311" s="404"/>
      <c r="D311" s="404"/>
      <c r="E311" s="404"/>
      <c r="F311" s="404"/>
      <c r="G311" s="404"/>
      <c r="H311" s="404"/>
      <c r="I311" s="404"/>
      <c r="J311" s="404"/>
      <c r="K311" s="404"/>
      <c r="L311" s="404"/>
    </row>
    <row r="312" spans="1:12" ht="15.75" customHeight="1">
      <c r="A312" s="404"/>
      <c r="B312" s="404"/>
      <c r="C312" s="404"/>
      <c r="D312" s="404"/>
      <c r="E312" s="404"/>
      <c r="F312" s="404"/>
      <c r="G312" s="404"/>
      <c r="H312" s="404"/>
      <c r="I312" s="404"/>
      <c r="J312" s="404"/>
      <c r="K312" s="404"/>
      <c r="L312" s="404"/>
    </row>
    <row r="313" spans="1:12" ht="15.75" customHeight="1">
      <c r="A313" s="404"/>
      <c r="B313" s="404"/>
      <c r="C313" s="404"/>
      <c r="D313" s="404"/>
      <c r="E313" s="404"/>
      <c r="F313" s="404"/>
      <c r="G313" s="404"/>
      <c r="H313" s="404"/>
      <c r="I313" s="404"/>
      <c r="J313" s="404"/>
      <c r="K313" s="404"/>
      <c r="L313" s="404"/>
    </row>
    <row r="314" spans="1:12" ht="15.75" customHeight="1">
      <c r="A314" s="404"/>
      <c r="B314" s="404"/>
      <c r="C314" s="404"/>
      <c r="D314" s="404"/>
      <c r="E314" s="404"/>
      <c r="F314" s="404"/>
      <c r="G314" s="404"/>
      <c r="H314" s="404"/>
      <c r="I314" s="404"/>
      <c r="J314" s="404"/>
      <c r="K314" s="404"/>
      <c r="L314" s="404"/>
    </row>
    <row r="315" spans="1:12" ht="15.75" customHeight="1">
      <c r="A315" s="404"/>
      <c r="B315" s="404"/>
      <c r="C315" s="404"/>
      <c r="D315" s="404"/>
      <c r="E315" s="404"/>
      <c r="F315" s="404"/>
      <c r="G315" s="404"/>
      <c r="H315" s="404"/>
      <c r="I315" s="404"/>
      <c r="J315" s="404"/>
      <c r="K315" s="404"/>
      <c r="L315" s="404"/>
    </row>
    <row r="316" spans="1:12" ht="15.75" customHeight="1">
      <c r="A316" s="404"/>
      <c r="B316" s="404"/>
      <c r="C316" s="404"/>
      <c r="D316" s="404"/>
      <c r="E316" s="404"/>
      <c r="F316" s="404"/>
      <c r="G316" s="404"/>
      <c r="H316" s="404"/>
      <c r="I316" s="404"/>
      <c r="J316" s="404"/>
      <c r="K316" s="404"/>
      <c r="L316" s="404"/>
    </row>
    <row r="317" spans="1:12" ht="15.75" customHeight="1">
      <c r="A317" s="404"/>
      <c r="B317" s="404"/>
      <c r="C317" s="404"/>
      <c r="D317" s="404"/>
      <c r="E317" s="404"/>
      <c r="F317" s="404"/>
      <c r="G317" s="404"/>
      <c r="H317" s="404"/>
      <c r="I317" s="404"/>
      <c r="J317" s="404"/>
      <c r="K317" s="404"/>
      <c r="L317" s="404"/>
    </row>
    <row r="318" spans="1:12" ht="15.75" customHeight="1">
      <c r="A318" s="404"/>
      <c r="B318" s="404"/>
      <c r="C318" s="404"/>
      <c r="D318" s="404"/>
      <c r="E318" s="404"/>
      <c r="F318" s="404"/>
      <c r="G318" s="404"/>
      <c r="H318" s="404"/>
      <c r="I318" s="404"/>
      <c r="J318" s="404"/>
      <c r="K318" s="404"/>
      <c r="L318" s="404"/>
    </row>
    <row r="319" spans="1:12" ht="15.75" customHeight="1">
      <c r="A319" s="404"/>
      <c r="B319" s="404"/>
      <c r="C319" s="404"/>
      <c r="D319" s="404"/>
      <c r="E319" s="404"/>
      <c r="F319" s="404"/>
      <c r="G319" s="404"/>
      <c r="H319" s="404"/>
      <c r="I319" s="404"/>
      <c r="J319" s="404"/>
      <c r="K319" s="404"/>
      <c r="L319" s="404"/>
    </row>
    <row r="320" spans="1:12" ht="15.75" customHeight="1">
      <c r="A320" s="404"/>
      <c r="B320" s="404"/>
      <c r="C320" s="404"/>
      <c r="D320" s="404"/>
      <c r="E320" s="404"/>
      <c r="F320" s="404"/>
      <c r="G320" s="404"/>
      <c r="H320" s="404"/>
      <c r="I320" s="404"/>
      <c r="J320" s="404"/>
      <c r="K320" s="404"/>
      <c r="L320" s="404"/>
    </row>
    <row r="321" spans="1:12" ht="15.75" customHeight="1">
      <c r="A321" s="404"/>
      <c r="B321" s="404"/>
      <c r="C321" s="404"/>
      <c r="D321" s="404"/>
      <c r="E321" s="404"/>
      <c r="F321" s="404"/>
      <c r="G321" s="404"/>
      <c r="H321" s="404"/>
      <c r="I321" s="404"/>
      <c r="J321" s="404"/>
      <c r="K321" s="404"/>
      <c r="L321" s="404"/>
    </row>
    <row r="322" spans="1:12" ht="15.75" customHeight="1">
      <c r="A322" s="404"/>
      <c r="B322" s="404"/>
      <c r="C322" s="404"/>
      <c r="D322" s="404"/>
      <c r="E322" s="404"/>
      <c r="F322" s="404"/>
      <c r="G322" s="404"/>
      <c r="H322" s="404"/>
      <c r="I322" s="404"/>
      <c r="J322" s="404"/>
      <c r="K322" s="404"/>
      <c r="L322" s="404"/>
    </row>
    <row r="323" spans="1:12" ht="15.75" customHeight="1">
      <c r="A323" s="404"/>
      <c r="B323" s="404"/>
      <c r="C323" s="404"/>
      <c r="D323" s="404"/>
      <c r="E323" s="404"/>
      <c r="F323" s="404"/>
      <c r="G323" s="404"/>
      <c r="H323" s="404"/>
      <c r="I323" s="404"/>
      <c r="J323" s="404"/>
      <c r="K323" s="404"/>
      <c r="L323" s="404"/>
    </row>
    <row r="324" spans="1:12" ht="15.75" customHeight="1">
      <c r="A324" s="404"/>
      <c r="B324" s="404"/>
      <c r="C324" s="404"/>
      <c r="D324" s="404"/>
      <c r="E324" s="404"/>
      <c r="F324" s="404"/>
      <c r="G324" s="404"/>
      <c r="H324" s="404"/>
      <c r="I324" s="404"/>
      <c r="J324" s="404"/>
      <c r="K324" s="404"/>
      <c r="L324" s="404"/>
    </row>
    <row r="325" spans="1:12" ht="15.75" customHeight="1">
      <c r="A325" s="404"/>
      <c r="B325" s="404"/>
      <c r="C325" s="404"/>
      <c r="D325" s="404"/>
      <c r="E325" s="404"/>
      <c r="F325" s="404"/>
      <c r="G325" s="404"/>
      <c r="H325" s="404"/>
      <c r="I325" s="404"/>
      <c r="J325" s="404"/>
      <c r="K325" s="404"/>
      <c r="L325" s="404"/>
    </row>
    <row r="326" spans="1:12" ht="15.75" customHeight="1">
      <c r="A326" s="404"/>
      <c r="B326" s="404"/>
      <c r="C326" s="404"/>
      <c r="D326" s="404"/>
      <c r="E326" s="404"/>
      <c r="F326" s="404"/>
      <c r="G326" s="404"/>
      <c r="H326" s="404"/>
      <c r="I326" s="404"/>
      <c r="J326" s="404"/>
      <c r="K326" s="404"/>
      <c r="L326" s="404"/>
    </row>
    <row r="327" spans="1:12" ht="15.75" customHeight="1">
      <c r="A327" s="404"/>
      <c r="B327" s="404"/>
      <c r="C327" s="404"/>
      <c r="D327" s="404"/>
      <c r="E327" s="404"/>
      <c r="F327" s="404"/>
      <c r="G327" s="404"/>
      <c r="H327" s="404"/>
      <c r="I327" s="404"/>
      <c r="J327" s="404"/>
      <c r="K327" s="404"/>
      <c r="L327" s="404"/>
    </row>
    <row r="328" spans="1:12" ht="15.75" customHeight="1">
      <c r="A328" s="404"/>
      <c r="B328" s="404"/>
      <c r="C328" s="404"/>
      <c r="D328" s="404"/>
      <c r="E328" s="404"/>
      <c r="F328" s="404"/>
      <c r="G328" s="404"/>
      <c r="H328" s="404"/>
      <c r="I328" s="404"/>
      <c r="J328" s="404"/>
      <c r="K328" s="404"/>
      <c r="L328" s="404"/>
    </row>
    <row r="329" spans="1:12" ht="15.75" customHeight="1">
      <c r="A329" s="404"/>
      <c r="B329" s="404"/>
      <c r="C329" s="404"/>
      <c r="D329" s="404"/>
      <c r="E329" s="404"/>
      <c r="F329" s="404"/>
      <c r="G329" s="404"/>
      <c r="H329" s="404"/>
      <c r="I329" s="404"/>
      <c r="J329" s="404"/>
      <c r="K329" s="404"/>
      <c r="L329" s="404"/>
    </row>
    <row r="330" spans="1:12" ht="15.75" customHeight="1">
      <c r="A330" s="404"/>
      <c r="B330" s="404"/>
      <c r="C330" s="404"/>
      <c r="D330" s="404"/>
      <c r="E330" s="404"/>
      <c r="F330" s="404"/>
      <c r="G330" s="404"/>
      <c r="H330" s="404"/>
      <c r="I330" s="404"/>
      <c r="J330" s="404"/>
      <c r="K330" s="404"/>
      <c r="L330" s="404"/>
    </row>
    <row r="331" spans="1:12" ht="15.75" customHeight="1">
      <c r="A331" s="404"/>
      <c r="B331" s="404"/>
      <c r="C331" s="404"/>
      <c r="D331" s="404"/>
      <c r="E331" s="404"/>
      <c r="F331" s="404"/>
      <c r="G331" s="404"/>
      <c r="H331" s="404"/>
      <c r="I331" s="404"/>
      <c r="J331" s="404"/>
      <c r="K331" s="404"/>
      <c r="L331" s="404"/>
    </row>
    <row r="332" spans="1:12" ht="15.75" customHeight="1">
      <c r="A332" s="404"/>
      <c r="B332" s="404"/>
      <c r="C332" s="404"/>
      <c r="D332" s="404"/>
      <c r="E332" s="404"/>
      <c r="F332" s="404"/>
      <c r="G332" s="404"/>
      <c r="H332" s="404"/>
      <c r="I332" s="404"/>
      <c r="J332" s="404"/>
      <c r="K332" s="404"/>
      <c r="L332" s="404"/>
    </row>
    <row r="333" spans="1:12" ht="15.75" customHeight="1">
      <c r="A333" s="404"/>
      <c r="B333" s="404"/>
      <c r="C333" s="404"/>
      <c r="D333" s="404"/>
      <c r="E333" s="404"/>
      <c r="F333" s="404"/>
      <c r="G333" s="404"/>
      <c r="H333" s="404"/>
      <c r="I333" s="404"/>
      <c r="J333" s="404"/>
      <c r="K333" s="404"/>
      <c r="L333" s="404"/>
    </row>
    <row r="334" spans="1:12" ht="15.75" customHeight="1">
      <c r="A334" s="404"/>
      <c r="B334" s="404"/>
      <c r="C334" s="404"/>
      <c r="D334" s="404"/>
      <c r="E334" s="404"/>
      <c r="F334" s="404"/>
      <c r="G334" s="404"/>
      <c r="H334" s="404"/>
      <c r="I334" s="404"/>
      <c r="J334" s="404"/>
      <c r="K334" s="404"/>
      <c r="L334" s="404"/>
    </row>
    <row r="335" spans="1:12" ht="15.75" customHeight="1">
      <c r="A335" s="404"/>
      <c r="B335" s="404"/>
      <c r="C335" s="404"/>
      <c r="D335" s="404"/>
      <c r="E335" s="404"/>
      <c r="F335" s="404"/>
      <c r="G335" s="404"/>
      <c r="H335" s="404"/>
      <c r="I335" s="404"/>
      <c r="J335" s="404"/>
      <c r="K335" s="404"/>
      <c r="L335" s="404"/>
    </row>
    <row r="336" spans="1:12" ht="15.75" customHeight="1">
      <c r="A336" s="404"/>
      <c r="B336" s="404"/>
      <c r="C336" s="404"/>
      <c r="D336" s="404"/>
      <c r="E336" s="404"/>
      <c r="F336" s="404"/>
      <c r="G336" s="404"/>
      <c r="H336" s="404"/>
      <c r="I336" s="404"/>
      <c r="J336" s="404"/>
      <c r="K336" s="404"/>
      <c r="L336" s="404"/>
    </row>
    <row r="337" spans="1:12" ht="15.75" customHeight="1">
      <c r="A337" s="404"/>
      <c r="B337" s="404"/>
      <c r="C337" s="404"/>
      <c r="D337" s="404"/>
      <c r="E337" s="404"/>
      <c r="F337" s="404"/>
      <c r="G337" s="404"/>
      <c r="H337" s="404"/>
      <c r="I337" s="404"/>
      <c r="J337" s="404"/>
      <c r="K337" s="404"/>
      <c r="L337" s="404"/>
    </row>
    <row r="338" spans="1:12" ht="15.75" customHeight="1">
      <c r="A338" s="404"/>
      <c r="B338" s="404"/>
      <c r="C338" s="404"/>
      <c r="D338" s="404"/>
      <c r="E338" s="404"/>
      <c r="F338" s="404"/>
      <c r="G338" s="404"/>
      <c r="H338" s="404"/>
      <c r="I338" s="404"/>
      <c r="J338" s="404"/>
      <c r="K338" s="404"/>
      <c r="L338" s="404"/>
    </row>
    <row r="339" spans="1:12" ht="15.75" customHeight="1">
      <c r="A339" s="404"/>
      <c r="B339" s="404"/>
      <c r="C339" s="404"/>
      <c r="D339" s="404"/>
      <c r="E339" s="404"/>
      <c r="F339" s="404"/>
      <c r="G339" s="404"/>
      <c r="H339" s="404"/>
      <c r="I339" s="404"/>
      <c r="J339" s="404"/>
      <c r="K339" s="404"/>
      <c r="L339" s="404"/>
    </row>
    <row r="340" spans="1:12" ht="15.75" customHeight="1">
      <c r="A340" s="404"/>
      <c r="B340" s="404"/>
      <c r="C340" s="404"/>
      <c r="D340" s="404"/>
      <c r="E340" s="404"/>
      <c r="F340" s="404"/>
      <c r="G340" s="404"/>
      <c r="H340" s="404"/>
      <c r="I340" s="404"/>
      <c r="J340" s="404"/>
      <c r="K340" s="404"/>
      <c r="L340" s="404"/>
    </row>
    <row r="341" spans="1:12" ht="15.75" customHeight="1">
      <c r="A341" s="404"/>
      <c r="B341" s="404"/>
      <c r="C341" s="404"/>
      <c r="D341" s="404"/>
      <c r="E341" s="404"/>
      <c r="F341" s="404"/>
      <c r="G341" s="404"/>
      <c r="H341" s="404"/>
      <c r="I341" s="404"/>
      <c r="J341" s="404"/>
      <c r="K341" s="404"/>
      <c r="L341" s="404"/>
    </row>
    <row r="342" spans="1:12" ht="15.75" customHeight="1">
      <c r="A342" s="404"/>
      <c r="B342" s="404"/>
      <c r="C342" s="404"/>
      <c r="D342" s="404"/>
      <c r="E342" s="404"/>
      <c r="F342" s="404"/>
      <c r="G342" s="404"/>
      <c r="H342" s="404"/>
      <c r="I342" s="404"/>
      <c r="J342" s="404"/>
      <c r="K342" s="404"/>
      <c r="L342" s="404"/>
    </row>
    <row r="343" spans="1:12" ht="15.75" customHeight="1">
      <c r="A343" s="404"/>
      <c r="B343" s="404"/>
      <c r="C343" s="404"/>
      <c r="D343" s="404"/>
      <c r="E343" s="404"/>
      <c r="F343" s="404"/>
      <c r="G343" s="404"/>
      <c r="H343" s="404"/>
      <c r="I343" s="404"/>
      <c r="J343" s="404"/>
      <c r="K343" s="404"/>
      <c r="L343" s="404"/>
    </row>
    <row r="344" spans="1:12" ht="15.75" customHeight="1">
      <c r="A344" s="404"/>
      <c r="B344" s="404"/>
      <c r="C344" s="404"/>
      <c r="D344" s="404"/>
      <c r="E344" s="404"/>
      <c r="F344" s="404"/>
      <c r="G344" s="404"/>
      <c r="H344" s="404"/>
      <c r="I344" s="404"/>
      <c r="J344" s="404"/>
      <c r="K344" s="404"/>
      <c r="L344" s="404"/>
    </row>
    <row r="345" spans="1:12" ht="15.75" customHeight="1">
      <c r="A345" s="404"/>
      <c r="B345" s="404"/>
      <c r="C345" s="404"/>
      <c r="D345" s="404"/>
      <c r="E345" s="404"/>
      <c r="F345" s="404"/>
      <c r="G345" s="404"/>
      <c r="H345" s="404"/>
      <c r="I345" s="404"/>
      <c r="J345" s="404"/>
      <c r="K345" s="404"/>
      <c r="L345" s="404"/>
    </row>
    <row r="346" spans="1:12" ht="15.75" customHeight="1">
      <c r="A346" s="404"/>
      <c r="B346" s="404"/>
      <c r="C346" s="404"/>
      <c r="D346" s="404"/>
      <c r="E346" s="404"/>
      <c r="F346" s="404"/>
      <c r="G346" s="404"/>
      <c r="H346" s="404"/>
      <c r="I346" s="404"/>
      <c r="J346" s="404"/>
      <c r="K346" s="404"/>
      <c r="L346" s="404"/>
    </row>
    <row r="347" spans="1:12" ht="15.75" customHeight="1">
      <c r="A347" s="404"/>
      <c r="B347" s="404"/>
      <c r="C347" s="404"/>
      <c r="D347" s="404"/>
      <c r="E347" s="404"/>
      <c r="F347" s="404"/>
      <c r="G347" s="404"/>
      <c r="H347" s="404"/>
      <c r="I347" s="404"/>
      <c r="J347" s="404"/>
      <c r="K347" s="404"/>
      <c r="L347" s="404"/>
    </row>
    <row r="348" spans="1:12" ht="15.75" customHeight="1">
      <c r="A348" s="404"/>
      <c r="B348" s="404"/>
      <c r="C348" s="404"/>
      <c r="D348" s="404"/>
      <c r="E348" s="404"/>
      <c r="F348" s="404"/>
      <c r="G348" s="404"/>
      <c r="H348" s="404"/>
      <c r="I348" s="404"/>
      <c r="J348" s="404"/>
      <c r="K348" s="404"/>
      <c r="L348" s="404"/>
    </row>
    <row r="349" spans="1:12" ht="15.75" customHeight="1">
      <c r="A349" s="404"/>
      <c r="B349" s="404"/>
      <c r="C349" s="404"/>
      <c r="D349" s="404"/>
      <c r="E349" s="404"/>
      <c r="F349" s="404"/>
      <c r="G349" s="404"/>
      <c r="H349" s="404"/>
      <c r="I349" s="404"/>
      <c r="J349" s="404"/>
      <c r="K349" s="404"/>
      <c r="L349" s="404"/>
    </row>
    <row r="350" spans="1:12" ht="15.75" customHeight="1">
      <c r="A350" s="404"/>
      <c r="B350" s="404"/>
      <c r="C350" s="404"/>
      <c r="D350" s="404"/>
      <c r="E350" s="404"/>
      <c r="F350" s="404"/>
      <c r="G350" s="404"/>
      <c r="H350" s="404"/>
      <c r="I350" s="404"/>
      <c r="J350" s="404"/>
      <c r="K350" s="404"/>
      <c r="L350" s="404"/>
    </row>
    <row r="351" spans="1:12" ht="15.75" customHeight="1">
      <c r="A351" s="404"/>
      <c r="B351" s="404"/>
      <c r="C351" s="404"/>
      <c r="D351" s="404"/>
      <c r="E351" s="404"/>
      <c r="F351" s="404"/>
      <c r="G351" s="404"/>
      <c r="H351" s="404"/>
      <c r="I351" s="404"/>
      <c r="J351" s="404"/>
      <c r="K351" s="404"/>
      <c r="L351" s="404"/>
    </row>
    <row r="352" spans="1:12" ht="15.75" customHeight="1">
      <c r="A352" s="404"/>
      <c r="B352" s="404"/>
      <c r="C352" s="404"/>
      <c r="D352" s="404"/>
      <c r="E352" s="404"/>
      <c r="F352" s="404"/>
      <c r="G352" s="404"/>
      <c r="H352" s="404"/>
      <c r="I352" s="404"/>
      <c r="J352" s="404"/>
      <c r="K352" s="404"/>
      <c r="L352" s="404"/>
    </row>
    <row r="353" spans="1:12" ht="15.75" customHeight="1">
      <c r="A353" s="404"/>
      <c r="B353" s="404"/>
      <c r="C353" s="404"/>
      <c r="D353" s="404"/>
      <c r="E353" s="404"/>
      <c r="F353" s="404"/>
      <c r="G353" s="404"/>
      <c r="H353" s="404"/>
      <c r="I353" s="404"/>
      <c r="J353" s="404"/>
      <c r="K353" s="404"/>
      <c r="L353" s="404"/>
    </row>
    <row r="354" spans="1:12" ht="15.75" customHeight="1">
      <c r="A354" s="404"/>
      <c r="B354" s="404"/>
      <c r="C354" s="404"/>
      <c r="D354" s="404"/>
      <c r="E354" s="404"/>
      <c r="F354" s="404"/>
      <c r="G354" s="404"/>
      <c r="H354" s="404"/>
      <c r="I354" s="404"/>
      <c r="J354" s="404"/>
      <c r="K354" s="404"/>
      <c r="L354" s="404"/>
    </row>
    <row r="355" spans="1:12" ht="15.75" customHeight="1">
      <c r="A355" s="404"/>
      <c r="B355" s="404"/>
      <c r="C355" s="404"/>
      <c r="D355" s="404"/>
      <c r="E355" s="404"/>
      <c r="F355" s="404"/>
      <c r="G355" s="404"/>
      <c r="H355" s="404"/>
      <c r="I355" s="404"/>
      <c r="J355" s="404"/>
      <c r="K355" s="404"/>
      <c r="L355" s="404"/>
    </row>
    <row r="356" spans="1:12" ht="15.75" customHeight="1">
      <c r="A356" s="404"/>
      <c r="B356" s="404"/>
      <c r="C356" s="404"/>
      <c r="D356" s="404"/>
      <c r="E356" s="404"/>
      <c r="F356" s="404"/>
      <c r="G356" s="404"/>
      <c r="H356" s="404"/>
      <c r="I356" s="404"/>
      <c r="J356" s="404"/>
      <c r="K356" s="404"/>
      <c r="L356" s="404"/>
    </row>
    <row r="357" spans="1:12" ht="15.75" customHeight="1">
      <c r="A357" s="404"/>
      <c r="B357" s="404"/>
      <c r="C357" s="404"/>
      <c r="D357" s="404"/>
      <c r="E357" s="404"/>
      <c r="F357" s="404"/>
      <c r="G357" s="404"/>
      <c r="H357" s="404"/>
      <c r="I357" s="404"/>
      <c r="J357" s="404"/>
      <c r="K357" s="404"/>
      <c r="L357" s="404"/>
    </row>
    <row r="358" spans="1:12" ht="15.75" customHeight="1">
      <c r="A358" s="404"/>
      <c r="B358" s="404"/>
      <c r="C358" s="404"/>
      <c r="D358" s="404"/>
      <c r="E358" s="404"/>
      <c r="F358" s="404"/>
      <c r="G358" s="404"/>
      <c r="H358" s="404"/>
      <c r="I358" s="404"/>
      <c r="J358" s="404"/>
      <c r="K358" s="404"/>
      <c r="L358" s="404"/>
    </row>
    <row r="359" spans="1:12" ht="15.75" customHeight="1">
      <c r="A359" s="404"/>
      <c r="B359" s="404"/>
      <c r="C359" s="404"/>
      <c r="D359" s="404"/>
      <c r="E359" s="404"/>
      <c r="F359" s="404"/>
      <c r="G359" s="404"/>
      <c r="H359" s="404"/>
      <c r="I359" s="404"/>
      <c r="J359" s="404"/>
      <c r="K359" s="404"/>
      <c r="L359" s="404"/>
    </row>
    <row r="360" spans="1:12" ht="15.75" customHeight="1">
      <c r="A360" s="404"/>
      <c r="B360" s="404"/>
      <c r="C360" s="404"/>
      <c r="D360" s="404"/>
      <c r="E360" s="404"/>
      <c r="F360" s="404"/>
      <c r="G360" s="404"/>
      <c r="H360" s="404"/>
      <c r="I360" s="404"/>
      <c r="J360" s="404"/>
      <c r="K360" s="404"/>
      <c r="L360" s="404"/>
    </row>
    <row r="361" spans="1:12" ht="15.75" customHeight="1">
      <c r="A361" s="404"/>
      <c r="B361" s="404"/>
      <c r="C361" s="404"/>
      <c r="D361" s="404"/>
      <c r="E361" s="404"/>
      <c r="F361" s="404"/>
      <c r="G361" s="404"/>
      <c r="H361" s="404"/>
      <c r="I361" s="404"/>
      <c r="J361" s="404"/>
      <c r="K361" s="404"/>
      <c r="L361" s="404"/>
    </row>
    <row r="362" spans="1:12" ht="15.75" customHeight="1">
      <c r="A362" s="404"/>
      <c r="B362" s="404"/>
      <c r="C362" s="404"/>
      <c r="D362" s="404"/>
      <c r="E362" s="404"/>
      <c r="F362" s="404"/>
      <c r="G362" s="404"/>
      <c r="H362" s="404"/>
      <c r="I362" s="404"/>
      <c r="J362" s="404"/>
      <c r="K362" s="404"/>
      <c r="L362" s="404"/>
    </row>
    <row r="363" spans="1:12" ht="15.75" customHeight="1">
      <c r="A363" s="404"/>
      <c r="B363" s="404"/>
      <c r="C363" s="404"/>
      <c r="D363" s="404"/>
      <c r="E363" s="404"/>
      <c r="F363" s="404"/>
      <c r="G363" s="404"/>
      <c r="H363" s="404"/>
      <c r="I363" s="404"/>
      <c r="J363" s="404"/>
      <c r="K363" s="404"/>
      <c r="L363" s="404"/>
    </row>
    <row r="364" spans="1:12" ht="15.75" customHeight="1">
      <c r="A364" s="404"/>
      <c r="B364" s="404"/>
      <c r="C364" s="404"/>
      <c r="D364" s="404"/>
      <c r="E364" s="404"/>
      <c r="F364" s="404"/>
      <c r="G364" s="404"/>
      <c r="H364" s="404"/>
      <c r="I364" s="404"/>
      <c r="J364" s="404"/>
      <c r="K364" s="404"/>
      <c r="L364" s="404"/>
    </row>
    <row r="365" spans="1:12" ht="15.75" customHeight="1">
      <c r="A365" s="404"/>
      <c r="B365" s="404"/>
      <c r="C365" s="404"/>
      <c r="D365" s="404"/>
      <c r="E365" s="404"/>
      <c r="F365" s="404"/>
      <c r="G365" s="404"/>
      <c r="H365" s="404"/>
      <c r="I365" s="404"/>
      <c r="J365" s="404"/>
      <c r="K365" s="404"/>
      <c r="L365" s="404"/>
    </row>
    <row r="366" spans="1:12" ht="15.75" customHeight="1">
      <c r="A366" s="404"/>
      <c r="B366" s="404"/>
      <c r="C366" s="404"/>
      <c r="D366" s="404"/>
      <c r="E366" s="404"/>
      <c r="F366" s="404"/>
      <c r="G366" s="404"/>
      <c r="H366" s="404"/>
      <c r="I366" s="404"/>
      <c r="J366" s="404"/>
      <c r="K366" s="404"/>
      <c r="L366" s="404"/>
    </row>
    <row r="367" spans="1:12" ht="15.75" customHeight="1">
      <c r="A367" s="404"/>
      <c r="B367" s="404"/>
      <c r="C367" s="404"/>
      <c r="D367" s="404"/>
      <c r="E367" s="404"/>
      <c r="F367" s="404"/>
      <c r="G367" s="404"/>
      <c r="H367" s="404"/>
      <c r="I367" s="404"/>
      <c r="J367" s="404"/>
      <c r="K367" s="404"/>
      <c r="L367" s="404"/>
    </row>
    <row r="368" spans="1:12" ht="15.75" customHeight="1">
      <c r="A368" s="404"/>
      <c r="B368" s="404"/>
      <c r="C368" s="404"/>
      <c r="D368" s="404"/>
      <c r="E368" s="404"/>
      <c r="F368" s="404"/>
      <c r="G368" s="404"/>
      <c r="H368" s="404"/>
      <c r="I368" s="404"/>
      <c r="J368" s="404"/>
      <c r="K368" s="404"/>
      <c r="L368" s="404"/>
    </row>
    <row r="369" spans="1:12" ht="15.75" customHeight="1">
      <c r="A369" s="404"/>
      <c r="B369" s="404"/>
      <c r="C369" s="404"/>
      <c r="D369" s="404"/>
      <c r="E369" s="404"/>
      <c r="F369" s="404"/>
      <c r="G369" s="404"/>
      <c r="H369" s="404"/>
      <c r="I369" s="404"/>
      <c r="J369" s="404"/>
      <c r="K369" s="404"/>
      <c r="L369" s="404"/>
    </row>
    <row r="370" spans="1:12" ht="15.75" customHeight="1">
      <c r="A370" s="404"/>
      <c r="B370" s="404"/>
      <c r="C370" s="404"/>
      <c r="D370" s="404"/>
      <c r="E370" s="404"/>
      <c r="F370" s="404"/>
      <c r="G370" s="404"/>
      <c r="H370" s="404"/>
      <c r="I370" s="404"/>
      <c r="J370" s="404"/>
      <c r="K370" s="404"/>
      <c r="L370" s="404"/>
    </row>
    <row r="371" spans="1:12" ht="15.75" customHeight="1">
      <c r="A371" s="404"/>
      <c r="B371" s="404"/>
      <c r="C371" s="404"/>
      <c r="D371" s="404"/>
      <c r="E371" s="404"/>
      <c r="F371" s="404"/>
      <c r="G371" s="404"/>
      <c r="H371" s="404"/>
      <c r="I371" s="404"/>
      <c r="J371" s="404"/>
      <c r="K371" s="404"/>
      <c r="L371" s="404"/>
    </row>
    <row r="372" spans="1:12" ht="15.75" customHeight="1">
      <c r="A372" s="404"/>
      <c r="B372" s="404"/>
      <c r="C372" s="404"/>
      <c r="D372" s="404"/>
      <c r="E372" s="404"/>
      <c r="F372" s="404"/>
      <c r="G372" s="404"/>
      <c r="H372" s="404"/>
      <c r="I372" s="404"/>
      <c r="J372" s="404"/>
      <c r="K372" s="404"/>
      <c r="L372" s="404"/>
    </row>
    <row r="373" spans="1:12" ht="15.75" customHeight="1">
      <c r="A373" s="404"/>
      <c r="B373" s="404"/>
      <c r="C373" s="404"/>
      <c r="D373" s="404"/>
      <c r="E373" s="404"/>
      <c r="F373" s="404"/>
      <c r="G373" s="404"/>
      <c r="H373" s="404"/>
      <c r="I373" s="404"/>
      <c r="J373" s="404"/>
      <c r="K373" s="404"/>
      <c r="L373" s="404"/>
    </row>
    <row r="374" spans="1:12" ht="15.75" customHeight="1">
      <c r="A374" s="404"/>
      <c r="B374" s="404"/>
      <c r="C374" s="404"/>
      <c r="D374" s="404"/>
      <c r="E374" s="404"/>
      <c r="F374" s="404"/>
      <c r="G374" s="404"/>
      <c r="H374" s="404"/>
      <c r="I374" s="404"/>
      <c r="J374" s="404"/>
      <c r="K374" s="404"/>
      <c r="L374" s="404"/>
    </row>
    <row r="375" spans="1:12" ht="15.75" customHeight="1">
      <c r="A375" s="404"/>
      <c r="B375" s="404"/>
      <c r="C375" s="404"/>
      <c r="D375" s="404"/>
      <c r="E375" s="404"/>
      <c r="F375" s="404"/>
      <c r="G375" s="404"/>
      <c r="H375" s="404"/>
      <c r="I375" s="404"/>
      <c r="J375" s="404"/>
      <c r="K375" s="404"/>
      <c r="L375" s="404"/>
    </row>
    <row r="376" spans="1:12" ht="15.75" customHeight="1">
      <c r="A376" s="404"/>
      <c r="B376" s="404"/>
      <c r="C376" s="404"/>
      <c r="D376" s="404"/>
      <c r="E376" s="404"/>
      <c r="F376" s="404"/>
      <c r="G376" s="404"/>
      <c r="H376" s="404"/>
      <c r="I376" s="404"/>
      <c r="J376" s="404"/>
      <c r="K376" s="404"/>
      <c r="L376" s="404"/>
    </row>
    <row r="377" spans="1:12" ht="15.75" customHeight="1">
      <c r="A377" s="404"/>
      <c r="B377" s="404"/>
      <c r="C377" s="404"/>
      <c r="D377" s="404"/>
      <c r="E377" s="404"/>
      <c r="F377" s="404"/>
      <c r="G377" s="404"/>
      <c r="H377" s="404"/>
      <c r="I377" s="404"/>
      <c r="J377" s="404"/>
      <c r="K377" s="404"/>
      <c r="L377" s="404"/>
    </row>
    <row r="378" spans="1:12" ht="15.75" customHeight="1">
      <c r="A378" s="404"/>
      <c r="B378" s="404"/>
      <c r="C378" s="404"/>
      <c r="D378" s="404"/>
      <c r="E378" s="404"/>
      <c r="F378" s="404"/>
      <c r="G378" s="404"/>
      <c r="H378" s="404"/>
      <c r="I378" s="404"/>
      <c r="J378" s="404"/>
      <c r="K378" s="404"/>
      <c r="L378" s="404"/>
    </row>
    <row r="379" spans="1:12" ht="15.75" customHeight="1">
      <c r="A379" s="404"/>
      <c r="B379" s="404"/>
      <c r="C379" s="404"/>
      <c r="D379" s="404"/>
      <c r="E379" s="404"/>
      <c r="F379" s="404"/>
      <c r="G379" s="404"/>
      <c r="H379" s="404"/>
      <c r="I379" s="404"/>
      <c r="J379" s="404"/>
      <c r="K379" s="404"/>
      <c r="L379" s="404"/>
    </row>
    <row r="380" spans="1:12" ht="15.75" customHeight="1">
      <c r="A380" s="404"/>
      <c r="B380" s="404"/>
      <c r="C380" s="404"/>
      <c r="D380" s="404"/>
      <c r="E380" s="404"/>
      <c r="F380" s="404"/>
      <c r="G380" s="404"/>
      <c r="H380" s="404"/>
      <c r="I380" s="404"/>
      <c r="J380" s="404"/>
      <c r="K380" s="404"/>
      <c r="L380" s="404"/>
    </row>
    <row r="381" spans="1:12" ht="15.75" customHeight="1">
      <c r="A381" s="404"/>
      <c r="B381" s="404"/>
      <c r="C381" s="404"/>
      <c r="D381" s="404"/>
      <c r="E381" s="404"/>
      <c r="F381" s="404"/>
      <c r="G381" s="404"/>
      <c r="H381" s="404"/>
      <c r="I381" s="404"/>
      <c r="J381" s="404"/>
      <c r="K381" s="404"/>
      <c r="L381" s="404"/>
    </row>
    <row r="382" spans="1:12" ht="15.75" customHeight="1">
      <c r="A382" s="404"/>
      <c r="B382" s="404"/>
      <c r="C382" s="404"/>
      <c r="D382" s="404"/>
      <c r="E382" s="404"/>
      <c r="F382" s="404"/>
      <c r="G382" s="404"/>
      <c r="H382" s="404"/>
      <c r="I382" s="404"/>
      <c r="J382" s="404"/>
      <c r="K382" s="404"/>
      <c r="L382" s="404"/>
    </row>
    <row r="383" spans="1:12" ht="15.75" customHeight="1">
      <c r="A383" s="404"/>
      <c r="B383" s="404"/>
      <c r="C383" s="404"/>
      <c r="D383" s="404"/>
      <c r="E383" s="404"/>
      <c r="F383" s="404"/>
      <c r="G383" s="404"/>
      <c r="H383" s="404"/>
      <c r="I383" s="404"/>
      <c r="J383" s="404"/>
      <c r="K383" s="404"/>
      <c r="L383" s="404"/>
    </row>
    <row r="384" spans="1:12" ht="15.75" customHeight="1">
      <c r="A384" s="404"/>
      <c r="B384" s="404"/>
      <c r="C384" s="404"/>
      <c r="D384" s="404"/>
      <c r="E384" s="404"/>
      <c r="F384" s="404"/>
      <c r="G384" s="404"/>
      <c r="H384" s="404"/>
      <c r="I384" s="404"/>
      <c r="J384" s="404"/>
      <c r="K384" s="404"/>
      <c r="L384" s="404"/>
    </row>
    <row r="385" spans="1:12" ht="15.75" customHeight="1">
      <c r="A385" s="404"/>
      <c r="B385" s="404"/>
      <c r="C385" s="404"/>
      <c r="D385" s="404"/>
      <c r="E385" s="404"/>
      <c r="F385" s="404"/>
      <c r="G385" s="404"/>
      <c r="H385" s="404"/>
      <c r="I385" s="404"/>
      <c r="J385" s="404"/>
      <c r="K385" s="404"/>
      <c r="L385" s="404"/>
    </row>
    <row r="386" spans="1:12" ht="15.75" customHeight="1">
      <c r="A386" s="404"/>
      <c r="B386" s="404"/>
      <c r="C386" s="404"/>
      <c r="D386" s="404"/>
      <c r="E386" s="404"/>
      <c r="F386" s="404"/>
      <c r="G386" s="404"/>
      <c r="H386" s="404"/>
      <c r="I386" s="404"/>
      <c r="J386" s="404"/>
      <c r="K386" s="404"/>
      <c r="L386" s="404"/>
    </row>
    <row r="387" spans="1:12" ht="15.75" customHeight="1">
      <c r="A387" s="404"/>
      <c r="B387" s="404"/>
      <c r="C387" s="404"/>
      <c r="D387" s="404"/>
      <c r="E387" s="404"/>
      <c r="F387" s="404"/>
      <c r="G387" s="404"/>
      <c r="H387" s="404"/>
      <c r="I387" s="404"/>
      <c r="J387" s="404"/>
      <c r="K387" s="404"/>
      <c r="L387" s="404"/>
    </row>
    <row r="388" spans="1:12" ht="15.75" customHeight="1">
      <c r="A388" s="404"/>
      <c r="B388" s="404"/>
      <c r="C388" s="404"/>
      <c r="D388" s="404"/>
      <c r="E388" s="404"/>
      <c r="F388" s="404"/>
      <c r="G388" s="404"/>
      <c r="H388" s="404"/>
      <c r="I388" s="404"/>
      <c r="J388" s="404"/>
      <c r="K388" s="404"/>
      <c r="L388" s="404"/>
    </row>
    <row r="389" spans="1:12" ht="15.75" customHeight="1">
      <c r="A389" s="404"/>
      <c r="B389" s="404"/>
      <c r="C389" s="404"/>
      <c r="D389" s="404"/>
      <c r="E389" s="404"/>
      <c r="F389" s="404"/>
      <c r="G389" s="404"/>
      <c r="H389" s="404"/>
      <c r="I389" s="404"/>
      <c r="J389" s="404"/>
      <c r="K389" s="404"/>
      <c r="L389" s="404"/>
    </row>
    <row r="390" spans="1:12" ht="15.75" customHeight="1">
      <c r="A390" s="404"/>
      <c r="B390" s="404"/>
      <c r="C390" s="404"/>
      <c r="D390" s="404"/>
      <c r="E390" s="404"/>
      <c r="F390" s="404"/>
      <c r="G390" s="404"/>
      <c r="H390" s="404"/>
      <c r="I390" s="404"/>
      <c r="J390" s="404"/>
      <c r="K390" s="404"/>
      <c r="L390" s="404"/>
    </row>
    <row r="391" spans="1:12" ht="15.75" customHeight="1">
      <c r="A391" s="404"/>
      <c r="B391" s="404"/>
      <c r="C391" s="404"/>
      <c r="D391" s="404"/>
      <c r="E391" s="404"/>
      <c r="F391" s="404"/>
      <c r="G391" s="404"/>
      <c r="H391" s="404"/>
      <c r="I391" s="404"/>
      <c r="J391" s="404"/>
      <c r="K391" s="404"/>
      <c r="L391" s="404"/>
    </row>
    <row r="392" spans="1:12" ht="15.75" customHeight="1">
      <c r="A392" s="404"/>
      <c r="B392" s="404"/>
      <c r="C392" s="404"/>
      <c r="D392" s="404"/>
      <c r="E392" s="404"/>
      <c r="F392" s="404"/>
      <c r="G392" s="404"/>
      <c r="H392" s="404"/>
      <c r="I392" s="404"/>
      <c r="J392" s="404"/>
      <c r="K392" s="404"/>
      <c r="L392" s="404"/>
    </row>
    <row r="393" spans="1:12" ht="15.75" customHeight="1">
      <c r="A393" s="404"/>
      <c r="B393" s="404"/>
      <c r="C393" s="404"/>
      <c r="D393" s="404"/>
      <c r="E393" s="404"/>
      <c r="F393" s="404"/>
      <c r="G393" s="404"/>
      <c r="H393" s="404"/>
      <c r="I393" s="404"/>
      <c r="J393" s="404"/>
      <c r="K393" s="404"/>
      <c r="L393" s="404"/>
    </row>
    <row r="394" spans="1:12" ht="15.75" customHeight="1">
      <c r="A394" s="404"/>
      <c r="B394" s="404"/>
      <c r="C394" s="404"/>
      <c r="D394" s="404"/>
      <c r="E394" s="404"/>
      <c r="F394" s="404"/>
      <c r="G394" s="404"/>
      <c r="H394" s="404"/>
      <c r="I394" s="404"/>
      <c r="J394" s="404"/>
      <c r="K394" s="404"/>
      <c r="L394" s="404"/>
    </row>
    <row r="395" spans="1:12" ht="15.75" customHeight="1">
      <c r="A395" s="404"/>
      <c r="B395" s="404"/>
      <c r="C395" s="404"/>
      <c r="D395" s="404"/>
      <c r="E395" s="404"/>
      <c r="F395" s="404"/>
      <c r="G395" s="404"/>
      <c r="H395" s="404"/>
      <c r="I395" s="404"/>
      <c r="J395" s="404"/>
      <c r="K395" s="404"/>
      <c r="L395" s="404"/>
    </row>
    <row r="396" spans="1:12" ht="15.75" customHeight="1">
      <c r="A396" s="404"/>
      <c r="B396" s="404"/>
      <c r="C396" s="404"/>
      <c r="D396" s="404"/>
      <c r="E396" s="404"/>
      <c r="F396" s="404"/>
      <c r="G396" s="404"/>
      <c r="H396" s="404"/>
      <c r="I396" s="404"/>
      <c r="J396" s="404"/>
      <c r="K396" s="404"/>
      <c r="L396" s="404"/>
    </row>
    <row r="397" spans="1:12" ht="15.75" customHeight="1">
      <c r="A397" s="404"/>
      <c r="B397" s="404"/>
      <c r="C397" s="404"/>
      <c r="D397" s="404"/>
      <c r="E397" s="404"/>
      <c r="F397" s="404"/>
      <c r="G397" s="404"/>
      <c r="H397" s="404"/>
      <c r="I397" s="404"/>
      <c r="J397" s="404"/>
      <c r="K397" s="404"/>
      <c r="L397" s="404"/>
    </row>
    <row r="398" spans="1:12" ht="15.75" customHeight="1">
      <c r="A398" s="404"/>
      <c r="B398" s="404"/>
      <c r="C398" s="404"/>
      <c r="D398" s="404"/>
      <c r="E398" s="404"/>
      <c r="F398" s="404"/>
      <c r="G398" s="404"/>
      <c r="H398" s="404"/>
      <c r="I398" s="404"/>
      <c r="J398" s="404"/>
      <c r="K398" s="404"/>
      <c r="L398" s="404"/>
    </row>
    <row r="399" spans="1:12" ht="15.75" customHeight="1">
      <c r="A399" s="404"/>
      <c r="B399" s="404"/>
      <c r="C399" s="404"/>
      <c r="D399" s="404"/>
      <c r="E399" s="404"/>
      <c r="F399" s="404"/>
      <c r="G399" s="404"/>
      <c r="H399" s="404"/>
      <c r="I399" s="404"/>
      <c r="J399" s="404"/>
      <c r="K399" s="404"/>
      <c r="L399" s="404"/>
    </row>
    <row r="400" spans="1:12" ht="15.75" customHeight="1">
      <c r="A400" s="404"/>
      <c r="B400" s="404"/>
      <c r="C400" s="404"/>
      <c r="D400" s="404"/>
      <c r="E400" s="404"/>
      <c r="F400" s="404"/>
      <c r="G400" s="404"/>
      <c r="H400" s="404"/>
      <c r="I400" s="404"/>
      <c r="J400" s="404"/>
      <c r="K400" s="404"/>
      <c r="L400" s="404"/>
    </row>
    <row r="401" spans="1:12" ht="15.75" customHeight="1">
      <c r="A401" s="404"/>
      <c r="B401" s="404"/>
      <c r="C401" s="404"/>
      <c r="D401" s="404"/>
      <c r="E401" s="404"/>
      <c r="F401" s="404"/>
      <c r="G401" s="404"/>
      <c r="H401" s="404"/>
      <c r="I401" s="404"/>
      <c r="J401" s="404"/>
      <c r="K401" s="404"/>
      <c r="L401" s="404"/>
    </row>
    <row r="402" spans="1:12" ht="15.75" customHeight="1">
      <c r="A402" s="404"/>
      <c r="B402" s="404"/>
      <c r="C402" s="404"/>
      <c r="D402" s="404"/>
      <c r="E402" s="404"/>
      <c r="F402" s="404"/>
      <c r="G402" s="404"/>
      <c r="H402" s="404"/>
      <c r="I402" s="404"/>
      <c r="J402" s="404"/>
      <c r="K402" s="404"/>
      <c r="L402" s="404"/>
    </row>
    <row r="403" spans="1:12" ht="15.75" customHeight="1">
      <c r="A403" s="404"/>
      <c r="B403" s="404"/>
      <c r="C403" s="404"/>
      <c r="D403" s="404"/>
      <c r="E403" s="404"/>
      <c r="F403" s="404"/>
      <c r="G403" s="404"/>
      <c r="H403" s="404"/>
      <c r="I403" s="404"/>
      <c r="J403" s="404"/>
      <c r="K403" s="404"/>
      <c r="L403" s="404"/>
    </row>
    <row r="404" spans="1:12" ht="15.75" customHeight="1">
      <c r="A404" s="404"/>
      <c r="B404" s="404"/>
      <c r="C404" s="404"/>
      <c r="D404" s="404"/>
      <c r="E404" s="404"/>
      <c r="F404" s="404"/>
      <c r="G404" s="404"/>
      <c r="H404" s="404"/>
      <c r="I404" s="404"/>
      <c r="J404" s="404"/>
      <c r="K404" s="404"/>
      <c r="L404" s="404"/>
    </row>
    <row r="405" spans="1:12" ht="15.75" customHeight="1">
      <c r="A405" s="404"/>
      <c r="B405" s="404"/>
      <c r="C405" s="404"/>
      <c r="D405" s="404"/>
      <c r="E405" s="404"/>
      <c r="F405" s="404"/>
      <c r="G405" s="404"/>
      <c r="H405" s="404"/>
      <c r="I405" s="404"/>
      <c r="J405" s="404"/>
      <c r="K405" s="404"/>
      <c r="L405" s="404"/>
    </row>
    <row r="406" spans="1:12" ht="15.75" customHeight="1">
      <c r="A406" s="404"/>
      <c r="B406" s="404"/>
      <c r="C406" s="404"/>
      <c r="D406" s="404"/>
      <c r="E406" s="404"/>
      <c r="F406" s="404"/>
      <c r="G406" s="404"/>
      <c r="H406" s="404"/>
      <c r="I406" s="404"/>
      <c r="J406" s="404"/>
      <c r="K406" s="404"/>
      <c r="L406" s="404"/>
    </row>
    <row r="407" spans="1:12" ht="15.75" customHeight="1">
      <c r="A407" s="404"/>
      <c r="B407" s="404"/>
      <c r="C407" s="404"/>
      <c r="D407" s="404"/>
      <c r="E407" s="404"/>
      <c r="F407" s="404"/>
      <c r="G407" s="404"/>
      <c r="H407" s="404"/>
      <c r="I407" s="404"/>
      <c r="J407" s="404"/>
      <c r="K407" s="404"/>
      <c r="L407" s="404"/>
    </row>
    <row r="408" spans="1:12" ht="15.75" customHeight="1">
      <c r="A408" s="404"/>
      <c r="B408" s="404"/>
      <c r="C408" s="404"/>
      <c r="D408" s="404"/>
      <c r="E408" s="404"/>
      <c r="F408" s="404"/>
      <c r="G408" s="404"/>
      <c r="H408" s="404"/>
      <c r="I408" s="404"/>
      <c r="J408" s="404"/>
      <c r="K408" s="404"/>
      <c r="L408" s="404"/>
    </row>
    <row r="409" spans="1:12" ht="15.75" customHeight="1">
      <c r="A409" s="404"/>
      <c r="B409" s="404"/>
      <c r="C409" s="404"/>
      <c r="D409" s="404"/>
      <c r="E409" s="404"/>
      <c r="F409" s="404"/>
      <c r="G409" s="404"/>
      <c r="H409" s="404"/>
      <c r="I409" s="404"/>
      <c r="J409" s="404"/>
      <c r="K409" s="404"/>
      <c r="L409" s="404"/>
    </row>
    <row r="410" spans="1:12" ht="15.75" customHeight="1">
      <c r="A410" s="404"/>
      <c r="B410" s="404"/>
      <c r="C410" s="404"/>
      <c r="D410" s="404"/>
      <c r="E410" s="404"/>
      <c r="F410" s="404"/>
      <c r="G410" s="404"/>
      <c r="H410" s="404"/>
      <c r="I410" s="404"/>
      <c r="J410" s="404"/>
      <c r="K410" s="404"/>
      <c r="L410" s="404"/>
    </row>
    <row r="411" spans="1:12" ht="15.75" customHeight="1">
      <c r="A411" s="404"/>
      <c r="B411" s="404"/>
      <c r="C411" s="404"/>
      <c r="D411" s="404"/>
      <c r="E411" s="404"/>
      <c r="F411" s="404"/>
      <c r="G411" s="404"/>
      <c r="H411" s="404"/>
      <c r="I411" s="404"/>
      <c r="J411" s="404"/>
      <c r="K411" s="404"/>
      <c r="L411" s="404"/>
    </row>
    <row r="412" spans="1:12" ht="15.75" customHeight="1">
      <c r="A412" s="404"/>
      <c r="B412" s="404"/>
      <c r="C412" s="404"/>
      <c r="D412" s="404"/>
      <c r="E412" s="404"/>
      <c r="F412" s="404"/>
      <c r="G412" s="404"/>
      <c r="H412" s="404"/>
      <c r="I412" s="404"/>
      <c r="J412" s="404"/>
      <c r="K412" s="404"/>
      <c r="L412" s="404"/>
    </row>
    <row r="413" spans="1:12" ht="15.75" customHeight="1">
      <c r="A413" s="404"/>
      <c r="B413" s="404"/>
      <c r="C413" s="404"/>
      <c r="D413" s="404"/>
      <c r="E413" s="404"/>
      <c r="F413" s="404"/>
      <c r="G413" s="404"/>
      <c r="H413" s="404"/>
      <c r="I413" s="404"/>
      <c r="J413" s="404"/>
      <c r="K413" s="404"/>
      <c r="L413" s="404"/>
    </row>
    <row r="414" spans="1:12" ht="15.75" customHeight="1">
      <c r="A414" s="404"/>
      <c r="B414" s="404"/>
      <c r="C414" s="404"/>
      <c r="D414" s="404"/>
      <c r="E414" s="404"/>
      <c r="F414" s="404"/>
      <c r="G414" s="404"/>
      <c r="H414" s="404"/>
      <c r="I414" s="404"/>
      <c r="J414" s="404"/>
      <c r="K414" s="404"/>
      <c r="L414" s="404"/>
    </row>
    <row r="415" spans="1:12" ht="15.75" customHeight="1">
      <c r="A415" s="404"/>
      <c r="B415" s="404"/>
      <c r="C415" s="404"/>
      <c r="D415" s="404"/>
      <c r="E415" s="404"/>
      <c r="F415" s="404"/>
      <c r="G415" s="404"/>
      <c r="H415" s="404"/>
      <c r="I415" s="404"/>
      <c r="J415" s="404"/>
      <c r="K415" s="404"/>
      <c r="L415" s="404"/>
    </row>
    <row r="416" spans="1:12" ht="15.75" customHeight="1">
      <c r="A416" s="404"/>
      <c r="B416" s="404"/>
      <c r="C416" s="404"/>
      <c r="D416" s="404"/>
      <c r="E416" s="404"/>
      <c r="F416" s="404"/>
      <c r="G416" s="404"/>
      <c r="H416" s="404"/>
      <c r="I416" s="404"/>
      <c r="J416" s="404"/>
      <c r="K416" s="404"/>
      <c r="L416" s="404"/>
    </row>
    <row r="417" spans="1:12" ht="15.75" customHeight="1">
      <c r="A417" s="404"/>
      <c r="B417" s="404"/>
      <c r="C417" s="404"/>
      <c r="D417" s="404"/>
      <c r="E417" s="404"/>
      <c r="F417" s="404"/>
      <c r="G417" s="404"/>
      <c r="H417" s="404"/>
      <c r="I417" s="404"/>
      <c r="J417" s="404"/>
      <c r="K417" s="404"/>
      <c r="L417" s="404"/>
    </row>
    <row r="418" spans="1:12" ht="15.75" customHeight="1">
      <c r="A418" s="404"/>
      <c r="B418" s="404"/>
      <c r="C418" s="404"/>
      <c r="D418" s="404"/>
      <c r="E418" s="404"/>
      <c r="F418" s="404"/>
      <c r="G418" s="404"/>
      <c r="H418" s="404"/>
      <c r="I418" s="404"/>
      <c r="J418" s="404"/>
      <c r="K418" s="404"/>
      <c r="L418" s="404"/>
    </row>
    <row r="419" spans="1:12" ht="15.75" customHeight="1">
      <c r="A419" s="404"/>
      <c r="B419" s="404"/>
      <c r="C419" s="404"/>
      <c r="D419" s="404"/>
      <c r="E419" s="404"/>
      <c r="F419" s="404"/>
      <c r="G419" s="404"/>
      <c r="H419" s="404"/>
      <c r="I419" s="404"/>
      <c r="J419" s="404"/>
      <c r="K419" s="404"/>
      <c r="L419" s="404"/>
    </row>
    <row r="420" spans="1:12" ht="15.75" customHeight="1">
      <c r="A420" s="404"/>
      <c r="B420" s="404"/>
      <c r="C420" s="404"/>
      <c r="D420" s="404"/>
      <c r="E420" s="404"/>
      <c r="F420" s="404"/>
      <c r="G420" s="404"/>
      <c r="H420" s="404"/>
      <c r="I420" s="404"/>
      <c r="J420" s="404"/>
      <c r="K420" s="404"/>
      <c r="L420" s="404"/>
    </row>
    <row r="421" spans="1:12" ht="15.75" customHeight="1">
      <c r="A421" s="404"/>
      <c r="B421" s="404"/>
      <c r="C421" s="404"/>
      <c r="D421" s="404"/>
      <c r="E421" s="404"/>
      <c r="F421" s="404"/>
      <c r="G421" s="404"/>
      <c r="H421" s="404"/>
      <c r="I421" s="404"/>
      <c r="J421" s="404"/>
      <c r="K421" s="404"/>
      <c r="L421" s="404"/>
    </row>
    <row r="422" spans="1:12" ht="15.75" customHeight="1">
      <c r="A422" s="404"/>
      <c r="B422" s="404"/>
      <c r="C422" s="404"/>
      <c r="D422" s="404"/>
      <c r="E422" s="404"/>
      <c r="F422" s="404"/>
      <c r="G422" s="404"/>
      <c r="H422" s="404"/>
      <c r="I422" s="404"/>
      <c r="J422" s="404"/>
      <c r="K422" s="404"/>
      <c r="L422" s="404"/>
    </row>
    <row r="423" spans="1:12" ht="15.75" customHeight="1">
      <c r="A423" s="404"/>
      <c r="B423" s="404"/>
      <c r="C423" s="404"/>
      <c r="D423" s="404"/>
      <c r="E423" s="404"/>
      <c r="F423" s="404"/>
      <c r="G423" s="404"/>
      <c r="H423" s="404"/>
      <c r="I423" s="404"/>
      <c r="J423" s="404"/>
      <c r="K423" s="404"/>
      <c r="L423" s="404"/>
    </row>
    <row r="424" spans="1:12" ht="15.75" customHeight="1">
      <c r="A424" s="404"/>
      <c r="B424" s="404"/>
      <c r="C424" s="404"/>
      <c r="D424" s="404"/>
      <c r="E424" s="404"/>
      <c r="F424" s="404"/>
      <c r="G424" s="404"/>
      <c r="H424" s="404"/>
      <c r="I424" s="404"/>
      <c r="J424" s="404"/>
      <c r="K424" s="404"/>
      <c r="L424" s="404"/>
    </row>
    <row r="425" spans="1:12" ht="15.75" customHeight="1">
      <c r="A425" s="404"/>
      <c r="B425" s="404"/>
      <c r="C425" s="404"/>
      <c r="D425" s="404"/>
      <c r="E425" s="404"/>
      <c r="F425" s="404"/>
      <c r="G425" s="404"/>
      <c r="H425" s="404"/>
      <c r="I425" s="404"/>
      <c r="J425" s="404"/>
      <c r="K425" s="404"/>
      <c r="L425" s="404"/>
    </row>
    <row r="426" spans="1:12" ht="15.75" customHeight="1">
      <c r="A426" s="404"/>
      <c r="B426" s="404"/>
      <c r="C426" s="404"/>
      <c r="D426" s="404"/>
      <c r="E426" s="404"/>
      <c r="F426" s="404"/>
      <c r="G426" s="404"/>
      <c r="H426" s="404"/>
      <c r="I426" s="404"/>
      <c r="J426" s="404"/>
      <c r="K426" s="404"/>
      <c r="L426" s="404"/>
    </row>
    <row r="427" spans="1:12" ht="15.75" customHeight="1">
      <c r="A427" s="404"/>
      <c r="B427" s="404"/>
      <c r="C427" s="404"/>
      <c r="D427" s="404"/>
      <c r="E427" s="404"/>
      <c r="F427" s="404"/>
      <c r="G427" s="404"/>
      <c r="H427" s="404"/>
      <c r="I427" s="404"/>
      <c r="J427" s="404"/>
      <c r="K427" s="404"/>
      <c r="L427" s="404"/>
    </row>
    <row r="428" spans="1:12" ht="15.75" customHeight="1">
      <c r="A428" s="404"/>
      <c r="B428" s="404"/>
      <c r="C428" s="404"/>
      <c r="D428" s="404"/>
      <c r="E428" s="404"/>
      <c r="F428" s="404"/>
      <c r="G428" s="404"/>
      <c r="H428" s="404"/>
      <c r="I428" s="404"/>
      <c r="J428" s="404"/>
      <c r="K428" s="404"/>
      <c r="L428" s="404"/>
    </row>
    <row r="429" spans="1:12" ht="15.75" customHeight="1">
      <c r="A429" s="404"/>
      <c r="B429" s="404"/>
      <c r="C429" s="404"/>
      <c r="D429" s="404"/>
      <c r="E429" s="404"/>
      <c r="F429" s="404"/>
      <c r="G429" s="404"/>
      <c r="H429" s="404"/>
      <c r="I429" s="404"/>
      <c r="J429" s="404"/>
      <c r="K429" s="404"/>
      <c r="L429" s="404"/>
    </row>
    <row r="430" spans="1:12" ht="15.75" customHeight="1">
      <c r="A430" s="404"/>
      <c r="B430" s="404"/>
      <c r="C430" s="404"/>
      <c r="D430" s="404"/>
      <c r="E430" s="404"/>
      <c r="F430" s="404"/>
      <c r="G430" s="404"/>
      <c r="H430" s="404"/>
      <c r="I430" s="404"/>
      <c r="J430" s="404"/>
      <c r="K430" s="404"/>
      <c r="L430" s="404"/>
    </row>
    <row r="431" spans="1:12" ht="15.75" customHeight="1">
      <c r="A431" s="404"/>
      <c r="B431" s="404"/>
      <c r="C431" s="404"/>
      <c r="D431" s="404"/>
      <c r="E431" s="404"/>
      <c r="F431" s="404"/>
      <c r="G431" s="404"/>
      <c r="H431" s="404"/>
      <c r="I431" s="404"/>
      <c r="J431" s="404"/>
      <c r="K431" s="404"/>
      <c r="L431" s="404"/>
    </row>
    <row r="432" spans="1:12" ht="15.75" customHeight="1">
      <c r="A432" s="404"/>
      <c r="B432" s="404"/>
      <c r="C432" s="404"/>
      <c r="D432" s="404"/>
      <c r="E432" s="404"/>
      <c r="F432" s="404"/>
      <c r="G432" s="404"/>
      <c r="H432" s="404"/>
      <c r="I432" s="404"/>
      <c r="J432" s="404"/>
      <c r="K432" s="404"/>
      <c r="L432" s="404"/>
    </row>
    <row r="433" spans="1:12" ht="15.75" customHeight="1">
      <c r="A433" s="404"/>
      <c r="B433" s="404"/>
      <c r="C433" s="404"/>
      <c r="D433" s="404"/>
      <c r="E433" s="404"/>
      <c r="F433" s="404"/>
      <c r="G433" s="404"/>
      <c r="H433" s="404"/>
      <c r="I433" s="404"/>
      <c r="J433" s="404"/>
      <c r="K433" s="404"/>
      <c r="L433" s="404"/>
    </row>
    <row r="434" spans="1:12" ht="15.75" customHeight="1">
      <c r="A434" s="404"/>
      <c r="B434" s="404"/>
      <c r="C434" s="404"/>
      <c r="D434" s="404"/>
      <c r="E434" s="404"/>
      <c r="F434" s="404"/>
      <c r="G434" s="404"/>
      <c r="H434" s="404"/>
      <c r="I434" s="404"/>
      <c r="J434" s="404"/>
      <c r="K434" s="404"/>
      <c r="L434" s="404"/>
    </row>
    <row r="435" spans="1:12" ht="15.75" customHeight="1">
      <c r="A435" s="404"/>
      <c r="B435" s="404"/>
      <c r="C435" s="404"/>
      <c r="D435" s="404"/>
      <c r="E435" s="404"/>
      <c r="F435" s="404"/>
      <c r="G435" s="404"/>
      <c r="H435" s="404"/>
      <c r="I435" s="404"/>
      <c r="J435" s="404"/>
      <c r="K435" s="404"/>
      <c r="L435" s="404"/>
    </row>
    <row r="436" spans="1:12" ht="15.75" customHeight="1">
      <c r="A436" s="404"/>
      <c r="B436" s="404"/>
      <c r="C436" s="404"/>
      <c r="D436" s="404"/>
      <c r="E436" s="404"/>
      <c r="F436" s="404"/>
      <c r="G436" s="404"/>
      <c r="H436" s="404"/>
      <c r="I436" s="404"/>
      <c r="J436" s="404"/>
      <c r="K436" s="404"/>
      <c r="L436" s="404"/>
    </row>
    <row r="437" spans="1:12" ht="15.75" customHeight="1">
      <c r="A437" s="404"/>
      <c r="B437" s="404"/>
      <c r="C437" s="404"/>
      <c r="D437" s="404"/>
      <c r="E437" s="404"/>
      <c r="F437" s="404"/>
      <c r="G437" s="404"/>
      <c r="H437" s="404"/>
      <c r="I437" s="404"/>
      <c r="J437" s="404"/>
      <c r="K437" s="404"/>
      <c r="L437" s="404"/>
    </row>
    <row r="438" spans="1:12" ht="15.75" customHeight="1">
      <c r="A438" s="404"/>
      <c r="B438" s="404"/>
      <c r="C438" s="404"/>
      <c r="D438" s="404"/>
      <c r="E438" s="404"/>
      <c r="F438" s="404"/>
      <c r="G438" s="404"/>
      <c r="H438" s="404"/>
      <c r="I438" s="404"/>
      <c r="J438" s="404"/>
      <c r="K438" s="404"/>
      <c r="L438" s="404"/>
    </row>
    <row r="439" spans="1:12" ht="15.75" customHeight="1">
      <c r="A439" s="404"/>
      <c r="B439" s="404"/>
      <c r="C439" s="404"/>
      <c r="D439" s="404"/>
      <c r="E439" s="404"/>
      <c r="F439" s="404"/>
      <c r="G439" s="404"/>
      <c r="H439" s="404"/>
      <c r="I439" s="404"/>
      <c r="J439" s="404"/>
      <c r="K439" s="404"/>
      <c r="L439" s="404"/>
    </row>
    <row r="440" spans="1:12" ht="15.75" customHeight="1">
      <c r="A440" s="404"/>
      <c r="B440" s="404"/>
      <c r="C440" s="404"/>
      <c r="D440" s="404"/>
      <c r="E440" s="404"/>
      <c r="F440" s="404"/>
      <c r="G440" s="404"/>
      <c r="H440" s="404"/>
      <c r="I440" s="404"/>
      <c r="J440" s="404"/>
      <c r="K440" s="404"/>
      <c r="L440" s="404"/>
    </row>
    <row r="441" spans="1:12" ht="15.75" customHeight="1">
      <c r="A441" s="404"/>
      <c r="B441" s="404"/>
      <c r="C441" s="404"/>
      <c r="D441" s="404"/>
      <c r="E441" s="404"/>
      <c r="F441" s="404"/>
      <c r="G441" s="404"/>
      <c r="H441" s="404"/>
      <c r="I441" s="404"/>
      <c r="J441" s="404"/>
      <c r="K441" s="404"/>
      <c r="L441" s="404"/>
    </row>
    <row r="442" spans="1:12" ht="15.75" customHeight="1">
      <c r="A442" s="404"/>
      <c r="B442" s="404"/>
      <c r="C442" s="404"/>
      <c r="D442" s="404"/>
      <c r="E442" s="404"/>
      <c r="F442" s="404"/>
      <c r="G442" s="404"/>
      <c r="H442" s="404"/>
      <c r="I442" s="404"/>
      <c r="J442" s="404"/>
      <c r="K442" s="404"/>
      <c r="L442" s="404"/>
    </row>
    <row r="443" spans="1:12" ht="15.75" customHeight="1">
      <c r="A443" s="404"/>
      <c r="B443" s="404"/>
      <c r="C443" s="404"/>
      <c r="D443" s="404"/>
      <c r="E443" s="404"/>
      <c r="F443" s="404"/>
      <c r="G443" s="404"/>
      <c r="H443" s="404"/>
      <c r="I443" s="404"/>
      <c r="J443" s="404"/>
      <c r="K443" s="404"/>
      <c r="L443" s="404"/>
    </row>
    <row r="444" spans="1:12" ht="15.75" customHeight="1">
      <c r="A444" s="404"/>
      <c r="B444" s="404"/>
      <c r="C444" s="404"/>
      <c r="D444" s="404"/>
      <c r="E444" s="404"/>
      <c r="F444" s="404"/>
      <c r="G444" s="404"/>
      <c r="H444" s="404"/>
      <c r="I444" s="404"/>
      <c r="J444" s="404"/>
      <c r="K444" s="404"/>
      <c r="L444" s="404"/>
    </row>
    <row r="445" spans="1:12" ht="15.75" customHeight="1">
      <c r="A445" s="404"/>
      <c r="B445" s="404"/>
      <c r="C445" s="404"/>
      <c r="D445" s="404"/>
      <c r="E445" s="404"/>
      <c r="F445" s="404"/>
      <c r="G445" s="404"/>
      <c r="H445" s="404"/>
      <c r="I445" s="404"/>
      <c r="J445" s="404"/>
      <c r="K445" s="404"/>
      <c r="L445" s="404"/>
    </row>
    <row r="446" spans="1:12" ht="15.75" customHeight="1">
      <c r="A446" s="404"/>
      <c r="B446" s="404"/>
      <c r="C446" s="404"/>
      <c r="D446" s="404"/>
      <c r="E446" s="404"/>
      <c r="F446" s="404"/>
      <c r="G446" s="404"/>
      <c r="H446" s="404"/>
      <c r="I446" s="404"/>
      <c r="J446" s="404"/>
      <c r="K446" s="404"/>
      <c r="L446" s="404"/>
    </row>
    <row r="447" spans="1:12" ht="15.75" customHeight="1">
      <c r="A447" s="404"/>
      <c r="B447" s="404"/>
      <c r="C447" s="404"/>
      <c r="D447" s="404"/>
      <c r="E447" s="404"/>
      <c r="F447" s="404"/>
      <c r="G447" s="404"/>
      <c r="H447" s="404"/>
      <c r="I447" s="404"/>
      <c r="J447" s="404"/>
      <c r="K447" s="404"/>
      <c r="L447" s="404"/>
    </row>
    <row r="448" spans="1:12" ht="15.75" customHeight="1">
      <c r="A448" s="404"/>
      <c r="B448" s="404"/>
      <c r="C448" s="404"/>
      <c r="D448" s="404"/>
      <c r="E448" s="404"/>
      <c r="F448" s="404"/>
      <c r="G448" s="404"/>
      <c r="H448" s="404"/>
      <c r="I448" s="404"/>
      <c r="J448" s="404"/>
      <c r="K448" s="404"/>
      <c r="L448" s="404"/>
    </row>
    <row r="449" spans="1:12" ht="15.75" customHeight="1">
      <c r="A449" s="404"/>
      <c r="B449" s="404"/>
      <c r="C449" s="404"/>
      <c r="D449" s="404"/>
      <c r="E449" s="404"/>
      <c r="F449" s="404"/>
      <c r="G449" s="404"/>
      <c r="H449" s="404"/>
      <c r="I449" s="404"/>
      <c r="J449" s="404"/>
      <c r="K449" s="404"/>
      <c r="L449" s="404"/>
    </row>
    <row r="450" spans="1:12" ht="15.75" customHeight="1">
      <c r="A450" s="404"/>
      <c r="B450" s="404"/>
      <c r="C450" s="404"/>
      <c r="D450" s="404"/>
      <c r="E450" s="404"/>
      <c r="F450" s="404"/>
      <c r="G450" s="404"/>
      <c r="H450" s="404"/>
      <c r="I450" s="404"/>
      <c r="J450" s="404"/>
      <c r="K450" s="404"/>
      <c r="L450" s="404"/>
    </row>
    <row r="451" spans="1:12" ht="15.75" customHeight="1">
      <c r="A451" s="404"/>
      <c r="B451" s="404"/>
      <c r="C451" s="404"/>
      <c r="D451" s="404"/>
      <c r="E451" s="404"/>
      <c r="F451" s="404"/>
      <c r="G451" s="404"/>
      <c r="H451" s="404"/>
      <c r="I451" s="404"/>
      <c r="J451" s="404"/>
      <c r="K451" s="404"/>
      <c r="L451" s="404"/>
    </row>
    <row r="452" spans="1:12" ht="15.75" customHeight="1">
      <c r="A452" s="404"/>
      <c r="B452" s="404"/>
      <c r="C452" s="404"/>
      <c r="D452" s="404"/>
      <c r="E452" s="404"/>
      <c r="F452" s="404"/>
      <c r="G452" s="404"/>
      <c r="H452" s="404"/>
      <c r="I452" s="404"/>
      <c r="J452" s="404"/>
      <c r="K452" s="404"/>
      <c r="L452" s="404"/>
    </row>
    <row r="453" spans="1:12" ht="15.75" customHeight="1">
      <c r="A453" s="404"/>
      <c r="B453" s="404"/>
      <c r="C453" s="404"/>
      <c r="D453" s="404"/>
      <c r="E453" s="404"/>
      <c r="F453" s="404"/>
      <c r="G453" s="404"/>
      <c r="H453" s="404"/>
      <c r="I453" s="404"/>
      <c r="J453" s="404"/>
      <c r="K453" s="404"/>
      <c r="L453" s="404"/>
    </row>
    <row r="454" spans="1:12" ht="15.75" customHeight="1">
      <c r="A454" s="404"/>
      <c r="B454" s="404"/>
      <c r="C454" s="404"/>
      <c r="D454" s="404"/>
      <c r="E454" s="404"/>
      <c r="F454" s="404"/>
      <c r="G454" s="404"/>
      <c r="H454" s="404"/>
      <c r="I454" s="404"/>
      <c r="J454" s="404"/>
      <c r="K454" s="404"/>
      <c r="L454" s="404"/>
    </row>
    <row r="455" spans="1:12" ht="15.75" customHeight="1">
      <c r="A455" s="404"/>
      <c r="B455" s="404"/>
      <c r="C455" s="404"/>
      <c r="D455" s="404"/>
      <c r="E455" s="404"/>
      <c r="F455" s="404"/>
      <c r="G455" s="404"/>
      <c r="H455" s="404"/>
      <c r="I455" s="404"/>
      <c r="J455" s="404"/>
      <c r="K455" s="404"/>
      <c r="L455" s="404"/>
    </row>
    <row r="456" spans="1:12" ht="15.75" customHeight="1">
      <c r="A456" s="404"/>
      <c r="B456" s="404"/>
      <c r="C456" s="404"/>
      <c r="D456" s="404"/>
      <c r="E456" s="404"/>
      <c r="F456" s="404"/>
      <c r="G456" s="404"/>
      <c r="H456" s="404"/>
      <c r="I456" s="404"/>
      <c r="J456" s="404"/>
      <c r="K456" s="404"/>
      <c r="L456" s="404"/>
    </row>
    <row r="457" spans="1:12" ht="15.75" customHeight="1">
      <c r="A457" s="404"/>
      <c r="B457" s="404"/>
      <c r="C457" s="404"/>
      <c r="D457" s="404"/>
      <c r="E457" s="404"/>
      <c r="F457" s="404"/>
      <c r="G457" s="404"/>
      <c r="H457" s="404"/>
      <c r="I457" s="404"/>
      <c r="J457" s="404"/>
      <c r="K457" s="404"/>
      <c r="L457" s="404"/>
    </row>
    <row r="458" spans="1:12" ht="15.75" customHeight="1">
      <c r="A458" s="404"/>
      <c r="B458" s="404"/>
      <c r="C458" s="404"/>
      <c r="D458" s="404"/>
      <c r="E458" s="404"/>
      <c r="F458" s="404"/>
      <c r="G458" s="404"/>
      <c r="H458" s="404"/>
      <c r="I458" s="404"/>
      <c r="J458" s="404"/>
      <c r="K458" s="404"/>
      <c r="L458" s="404"/>
    </row>
    <row r="459" spans="1:12" ht="15.75" customHeight="1">
      <c r="A459" s="404"/>
      <c r="B459" s="404"/>
      <c r="C459" s="404"/>
      <c r="D459" s="404"/>
      <c r="E459" s="404"/>
      <c r="F459" s="404"/>
      <c r="G459" s="404"/>
      <c r="H459" s="404"/>
      <c r="I459" s="404"/>
      <c r="J459" s="404"/>
      <c r="K459" s="404"/>
      <c r="L459" s="404"/>
    </row>
    <row r="460" spans="1:12" ht="15.75" customHeight="1">
      <c r="A460" s="404"/>
      <c r="B460" s="404"/>
      <c r="C460" s="404"/>
      <c r="D460" s="404"/>
      <c r="E460" s="404"/>
      <c r="F460" s="404"/>
      <c r="G460" s="404"/>
      <c r="H460" s="404"/>
      <c r="I460" s="404"/>
      <c r="J460" s="404"/>
      <c r="K460" s="404"/>
      <c r="L460" s="404"/>
    </row>
    <row r="461" spans="1:12" ht="15.75" customHeight="1">
      <c r="A461" s="404"/>
      <c r="B461" s="404"/>
      <c r="C461" s="404"/>
      <c r="D461" s="404"/>
      <c r="E461" s="404"/>
      <c r="F461" s="404"/>
      <c r="G461" s="404"/>
      <c r="H461" s="404"/>
      <c r="I461" s="404"/>
      <c r="J461" s="404"/>
      <c r="K461" s="404"/>
      <c r="L461" s="404"/>
    </row>
    <row r="462" spans="1:12" ht="15.75" customHeight="1">
      <c r="A462" s="404"/>
      <c r="B462" s="404"/>
      <c r="C462" s="404"/>
      <c r="D462" s="404"/>
      <c r="E462" s="404"/>
      <c r="F462" s="404"/>
      <c r="G462" s="404"/>
      <c r="H462" s="404"/>
      <c r="I462" s="404"/>
      <c r="J462" s="404"/>
      <c r="K462" s="404"/>
      <c r="L462" s="404"/>
    </row>
    <row r="463" spans="1:12" ht="15.75" customHeight="1">
      <c r="A463" s="404"/>
      <c r="B463" s="404"/>
      <c r="C463" s="404"/>
      <c r="D463" s="404"/>
      <c r="E463" s="404"/>
      <c r="F463" s="404"/>
      <c r="G463" s="404"/>
      <c r="H463" s="404"/>
      <c r="I463" s="404"/>
      <c r="J463" s="404"/>
      <c r="K463" s="404"/>
      <c r="L463" s="404"/>
    </row>
    <row r="464" spans="1:12" ht="15.75" customHeight="1">
      <c r="A464" s="404"/>
      <c r="B464" s="404"/>
      <c r="C464" s="404"/>
      <c r="D464" s="404"/>
      <c r="E464" s="404"/>
      <c r="F464" s="404"/>
      <c r="G464" s="404"/>
      <c r="H464" s="404"/>
      <c r="I464" s="404"/>
      <c r="J464" s="404"/>
      <c r="K464" s="404"/>
      <c r="L464" s="404"/>
    </row>
    <row r="465" spans="1:12" ht="15.75" customHeight="1">
      <c r="A465" s="404"/>
      <c r="B465" s="404"/>
      <c r="C465" s="404"/>
      <c r="D465" s="404"/>
      <c r="E465" s="404"/>
      <c r="F465" s="404"/>
      <c r="G465" s="404"/>
      <c r="H465" s="404"/>
      <c r="I465" s="404"/>
      <c r="J465" s="404"/>
      <c r="K465" s="404"/>
      <c r="L465" s="404"/>
    </row>
    <row r="466" spans="1:12" ht="15.75" customHeight="1">
      <c r="A466" s="404"/>
      <c r="B466" s="404"/>
      <c r="C466" s="404"/>
      <c r="D466" s="404"/>
      <c r="E466" s="404"/>
      <c r="F466" s="404"/>
      <c r="G466" s="404"/>
      <c r="H466" s="404"/>
      <c r="I466" s="404"/>
      <c r="J466" s="404"/>
      <c r="K466" s="404"/>
      <c r="L466" s="404"/>
    </row>
    <row r="467" spans="1:12" ht="15.75" customHeight="1">
      <c r="A467" s="404"/>
      <c r="B467" s="404"/>
      <c r="C467" s="404"/>
      <c r="D467" s="404"/>
      <c r="E467" s="404"/>
      <c r="F467" s="404"/>
      <c r="G467" s="404"/>
      <c r="H467" s="404"/>
      <c r="I467" s="404"/>
      <c r="J467" s="404"/>
      <c r="K467" s="404"/>
      <c r="L467" s="404"/>
    </row>
    <row r="468" spans="1:12" ht="15.75" customHeight="1">
      <c r="A468" s="404"/>
      <c r="B468" s="404"/>
      <c r="C468" s="404"/>
      <c r="D468" s="404"/>
      <c r="E468" s="404"/>
      <c r="F468" s="404"/>
      <c r="G468" s="404"/>
      <c r="H468" s="404"/>
      <c r="I468" s="404"/>
      <c r="J468" s="404"/>
      <c r="K468" s="404"/>
      <c r="L468" s="404"/>
    </row>
    <row r="469" spans="1:12" ht="15.75" customHeight="1">
      <c r="A469" s="404"/>
      <c r="B469" s="404"/>
      <c r="C469" s="404"/>
      <c r="D469" s="404"/>
      <c r="E469" s="404"/>
      <c r="F469" s="404"/>
      <c r="G469" s="404"/>
      <c r="H469" s="404"/>
      <c r="I469" s="404"/>
      <c r="J469" s="404"/>
      <c r="K469" s="404"/>
      <c r="L469" s="404"/>
    </row>
    <row r="470" spans="1:12" ht="15.75" customHeight="1">
      <c r="A470" s="404"/>
      <c r="B470" s="404"/>
      <c r="C470" s="404"/>
      <c r="D470" s="404"/>
      <c r="E470" s="404"/>
      <c r="F470" s="404"/>
      <c r="G470" s="404"/>
      <c r="H470" s="404"/>
      <c r="I470" s="404"/>
      <c r="J470" s="404"/>
      <c r="K470" s="404"/>
      <c r="L470" s="404"/>
    </row>
    <row r="471" spans="1:12" ht="15.75" customHeight="1">
      <c r="A471" s="404"/>
      <c r="B471" s="404"/>
      <c r="C471" s="404"/>
      <c r="D471" s="404"/>
      <c r="E471" s="404"/>
      <c r="F471" s="404"/>
      <c r="G471" s="404"/>
      <c r="H471" s="404"/>
      <c r="I471" s="404"/>
      <c r="J471" s="404"/>
      <c r="K471" s="404"/>
      <c r="L471" s="404"/>
    </row>
    <row r="472" spans="1:12" ht="15.75" customHeight="1">
      <c r="A472" s="404"/>
      <c r="B472" s="404"/>
      <c r="C472" s="404"/>
      <c r="D472" s="404"/>
      <c r="E472" s="404"/>
      <c r="F472" s="404"/>
      <c r="G472" s="404"/>
      <c r="H472" s="404"/>
      <c r="I472" s="404"/>
      <c r="J472" s="404"/>
      <c r="K472" s="404"/>
      <c r="L472" s="404"/>
    </row>
    <row r="473" spans="1:12" ht="15.75" customHeight="1">
      <c r="A473" s="404"/>
      <c r="B473" s="404"/>
      <c r="C473" s="404"/>
      <c r="D473" s="404"/>
      <c r="E473" s="404"/>
      <c r="F473" s="404"/>
      <c r="G473" s="404"/>
      <c r="H473" s="404"/>
      <c r="I473" s="404"/>
      <c r="J473" s="404"/>
      <c r="K473" s="404"/>
      <c r="L473" s="404"/>
    </row>
    <row r="474" spans="1:12" ht="15.75" customHeight="1">
      <c r="A474" s="404"/>
      <c r="B474" s="404"/>
      <c r="C474" s="404"/>
      <c r="D474" s="404"/>
      <c r="E474" s="404"/>
      <c r="F474" s="404"/>
      <c r="G474" s="404"/>
      <c r="H474" s="404"/>
      <c r="I474" s="404"/>
      <c r="J474" s="404"/>
      <c r="K474" s="404"/>
      <c r="L474" s="404"/>
    </row>
    <row r="475" spans="1:12" ht="15.75" customHeight="1">
      <c r="A475" s="404"/>
      <c r="B475" s="404"/>
      <c r="C475" s="404"/>
      <c r="D475" s="404"/>
      <c r="E475" s="404"/>
      <c r="F475" s="404"/>
      <c r="G475" s="404"/>
      <c r="H475" s="404"/>
      <c r="I475" s="404"/>
      <c r="J475" s="404"/>
      <c r="K475" s="404"/>
      <c r="L475" s="404"/>
    </row>
    <row r="476" spans="1:12" ht="15.75" customHeight="1">
      <c r="A476" s="404"/>
      <c r="B476" s="404"/>
      <c r="C476" s="404"/>
      <c r="D476" s="404"/>
      <c r="E476" s="404"/>
      <c r="F476" s="404"/>
      <c r="G476" s="404"/>
      <c r="H476" s="404"/>
      <c r="I476" s="404"/>
      <c r="J476" s="404"/>
      <c r="K476" s="404"/>
      <c r="L476" s="404"/>
    </row>
    <row r="477" spans="1:12" ht="15.75" customHeight="1">
      <c r="A477" s="404"/>
      <c r="B477" s="404"/>
      <c r="C477" s="404"/>
      <c r="D477" s="404"/>
      <c r="E477" s="404"/>
      <c r="F477" s="404"/>
      <c r="G477" s="404"/>
      <c r="H477" s="404"/>
      <c r="I477" s="404"/>
      <c r="J477" s="404"/>
      <c r="K477" s="404"/>
      <c r="L477" s="404"/>
    </row>
    <row r="478" spans="1:12" ht="15.75" customHeight="1">
      <c r="A478" s="404"/>
      <c r="B478" s="404"/>
      <c r="C478" s="404"/>
      <c r="D478" s="404"/>
      <c r="E478" s="404"/>
      <c r="F478" s="404"/>
      <c r="G478" s="404"/>
      <c r="H478" s="404"/>
      <c r="I478" s="404"/>
      <c r="J478" s="404"/>
      <c r="K478" s="404"/>
      <c r="L478" s="404"/>
    </row>
    <row r="479" spans="1:12" ht="15.75" customHeight="1">
      <c r="A479" s="404"/>
      <c r="B479" s="404"/>
      <c r="C479" s="404"/>
      <c r="D479" s="404"/>
      <c r="E479" s="404"/>
      <c r="F479" s="404"/>
      <c r="G479" s="404"/>
      <c r="H479" s="404"/>
      <c r="I479" s="404"/>
      <c r="J479" s="404"/>
      <c r="K479" s="404"/>
      <c r="L479" s="404"/>
    </row>
    <row r="480" spans="1:12" ht="15.75" customHeight="1">
      <c r="A480" s="404"/>
      <c r="B480" s="404"/>
      <c r="C480" s="404"/>
      <c r="D480" s="404"/>
      <c r="E480" s="404"/>
      <c r="F480" s="404"/>
      <c r="G480" s="404"/>
      <c r="H480" s="404"/>
      <c r="I480" s="404"/>
      <c r="J480" s="404"/>
      <c r="K480" s="404"/>
      <c r="L480" s="404"/>
    </row>
    <row r="481" spans="1:12" ht="15.75" customHeight="1">
      <c r="A481" s="404"/>
      <c r="B481" s="404"/>
      <c r="C481" s="404"/>
      <c r="D481" s="404"/>
      <c r="E481" s="404"/>
      <c r="F481" s="404"/>
      <c r="G481" s="404"/>
      <c r="H481" s="404"/>
      <c r="I481" s="404"/>
      <c r="J481" s="404"/>
      <c r="K481" s="404"/>
      <c r="L481" s="404"/>
    </row>
    <row r="482" spans="1:12" ht="15.75" customHeight="1">
      <c r="A482" s="404"/>
      <c r="B482" s="404"/>
      <c r="C482" s="404"/>
      <c r="D482" s="404"/>
      <c r="E482" s="404"/>
      <c r="F482" s="404"/>
      <c r="G482" s="404"/>
      <c r="H482" s="404"/>
      <c r="I482" s="404"/>
      <c r="J482" s="404"/>
      <c r="K482" s="404"/>
      <c r="L482" s="404"/>
    </row>
    <row r="483" spans="1:12" ht="15.75" customHeight="1">
      <c r="A483" s="404"/>
      <c r="B483" s="404"/>
      <c r="C483" s="404"/>
      <c r="D483" s="404"/>
      <c r="E483" s="404"/>
      <c r="F483" s="404"/>
      <c r="G483" s="404"/>
      <c r="H483" s="404"/>
      <c r="I483" s="404"/>
      <c r="J483" s="404"/>
      <c r="K483" s="404"/>
      <c r="L483" s="404"/>
    </row>
    <row r="484" spans="1:12" ht="15.75" customHeight="1">
      <c r="A484" s="404"/>
      <c r="B484" s="404"/>
      <c r="C484" s="404"/>
      <c r="D484" s="404"/>
      <c r="E484" s="404"/>
      <c r="F484" s="404"/>
      <c r="G484" s="404"/>
      <c r="H484" s="404"/>
      <c r="I484" s="404"/>
      <c r="J484" s="404"/>
      <c r="K484" s="404"/>
      <c r="L484" s="404"/>
    </row>
    <row r="485" spans="1:12" ht="15.75" customHeight="1">
      <c r="A485" s="404"/>
      <c r="B485" s="404"/>
      <c r="C485" s="404"/>
      <c r="D485" s="404"/>
      <c r="E485" s="404"/>
      <c r="F485" s="404"/>
      <c r="G485" s="404"/>
      <c r="H485" s="404"/>
      <c r="I485" s="404"/>
      <c r="J485" s="404"/>
      <c r="K485" s="404"/>
      <c r="L485" s="404"/>
    </row>
    <row r="486" spans="1:12" ht="15.75" customHeight="1">
      <c r="A486" s="404"/>
      <c r="B486" s="404"/>
      <c r="C486" s="404"/>
      <c r="D486" s="404"/>
      <c r="E486" s="404"/>
      <c r="F486" s="404"/>
      <c r="G486" s="404"/>
      <c r="H486" s="404"/>
      <c r="I486" s="404"/>
      <c r="J486" s="404"/>
      <c r="K486" s="404"/>
      <c r="L486" s="404"/>
    </row>
    <row r="487" spans="1:12" ht="15.75" customHeight="1">
      <c r="A487" s="404"/>
      <c r="B487" s="404"/>
      <c r="C487" s="404"/>
      <c r="D487" s="404"/>
      <c r="E487" s="404"/>
      <c r="F487" s="404"/>
      <c r="G487" s="404"/>
      <c r="H487" s="404"/>
      <c r="I487" s="404"/>
      <c r="J487" s="404"/>
      <c r="K487" s="404"/>
      <c r="L487" s="404"/>
    </row>
    <row r="488" spans="1:12" ht="15.75" customHeight="1">
      <c r="A488" s="404"/>
      <c r="B488" s="404"/>
      <c r="C488" s="404"/>
      <c r="D488" s="404"/>
      <c r="E488" s="404"/>
      <c r="F488" s="404"/>
      <c r="G488" s="404"/>
      <c r="H488" s="404"/>
      <c r="I488" s="404"/>
      <c r="J488" s="404"/>
      <c r="K488" s="404"/>
      <c r="L488" s="404"/>
    </row>
    <row r="489" spans="1:12" ht="15.75" customHeight="1">
      <c r="A489" s="404"/>
      <c r="B489" s="404"/>
      <c r="C489" s="404"/>
      <c r="D489" s="404"/>
      <c r="E489" s="404"/>
      <c r="F489" s="404"/>
      <c r="G489" s="404"/>
      <c r="H489" s="404"/>
      <c r="I489" s="404"/>
      <c r="J489" s="404"/>
      <c r="K489" s="404"/>
      <c r="L489" s="404"/>
    </row>
    <row r="490" spans="1:12" ht="15.75" customHeight="1">
      <c r="A490" s="404"/>
      <c r="B490" s="404"/>
      <c r="C490" s="404"/>
      <c r="D490" s="404"/>
      <c r="E490" s="404"/>
      <c r="F490" s="404"/>
      <c r="G490" s="404"/>
      <c r="H490" s="404"/>
      <c r="I490" s="404"/>
      <c r="J490" s="404"/>
      <c r="K490" s="404"/>
      <c r="L490" s="404"/>
    </row>
    <row r="491" spans="1:12" ht="15.75" customHeight="1">
      <c r="A491" s="404"/>
      <c r="B491" s="404"/>
      <c r="C491" s="404"/>
      <c r="D491" s="404"/>
      <c r="E491" s="404"/>
      <c r="F491" s="404"/>
      <c r="G491" s="404"/>
      <c r="H491" s="404"/>
      <c r="I491" s="404"/>
      <c r="J491" s="404"/>
      <c r="K491" s="404"/>
      <c r="L491" s="404"/>
    </row>
    <row r="492" spans="1:12" ht="15.75" customHeight="1">
      <c r="A492" s="404"/>
      <c r="B492" s="404"/>
      <c r="C492" s="404"/>
      <c r="D492" s="404"/>
      <c r="E492" s="404"/>
      <c r="F492" s="404"/>
      <c r="G492" s="404"/>
      <c r="H492" s="404"/>
      <c r="I492" s="404"/>
      <c r="J492" s="404"/>
      <c r="K492" s="404"/>
      <c r="L492" s="404"/>
    </row>
    <row r="493" spans="1:12" ht="15.75" customHeight="1">
      <c r="A493" s="404"/>
      <c r="B493" s="404"/>
      <c r="C493" s="404"/>
      <c r="D493" s="404"/>
      <c r="E493" s="404"/>
      <c r="F493" s="404"/>
      <c r="G493" s="404"/>
      <c r="H493" s="404"/>
      <c r="I493" s="404"/>
      <c r="J493" s="404"/>
      <c r="K493" s="404"/>
      <c r="L493" s="404"/>
    </row>
    <row r="494" spans="1:12" ht="15.75" customHeight="1">
      <c r="A494" s="404"/>
      <c r="B494" s="404"/>
      <c r="C494" s="404"/>
      <c r="D494" s="404"/>
      <c r="E494" s="404"/>
      <c r="F494" s="404"/>
      <c r="G494" s="404"/>
      <c r="H494" s="404"/>
      <c r="I494" s="404"/>
      <c r="J494" s="404"/>
      <c r="K494" s="404"/>
      <c r="L494" s="404"/>
    </row>
    <row r="495" spans="1:12" ht="15.75" customHeight="1">
      <c r="A495" s="404"/>
      <c r="B495" s="404"/>
      <c r="C495" s="404"/>
      <c r="D495" s="404"/>
      <c r="E495" s="404"/>
      <c r="F495" s="404"/>
      <c r="G495" s="404"/>
      <c r="H495" s="404"/>
      <c r="I495" s="404"/>
      <c r="J495" s="404"/>
      <c r="K495" s="404"/>
      <c r="L495" s="404"/>
    </row>
    <row r="496" spans="1:12" ht="15.75" customHeight="1">
      <c r="A496" s="404"/>
      <c r="B496" s="404"/>
      <c r="C496" s="404"/>
      <c r="D496" s="404"/>
      <c r="E496" s="404"/>
      <c r="F496" s="404"/>
      <c r="G496" s="404"/>
      <c r="H496" s="404"/>
      <c r="I496" s="404"/>
      <c r="J496" s="404"/>
      <c r="K496" s="404"/>
      <c r="L496" s="404"/>
    </row>
    <row r="497" spans="1:12" ht="15.75" customHeight="1">
      <c r="A497" s="404"/>
      <c r="B497" s="404"/>
      <c r="C497" s="404"/>
      <c r="D497" s="404"/>
      <c r="E497" s="404"/>
      <c r="F497" s="404"/>
      <c r="G497" s="404"/>
      <c r="H497" s="404"/>
      <c r="I497" s="404"/>
      <c r="J497" s="404"/>
      <c r="K497" s="404"/>
      <c r="L497" s="404"/>
    </row>
    <row r="498" spans="1:12" ht="15.75" customHeight="1">
      <c r="A498" s="404"/>
      <c r="B498" s="404"/>
      <c r="C498" s="404"/>
      <c r="D498" s="404"/>
      <c r="E498" s="404"/>
      <c r="F498" s="404"/>
      <c r="G498" s="404"/>
      <c r="H498" s="404"/>
      <c r="I498" s="404"/>
      <c r="J498" s="404"/>
      <c r="K498" s="404"/>
      <c r="L498" s="404"/>
    </row>
    <row r="499" spans="1:12" ht="15.75" customHeight="1">
      <c r="A499" s="404"/>
      <c r="B499" s="404"/>
      <c r="C499" s="404"/>
      <c r="D499" s="404"/>
      <c r="E499" s="404"/>
      <c r="F499" s="404"/>
      <c r="G499" s="404"/>
      <c r="H499" s="404"/>
      <c r="I499" s="404"/>
      <c r="J499" s="404"/>
      <c r="K499" s="404"/>
      <c r="L499" s="404"/>
    </row>
    <row r="500" spans="1:12" ht="15.75" customHeight="1">
      <c r="A500" s="404"/>
      <c r="B500" s="404"/>
      <c r="C500" s="404"/>
      <c r="D500" s="404"/>
      <c r="E500" s="404"/>
      <c r="F500" s="404"/>
      <c r="G500" s="404"/>
      <c r="H500" s="404"/>
      <c r="I500" s="404"/>
      <c r="J500" s="404"/>
      <c r="K500" s="404"/>
      <c r="L500" s="404"/>
    </row>
    <row r="501" spans="1:12" ht="15.75" customHeight="1">
      <c r="A501" s="404"/>
      <c r="B501" s="404"/>
      <c r="C501" s="404"/>
      <c r="D501" s="404"/>
      <c r="E501" s="404"/>
      <c r="F501" s="404"/>
      <c r="G501" s="404"/>
      <c r="H501" s="404"/>
      <c r="I501" s="404"/>
      <c r="J501" s="404"/>
      <c r="K501" s="404"/>
      <c r="L501" s="404"/>
    </row>
    <row r="502" spans="1:12" ht="15.75" customHeight="1">
      <c r="A502" s="404"/>
      <c r="B502" s="404"/>
      <c r="C502" s="404"/>
      <c r="D502" s="404"/>
      <c r="E502" s="404"/>
      <c r="F502" s="404"/>
      <c r="G502" s="404"/>
      <c r="H502" s="404"/>
      <c r="I502" s="404"/>
      <c r="J502" s="404"/>
      <c r="K502" s="404"/>
      <c r="L502" s="404"/>
    </row>
    <row r="503" spans="1:12" ht="15.75" customHeight="1">
      <c r="A503" s="404"/>
      <c r="B503" s="404"/>
      <c r="C503" s="404"/>
      <c r="D503" s="404"/>
      <c r="E503" s="404"/>
      <c r="F503" s="404"/>
      <c r="G503" s="404"/>
      <c r="H503" s="404"/>
      <c r="I503" s="404"/>
      <c r="J503" s="404"/>
      <c r="K503" s="404"/>
      <c r="L503" s="404"/>
    </row>
    <row r="504" spans="1:12" ht="15.75" customHeight="1">
      <c r="A504" s="404"/>
      <c r="B504" s="404"/>
      <c r="C504" s="404"/>
      <c r="D504" s="404"/>
      <c r="E504" s="404"/>
      <c r="F504" s="404"/>
      <c r="G504" s="404"/>
      <c r="H504" s="404"/>
      <c r="I504" s="404"/>
      <c r="J504" s="404"/>
      <c r="K504" s="404"/>
      <c r="L504" s="404"/>
    </row>
    <row r="505" spans="1:12" ht="15.75" customHeight="1">
      <c r="A505" s="404"/>
      <c r="B505" s="404"/>
      <c r="C505" s="404"/>
      <c r="D505" s="404"/>
      <c r="E505" s="404"/>
      <c r="F505" s="404"/>
      <c r="G505" s="404"/>
      <c r="H505" s="404"/>
      <c r="I505" s="404"/>
      <c r="J505" s="404"/>
      <c r="K505" s="404"/>
      <c r="L505" s="404"/>
    </row>
    <row r="506" spans="1:12" ht="15.75" customHeight="1">
      <c r="A506" s="404"/>
      <c r="B506" s="404"/>
      <c r="C506" s="404"/>
      <c r="D506" s="404"/>
      <c r="E506" s="404"/>
      <c r="F506" s="404"/>
      <c r="G506" s="404"/>
      <c r="H506" s="404"/>
      <c r="I506" s="404"/>
      <c r="J506" s="404"/>
      <c r="K506" s="404"/>
      <c r="L506" s="404"/>
    </row>
    <row r="507" spans="1:12" ht="15.75" customHeight="1">
      <c r="A507" s="404"/>
      <c r="B507" s="404"/>
      <c r="C507" s="404"/>
      <c r="D507" s="404"/>
      <c r="E507" s="404"/>
      <c r="F507" s="404"/>
      <c r="G507" s="404"/>
      <c r="H507" s="404"/>
      <c r="I507" s="404"/>
      <c r="J507" s="404"/>
      <c r="K507" s="404"/>
      <c r="L507" s="404"/>
    </row>
    <row r="508" spans="1:12" ht="15.75" customHeight="1">
      <c r="A508" s="404"/>
      <c r="B508" s="404"/>
      <c r="C508" s="404"/>
      <c r="D508" s="404"/>
      <c r="E508" s="404"/>
      <c r="F508" s="404"/>
      <c r="G508" s="404"/>
      <c r="H508" s="404"/>
      <c r="I508" s="404"/>
      <c r="J508" s="404"/>
      <c r="K508" s="404"/>
      <c r="L508" s="404"/>
    </row>
    <row r="509" spans="1:12" ht="15.75" customHeight="1">
      <c r="A509" s="404"/>
      <c r="B509" s="404"/>
      <c r="C509" s="404"/>
      <c r="D509" s="404"/>
      <c r="E509" s="404"/>
      <c r="F509" s="404"/>
      <c r="G509" s="404"/>
      <c r="H509" s="404"/>
      <c r="I509" s="404"/>
      <c r="J509" s="404"/>
      <c r="K509" s="404"/>
      <c r="L509" s="404"/>
    </row>
    <row r="510" spans="1:12" ht="15.75" customHeight="1">
      <c r="A510" s="404"/>
      <c r="B510" s="404"/>
      <c r="C510" s="404"/>
      <c r="D510" s="404"/>
      <c r="E510" s="404"/>
      <c r="F510" s="404"/>
      <c r="G510" s="404"/>
      <c r="H510" s="404"/>
      <c r="I510" s="404"/>
      <c r="J510" s="404"/>
      <c r="K510" s="404"/>
      <c r="L510" s="404"/>
    </row>
    <row r="511" spans="1:12" ht="15.75" customHeight="1">
      <c r="A511" s="404"/>
      <c r="B511" s="404"/>
      <c r="C511" s="404"/>
      <c r="D511" s="404"/>
      <c r="E511" s="404"/>
      <c r="F511" s="404"/>
      <c r="G511" s="404"/>
      <c r="H511" s="404"/>
      <c r="I511" s="404"/>
      <c r="J511" s="404"/>
      <c r="K511" s="404"/>
      <c r="L511" s="404"/>
    </row>
    <row r="512" spans="1:12" ht="15.75" customHeight="1">
      <c r="A512" s="404"/>
      <c r="B512" s="404"/>
      <c r="C512" s="404"/>
      <c r="D512" s="404"/>
      <c r="E512" s="404"/>
      <c r="F512" s="404"/>
      <c r="G512" s="404"/>
      <c r="H512" s="404"/>
      <c r="I512" s="404"/>
      <c r="J512" s="404"/>
      <c r="K512" s="404"/>
      <c r="L512" s="404"/>
    </row>
    <row r="513" spans="1:12" ht="15.75" customHeight="1">
      <c r="A513" s="404"/>
      <c r="B513" s="404"/>
      <c r="C513" s="404"/>
      <c r="D513" s="404"/>
      <c r="E513" s="404"/>
      <c r="F513" s="404"/>
      <c r="G513" s="404"/>
      <c r="H513" s="404"/>
      <c r="I513" s="404"/>
      <c r="J513" s="404"/>
      <c r="K513" s="404"/>
      <c r="L513" s="404"/>
    </row>
    <row r="514" spans="1:12" ht="15.75" customHeight="1">
      <c r="A514" s="404"/>
      <c r="B514" s="404"/>
      <c r="C514" s="404"/>
      <c r="D514" s="404"/>
      <c r="E514" s="404"/>
      <c r="F514" s="404"/>
      <c r="G514" s="404"/>
      <c r="H514" s="404"/>
      <c r="I514" s="404"/>
      <c r="J514" s="404"/>
      <c r="K514" s="404"/>
      <c r="L514" s="404"/>
    </row>
    <row r="515" spans="1:12" ht="15.75" customHeight="1">
      <c r="A515" s="404"/>
      <c r="B515" s="404"/>
      <c r="C515" s="404"/>
      <c r="D515" s="404"/>
      <c r="E515" s="404"/>
      <c r="F515" s="404"/>
      <c r="G515" s="404"/>
      <c r="H515" s="404"/>
      <c r="I515" s="404"/>
      <c r="J515" s="404"/>
      <c r="K515" s="404"/>
      <c r="L515" s="404"/>
    </row>
    <row r="516" spans="1:12" ht="15.75" customHeight="1">
      <c r="A516" s="404"/>
      <c r="B516" s="404"/>
      <c r="C516" s="404"/>
      <c r="D516" s="404"/>
      <c r="E516" s="404"/>
      <c r="F516" s="404"/>
      <c r="G516" s="404"/>
      <c r="H516" s="404"/>
      <c r="I516" s="404"/>
      <c r="J516" s="404"/>
      <c r="K516" s="404"/>
      <c r="L516" s="404"/>
    </row>
    <row r="517" spans="1:12" ht="15.75" customHeight="1">
      <c r="A517" s="404"/>
      <c r="B517" s="404"/>
      <c r="C517" s="404"/>
      <c r="D517" s="404"/>
      <c r="E517" s="404"/>
      <c r="F517" s="404"/>
      <c r="G517" s="404"/>
      <c r="H517" s="404"/>
      <c r="I517" s="404"/>
      <c r="J517" s="404"/>
      <c r="K517" s="404"/>
      <c r="L517" s="404"/>
    </row>
    <row r="518" spans="1:12" ht="15.75" customHeight="1">
      <c r="A518" s="404"/>
      <c r="B518" s="404"/>
      <c r="C518" s="404"/>
      <c r="D518" s="404"/>
      <c r="E518" s="404"/>
      <c r="F518" s="404"/>
      <c r="G518" s="404"/>
      <c r="H518" s="404"/>
      <c r="I518" s="404"/>
      <c r="J518" s="404"/>
      <c r="K518" s="404"/>
      <c r="L518" s="404"/>
    </row>
    <row r="519" spans="1:12" ht="15.75" customHeight="1">
      <c r="A519" s="404"/>
      <c r="B519" s="404"/>
      <c r="C519" s="404"/>
      <c r="D519" s="404"/>
      <c r="E519" s="404"/>
      <c r="F519" s="404"/>
      <c r="G519" s="404"/>
      <c r="H519" s="404"/>
      <c r="I519" s="404"/>
      <c r="J519" s="404"/>
      <c r="K519" s="404"/>
      <c r="L519" s="404"/>
    </row>
    <row r="520" spans="1:12" ht="15.75" customHeight="1">
      <c r="A520" s="404"/>
      <c r="B520" s="404"/>
      <c r="C520" s="404"/>
      <c r="D520" s="404"/>
      <c r="E520" s="404"/>
      <c r="F520" s="404"/>
      <c r="G520" s="404"/>
      <c r="H520" s="404"/>
      <c r="I520" s="404"/>
      <c r="J520" s="404"/>
      <c r="K520" s="404"/>
      <c r="L520" s="404"/>
    </row>
    <row r="521" spans="1:12" ht="15.75" customHeight="1">
      <c r="A521" s="404"/>
      <c r="B521" s="404"/>
      <c r="C521" s="404"/>
      <c r="D521" s="404"/>
      <c r="E521" s="404"/>
      <c r="F521" s="404"/>
      <c r="G521" s="404"/>
      <c r="H521" s="404"/>
      <c r="I521" s="404"/>
      <c r="J521" s="404"/>
      <c r="K521" s="404"/>
      <c r="L521" s="404"/>
    </row>
    <row r="522" spans="1:12" ht="15.75" customHeight="1">
      <c r="A522" s="404"/>
      <c r="B522" s="404"/>
      <c r="C522" s="404"/>
      <c r="D522" s="404"/>
      <c r="E522" s="404"/>
      <c r="F522" s="404"/>
      <c r="G522" s="404"/>
      <c r="H522" s="404"/>
      <c r="I522" s="404"/>
      <c r="J522" s="404"/>
      <c r="K522" s="404"/>
      <c r="L522" s="404"/>
    </row>
    <row r="523" spans="1:12" ht="15.75" customHeight="1">
      <c r="A523" s="404"/>
      <c r="B523" s="404"/>
      <c r="C523" s="404"/>
      <c r="D523" s="404"/>
      <c r="E523" s="404"/>
      <c r="F523" s="404"/>
      <c r="G523" s="404"/>
      <c r="H523" s="404"/>
      <c r="I523" s="404"/>
      <c r="J523" s="404"/>
      <c r="K523" s="404"/>
      <c r="L523" s="404"/>
    </row>
    <row r="524" spans="1:12" ht="15.75" customHeight="1">
      <c r="A524" s="404"/>
      <c r="B524" s="404"/>
      <c r="C524" s="404"/>
      <c r="D524" s="404"/>
      <c r="E524" s="404"/>
      <c r="F524" s="404"/>
      <c r="G524" s="404"/>
      <c r="H524" s="404"/>
      <c r="I524" s="404"/>
      <c r="J524" s="404"/>
      <c r="K524" s="404"/>
      <c r="L524" s="404"/>
    </row>
    <row r="525" spans="1:12" ht="15.75" customHeight="1">
      <c r="A525" s="404"/>
      <c r="B525" s="404"/>
      <c r="C525" s="404"/>
      <c r="D525" s="404"/>
      <c r="E525" s="404"/>
      <c r="F525" s="404"/>
      <c r="G525" s="404"/>
      <c r="H525" s="404"/>
      <c r="I525" s="404"/>
      <c r="J525" s="404"/>
      <c r="K525" s="404"/>
      <c r="L525" s="404"/>
    </row>
    <row r="526" spans="1:12" ht="15.75" customHeight="1">
      <c r="A526" s="404"/>
      <c r="B526" s="404"/>
      <c r="C526" s="404"/>
      <c r="D526" s="404"/>
      <c r="E526" s="404"/>
      <c r="F526" s="404"/>
      <c r="G526" s="404"/>
      <c r="H526" s="404"/>
      <c r="I526" s="404"/>
      <c r="J526" s="404"/>
      <c r="K526" s="404"/>
      <c r="L526" s="404"/>
    </row>
    <row r="527" spans="1:12" ht="15.75" customHeight="1">
      <c r="A527" s="404"/>
      <c r="B527" s="404"/>
      <c r="C527" s="404"/>
      <c r="D527" s="404"/>
      <c r="E527" s="404"/>
      <c r="F527" s="404"/>
      <c r="G527" s="404"/>
      <c r="H527" s="404"/>
      <c r="I527" s="404"/>
      <c r="J527" s="404"/>
      <c r="K527" s="404"/>
      <c r="L527" s="404"/>
    </row>
    <row r="528" spans="1:12" ht="15.75" customHeight="1">
      <c r="A528" s="404"/>
      <c r="B528" s="404"/>
      <c r="C528" s="404"/>
      <c r="D528" s="404"/>
      <c r="E528" s="404"/>
      <c r="F528" s="404"/>
      <c r="G528" s="404"/>
      <c r="H528" s="404"/>
      <c r="I528" s="404"/>
      <c r="J528" s="404"/>
      <c r="K528" s="404"/>
      <c r="L528" s="404"/>
    </row>
    <row r="529" spans="1:12" ht="15.75" customHeight="1">
      <c r="A529" s="404"/>
      <c r="B529" s="404"/>
      <c r="C529" s="404"/>
      <c r="D529" s="404"/>
      <c r="E529" s="404"/>
      <c r="F529" s="404"/>
      <c r="G529" s="404"/>
      <c r="H529" s="404"/>
      <c r="I529" s="404"/>
      <c r="J529" s="404"/>
      <c r="K529" s="404"/>
      <c r="L529" s="404"/>
    </row>
    <row r="530" spans="1:12" ht="15.75" customHeight="1">
      <c r="A530" s="404"/>
      <c r="B530" s="404"/>
      <c r="C530" s="404"/>
      <c r="D530" s="404"/>
      <c r="E530" s="404"/>
      <c r="F530" s="404"/>
      <c r="G530" s="404"/>
      <c r="H530" s="404"/>
      <c r="I530" s="404"/>
      <c r="J530" s="404"/>
      <c r="K530" s="404"/>
      <c r="L530" s="404"/>
    </row>
    <row r="531" spans="1:12" ht="15.75" customHeight="1">
      <c r="A531" s="404"/>
      <c r="B531" s="404"/>
      <c r="C531" s="404"/>
      <c r="D531" s="404"/>
      <c r="E531" s="404"/>
      <c r="F531" s="404"/>
      <c r="G531" s="404"/>
      <c r="H531" s="404"/>
      <c r="I531" s="404"/>
      <c r="J531" s="404"/>
      <c r="K531" s="404"/>
      <c r="L531" s="404"/>
    </row>
    <row r="532" spans="1:12" ht="15.75" customHeight="1">
      <c r="A532" s="404"/>
      <c r="B532" s="404"/>
      <c r="C532" s="404"/>
      <c r="D532" s="404"/>
      <c r="E532" s="404"/>
      <c r="F532" s="404"/>
      <c r="G532" s="404"/>
      <c r="H532" s="404"/>
      <c r="I532" s="404"/>
      <c r="J532" s="404"/>
      <c r="K532" s="404"/>
      <c r="L532" s="404"/>
    </row>
    <row r="533" spans="1:12" ht="15.75" customHeight="1">
      <c r="A533" s="404"/>
      <c r="B533" s="404"/>
      <c r="C533" s="404"/>
      <c r="D533" s="404"/>
      <c r="E533" s="404"/>
      <c r="F533" s="404"/>
      <c r="G533" s="404"/>
      <c r="H533" s="404"/>
      <c r="I533" s="404"/>
      <c r="J533" s="404"/>
      <c r="K533" s="404"/>
      <c r="L533" s="404"/>
    </row>
    <row r="534" spans="1:12" ht="15.75" customHeight="1">
      <c r="A534" s="404"/>
      <c r="B534" s="404"/>
      <c r="C534" s="404"/>
      <c r="D534" s="404"/>
      <c r="E534" s="404"/>
      <c r="F534" s="404"/>
      <c r="G534" s="404"/>
      <c r="H534" s="404"/>
      <c r="I534" s="404"/>
      <c r="J534" s="404"/>
      <c r="K534" s="404"/>
      <c r="L534" s="404"/>
    </row>
    <row r="535" spans="1:12" ht="15.75" customHeight="1">
      <c r="A535" s="404"/>
      <c r="B535" s="404"/>
      <c r="C535" s="404"/>
      <c r="D535" s="404"/>
      <c r="E535" s="404"/>
      <c r="F535" s="404"/>
      <c r="G535" s="404"/>
      <c r="H535" s="404"/>
      <c r="I535" s="404"/>
      <c r="J535" s="404"/>
      <c r="K535" s="404"/>
      <c r="L535" s="404"/>
    </row>
    <row r="536" spans="1:12" ht="15.75" customHeight="1">
      <c r="A536" s="404"/>
      <c r="B536" s="404"/>
      <c r="C536" s="404"/>
      <c r="D536" s="404"/>
      <c r="E536" s="404"/>
      <c r="F536" s="404"/>
      <c r="G536" s="404"/>
      <c r="H536" s="404"/>
      <c r="I536" s="404"/>
      <c r="J536" s="404"/>
      <c r="K536" s="404"/>
      <c r="L536" s="404"/>
    </row>
    <row r="537" spans="1:12" ht="15.75" customHeight="1">
      <c r="A537" s="404"/>
      <c r="B537" s="404"/>
      <c r="C537" s="404"/>
      <c r="D537" s="404"/>
      <c r="E537" s="404"/>
      <c r="F537" s="404"/>
      <c r="G537" s="404"/>
      <c r="H537" s="404"/>
      <c r="I537" s="404"/>
      <c r="J537" s="404"/>
      <c r="K537" s="404"/>
      <c r="L537" s="404"/>
    </row>
    <row r="538" spans="1:12" ht="15.75" customHeight="1">
      <c r="A538" s="404"/>
      <c r="B538" s="404"/>
      <c r="C538" s="404"/>
      <c r="D538" s="404"/>
      <c r="E538" s="404"/>
      <c r="F538" s="404"/>
      <c r="G538" s="404"/>
      <c r="H538" s="404"/>
      <c r="I538" s="404"/>
      <c r="J538" s="404"/>
      <c r="K538" s="404"/>
      <c r="L538" s="404"/>
    </row>
    <row r="539" spans="1:12" ht="15.75" customHeight="1">
      <c r="A539" s="404"/>
      <c r="B539" s="404"/>
      <c r="C539" s="404"/>
      <c r="D539" s="404"/>
      <c r="E539" s="404"/>
      <c r="F539" s="404"/>
      <c r="G539" s="404"/>
      <c r="H539" s="404"/>
      <c r="I539" s="404"/>
      <c r="J539" s="404"/>
      <c r="K539" s="404"/>
      <c r="L539" s="404"/>
    </row>
    <row r="540" spans="1:12" ht="15.75" customHeight="1">
      <c r="A540" s="404"/>
      <c r="B540" s="404"/>
      <c r="C540" s="404"/>
      <c r="D540" s="404"/>
      <c r="E540" s="404"/>
      <c r="F540" s="404"/>
      <c r="G540" s="404"/>
      <c r="H540" s="404"/>
      <c r="I540" s="404"/>
      <c r="J540" s="404"/>
      <c r="K540" s="404"/>
      <c r="L540" s="404"/>
    </row>
    <row r="541" spans="1:12" ht="15.75" customHeight="1">
      <c r="A541" s="404"/>
      <c r="B541" s="404"/>
      <c r="C541" s="404"/>
      <c r="D541" s="404"/>
      <c r="E541" s="404"/>
      <c r="F541" s="404"/>
      <c r="G541" s="404"/>
      <c r="H541" s="404"/>
      <c r="I541" s="404"/>
      <c r="J541" s="404"/>
      <c r="K541" s="404"/>
      <c r="L541" s="404"/>
    </row>
    <row r="542" spans="1:12" ht="15.75" customHeight="1">
      <c r="A542" s="404"/>
      <c r="B542" s="404"/>
      <c r="C542" s="404"/>
      <c r="D542" s="404"/>
      <c r="E542" s="404"/>
      <c r="F542" s="404"/>
      <c r="G542" s="404"/>
      <c r="H542" s="404"/>
      <c r="I542" s="404"/>
      <c r="J542" s="404"/>
      <c r="K542" s="404"/>
      <c r="L542" s="404"/>
    </row>
    <row r="543" spans="1:12" ht="15.75" customHeight="1">
      <c r="A543" s="404"/>
      <c r="B543" s="404"/>
      <c r="C543" s="404"/>
      <c r="D543" s="404"/>
      <c r="E543" s="404"/>
      <c r="F543" s="404"/>
      <c r="G543" s="404"/>
      <c r="H543" s="404"/>
      <c r="I543" s="404"/>
      <c r="J543" s="404"/>
      <c r="K543" s="404"/>
      <c r="L543" s="404"/>
    </row>
    <row r="544" spans="1:12" ht="15.75" customHeight="1">
      <c r="A544" s="404"/>
      <c r="B544" s="404"/>
      <c r="C544" s="404"/>
      <c r="D544" s="404"/>
      <c r="E544" s="404"/>
      <c r="F544" s="404"/>
      <c r="G544" s="404"/>
      <c r="H544" s="404"/>
      <c r="I544" s="404"/>
      <c r="J544" s="404"/>
      <c r="K544" s="404"/>
      <c r="L544" s="404"/>
    </row>
    <row r="545" spans="1:12" ht="15.75" customHeight="1">
      <c r="A545" s="404"/>
      <c r="B545" s="404"/>
      <c r="C545" s="404"/>
      <c r="D545" s="404"/>
      <c r="E545" s="404"/>
      <c r="F545" s="404"/>
      <c r="G545" s="404"/>
      <c r="H545" s="404"/>
      <c r="I545" s="404"/>
      <c r="J545" s="404"/>
      <c r="K545" s="404"/>
      <c r="L545" s="404"/>
    </row>
    <row r="546" spans="1:12" ht="15.75" customHeight="1">
      <c r="A546" s="404"/>
      <c r="B546" s="404"/>
      <c r="C546" s="404"/>
      <c r="D546" s="404"/>
      <c r="E546" s="404"/>
      <c r="F546" s="404"/>
      <c r="G546" s="404"/>
      <c r="H546" s="404"/>
      <c r="I546" s="404"/>
      <c r="J546" s="404"/>
      <c r="K546" s="404"/>
      <c r="L546" s="404"/>
    </row>
    <row r="547" spans="1:12" ht="15.75" customHeight="1">
      <c r="A547" s="404"/>
      <c r="B547" s="404"/>
      <c r="C547" s="404"/>
      <c r="D547" s="404"/>
      <c r="E547" s="404"/>
      <c r="F547" s="404"/>
      <c r="G547" s="404"/>
      <c r="H547" s="404"/>
      <c r="I547" s="404"/>
      <c r="J547" s="404"/>
      <c r="K547" s="404"/>
      <c r="L547" s="404"/>
    </row>
    <row r="548" spans="1:12" ht="15.75" customHeight="1">
      <c r="A548" s="404"/>
      <c r="B548" s="404"/>
      <c r="C548" s="404"/>
      <c r="D548" s="404"/>
      <c r="E548" s="404"/>
      <c r="F548" s="404"/>
      <c r="G548" s="404"/>
      <c r="H548" s="404"/>
      <c r="I548" s="404"/>
      <c r="J548" s="404"/>
      <c r="K548" s="404"/>
      <c r="L548" s="404"/>
    </row>
    <row r="549" spans="1:12" ht="15.75" customHeight="1">
      <c r="A549" s="404"/>
      <c r="B549" s="404"/>
      <c r="C549" s="404"/>
      <c r="D549" s="404"/>
      <c r="E549" s="404"/>
      <c r="F549" s="404"/>
      <c r="G549" s="404"/>
      <c r="H549" s="404"/>
      <c r="I549" s="404"/>
      <c r="J549" s="404"/>
      <c r="K549" s="404"/>
      <c r="L549" s="404"/>
    </row>
    <row r="550" spans="1:12" ht="15.75" customHeight="1">
      <c r="A550" s="404"/>
      <c r="B550" s="404"/>
      <c r="C550" s="404"/>
      <c r="D550" s="404"/>
      <c r="E550" s="404"/>
      <c r="F550" s="404"/>
      <c r="G550" s="404"/>
      <c r="H550" s="404"/>
      <c r="I550" s="404"/>
      <c r="J550" s="404"/>
      <c r="K550" s="404"/>
      <c r="L550" s="404"/>
    </row>
    <row r="551" spans="1:12" ht="15.75" customHeight="1">
      <c r="A551" s="404"/>
      <c r="B551" s="404"/>
      <c r="C551" s="404"/>
      <c r="D551" s="404"/>
      <c r="E551" s="404"/>
      <c r="F551" s="404"/>
      <c r="G551" s="404"/>
      <c r="H551" s="404"/>
      <c r="I551" s="404"/>
      <c r="J551" s="404"/>
      <c r="K551" s="404"/>
      <c r="L551" s="404"/>
    </row>
    <row r="552" spans="1:12" ht="15.75" customHeight="1">
      <c r="A552" s="404"/>
      <c r="B552" s="404"/>
      <c r="C552" s="404"/>
      <c r="D552" s="404"/>
      <c r="E552" s="404"/>
      <c r="F552" s="404"/>
      <c r="G552" s="404"/>
      <c r="H552" s="404"/>
      <c r="I552" s="404"/>
      <c r="J552" s="404"/>
      <c r="K552" s="404"/>
      <c r="L552" s="404"/>
    </row>
    <row r="553" spans="1:12" ht="15.75" customHeight="1">
      <c r="A553" s="404"/>
      <c r="B553" s="404"/>
      <c r="C553" s="404"/>
      <c r="D553" s="404"/>
      <c r="E553" s="404"/>
      <c r="F553" s="404"/>
      <c r="G553" s="404"/>
      <c r="H553" s="404"/>
      <c r="I553" s="404"/>
      <c r="J553" s="404"/>
      <c r="K553" s="404"/>
      <c r="L553" s="404"/>
    </row>
    <row r="554" spans="1:12" ht="15.75" customHeight="1">
      <c r="A554" s="404"/>
      <c r="B554" s="404"/>
      <c r="C554" s="404"/>
      <c r="D554" s="404"/>
      <c r="E554" s="404"/>
      <c r="F554" s="404"/>
      <c r="G554" s="404"/>
      <c r="H554" s="404"/>
      <c r="I554" s="404"/>
      <c r="J554" s="404"/>
      <c r="K554" s="404"/>
      <c r="L554" s="404"/>
    </row>
    <row r="555" spans="1:12" ht="15.75" customHeight="1">
      <c r="A555" s="404"/>
      <c r="B555" s="404"/>
      <c r="C555" s="404"/>
      <c r="D555" s="404"/>
      <c r="E555" s="404"/>
      <c r="F555" s="404"/>
      <c r="G555" s="404"/>
      <c r="H555" s="404"/>
      <c r="I555" s="404"/>
      <c r="J555" s="404"/>
      <c r="K555" s="404"/>
      <c r="L555" s="404"/>
    </row>
    <row r="556" spans="1:12" ht="15.75" customHeight="1">
      <c r="A556" s="404"/>
      <c r="B556" s="404"/>
      <c r="C556" s="404"/>
      <c r="D556" s="404"/>
      <c r="E556" s="404"/>
      <c r="F556" s="404"/>
      <c r="G556" s="404"/>
      <c r="H556" s="404"/>
      <c r="I556" s="404"/>
      <c r="J556" s="404"/>
      <c r="K556" s="404"/>
      <c r="L556" s="404"/>
    </row>
    <row r="557" spans="1:12" ht="15.75" customHeight="1">
      <c r="A557" s="404"/>
      <c r="B557" s="404"/>
      <c r="C557" s="404"/>
      <c r="D557" s="404"/>
      <c r="E557" s="404"/>
      <c r="F557" s="404"/>
      <c r="G557" s="404"/>
      <c r="H557" s="404"/>
      <c r="I557" s="404"/>
      <c r="J557" s="404"/>
      <c r="K557" s="404"/>
      <c r="L557" s="404"/>
    </row>
    <row r="558" spans="1:12" ht="15.75" customHeight="1">
      <c r="A558" s="404"/>
      <c r="B558" s="404"/>
      <c r="C558" s="404"/>
      <c r="D558" s="404"/>
      <c r="E558" s="404"/>
      <c r="F558" s="404"/>
      <c r="G558" s="404"/>
      <c r="H558" s="404"/>
      <c r="I558" s="404"/>
      <c r="J558" s="404"/>
      <c r="K558" s="404"/>
      <c r="L558" s="404"/>
    </row>
    <row r="559" spans="1:12" ht="15.75" customHeight="1">
      <c r="A559" s="404"/>
      <c r="B559" s="404"/>
      <c r="C559" s="404"/>
      <c r="D559" s="404"/>
      <c r="E559" s="404"/>
      <c r="F559" s="404"/>
      <c r="G559" s="404"/>
      <c r="H559" s="404"/>
      <c r="I559" s="404"/>
      <c r="J559" s="404"/>
      <c r="K559" s="404"/>
      <c r="L559" s="404"/>
    </row>
    <row r="560" spans="1:12" ht="15.75" customHeight="1">
      <c r="A560" s="404"/>
      <c r="B560" s="404"/>
      <c r="C560" s="404"/>
      <c r="D560" s="404"/>
      <c r="E560" s="404"/>
      <c r="F560" s="404"/>
      <c r="G560" s="404"/>
      <c r="H560" s="404"/>
      <c r="I560" s="404"/>
      <c r="J560" s="404"/>
      <c r="K560" s="404"/>
      <c r="L560" s="404"/>
    </row>
    <row r="561" spans="1:12" ht="15.75" customHeight="1">
      <c r="A561" s="404"/>
      <c r="B561" s="404"/>
      <c r="C561" s="404"/>
      <c r="D561" s="404"/>
      <c r="E561" s="404"/>
      <c r="F561" s="404"/>
      <c r="G561" s="404"/>
      <c r="H561" s="404"/>
      <c r="I561" s="404"/>
      <c r="J561" s="404"/>
      <c r="K561" s="404"/>
      <c r="L561" s="404"/>
    </row>
    <row r="562" spans="1:12" ht="15.75" customHeight="1">
      <c r="A562" s="404"/>
      <c r="B562" s="404"/>
      <c r="C562" s="404"/>
      <c r="D562" s="404"/>
      <c r="E562" s="404"/>
      <c r="F562" s="404"/>
      <c r="G562" s="404"/>
      <c r="H562" s="404"/>
      <c r="I562" s="404"/>
      <c r="J562" s="404"/>
      <c r="K562" s="404"/>
      <c r="L562" s="404"/>
    </row>
    <row r="563" spans="1:12" ht="15.75" customHeight="1">
      <c r="A563" s="404"/>
      <c r="B563" s="404"/>
      <c r="C563" s="404"/>
      <c r="D563" s="404"/>
      <c r="E563" s="404"/>
      <c r="F563" s="404"/>
      <c r="G563" s="404"/>
      <c r="H563" s="404"/>
      <c r="I563" s="404"/>
      <c r="J563" s="404"/>
      <c r="K563" s="404"/>
      <c r="L563" s="404"/>
    </row>
    <row r="564" spans="1:12" ht="15.75" customHeight="1">
      <c r="A564" s="404"/>
      <c r="B564" s="404"/>
      <c r="C564" s="404"/>
      <c r="D564" s="404"/>
      <c r="E564" s="404"/>
      <c r="F564" s="404"/>
      <c r="G564" s="404"/>
      <c r="H564" s="404"/>
      <c r="I564" s="404"/>
      <c r="J564" s="404"/>
      <c r="K564" s="404"/>
      <c r="L564" s="404"/>
    </row>
    <row r="565" spans="1:12" ht="15.75" customHeight="1">
      <c r="A565" s="404"/>
      <c r="B565" s="404"/>
      <c r="C565" s="404"/>
      <c r="D565" s="404"/>
      <c r="E565" s="404"/>
      <c r="F565" s="404"/>
      <c r="G565" s="404"/>
      <c r="H565" s="404"/>
      <c r="I565" s="404"/>
      <c r="J565" s="404"/>
      <c r="K565" s="404"/>
      <c r="L565" s="404"/>
    </row>
    <row r="566" spans="1:12" ht="15.75" customHeight="1">
      <c r="A566" s="404"/>
      <c r="B566" s="404"/>
      <c r="C566" s="404"/>
      <c r="D566" s="404"/>
      <c r="E566" s="404"/>
      <c r="F566" s="404"/>
      <c r="G566" s="404"/>
      <c r="H566" s="404"/>
      <c r="I566" s="404"/>
      <c r="J566" s="404"/>
      <c r="K566" s="404"/>
      <c r="L566" s="404"/>
    </row>
    <row r="567" spans="1:12" ht="15.75" customHeight="1">
      <c r="A567" s="404"/>
      <c r="B567" s="404"/>
      <c r="C567" s="404"/>
      <c r="D567" s="404"/>
      <c r="E567" s="404"/>
      <c r="F567" s="404"/>
      <c r="G567" s="404"/>
      <c r="H567" s="404"/>
      <c r="I567" s="404"/>
      <c r="J567" s="404"/>
      <c r="K567" s="404"/>
      <c r="L567" s="404"/>
    </row>
    <row r="568" spans="1:12" ht="15.75" customHeight="1">
      <c r="A568" s="404"/>
      <c r="B568" s="404"/>
      <c r="C568" s="404"/>
      <c r="D568" s="404"/>
      <c r="E568" s="404"/>
      <c r="F568" s="404"/>
      <c r="G568" s="404"/>
      <c r="H568" s="404"/>
      <c r="I568" s="404"/>
      <c r="J568" s="404"/>
      <c r="K568" s="404"/>
      <c r="L568" s="404"/>
    </row>
    <row r="569" spans="1:12" ht="15.75" customHeight="1">
      <c r="A569" s="404"/>
      <c r="B569" s="404"/>
      <c r="C569" s="404"/>
      <c r="D569" s="404"/>
      <c r="E569" s="404"/>
      <c r="F569" s="404"/>
      <c r="G569" s="404"/>
      <c r="H569" s="404"/>
      <c r="I569" s="404"/>
      <c r="J569" s="404"/>
      <c r="K569" s="404"/>
      <c r="L569" s="404"/>
    </row>
    <row r="570" spans="1:12" ht="15.75" customHeight="1">
      <c r="A570" s="404"/>
      <c r="B570" s="404"/>
      <c r="C570" s="404"/>
      <c r="D570" s="404"/>
      <c r="E570" s="404"/>
      <c r="F570" s="404"/>
      <c r="G570" s="404"/>
      <c r="H570" s="404"/>
      <c r="I570" s="404"/>
      <c r="J570" s="404"/>
      <c r="K570" s="404"/>
      <c r="L570" s="404"/>
    </row>
    <row r="571" spans="1:12" ht="15.75" customHeight="1">
      <c r="A571" s="404"/>
      <c r="B571" s="404"/>
      <c r="C571" s="404"/>
      <c r="D571" s="404"/>
      <c r="E571" s="404"/>
      <c r="F571" s="404"/>
      <c r="G571" s="404"/>
      <c r="H571" s="404"/>
      <c r="I571" s="404"/>
      <c r="J571" s="404"/>
      <c r="K571" s="404"/>
      <c r="L571" s="404"/>
    </row>
    <row r="572" spans="1:12" ht="15.75" customHeight="1">
      <c r="A572" s="404"/>
      <c r="B572" s="404"/>
      <c r="C572" s="404"/>
      <c r="D572" s="404"/>
      <c r="E572" s="404"/>
      <c r="F572" s="404"/>
      <c r="G572" s="404"/>
      <c r="H572" s="404"/>
      <c r="I572" s="404"/>
      <c r="J572" s="404"/>
      <c r="K572" s="404"/>
      <c r="L572" s="404"/>
    </row>
    <row r="573" spans="1:12" ht="15.75" customHeight="1">
      <c r="A573" s="404"/>
      <c r="B573" s="404"/>
      <c r="C573" s="404"/>
      <c r="D573" s="404"/>
      <c r="E573" s="404"/>
      <c r="F573" s="404"/>
      <c r="G573" s="404"/>
      <c r="H573" s="404"/>
      <c r="I573" s="404"/>
      <c r="J573" s="404"/>
      <c r="K573" s="404"/>
      <c r="L573" s="404"/>
    </row>
    <row r="574" spans="1:12" ht="15.75" customHeight="1">
      <c r="A574" s="404"/>
      <c r="B574" s="404"/>
      <c r="C574" s="404"/>
      <c r="D574" s="404"/>
      <c r="E574" s="404"/>
      <c r="F574" s="404"/>
      <c r="G574" s="404"/>
      <c r="H574" s="404"/>
      <c r="I574" s="404"/>
      <c r="J574" s="404"/>
      <c r="K574" s="404"/>
      <c r="L574" s="404"/>
    </row>
    <row r="575" spans="1:12" ht="15.75" customHeight="1">
      <c r="A575" s="404"/>
      <c r="B575" s="404"/>
      <c r="C575" s="404"/>
      <c r="D575" s="404"/>
      <c r="E575" s="404"/>
      <c r="F575" s="404"/>
      <c r="G575" s="404"/>
      <c r="H575" s="404"/>
      <c r="I575" s="404"/>
      <c r="J575" s="404"/>
      <c r="K575" s="404"/>
      <c r="L575" s="404"/>
    </row>
    <row r="576" spans="1:12" ht="15.75" customHeight="1">
      <c r="A576" s="404"/>
      <c r="B576" s="404"/>
      <c r="C576" s="404"/>
      <c r="D576" s="404"/>
      <c r="E576" s="404"/>
      <c r="F576" s="404"/>
      <c r="G576" s="404"/>
      <c r="H576" s="404"/>
      <c r="I576" s="404"/>
      <c r="J576" s="404"/>
      <c r="K576" s="404"/>
      <c r="L576" s="404"/>
    </row>
    <row r="577" spans="1:12" ht="15.75" customHeight="1">
      <c r="A577" s="404"/>
      <c r="B577" s="404"/>
      <c r="C577" s="404"/>
      <c r="D577" s="404"/>
      <c r="E577" s="404"/>
      <c r="F577" s="404"/>
      <c r="G577" s="404"/>
      <c r="H577" s="404"/>
      <c r="I577" s="404"/>
      <c r="J577" s="404"/>
      <c r="K577" s="404"/>
      <c r="L577" s="404"/>
    </row>
    <row r="578" spans="1:12" ht="15.75" customHeight="1">
      <c r="A578" s="404"/>
      <c r="B578" s="404"/>
      <c r="C578" s="404"/>
      <c r="D578" s="404"/>
      <c r="E578" s="404"/>
      <c r="F578" s="404"/>
      <c r="G578" s="404"/>
      <c r="H578" s="404"/>
      <c r="I578" s="404"/>
      <c r="J578" s="404"/>
      <c r="K578" s="404"/>
      <c r="L578" s="404"/>
    </row>
    <row r="579" spans="1:12" ht="15.75" customHeight="1">
      <c r="A579" s="404"/>
      <c r="B579" s="404"/>
      <c r="C579" s="404"/>
      <c r="D579" s="404"/>
      <c r="E579" s="404"/>
      <c r="F579" s="404"/>
      <c r="G579" s="404"/>
      <c r="H579" s="404"/>
      <c r="I579" s="404"/>
      <c r="J579" s="404"/>
      <c r="K579" s="404"/>
      <c r="L579" s="404"/>
    </row>
    <row r="580" spans="1:12" ht="15.75" customHeight="1">
      <c r="A580" s="404"/>
      <c r="B580" s="404"/>
      <c r="C580" s="404"/>
      <c r="D580" s="404"/>
      <c r="E580" s="404"/>
      <c r="F580" s="404"/>
      <c r="G580" s="404"/>
      <c r="H580" s="404"/>
      <c r="I580" s="404"/>
      <c r="J580" s="404"/>
      <c r="K580" s="404"/>
      <c r="L580" s="404"/>
    </row>
    <row r="581" spans="1:12" ht="15.75" customHeight="1">
      <c r="A581" s="404"/>
      <c r="B581" s="404"/>
      <c r="C581" s="404"/>
      <c r="D581" s="404"/>
      <c r="E581" s="404"/>
      <c r="F581" s="404"/>
      <c r="G581" s="404"/>
      <c r="H581" s="404"/>
      <c r="I581" s="404"/>
      <c r="J581" s="404"/>
      <c r="K581" s="404"/>
      <c r="L581" s="404"/>
    </row>
    <row r="582" spans="1:12" ht="15.75" customHeight="1">
      <c r="A582" s="404"/>
      <c r="B582" s="404"/>
      <c r="C582" s="404"/>
      <c r="D582" s="404"/>
      <c r="E582" s="404"/>
      <c r="F582" s="404"/>
      <c r="G582" s="404"/>
      <c r="H582" s="404"/>
      <c r="I582" s="404"/>
      <c r="J582" s="404"/>
      <c r="K582" s="404"/>
      <c r="L582" s="404"/>
    </row>
    <row r="583" spans="1:12" ht="15.75" customHeight="1">
      <c r="A583" s="404"/>
      <c r="B583" s="404"/>
      <c r="C583" s="404"/>
      <c r="D583" s="404"/>
      <c r="E583" s="404"/>
      <c r="F583" s="404"/>
      <c r="G583" s="404"/>
      <c r="H583" s="404"/>
      <c r="I583" s="404"/>
      <c r="J583" s="404"/>
      <c r="K583" s="404"/>
      <c r="L583" s="404"/>
    </row>
    <row r="584" spans="1:12" ht="15.75" customHeight="1">
      <c r="A584" s="404"/>
      <c r="B584" s="404"/>
      <c r="C584" s="404"/>
      <c r="D584" s="404"/>
      <c r="E584" s="404"/>
      <c r="F584" s="404"/>
      <c r="G584" s="404"/>
      <c r="H584" s="404"/>
      <c r="I584" s="404"/>
      <c r="J584" s="404"/>
      <c r="K584" s="404"/>
      <c r="L584" s="404"/>
    </row>
    <row r="585" spans="1:12" ht="15.75" customHeight="1">
      <c r="A585" s="404"/>
      <c r="B585" s="404"/>
      <c r="C585" s="404"/>
      <c r="D585" s="404"/>
      <c r="E585" s="404"/>
      <c r="F585" s="404"/>
      <c r="G585" s="404"/>
      <c r="H585" s="404"/>
      <c r="I585" s="404"/>
      <c r="J585" s="404"/>
      <c r="K585" s="404"/>
      <c r="L585" s="404"/>
    </row>
    <row r="586" spans="1:12" ht="15.75" customHeight="1">
      <c r="A586" s="404"/>
      <c r="B586" s="404"/>
      <c r="C586" s="404"/>
      <c r="D586" s="404"/>
      <c r="E586" s="404"/>
      <c r="F586" s="404"/>
      <c r="G586" s="404"/>
      <c r="H586" s="404"/>
      <c r="I586" s="404"/>
      <c r="J586" s="404"/>
      <c r="K586" s="404"/>
      <c r="L586" s="404"/>
    </row>
    <row r="587" spans="1:12" ht="15.75" customHeight="1">
      <c r="A587" s="404"/>
      <c r="B587" s="404"/>
      <c r="C587" s="404"/>
      <c r="D587" s="404"/>
      <c r="E587" s="404"/>
      <c r="F587" s="404"/>
      <c r="G587" s="404"/>
      <c r="H587" s="404"/>
      <c r="I587" s="404"/>
      <c r="J587" s="404"/>
      <c r="K587" s="404"/>
      <c r="L587" s="404"/>
    </row>
    <row r="588" spans="1:12" ht="15.75" customHeight="1">
      <c r="A588" s="404"/>
      <c r="B588" s="404"/>
      <c r="C588" s="404"/>
      <c r="D588" s="404"/>
      <c r="E588" s="404"/>
      <c r="F588" s="404"/>
      <c r="G588" s="404"/>
      <c r="H588" s="404"/>
      <c r="I588" s="404"/>
      <c r="J588" s="404"/>
      <c r="K588" s="404"/>
      <c r="L588" s="404"/>
    </row>
    <row r="589" spans="1:12" ht="15.75" customHeight="1">
      <c r="A589" s="404"/>
      <c r="B589" s="404"/>
      <c r="C589" s="404"/>
      <c r="D589" s="404"/>
      <c r="E589" s="404"/>
      <c r="F589" s="404"/>
      <c r="G589" s="404"/>
      <c r="H589" s="404"/>
      <c r="I589" s="404"/>
      <c r="J589" s="404"/>
      <c r="K589" s="404"/>
      <c r="L589" s="404"/>
    </row>
    <row r="590" spans="1:12" ht="15.75" customHeight="1">
      <c r="A590" s="404"/>
      <c r="B590" s="404"/>
      <c r="C590" s="404"/>
      <c r="D590" s="404"/>
      <c r="E590" s="404"/>
      <c r="F590" s="404"/>
      <c r="G590" s="404"/>
      <c r="H590" s="404"/>
      <c r="I590" s="404"/>
      <c r="J590" s="404"/>
      <c r="K590" s="404"/>
      <c r="L590" s="404"/>
    </row>
    <row r="591" spans="1:12" ht="15.75" customHeight="1">
      <c r="A591" s="404"/>
      <c r="B591" s="404"/>
      <c r="C591" s="404"/>
      <c r="D591" s="404"/>
      <c r="E591" s="404"/>
      <c r="F591" s="404"/>
      <c r="G591" s="404"/>
      <c r="H591" s="404"/>
      <c r="I591" s="404"/>
      <c r="J591" s="404"/>
      <c r="K591" s="404"/>
      <c r="L591" s="404"/>
    </row>
    <row r="592" spans="1:12" ht="15.75" customHeight="1">
      <c r="A592" s="404"/>
      <c r="B592" s="404"/>
      <c r="C592" s="404"/>
      <c r="D592" s="404"/>
      <c r="E592" s="404"/>
      <c r="F592" s="404"/>
      <c r="G592" s="404"/>
      <c r="H592" s="404"/>
      <c r="I592" s="404"/>
      <c r="J592" s="404"/>
      <c r="K592" s="404"/>
      <c r="L592" s="404"/>
    </row>
    <row r="593" spans="1:12" ht="15.75" customHeight="1">
      <c r="A593" s="404"/>
      <c r="B593" s="404"/>
      <c r="C593" s="404"/>
      <c r="D593" s="404"/>
      <c r="E593" s="404"/>
      <c r="F593" s="404"/>
      <c r="G593" s="404"/>
      <c r="H593" s="404"/>
      <c r="I593" s="404"/>
      <c r="J593" s="404"/>
      <c r="K593" s="404"/>
      <c r="L593" s="404"/>
    </row>
    <row r="594" spans="1:12" ht="15.75" customHeight="1">
      <c r="A594" s="404"/>
      <c r="B594" s="404"/>
      <c r="C594" s="404"/>
      <c r="D594" s="404"/>
      <c r="E594" s="404"/>
      <c r="F594" s="404"/>
      <c r="G594" s="404"/>
      <c r="H594" s="404"/>
      <c r="I594" s="404"/>
      <c r="J594" s="404"/>
      <c r="K594" s="404"/>
      <c r="L594" s="404"/>
    </row>
    <row r="595" spans="1:12" ht="15.75" customHeight="1">
      <c r="A595" s="404"/>
      <c r="B595" s="404"/>
      <c r="C595" s="404"/>
      <c r="D595" s="404"/>
      <c r="E595" s="404"/>
      <c r="F595" s="404"/>
      <c r="G595" s="404"/>
      <c r="H595" s="404"/>
      <c r="I595" s="404"/>
      <c r="J595" s="404"/>
      <c r="K595" s="404"/>
      <c r="L595" s="404"/>
    </row>
    <row r="596" spans="1:12" ht="15.75" customHeight="1">
      <c r="A596" s="404"/>
      <c r="B596" s="404"/>
      <c r="C596" s="404"/>
      <c r="D596" s="404"/>
      <c r="E596" s="404"/>
      <c r="F596" s="404"/>
      <c r="G596" s="404"/>
      <c r="H596" s="404"/>
      <c r="I596" s="404"/>
      <c r="J596" s="404"/>
      <c r="K596" s="404"/>
      <c r="L596" s="404"/>
    </row>
    <row r="597" spans="1:12" ht="15.75" customHeight="1">
      <c r="A597" s="404"/>
      <c r="B597" s="404"/>
      <c r="C597" s="404"/>
      <c r="D597" s="404"/>
      <c r="E597" s="404"/>
      <c r="F597" s="404"/>
      <c r="G597" s="404"/>
      <c r="H597" s="404"/>
      <c r="I597" s="404"/>
      <c r="J597" s="404"/>
      <c r="K597" s="404"/>
      <c r="L597" s="404"/>
    </row>
    <row r="598" spans="1:12" ht="15.75" customHeight="1">
      <c r="A598" s="404"/>
      <c r="B598" s="404"/>
      <c r="C598" s="404"/>
      <c r="D598" s="404"/>
      <c r="E598" s="404"/>
      <c r="F598" s="404"/>
      <c r="G598" s="404"/>
      <c r="H598" s="404"/>
      <c r="I598" s="404"/>
      <c r="J598" s="404"/>
      <c r="K598" s="404"/>
      <c r="L598" s="404"/>
    </row>
    <row r="599" spans="1:12" ht="15.75" customHeight="1">
      <c r="A599" s="404"/>
      <c r="B599" s="404"/>
      <c r="C599" s="404"/>
      <c r="D599" s="404"/>
      <c r="E599" s="404"/>
      <c r="F599" s="404"/>
      <c r="G599" s="404"/>
      <c r="H599" s="404"/>
      <c r="I599" s="404"/>
      <c r="J599" s="404"/>
      <c r="K599" s="404"/>
      <c r="L599" s="404"/>
    </row>
    <row r="600" spans="1:12" ht="15.75" customHeight="1">
      <c r="A600" s="404"/>
      <c r="B600" s="404"/>
      <c r="C600" s="404"/>
      <c r="D600" s="404"/>
      <c r="E600" s="404"/>
      <c r="F600" s="404"/>
      <c r="G600" s="404"/>
      <c r="H600" s="404"/>
      <c r="I600" s="404"/>
      <c r="J600" s="404"/>
      <c r="K600" s="404"/>
      <c r="L600" s="404"/>
    </row>
    <row r="601" spans="1:12" ht="15.75" customHeight="1">
      <c r="A601" s="404"/>
      <c r="B601" s="404"/>
      <c r="C601" s="404"/>
      <c r="D601" s="404"/>
      <c r="E601" s="404"/>
      <c r="F601" s="404"/>
      <c r="G601" s="404"/>
      <c r="H601" s="404"/>
      <c r="I601" s="404"/>
      <c r="J601" s="404"/>
      <c r="K601" s="404"/>
      <c r="L601" s="404"/>
    </row>
    <row r="602" spans="1:12" ht="15.75" customHeight="1">
      <c r="A602" s="404"/>
      <c r="B602" s="404"/>
      <c r="C602" s="404"/>
      <c r="D602" s="404"/>
      <c r="E602" s="404"/>
      <c r="F602" s="404"/>
      <c r="G602" s="404"/>
      <c r="H602" s="404"/>
      <c r="I602" s="404"/>
      <c r="J602" s="404"/>
      <c r="K602" s="404"/>
      <c r="L602" s="404"/>
    </row>
    <row r="603" spans="1:12" ht="15.75" customHeight="1">
      <c r="A603" s="404"/>
      <c r="B603" s="404"/>
      <c r="C603" s="404"/>
      <c r="D603" s="404"/>
      <c r="E603" s="404"/>
      <c r="F603" s="404"/>
      <c r="G603" s="404"/>
      <c r="H603" s="404"/>
      <c r="I603" s="404"/>
      <c r="J603" s="404"/>
      <c r="K603" s="404"/>
      <c r="L603" s="404"/>
    </row>
    <row r="604" spans="1:12" ht="15.75" customHeight="1">
      <c r="A604" s="404"/>
      <c r="B604" s="404"/>
      <c r="C604" s="404"/>
      <c r="D604" s="404"/>
      <c r="E604" s="404"/>
      <c r="F604" s="404"/>
      <c r="G604" s="404"/>
      <c r="H604" s="404"/>
      <c r="I604" s="404"/>
      <c r="J604" s="404"/>
      <c r="K604" s="404"/>
      <c r="L604" s="404"/>
    </row>
    <row r="605" spans="1:12" ht="15.75" customHeight="1">
      <c r="A605" s="404"/>
      <c r="B605" s="404"/>
      <c r="C605" s="404"/>
      <c r="D605" s="404"/>
      <c r="E605" s="404"/>
      <c r="F605" s="404"/>
      <c r="G605" s="404"/>
      <c r="H605" s="404"/>
      <c r="I605" s="404"/>
      <c r="J605" s="404"/>
      <c r="K605" s="404"/>
      <c r="L605" s="404"/>
    </row>
    <row r="606" spans="1:12" ht="15.75" customHeight="1">
      <c r="A606" s="404"/>
      <c r="B606" s="404"/>
      <c r="C606" s="404"/>
      <c r="D606" s="404"/>
      <c r="E606" s="404"/>
      <c r="F606" s="404"/>
      <c r="G606" s="404"/>
      <c r="H606" s="404"/>
      <c r="I606" s="404"/>
      <c r="J606" s="404"/>
      <c r="K606" s="404"/>
      <c r="L606" s="404"/>
    </row>
    <row r="607" spans="1:12" ht="15.75" customHeight="1">
      <c r="A607" s="404"/>
      <c r="B607" s="404"/>
      <c r="C607" s="404"/>
      <c r="D607" s="404"/>
      <c r="E607" s="404"/>
      <c r="F607" s="404"/>
      <c r="G607" s="404"/>
      <c r="H607" s="404"/>
      <c r="I607" s="404"/>
      <c r="J607" s="404"/>
      <c r="K607" s="404"/>
      <c r="L607" s="404"/>
    </row>
    <row r="608" spans="1:12" ht="15.75" customHeight="1">
      <c r="A608" s="404"/>
      <c r="B608" s="404"/>
      <c r="C608" s="404"/>
      <c r="D608" s="404"/>
      <c r="E608" s="404"/>
      <c r="F608" s="404"/>
      <c r="G608" s="404"/>
      <c r="H608" s="404"/>
      <c r="I608" s="404"/>
      <c r="J608" s="404"/>
      <c r="K608" s="404"/>
      <c r="L608" s="404"/>
    </row>
    <row r="609" spans="1:12" ht="15.75" customHeight="1">
      <c r="A609" s="404"/>
      <c r="B609" s="404"/>
      <c r="C609" s="404"/>
      <c r="D609" s="404"/>
      <c r="E609" s="404"/>
      <c r="F609" s="404"/>
      <c r="G609" s="404"/>
      <c r="H609" s="404"/>
      <c r="I609" s="404"/>
      <c r="J609" s="404"/>
      <c r="K609" s="404"/>
      <c r="L609" s="404"/>
    </row>
    <row r="610" spans="1:12" ht="15.75" customHeight="1">
      <c r="A610" s="404"/>
      <c r="B610" s="404"/>
      <c r="C610" s="404"/>
      <c r="D610" s="404"/>
      <c r="E610" s="404"/>
      <c r="F610" s="404"/>
      <c r="G610" s="404"/>
      <c r="H610" s="404"/>
      <c r="I610" s="404"/>
      <c r="J610" s="404"/>
      <c r="K610" s="404"/>
      <c r="L610" s="404"/>
    </row>
    <row r="611" spans="1:12" ht="15.75" customHeight="1">
      <c r="A611" s="404"/>
      <c r="B611" s="404"/>
      <c r="C611" s="404"/>
      <c r="D611" s="404"/>
      <c r="E611" s="404"/>
      <c r="F611" s="404"/>
      <c r="G611" s="404"/>
      <c r="H611" s="404"/>
      <c r="I611" s="404"/>
      <c r="J611" s="404"/>
      <c r="K611" s="404"/>
      <c r="L611" s="404"/>
    </row>
    <row r="612" spans="1:12" ht="15.75" customHeight="1">
      <c r="A612" s="404"/>
      <c r="B612" s="404"/>
      <c r="C612" s="404"/>
      <c r="D612" s="404"/>
      <c r="E612" s="404"/>
      <c r="F612" s="404"/>
      <c r="G612" s="404"/>
      <c r="H612" s="404"/>
      <c r="I612" s="404"/>
      <c r="J612" s="404"/>
      <c r="K612" s="404"/>
      <c r="L612" s="404"/>
    </row>
    <row r="613" spans="1:12" ht="15.75" customHeight="1">
      <c r="A613" s="404"/>
      <c r="B613" s="404"/>
      <c r="C613" s="404"/>
      <c r="D613" s="404"/>
      <c r="E613" s="404"/>
      <c r="F613" s="404"/>
      <c r="G613" s="404"/>
      <c r="H613" s="404"/>
      <c r="I613" s="404"/>
      <c r="J613" s="404"/>
      <c r="K613" s="404"/>
      <c r="L613" s="404"/>
    </row>
    <row r="614" spans="1:12" ht="15.75" customHeight="1">
      <c r="A614" s="404"/>
      <c r="B614" s="404"/>
      <c r="C614" s="404"/>
      <c r="D614" s="404"/>
      <c r="E614" s="404"/>
      <c r="F614" s="404"/>
      <c r="G614" s="404"/>
      <c r="H614" s="404"/>
      <c r="I614" s="404"/>
      <c r="J614" s="404"/>
      <c r="K614" s="404"/>
      <c r="L614" s="404"/>
    </row>
    <row r="615" spans="1:12" ht="15.75" customHeight="1">
      <c r="A615" s="404"/>
      <c r="B615" s="404"/>
      <c r="C615" s="404"/>
      <c r="D615" s="404"/>
      <c r="E615" s="404"/>
      <c r="F615" s="404"/>
      <c r="G615" s="404"/>
      <c r="H615" s="404"/>
      <c r="I615" s="404"/>
      <c r="J615" s="404"/>
      <c r="K615" s="404"/>
      <c r="L615" s="404"/>
    </row>
    <row r="616" spans="1:12" ht="15.75" customHeight="1">
      <c r="A616" s="404"/>
      <c r="B616" s="404"/>
      <c r="C616" s="404"/>
      <c r="D616" s="404"/>
      <c r="E616" s="404"/>
      <c r="F616" s="404"/>
      <c r="G616" s="404"/>
      <c r="H616" s="404"/>
      <c r="I616" s="404"/>
      <c r="J616" s="404"/>
      <c r="K616" s="404"/>
      <c r="L616" s="404"/>
    </row>
    <row r="617" spans="1:12" ht="15.75" customHeight="1">
      <c r="A617" s="404"/>
      <c r="B617" s="404"/>
      <c r="C617" s="404"/>
      <c r="D617" s="404"/>
      <c r="E617" s="404"/>
      <c r="F617" s="404"/>
      <c r="G617" s="404"/>
      <c r="H617" s="404"/>
      <c r="I617" s="404"/>
      <c r="J617" s="404"/>
      <c r="K617" s="404"/>
      <c r="L617" s="404"/>
    </row>
    <row r="618" spans="1:12" ht="15.75" customHeight="1">
      <c r="A618" s="404"/>
      <c r="B618" s="404"/>
      <c r="C618" s="404"/>
      <c r="D618" s="404"/>
      <c r="E618" s="404"/>
      <c r="F618" s="404"/>
      <c r="G618" s="404"/>
      <c r="H618" s="404"/>
      <c r="I618" s="404"/>
      <c r="J618" s="404"/>
      <c r="K618" s="404"/>
      <c r="L618" s="404"/>
    </row>
    <row r="619" spans="1:12" ht="15.75" customHeight="1">
      <c r="A619" s="404"/>
      <c r="B619" s="404"/>
      <c r="C619" s="404"/>
      <c r="D619" s="404"/>
      <c r="E619" s="404"/>
      <c r="F619" s="404"/>
      <c r="G619" s="404"/>
      <c r="H619" s="404"/>
      <c r="I619" s="404"/>
      <c r="J619" s="404"/>
      <c r="K619" s="404"/>
      <c r="L619" s="404"/>
    </row>
    <row r="620" spans="1:12" ht="15.75" customHeight="1">
      <c r="A620" s="404"/>
      <c r="B620" s="404"/>
      <c r="C620" s="404"/>
      <c r="D620" s="404"/>
      <c r="E620" s="404"/>
      <c r="F620" s="404"/>
      <c r="G620" s="404"/>
      <c r="H620" s="404"/>
      <c r="I620" s="404"/>
      <c r="J620" s="404"/>
      <c r="K620" s="404"/>
      <c r="L620" s="404"/>
    </row>
    <row r="621" spans="1:12" ht="15.75" customHeight="1">
      <c r="A621" s="404"/>
      <c r="B621" s="404"/>
      <c r="C621" s="404"/>
      <c r="D621" s="404"/>
      <c r="E621" s="404"/>
      <c r="F621" s="404"/>
      <c r="G621" s="404"/>
      <c r="H621" s="404"/>
      <c r="I621" s="404"/>
      <c r="J621" s="404"/>
      <c r="K621" s="404"/>
      <c r="L621" s="404"/>
    </row>
    <row r="622" spans="1:12" ht="15.75" customHeight="1">
      <c r="A622" s="404"/>
      <c r="B622" s="404"/>
      <c r="C622" s="404"/>
      <c r="D622" s="404"/>
      <c r="E622" s="404"/>
      <c r="F622" s="404"/>
      <c r="G622" s="404"/>
      <c r="H622" s="404"/>
      <c r="I622" s="404"/>
      <c r="J622" s="404"/>
      <c r="K622" s="404"/>
      <c r="L622" s="404"/>
    </row>
    <row r="623" spans="1:12" ht="15.75" customHeight="1">
      <c r="A623" s="404"/>
      <c r="B623" s="404"/>
      <c r="C623" s="404"/>
      <c r="D623" s="404"/>
      <c r="E623" s="404"/>
      <c r="F623" s="404"/>
      <c r="G623" s="404"/>
      <c r="H623" s="404"/>
      <c r="I623" s="404"/>
      <c r="J623" s="404"/>
      <c r="K623" s="404"/>
      <c r="L623" s="404"/>
    </row>
    <row r="624" spans="1:12" ht="15.75" customHeight="1">
      <c r="A624" s="404"/>
      <c r="B624" s="404"/>
      <c r="C624" s="404"/>
      <c r="D624" s="404"/>
      <c r="E624" s="404"/>
      <c r="F624" s="404"/>
      <c r="G624" s="404"/>
      <c r="H624" s="404"/>
      <c r="I624" s="404"/>
      <c r="J624" s="404"/>
      <c r="K624" s="404"/>
      <c r="L624" s="404"/>
    </row>
    <row r="625" spans="1:12" ht="15.75" customHeight="1">
      <c r="A625" s="404"/>
      <c r="B625" s="404"/>
      <c r="C625" s="404"/>
      <c r="D625" s="404"/>
      <c r="E625" s="404"/>
      <c r="F625" s="404"/>
      <c r="G625" s="404"/>
      <c r="H625" s="404"/>
      <c r="I625" s="404"/>
      <c r="J625" s="404"/>
      <c r="K625" s="404"/>
      <c r="L625" s="404"/>
    </row>
    <row r="626" spans="1:12" ht="15.75" customHeight="1">
      <c r="A626" s="404"/>
      <c r="B626" s="404"/>
      <c r="C626" s="404"/>
      <c r="D626" s="404"/>
      <c r="E626" s="404"/>
      <c r="F626" s="404"/>
      <c r="G626" s="404"/>
      <c r="H626" s="404"/>
      <c r="I626" s="404"/>
      <c r="J626" s="404"/>
      <c r="K626" s="404"/>
      <c r="L626" s="404"/>
    </row>
    <row r="627" spans="1:12" ht="15.75" customHeight="1">
      <c r="A627" s="404"/>
      <c r="B627" s="404"/>
      <c r="C627" s="404"/>
      <c r="D627" s="404"/>
      <c r="E627" s="404"/>
      <c r="F627" s="404"/>
      <c r="G627" s="404"/>
      <c r="H627" s="404"/>
      <c r="I627" s="404"/>
      <c r="J627" s="404"/>
      <c r="K627" s="404"/>
      <c r="L627" s="404"/>
    </row>
    <row r="628" spans="1:12" ht="15.75" customHeight="1">
      <c r="A628" s="404"/>
      <c r="B628" s="404"/>
      <c r="C628" s="404"/>
      <c r="D628" s="404"/>
      <c r="E628" s="404"/>
      <c r="F628" s="404"/>
      <c r="G628" s="404"/>
      <c r="H628" s="404"/>
      <c r="I628" s="404"/>
      <c r="J628" s="404"/>
      <c r="K628" s="404"/>
      <c r="L628" s="404"/>
    </row>
    <row r="629" spans="1:12" ht="15.75" customHeight="1">
      <c r="A629" s="404"/>
      <c r="B629" s="404"/>
      <c r="C629" s="404"/>
      <c r="D629" s="404"/>
      <c r="E629" s="404"/>
      <c r="F629" s="404"/>
      <c r="G629" s="404"/>
      <c r="H629" s="404"/>
      <c r="I629" s="404"/>
      <c r="J629" s="404"/>
      <c r="K629" s="404"/>
      <c r="L629" s="404"/>
    </row>
    <row r="630" spans="1:12" ht="15.75" customHeight="1">
      <c r="A630" s="404"/>
      <c r="B630" s="404"/>
      <c r="C630" s="404"/>
      <c r="D630" s="404"/>
      <c r="E630" s="404"/>
      <c r="F630" s="404"/>
      <c r="G630" s="404"/>
      <c r="H630" s="404"/>
      <c r="I630" s="404"/>
      <c r="J630" s="404"/>
      <c r="K630" s="404"/>
      <c r="L630" s="404"/>
    </row>
    <row r="631" spans="1:12" ht="15.75" customHeight="1">
      <c r="A631" s="404"/>
      <c r="B631" s="404"/>
      <c r="C631" s="404"/>
      <c r="D631" s="404"/>
      <c r="E631" s="404"/>
      <c r="F631" s="404"/>
      <c r="G631" s="404"/>
      <c r="H631" s="404"/>
      <c r="I631" s="404"/>
      <c r="J631" s="404"/>
      <c r="K631" s="404"/>
      <c r="L631" s="404"/>
    </row>
    <row r="632" spans="1:12" ht="15.75" customHeight="1">
      <c r="A632" s="404"/>
      <c r="B632" s="404"/>
      <c r="C632" s="404"/>
      <c r="D632" s="404"/>
      <c r="E632" s="404"/>
      <c r="F632" s="404"/>
      <c r="G632" s="404"/>
      <c r="H632" s="404"/>
      <c r="I632" s="404"/>
      <c r="J632" s="404"/>
      <c r="K632" s="404"/>
      <c r="L632" s="404"/>
    </row>
    <row r="633" spans="1:12" ht="15.75" customHeight="1">
      <c r="A633" s="404"/>
      <c r="B633" s="404"/>
      <c r="C633" s="404"/>
      <c r="D633" s="404"/>
      <c r="E633" s="404"/>
      <c r="F633" s="404"/>
      <c r="G633" s="404"/>
      <c r="H633" s="404"/>
      <c r="I633" s="404"/>
      <c r="J633" s="404"/>
      <c r="K633" s="404"/>
      <c r="L633" s="404"/>
    </row>
    <row r="634" spans="1:12" ht="15.75" customHeight="1">
      <c r="A634" s="404"/>
      <c r="B634" s="404"/>
      <c r="C634" s="404"/>
      <c r="D634" s="404"/>
      <c r="E634" s="404"/>
      <c r="F634" s="404"/>
      <c r="G634" s="404"/>
      <c r="H634" s="404"/>
      <c r="I634" s="404"/>
      <c r="J634" s="404"/>
      <c r="K634" s="404"/>
      <c r="L634" s="404"/>
    </row>
    <row r="635" spans="1:12" ht="15.75" customHeight="1">
      <c r="A635" s="404"/>
      <c r="B635" s="404"/>
      <c r="C635" s="404"/>
      <c r="D635" s="404"/>
      <c r="E635" s="404"/>
      <c r="F635" s="404"/>
      <c r="G635" s="404"/>
      <c r="H635" s="404"/>
      <c r="I635" s="404"/>
      <c r="J635" s="404"/>
      <c r="K635" s="404"/>
      <c r="L635" s="404"/>
    </row>
    <row r="636" spans="1:12" ht="15.75" customHeight="1">
      <c r="A636" s="404"/>
      <c r="B636" s="404"/>
      <c r="C636" s="404"/>
      <c r="D636" s="404"/>
      <c r="E636" s="404"/>
      <c r="F636" s="404"/>
      <c r="G636" s="404"/>
      <c r="H636" s="404"/>
      <c r="I636" s="404"/>
      <c r="J636" s="404"/>
      <c r="K636" s="404"/>
      <c r="L636" s="404"/>
    </row>
    <row r="637" spans="1:12" ht="15.75" customHeight="1">
      <c r="A637" s="404"/>
      <c r="B637" s="404"/>
      <c r="C637" s="404"/>
      <c r="D637" s="404"/>
      <c r="E637" s="404"/>
      <c r="F637" s="404"/>
      <c r="G637" s="404"/>
      <c r="H637" s="404"/>
      <c r="I637" s="404"/>
      <c r="J637" s="404"/>
      <c r="K637" s="404"/>
      <c r="L637" s="404"/>
    </row>
    <row r="638" spans="1:12" ht="15.75" customHeight="1">
      <c r="A638" s="404"/>
      <c r="B638" s="404"/>
      <c r="C638" s="404"/>
      <c r="D638" s="404"/>
      <c r="E638" s="404"/>
      <c r="F638" s="404"/>
      <c r="G638" s="404"/>
      <c r="H638" s="404"/>
      <c r="I638" s="404"/>
      <c r="J638" s="404"/>
      <c r="K638" s="404"/>
      <c r="L638" s="404"/>
    </row>
    <row r="639" spans="1:12" ht="15.75" customHeight="1">
      <c r="A639" s="404"/>
      <c r="B639" s="404"/>
      <c r="C639" s="404"/>
      <c r="D639" s="404"/>
      <c r="E639" s="404"/>
      <c r="F639" s="404"/>
      <c r="G639" s="404"/>
      <c r="H639" s="404"/>
      <c r="I639" s="404"/>
      <c r="J639" s="404"/>
      <c r="K639" s="404"/>
      <c r="L639" s="404"/>
    </row>
    <row r="640" spans="1:12" ht="15.75" customHeight="1">
      <c r="A640" s="404"/>
      <c r="B640" s="404"/>
      <c r="C640" s="404"/>
      <c r="D640" s="404"/>
      <c r="E640" s="404"/>
      <c r="F640" s="404"/>
      <c r="G640" s="404"/>
      <c r="H640" s="404"/>
      <c r="I640" s="404"/>
      <c r="J640" s="404"/>
      <c r="K640" s="404"/>
      <c r="L640" s="404"/>
    </row>
    <row r="641" spans="1:12" ht="15.75" customHeight="1">
      <c r="A641" s="404"/>
      <c r="B641" s="404"/>
      <c r="C641" s="404"/>
      <c r="D641" s="404"/>
      <c r="E641" s="404"/>
      <c r="F641" s="404"/>
      <c r="G641" s="404"/>
      <c r="H641" s="404"/>
      <c r="I641" s="404"/>
      <c r="J641" s="404"/>
      <c r="K641" s="404"/>
      <c r="L641" s="404"/>
    </row>
    <row r="642" spans="1:12" ht="15.75" customHeight="1">
      <c r="A642" s="404"/>
      <c r="B642" s="404"/>
      <c r="C642" s="404"/>
      <c r="D642" s="404"/>
      <c r="E642" s="404"/>
      <c r="F642" s="404"/>
      <c r="G642" s="404"/>
      <c r="H642" s="404"/>
      <c r="I642" s="404"/>
      <c r="J642" s="404"/>
      <c r="K642" s="404"/>
      <c r="L642" s="404"/>
    </row>
    <row r="643" spans="1:12" ht="15.75" customHeight="1">
      <c r="A643" s="404"/>
      <c r="B643" s="404"/>
      <c r="C643" s="404"/>
      <c r="D643" s="404"/>
      <c r="E643" s="404"/>
      <c r="F643" s="404"/>
      <c r="G643" s="404"/>
      <c r="H643" s="404"/>
      <c r="I643" s="404"/>
      <c r="J643" s="404"/>
      <c r="K643" s="404"/>
      <c r="L643" s="404"/>
    </row>
    <row r="644" spans="1:12" ht="15.75" customHeight="1">
      <c r="A644" s="404"/>
      <c r="B644" s="404"/>
      <c r="C644" s="404"/>
      <c r="D644" s="404"/>
      <c r="E644" s="404"/>
      <c r="F644" s="404"/>
      <c r="G644" s="404"/>
      <c r="H644" s="404"/>
      <c r="I644" s="404"/>
      <c r="J644" s="404"/>
      <c r="K644" s="404"/>
      <c r="L644" s="404"/>
    </row>
    <row r="645" spans="1:12" ht="15.75" customHeight="1">
      <c r="A645" s="404"/>
      <c r="B645" s="404"/>
      <c r="C645" s="404"/>
      <c r="D645" s="404"/>
      <c r="E645" s="404"/>
      <c r="F645" s="404"/>
      <c r="G645" s="404"/>
      <c r="H645" s="404"/>
      <c r="I645" s="404"/>
      <c r="J645" s="404"/>
      <c r="K645" s="404"/>
      <c r="L645" s="404"/>
    </row>
    <row r="646" spans="1:12" ht="15.75" customHeight="1">
      <c r="A646" s="404"/>
      <c r="B646" s="404"/>
      <c r="C646" s="404"/>
      <c r="D646" s="404"/>
      <c r="E646" s="404"/>
      <c r="F646" s="404"/>
      <c r="G646" s="404"/>
      <c r="H646" s="404"/>
      <c r="I646" s="404"/>
      <c r="J646" s="404"/>
      <c r="K646" s="404"/>
      <c r="L646" s="404"/>
    </row>
    <row r="647" spans="1:12" ht="15.75" customHeight="1">
      <c r="A647" s="404"/>
      <c r="B647" s="404"/>
      <c r="C647" s="404"/>
      <c r="D647" s="404"/>
      <c r="E647" s="404"/>
      <c r="F647" s="404"/>
      <c r="G647" s="404"/>
      <c r="H647" s="404"/>
      <c r="I647" s="404"/>
      <c r="J647" s="404"/>
      <c r="K647" s="404"/>
      <c r="L647" s="404"/>
    </row>
    <row r="648" spans="1:12" ht="15.75" customHeight="1">
      <c r="A648" s="404"/>
      <c r="B648" s="404"/>
      <c r="C648" s="404"/>
      <c r="D648" s="404"/>
      <c r="E648" s="404"/>
      <c r="F648" s="404"/>
      <c r="G648" s="404"/>
      <c r="H648" s="404"/>
      <c r="I648" s="404"/>
      <c r="J648" s="404"/>
      <c r="K648" s="404"/>
      <c r="L648" s="404"/>
    </row>
    <row r="649" spans="1:12" ht="15.75" customHeight="1">
      <c r="A649" s="404"/>
      <c r="B649" s="404"/>
      <c r="C649" s="404"/>
      <c r="D649" s="404"/>
      <c r="E649" s="404"/>
      <c r="F649" s="404"/>
      <c r="G649" s="404"/>
      <c r="H649" s="404"/>
      <c r="I649" s="404"/>
      <c r="J649" s="404"/>
      <c r="K649" s="404"/>
      <c r="L649" s="404"/>
    </row>
    <row r="650" spans="1:12" ht="15.75" customHeight="1">
      <c r="A650" s="404"/>
      <c r="B650" s="404"/>
      <c r="C650" s="404"/>
      <c r="D650" s="404"/>
      <c r="E650" s="404"/>
      <c r="F650" s="404"/>
      <c r="G650" s="404"/>
      <c r="H650" s="404"/>
      <c r="I650" s="404"/>
      <c r="J650" s="404"/>
      <c r="K650" s="404"/>
      <c r="L650" s="404"/>
    </row>
    <row r="651" spans="1:12" ht="15.75" customHeight="1">
      <c r="A651" s="404"/>
      <c r="B651" s="404"/>
      <c r="C651" s="404"/>
      <c r="D651" s="404"/>
      <c r="E651" s="404"/>
      <c r="F651" s="404"/>
      <c r="G651" s="404"/>
      <c r="H651" s="404"/>
      <c r="I651" s="404"/>
      <c r="J651" s="404"/>
      <c r="K651" s="404"/>
      <c r="L651" s="404"/>
    </row>
    <row r="652" spans="1:12" ht="15.75" customHeight="1">
      <c r="A652" s="404"/>
      <c r="B652" s="404"/>
      <c r="C652" s="404"/>
      <c r="D652" s="404"/>
      <c r="E652" s="404"/>
      <c r="F652" s="404"/>
      <c r="G652" s="404"/>
      <c r="H652" s="404"/>
      <c r="I652" s="404"/>
      <c r="J652" s="404"/>
      <c r="K652" s="404"/>
      <c r="L652" s="404"/>
    </row>
    <row r="653" spans="1:12" ht="15.75" customHeight="1">
      <c r="A653" s="404"/>
      <c r="B653" s="404"/>
      <c r="C653" s="404"/>
      <c r="D653" s="404"/>
      <c r="E653" s="404"/>
      <c r="F653" s="404"/>
      <c r="G653" s="404"/>
      <c r="H653" s="404"/>
      <c r="I653" s="404"/>
      <c r="J653" s="404"/>
      <c r="K653" s="404"/>
      <c r="L653" s="404"/>
    </row>
    <row r="654" spans="1:12" ht="15.75" customHeight="1">
      <c r="A654" s="404"/>
      <c r="B654" s="404"/>
      <c r="C654" s="404"/>
      <c r="D654" s="404"/>
      <c r="E654" s="404"/>
      <c r="F654" s="404"/>
      <c r="G654" s="404"/>
      <c r="H654" s="404"/>
      <c r="I654" s="404"/>
      <c r="J654" s="404"/>
      <c r="K654" s="404"/>
      <c r="L654" s="404"/>
    </row>
    <row r="655" spans="1:12" ht="15.75" customHeight="1">
      <c r="A655" s="404"/>
      <c r="B655" s="404"/>
      <c r="C655" s="404"/>
      <c r="D655" s="404"/>
      <c r="E655" s="404"/>
      <c r="F655" s="404"/>
      <c r="G655" s="404"/>
      <c r="H655" s="404"/>
      <c r="I655" s="404"/>
      <c r="J655" s="404"/>
      <c r="K655" s="404"/>
      <c r="L655" s="404"/>
    </row>
    <row r="656" spans="1:12" ht="15.75" customHeight="1">
      <c r="A656" s="404"/>
      <c r="B656" s="404"/>
      <c r="C656" s="404"/>
      <c r="D656" s="404"/>
      <c r="E656" s="404"/>
      <c r="F656" s="404"/>
      <c r="G656" s="404"/>
      <c r="H656" s="404"/>
      <c r="I656" s="404"/>
      <c r="J656" s="404"/>
      <c r="K656" s="404"/>
      <c r="L656" s="404"/>
    </row>
    <row r="657" spans="1:12" ht="15.75" customHeight="1">
      <c r="A657" s="404"/>
      <c r="B657" s="404"/>
      <c r="C657" s="404"/>
      <c r="D657" s="404"/>
      <c r="E657" s="404"/>
      <c r="F657" s="404"/>
      <c r="G657" s="404"/>
      <c r="H657" s="404"/>
      <c r="I657" s="404"/>
      <c r="J657" s="404"/>
      <c r="K657" s="404"/>
      <c r="L657" s="404"/>
    </row>
    <row r="658" spans="1:12" ht="15.75" customHeight="1">
      <c r="A658" s="404"/>
      <c r="B658" s="404"/>
      <c r="C658" s="404"/>
      <c r="D658" s="404"/>
      <c r="E658" s="404"/>
      <c r="F658" s="404"/>
      <c r="G658" s="404"/>
      <c r="H658" s="404"/>
      <c r="I658" s="404"/>
      <c r="J658" s="404"/>
      <c r="K658" s="404"/>
      <c r="L658" s="404"/>
    </row>
    <row r="659" spans="1:12" ht="15.75" customHeight="1">
      <c r="A659" s="404"/>
      <c r="B659" s="404"/>
      <c r="C659" s="404"/>
      <c r="D659" s="404"/>
      <c r="E659" s="404"/>
      <c r="F659" s="404"/>
      <c r="G659" s="404"/>
      <c r="H659" s="404"/>
      <c r="I659" s="404"/>
      <c r="J659" s="404"/>
      <c r="K659" s="404"/>
      <c r="L659" s="404"/>
    </row>
    <row r="660" spans="1:12" ht="15.75" customHeight="1">
      <c r="A660" s="404"/>
      <c r="B660" s="404"/>
      <c r="C660" s="404"/>
      <c r="D660" s="404"/>
      <c r="E660" s="404"/>
      <c r="F660" s="404"/>
      <c r="G660" s="404"/>
      <c r="H660" s="404"/>
      <c r="I660" s="404"/>
      <c r="J660" s="404"/>
      <c r="K660" s="404"/>
      <c r="L660" s="404"/>
    </row>
    <row r="661" spans="1:12" ht="15.75" customHeight="1">
      <c r="A661" s="404"/>
      <c r="B661" s="404"/>
      <c r="C661" s="404"/>
      <c r="D661" s="404"/>
      <c r="E661" s="404"/>
      <c r="F661" s="404"/>
      <c r="G661" s="404"/>
      <c r="H661" s="404"/>
      <c r="I661" s="404"/>
      <c r="J661" s="404"/>
      <c r="K661" s="404"/>
      <c r="L661" s="404"/>
    </row>
    <row r="662" spans="1:12" ht="15.75" customHeight="1">
      <c r="A662" s="404"/>
      <c r="B662" s="404"/>
      <c r="C662" s="404"/>
      <c r="D662" s="404"/>
      <c r="E662" s="404"/>
      <c r="F662" s="404"/>
      <c r="G662" s="404"/>
      <c r="H662" s="404"/>
      <c r="I662" s="404"/>
      <c r="J662" s="404"/>
      <c r="K662" s="404"/>
      <c r="L662" s="404"/>
    </row>
    <row r="663" spans="1:12" ht="15.75" customHeight="1">
      <c r="A663" s="404"/>
      <c r="B663" s="404"/>
      <c r="C663" s="404"/>
      <c r="D663" s="404"/>
      <c r="E663" s="404"/>
      <c r="F663" s="404"/>
      <c r="G663" s="404"/>
      <c r="H663" s="404"/>
      <c r="I663" s="404"/>
      <c r="J663" s="404"/>
      <c r="K663" s="404"/>
      <c r="L663" s="404"/>
    </row>
    <row r="664" spans="1:12" ht="15.75" customHeight="1">
      <c r="A664" s="404"/>
      <c r="B664" s="404"/>
      <c r="C664" s="404"/>
      <c r="D664" s="404"/>
      <c r="E664" s="404"/>
      <c r="F664" s="404"/>
      <c r="G664" s="404"/>
      <c r="H664" s="404"/>
      <c r="I664" s="404"/>
      <c r="J664" s="404"/>
      <c r="K664" s="404"/>
      <c r="L664" s="404"/>
    </row>
    <row r="665" spans="1:12" ht="15.75" customHeight="1">
      <c r="A665" s="404"/>
      <c r="B665" s="404"/>
      <c r="C665" s="404"/>
      <c r="D665" s="404"/>
      <c r="E665" s="404"/>
      <c r="F665" s="404"/>
      <c r="G665" s="404"/>
      <c r="H665" s="404"/>
      <c r="I665" s="404"/>
      <c r="J665" s="404"/>
      <c r="K665" s="404"/>
      <c r="L665" s="404"/>
    </row>
    <row r="666" spans="1:12" ht="15.75" customHeight="1">
      <c r="A666" s="404"/>
      <c r="B666" s="404"/>
      <c r="C666" s="404"/>
      <c r="D666" s="404"/>
      <c r="E666" s="404"/>
      <c r="F666" s="404"/>
      <c r="G666" s="404"/>
      <c r="H666" s="404"/>
      <c r="I666" s="404"/>
      <c r="J666" s="404"/>
      <c r="K666" s="404"/>
      <c r="L666" s="404"/>
    </row>
    <row r="667" spans="1:12" ht="15.75" customHeight="1">
      <c r="A667" s="404"/>
      <c r="B667" s="404"/>
      <c r="C667" s="404"/>
      <c r="D667" s="404"/>
      <c r="E667" s="404"/>
      <c r="F667" s="404"/>
      <c r="G667" s="404"/>
      <c r="H667" s="404"/>
      <c r="I667" s="404"/>
      <c r="J667" s="404"/>
      <c r="K667" s="404"/>
      <c r="L667" s="404"/>
    </row>
    <row r="668" spans="1:12" ht="15.75" customHeight="1">
      <c r="A668" s="404"/>
      <c r="B668" s="404"/>
      <c r="C668" s="404"/>
      <c r="D668" s="404"/>
      <c r="E668" s="404"/>
      <c r="F668" s="404"/>
      <c r="G668" s="404"/>
      <c r="H668" s="404"/>
      <c r="I668" s="404"/>
      <c r="J668" s="404"/>
      <c r="K668" s="404"/>
      <c r="L668" s="404"/>
    </row>
    <row r="669" spans="1:12" ht="15.75" customHeight="1">
      <c r="A669" s="404"/>
      <c r="B669" s="404"/>
      <c r="C669" s="404"/>
      <c r="D669" s="404"/>
      <c r="E669" s="404"/>
      <c r="F669" s="404"/>
      <c r="G669" s="404"/>
      <c r="H669" s="404"/>
      <c r="I669" s="404"/>
      <c r="J669" s="404"/>
      <c r="K669" s="404"/>
      <c r="L669" s="404"/>
    </row>
    <row r="670" spans="1:12" ht="15.75" customHeight="1">
      <c r="A670" s="404"/>
      <c r="B670" s="404"/>
      <c r="C670" s="404"/>
      <c r="D670" s="404"/>
      <c r="E670" s="404"/>
      <c r="F670" s="404"/>
      <c r="G670" s="404"/>
      <c r="H670" s="404"/>
      <c r="I670" s="404"/>
      <c r="J670" s="404"/>
      <c r="K670" s="404"/>
      <c r="L670" s="404"/>
    </row>
    <row r="671" spans="1:12" ht="15.75" customHeight="1">
      <c r="A671" s="404"/>
      <c r="B671" s="404"/>
      <c r="C671" s="404"/>
      <c r="D671" s="404"/>
      <c r="E671" s="404"/>
      <c r="F671" s="404"/>
      <c r="G671" s="404"/>
      <c r="H671" s="404"/>
      <c r="I671" s="404"/>
      <c r="J671" s="404"/>
      <c r="K671" s="404"/>
      <c r="L671" s="404"/>
    </row>
    <row r="672" spans="1:12" ht="15.75" customHeight="1">
      <c r="A672" s="404"/>
      <c r="B672" s="404"/>
      <c r="C672" s="404"/>
      <c r="D672" s="404"/>
      <c r="E672" s="404"/>
      <c r="F672" s="404"/>
      <c r="G672" s="404"/>
      <c r="H672" s="404"/>
      <c r="I672" s="404"/>
      <c r="J672" s="404"/>
      <c r="K672" s="404"/>
      <c r="L672" s="404"/>
    </row>
    <row r="673" spans="1:12" ht="15.75" customHeight="1">
      <c r="A673" s="404"/>
      <c r="B673" s="404"/>
      <c r="C673" s="404"/>
      <c r="D673" s="404"/>
      <c r="E673" s="404"/>
      <c r="F673" s="404"/>
      <c r="G673" s="404"/>
      <c r="H673" s="404"/>
      <c r="I673" s="404"/>
      <c r="J673" s="404"/>
      <c r="K673" s="404"/>
      <c r="L673" s="404"/>
    </row>
    <row r="674" spans="1:12" ht="15.75" customHeight="1">
      <c r="A674" s="404"/>
      <c r="B674" s="404"/>
      <c r="C674" s="404"/>
      <c r="D674" s="404"/>
      <c r="E674" s="404"/>
      <c r="F674" s="404"/>
      <c r="G674" s="404"/>
      <c r="H674" s="404"/>
      <c r="I674" s="404"/>
      <c r="J674" s="404"/>
      <c r="K674" s="404"/>
      <c r="L674" s="404"/>
    </row>
    <row r="675" spans="1:12" ht="15.75" customHeight="1">
      <c r="A675" s="404"/>
      <c r="B675" s="404"/>
      <c r="C675" s="404"/>
      <c r="D675" s="404"/>
      <c r="E675" s="404"/>
      <c r="F675" s="404"/>
      <c r="G675" s="404"/>
      <c r="H675" s="404"/>
      <c r="I675" s="404"/>
      <c r="J675" s="404"/>
      <c r="K675" s="404"/>
      <c r="L675" s="404"/>
    </row>
    <row r="676" spans="1:12" ht="15.75" customHeight="1">
      <c r="A676" s="404"/>
      <c r="B676" s="404"/>
      <c r="C676" s="404"/>
      <c r="D676" s="404"/>
      <c r="E676" s="404"/>
      <c r="F676" s="404"/>
      <c r="G676" s="404"/>
      <c r="H676" s="404"/>
      <c r="I676" s="404"/>
      <c r="J676" s="404"/>
      <c r="K676" s="404"/>
      <c r="L676" s="404"/>
    </row>
    <row r="677" spans="1:12" ht="15.75" customHeight="1">
      <c r="A677" s="404"/>
      <c r="B677" s="404"/>
      <c r="C677" s="404"/>
      <c r="D677" s="404"/>
      <c r="E677" s="404"/>
      <c r="F677" s="404"/>
      <c r="G677" s="404"/>
      <c r="H677" s="404"/>
      <c r="I677" s="404"/>
      <c r="J677" s="404"/>
      <c r="K677" s="404"/>
      <c r="L677" s="404"/>
    </row>
    <row r="678" spans="1:12" ht="15.75" customHeight="1">
      <c r="A678" s="404"/>
      <c r="B678" s="404"/>
      <c r="C678" s="404"/>
      <c r="D678" s="404"/>
      <c r="E678" s="404"/>
      <c r="F678" s="404"/>
      <c r="G678" s="404"/>
      <c r="H678" s="404"/>
      <c r="I678" s="404"/>
      <c r="J678" s="404"/>
      <c r="K678" s="404"/>
      <c r="L678" s="404"/>
    </row>
    <row r="679" spans="1:12" ht="15.75" customHeight="1">
      <c r="A679" s="404"/>
      <c r="B679" s="404"/>
      <c r="C679" s="404"/>
      <c r="D679" s="404"/>
      <c r="E679" s="404"/>
      <c r="F679" s="404"/>
      <c r="G679" s="404"/>
      <c r="H679" s="404"/>
      <c r="I679" s="404"/>
      <c r="J679" s="404"/>
      <c r="K679" s="404"/>
      <c r="L679" s="404"/>
    </row>
    <row r="680" spans="1:12" ht="15.75" customHeight="1">
      <c r="A680" s="404"/>
      <c r="B680" s="404"/>
      <c r="C680" s="404"/>
      <c r="D680" s="404"/>
      <c r="E680" s="404"/>
      <c r="F680" s="404"/>
      <c r="G680" s="404"/>
      <c r="H680" s="404"/>
      <c r="I680" s="404"/>
      <c r="J680" s="404"/>
      <c r="K680" s="404"/>
      <c r="L680" s="404"/>
    </row>
    <row r="681" spans="1:12" ht="15.75" customHeight="1">
      <c r="A681" s="404"/>
      <c r="B681" s="404"/>
      <c r="C681" s="404"/>
      <c r="D681" s="404"/>
      <c r="E681" s="404"/>
      <c r="F681" s="404"/>
      <c r="G681" s="404"/>
      <c r="H681" s="404"/>
      <c r="I681" s="404"/>
      <c r="J681" s="404"/>
      <c r="K681" s="404"/>
      <c r="L681" s="404"/>
    </row>
    <row r="682" spans="1:12" ht="15.75" customHeight="1">
      <c r="A682" s="404"/>
      <c r="B682" s="404"/>
      <c r="C682" s="404"/>
      <c r="D682" s="404"/>
      <c r="E682" s="404"/>
      <c r="F682" s="404"/>
      <c r="G682" s="404"/>
      <c r="H682" s="404"/>
      <c r="I682" s="404"/>
      <c r="J682" s="404"/>
      <c r="K682" s="404"/>
      <c r="L682" s="404"/>
    </row>
    <row r="683" spans="1:12" ht="15.75" customHeight="1">
      <c r="A683" s="404"/>
      <c r="B683" s="404"/>
      <c r="C683" s="404"/>
      <c r="D683" s="404"/>
      <c r="E683" s="404"/>
      <c r="F683" s="404"/>
      <c r="G683" s="404"/>
      <c r="H683" s="404"/>
      <c r="I683" s="404"/>
      <c r="J683" s="404"/>
      <c r="K683" s="404"/>
      <c r="L683" s="404"/>
    </row>
    <row r="684" spans="1:12" ht="15.75" customHeight="1">
      <c r="A684" s="404"/>
      <c r="B684" s="404"/>
      <c r="C684" s="404"/>
      <c r="D684" s="404"/>
      <c r="E684" s="404"/>
      <c r="F684" s="404"/>
      <c r="G684" s="404"/>
      <c r="H684" s="404"/>
      <c r="I684" s="404"/>
      <c r="J684" s="404"/>
      <c r="K684" s="404"/>
      <c r="L684" s="404"/>
    </row>
    <row r="685" spans="1:12" ht="15.75" customHeight="1">
      <c r="A685" s="404"/>
      <c r="B685" s="404"/>
      <c r="C685" s="404"/>
      <c r="D685" s="404"/>
      <c r="E685" s="404"/>
      <c r="F685" s="404"/>
      <c r="G685" s="404"/>
      <c r="H685" s="404"/>
      <c r="I685" s="404"/>
      <c r="J685" s="404"/>
      <c r="K685" s="404"/>
      <c r="L685" s="404"/>
    </row>
    <row r="686" spans="1:12" ht="15.75" customHeight="1">
      <c r="A686" s="404"/>
      <c r="B686" s="404"/>
      <c r="C686" s="404"/>
      <c r="D686" s="404"/>
      <c r="E686" s="404"/>
      <c r="F686" s="404"/>
      <c r="G686" s="404"/>
      <c r="H686" s="404"/>
      <c r="I686" s="404"/>
      <c r="J686" s="404"/>
      <c r="K686" s="404"/>
      <c r="L686" s="404"/>
    </row>
    <row r="687" spans="1:12" ht="15.75" customHeight="1">
      <c r="A687" s="404"/>
      <c r="B687" s="404"/>
      <c r="C687" s="404"/>
      <c r="D687" s="404"/>
      <c r="E687" s="404"/>
      <c r="F687" s="404"/>
      <c r="G687" s="404"/>
      <c r="H687" s="404"/>
      <c r="I687" s="404"/>
      <c r="J687" s="404"/>
      <c r="K687" s="404"/>
      <c r="L687" s="404"/>
    </row>
    <row r="688" spans="1:12" ht="15.75" customHeight="1">
      <c r="A688" s="404"/>
      <c r="B688" s="404"/>
      <c r="C688" s="404"/>
      <c r="D688" s="404"/>
      <c r="E688" s="404"/>
      <c r="F688" s="404"/>
      <c r="G688" s="404"/>
      <c r="H688" s="404"/>
      <c r="I688" s="404"/>
      <c r="J688" s="404"/>
      <c r="K688" s="404"/>
      <c r="L688" s="404"/>
    </row>
    <row r="689" spans="1:12" ht="15.75" customHeight="1">
      <c r="A689" s="404"/>
      <c r="B689" s="404"/>
      <c r="C689" s="404"/>
      <c r="D689" s="404"/>
      <c r="E689" s="404"/>
      <c r="F689" s="404"/>
      <c r="G689" s="404"/>
      <c r="H689" s="404"/>
      <c r="I689" s="404"/>
      <c r="J689" s="404"/>
      <c r="K689" s="404"/>
      <c r="L689" s="404"/>
    </row>
    <row r="690" spans="1:12" ht="15.75" customHeight="1">
      <c r="A690" s="404"/>
      <c r="B690" s="404"/>
      <c r="C690" s="404"/>
      <c r="D690" s="404"/>
      <c r="E690" s="404"/>
      <c r="F690" s="404"/>
      <c r="G690" s="404"/>
      <c r="H690" s="404"/>
      <c r="I690" s="404"/>
      <c r="J690" s="404"/>
      <c r="K690" s="404"/>
      <c r="L690" s="404"/>
    </row>
    <row r="691" spans="1:12" ht="15.75" customHeight="1">
      <c r="A691" s="404"/>
      <c r="B691" s="404"/>
      <c r="C691" s="404"/>
      <c r="D691" s="404"/>
      <c r="E691" s="404"/>
      <c r="F691" s="404"/>
      <c r="G691" s="404"/>
      <c r="H691" s="404"/>
      <c r="I691" s="404"/>
      <c r="J691" s="404"/>
      <c r="K691" s="404"/>
      <c r="L691" s="404"/>
    </row>
    <row r="692" spans="1:12" ht="15.75" customHeight="1">
      <c r="A692" s="404"/>
      <c r="B692" s="404"/>
      <c r="C692" s="404"/>
      <c r="D692" s="404"/>
      <c r="E692" s="404"/>
      <c r="F692" s="404"/>
      <c r="G692" s="404"/>
      <c r="H692" s="404"/>
      <c r="I692" s="404"/>
      <c r="J692" s="404"/>
      <c r="K692" s="404"/>
      <c r="L692" s="404"/>
    </row>
    <row r="693" spans="1:12" ht="15.75" customHeight="1">
      <c r="A693" s="404"/>
      <c r="B693" s="404"/>
      <c r="C693" s="404"/>
      <c r="D693" s="404"/>
      <c r="E693" s="404"/>
      <c r="F693" s="404"/>
      <c r="G693" s="404"/>
      <c r="H693" s="404"/>
      <c r="I693" s="404"/>
      <c r="J693" s="404"/>
      <c r="K693" s="404"/>
      <c r="L693" s="404"/>
    </row>
    <row r="694" spans="1:12" ht="15.75" customHeight="1">
      <c r="A694" s="404"/>
      <c r="B694" s="404"/>
      <c r="C694" s="404"/>
      <c r="D694" s="404"/>
      <c r="E694" s="404"/>
      <c r="F694" s="404"/>
      <c r="G694" s="404"/>
      <c r="H694" s="404"/>
      <c r="I694" s="404"/>
      <c r="J694" s="404"/>
      <c r="K694" s="404"/>
      <c r="L694" s="404"/>
    </row>
    <row r="695" spans="1:12" ht="15.75" customHeight="1">
      <c r="A695" s="404"/>
      <c r="B695" s="404"/>
      <c r="C695" s="404"/>
      <c r="D695" s="404"/>
      <c r="E695" s="404"/>
      <c r="F695" s="404"/>
      <c r="G695" s="404"/>
      <c r="H695" s="404"/>
      <c r="I695" s="404"/>
      <c r="J695" s="404"/>
      <c r="K695" s="404"/>
      <c r="L695" s="404"/>
    </row>
    <row r="696" spans="1:12" ht="15.75" customHeight="1">
      <c r="A696" s="404"/>
      <c r="B696" s="404"/>
      <c r="C696" s="404"/>
      <c r="D696" s="404"/>
      <c r="E696" s="404"/>
      <c r="F696" s="404"/>
      <c r="G696" s="404"/>
      <c r="H696" s="404"/>
      <c r="I696" s="404"/>
      <c r="J696" s="404"/>
      <c r="K696" s="404"/>
      <c r="L696" s="404"/>
    </row>
    <row r="697" spans="1:12" ht="15.75" customHeight="1">
      <c r="A697" s="404"/>
      <c r="B697" s="404"/>
      <c r="C697" s="404"/>
      <c r="D697" s="404"/>
      <c r="E697" s="404"/>
      <c r="F697" s="404"/>
      <c r="G697" s="404"/>
      <c r="H697" s="404"/>
      <c r="I697" s="404"/>
      <c r="J697" s="404"/>
      <c r="K697" s="404"/>
      <c r="L697" s="404"/>
    </row>
    <row r="698" spans="1:12" ht="15.75" customHeight="1">
      <c r="A698" s="404"/>
      <c r="B698" s="404"/>
      <c r="C698" s="404"/>
      <c r="D698" s="404"/>
      <c r="E698" s="404"/>
      <c r="F698" s="404"/>
      <c r="G698" s="404"/>
      <c r="H698" s="404"/>
      <c r="I698" s="404"/>
      <c r="J698" s="404"/>
      <c r="K698" s="404"/>
      <c r="L698" s="404"/>
    </row>
    <row r="699" spans="1:12" ht="15.75" customHeight="1">
      <c r="A699" s="404"/>
      <c r="B699" s="404"/>
      <c r="C699" s="404"/>
      <c r="D699" s="404"/>
      <c r="E699" s="404"/>
      <c r="F699" s="404"/>
      <c r="G699" s="404"/>
      <c r="H699" s="404"/>
      <c r="I699" s="404"/>
      <c r="J699" s="404"/>
      <c r="K699" s="404"/>
      <c r="L699" s="404"/>
    </row>
    <row r="700" spans="1:12" ht="15.75" customHeight="1">
      <c r="A700" s="404"/>
      <c r="B700" s="404"/>
      <c r="C700" s="404"/>
      <c r="D700" s="404"/>
      <c r="E700" s="404"/>
      <c r="F700" s="404"/>
      <c r="G700" s="404"/>
      <c r="H700" s="404"/>
      <c r="I700" s="404"/>
      <c r="J700" s="404"/>
      <c r="K700" s="404"/>
      <c r="L700" s="404"/>
    </row>
    <row r="701" spans="1:12" ht="15.75" customHeight="1">
      <c r="A701" s="404"/>
      <c r="B701" s="404"/>
      <c r="C701" s="404"/>
      <c r="D701" s="404"/>
      <c r="E701" s="404"/>
      <c r="F701" s="404"/>
      <c r="G701" s="404"/>
      <c r="H701" s="404"/>
      <c r="I701" s="404"/>
      <c r="J701" s="404"/>
      <c r="K701" s="404"/>
      <c r="L701" s="404"/>
    </row>
    <row r="702" spans="1:12" ht="15.75" customHeight="1">
      <c r="A702" s="404"/>
      <c r="B702" s="404"/>
      <c r="C702" s="404"/>
      <c r="D702" s="404"/>
      <c r="E702" s="404"/>
      <c r="F702" s="404"/>
      <c r="G702" s="404"/>
      <c r="H702" s="404"/>
      <c r="I702" s="404"/>
      <c r="J702" s="404"/>
      <c r="K702" s="404"/>
      <c r="L702" s="404"/>
    </row>
    <row r="703" spans="1:12" ht="15.75" customHeight="1">
      <c r="A703" s="404"/>
      <c r="B703" s="404"/>
      <c r="C703" s="404"/>
      <c r="D703" s="404"/>
      <c r="E703" s="404"/>
      <c r="F703" s="404"/>
      <c r="G703" s="404"/>
      <c r="H703" s="404"/>
      <c r="I703" s="404"/>
      <c r="J703" s="404"/>
      <c r="K703" s="404"/>
      <c r="L703" s="404"/>
    </row>
    <row r="704" spans="1:12" ht="15.75" customHeight="1">
      <c r="A704" s="404"/>
      <c r="B704" s="404"/>
      <c r="C704" s="404"/>
      <c r="D704" s="404"/>
      <c r="E704" s="404"/>
      <c r="F704" s="404"/>
      <c r="G704" s="404"/>
      <c r="H704" s="404"/>
      <c r="I704" s="404"/>
      <c r="J704" s="404"/>
      <c r="K704" s="404"/>
      <c r="L704" s="404"/>
    </row>
    <row r="705" spans="1:12" ht="15.75" customHeight="1">
      <c r="A705" s="404"/>
      <c r="B705" s="404"/>
      <c r="C705" s="404"/>
      <c r="D705" s="404"/>
      <c r="E705" s="404"/>
      <c r="F705" s="404"/>
      <c r="G705" s="404"/>
      <c r="H705" s="404"/>
      <c r="I705" s="404"/>
      <c r="J705" s="404"/>
      <c r="K705" s="404"/>
      <c r="L705" s="404"/>
    </row>
    <row r="706" spans="1:12" ht="15.75" customHeight="1">
      <c r="A706" s="404"/>
      <c r="B706" s="404"/>
      <c r="C706" s="404"/>
      <c r="D706" s="404"/>
      <c r="E706" s="404"/>
      <c r="F706" s="404"/>
      <c r="G706" s="404"/>
      <c r="H706" s="404"/>
      <c r="I706" s="404"/>
      <c r="J706" s="404"/>
      <c r="K706" s="404"/>
      <c r="L706" s="404"/>
    </row>
    <row r="707" spans="1:12" ht="15.75" customHeight="1">
      <c r="A707" s="404"/>
      <c r="B707" s="404"/>
      <c r="C707" s="404"/>
      <c r="D707" s="404"/>
      <c r="E707" s="404"/>
      <c r="F707" s="404"/>
      <c r="G707" s="404"/>
      <c r="H707" s="404"/>
      <c r="I707" s="404"/>
      <c r="J707" s="404"/>
      <c r="K707" s="404"/>
      <c r="L707" s="404"/>
    </row>
    <row r="708" spans="1:12" ht="15.75" customHeight="1">
      <c r="A708" s="404"/>
      <c r="B708" s="404"/>
      <c r="C708" s="404"/>
      <c r="D708" s="404"/>
      <c r="E708" s="404"/>
      <c r="F708" s="404"/>
      <c r="G708" s="404"/>
      <c r="H708" s="404"/>
      <c r="I708" s="404"/>
      <c r="J708" s="404"/>
      <c r="K708" s="404"/>
      <c r="L708" s="404"/>
    </row>
    <row r="709" spans="1:12" ht="15.75" customHeight="1">
      <c r="A709" s="404"/>
      <c r="B709" s="404"/>
      <c r="C709" s="404"/>
      <c r="D709" s="404"/>
      <c r="E709" s="404"/>
      <c r="F709" s="404"/>
      <c r="G709" s="404"/>
      <c r="H709" s="404"/>
      <c r="I709" s="404"/>
      <c r="J709" s="404"/>
      <c r="K709" s="404"/>
      <c r="L709" s="404"/>
    </row>
    <row r="710" spans="1:12" ht="15.75" customHeight="1">
      <c r="A710" s="404"/>
      <c r="B710" s="404"/>
      <c r="C710" s="404"/>
      <c r="D710" s="404"/>
      <c r="E710" s="404"/>
      <c r="F710" s="404"/>
      <c r="G710" s="404"/>
      <c r="H710" s="404"/>
      <c r="I710" s="404"/>
      <c r="J710" s="404"/>
      <c r="K710" s="404"/>
      <c r="L710" s="404"/>
    </row>
    <row r="711" spans="1:12" ht="15.75" customHeight="1">
      <c r="A711" s="404"/>
      <c r="B711" s="404"/>
      <c r="C711" s="404"/>
      <c r="D711" s="404"/>
      <c r="E711" s="404"/>
      <c r="F711" s="404"/>
      <c r="G711" s="404"/>
      <c r="H711" s="404"/>
      <c r="I711" s="404"/>
      <c r="J711" s="404"/>
      <c r="K711" s="404"/>
      <c r="L711" s="404"/>
    </row>
    <row r="712" spans="1:12" ht="15.75" customHeight="1">
      <c r="A712" s="404"/>
      <c r="B712" s="404"/>
      <c r="C712" s="404"/>
      <c r="D712" s="404"/>
      <c r="E712" s="404"/>
      <c r="F712" s="404"/>
      <c r="G712" s="404"/>
      <c r="H712" s="404"/>
      <c r="I712" s="404"/>
      <c r="J712" s="404"/>
      <c r="K712" s="404"/>
      <c r="L712" s="404"/>
    </row>
    <row r="713" spans="1:12" ht="15.75" customHeight="1">
      <c r="A713" s="404"/>
      <c r="B713" s="404"/>
      <c r="C713" s="404"/>
      <c r="D713" s="404"/>
      <c r="E713" s="404"/>
      <c r="F713" s="404"/>
      <c r="G713" s="404"/>
      <c r="H713" s="404"/>
      <c r="I713" s="404"/>
      <c r="J713" s="404"/>
      <c r="K713" s="404"/>
      <c r="L713" s="404"/>
    </row>
    <row r="714" spans="1:12" ht="15.75" customHeight="1">
      <c r="A714" s="404"/>
      <c r="B714" s="404"/>
      <c r="C714" s="404"/>
      <c r="D714" s="404"/>
      <c r="E714" s="404"/>
      <c r="F714" s="404"/>
      <c r="G714" s="404"/>
      <c r="H714" s="404"/>
      <c r="I714" s="404"/>
      <c r="J714" s="404"/>
      <c r="K714" s="404"/>
      <c r="L714" s="404"/>
    </row>
    <row r="715" spans="1:12" ht="15.75" customHeight="1">
      <c r="A715" s="404"/>
      <c r="B715" s="404"/>
      <c r="C715" s="404"/>
      <c r="D715" s="404"/>
      <c r="E715" s="404"/>
      <c r="F715" s="404"/>
      <c r="G715" s="404"/>
      <c r="H715" s="404"/>
      <c r="I715" s="404"/>
      <c r="J715" s="404"/>
      <c r="K715" s="404"/>
      <c r="L715" s="404"/>
    </row>
    <row r="716" spans="1:12" ht="15.75" customHeight="1">
      <c r="A716" s="404"/>
      <c r="B716" s="404"/>
      <c r="C716" s="404"/>
      <c r="D716" s="404"/>
      <c r="E716" s="404"/>
      <c r="F716" s="404"/>
      <c r="G716" s="404"/>
      <c r="H716" s="404"/>
      <c r="I716" s="404"/>
      <c r="J716" s="404"/>
      <c r="K716" s="404"/>
      <c r="L716" s="404"/>
    </row>
    <row r="717" spans="1:12" ht="15.75" customHeight="1">
      <c r="A717" s="404"/>
      <c r="B717" s="404"/>
      <c r="C717" s="404"/>
      <c r="D717" s="404"/>
      <c r="E717" s="404"/>
      <c r="F717" s="404"/>
      <c r="G717" s="404"/>
      <c r="H717" s="404"/>
      <c r="I717" s="404"/>
      <c r="J717" s="404"/>
      <c r="K717" s="404"/>
      <c r="L717" s="404"/>
    </row>
    <row r="718" spans="1:12" ht="15.75" customHeight="1">
      <c r="A718" s="404"/>
      <c r="B718" s="404"/>
      <c r="C718" s="404"/>
      <c r="D718" s="404"/>
      <c r="E718" s="404"/>
      <c r="F718" s="404"/>
      <c r="G718" s="404"/>
      <c r="H718" s="404"/>
      <c r="I718" s="404"/>
      <c r="J718" s="404"/>
      <c r="K718" s="404"/>
      <c r="L718" s="404"/>
    </row>
    <row r="719" spans="1:12" ht="15.75" customHeight="1">
      <c r="A719" s="404"/>
      <c r="B719" s="404"/>
      <c r="C719" s="404"/>
      <c r="D719" s="404"/>
      <c r="E719" s="404"/>
      <c r="F719" s="404"/>
      <c r="G719" s="404"/>
      <c r="H719" s="404"/>
      <c r="I719" s="404"/>
      <c r="J719" s="404"/>
      <c r="K719" s="404"/>
      <c r="L719" s="404"/>
    </row>
    <row r="720" spans="1:12" ht="15.75" customHeight="1">
      <c r="A720" s="404"/>
      <c r="B720" s="404"/>
      <c r="C720" s="404"/>
      <c r="D720" s="404"/>
      <c r="E720" s="404"/>
      <c r="F720" s="404"/>
      <c r="G720" s="404"/>
      <c r="H720" s="404"/>
      <c r="I720" s="404"/>
      <c r="J720" s="404"/>
      <c r="K720" s="404"/>
      <c r="L720" s="404"/>
    </row>
    <row r="721" spans="1:12" ht="15.75" customHeight="1">
      <c r="A721" s="404"/>
      <c r="B721" s="404"/>
      <c r="C721" s="404"/>
      <c r="D721" s="404"/>
      <c r="E721" s="404"/>
      <c r="F721" s="404"/>
      <c r="G721" s="404"/>
      <c r="H721" s="404"/>
      <c r="I721" s="404"/>
      <c r="J721" s="404"/>
      <c r="K721" s="404"/>
      <c r="L721" s="404"/>
    </row>
    <row r="722" spans="1:12" ht="15.75" customHeight="1">
      <c r="A722" s="404"/>
      <c r="B722" s="404"/>
      <c r="C722" s="404"/>
      <c r="D722" s="404"/>
      <c r="E722" s="404"/>
      <c r="F722" s="404"/>
      <c r="G722" s="404"/>
      <c r="H722" s="404"/>
      <c r="I722" s="404"/>
      <c r="J722" s="404"/>
      <c r="K722" s="404"/>
      <c r="L722" s="404"/>
    </row>
    <row r="723" spans="1:12" ht="15.75" customHeight="1">
      <c r="A723" s="404"/>
      <c r="B723" s="404"/>
      <c r="C723" s="404"/>
      <c r="D723" s="404"/>
      <c r="E723" s="404"/>
      <c r="F723" s="404"/>
      <c r="G723" s="404"/>
      <c r="H723" s="404"/>
      <c r="I723" s="404"/>
      <c r="J723" s="404"/>
      <c r="K723" s="404"/>
      <c r="L723" s="404"/>
    </row>
    <row r="724" spans="1:12" ht="15.75" customHeight="1">
      <c r="A724" s="404"/>
      <c r="B724" s="404"/>
      <c r="C724" s="404"/>
      <c r="D724" s="404"/>
      <c r="E724" s="404"/>
      <c r="F724" s="404"/>
      <c r="G724" s="404"/>
      <c r="H724" s="404"/>
      <c r="I724" s="404"/>
      <c r="J724" s="404"/>
      <c r="K724" s="404"/>
      <c r="L724" s="404"/>
    </row>
    <row r="725" spans="1:12" ht="15.75" customHeight="1">
      <c r="A725" s="404"/>
      <c r="B725" s="404"/>
      <c r="C725" s="404"/>
      <c r="D725" s="404"/>
      <c r="E725" s="404"/>
      <c r="F725" s="404"/>
      <c r="G725" s="404"/>
      <c r="H725" s="404"/>
      <c r="I725" s="404"/>
      <c r="J725" s="404"/>
      <c r="K725" s="404"/>
      <c r="L725" s="404"/>
    </row>
    <row r="726" spans="1:12" ht="15.75" customHeight="1">
      <c r="A726" s="404"/>
      <c r="B726" s="404"/>
      <c r="C726" s="404"/>
      <c r="D726" s="404"/>
      <c r="E726" s="404"/>
      <c r="F726" s="404"/>
      <c r="G726" s="404"/>
      <c r="H726" s="404"/>
      <c r="I726" s="404"/>
      <c r="J726" s="404"/>
      <c r="K726" s="404"/>
      <c r="L726" s="404"/>
    </row>
    <row r="727" spans="1:12" ht="15.75" customHeight="1">
      <c r="A727" s="404"/>
      <c r="B727" s="404"/>
      <c r="C727" s="404"/>
      <c r="D727" s="404"/>
      <c r="E727" s="404"/>
      <c r="F727" s="404"/>
      <c r="G727" s="404"/>
      <c r="H727" s="404"/>
      <c r="I727" s="404"/>
      <c r="J727" s="404"/>
      <c r="K727" s="404"/>
      <c r="L727" s="404"/>
    </row>
    <row r="728" spans="1:12" ht="15.75" customHeight="1">
      <c r="A728" s="404"/>
      <c r="B728" s="404"/>
      <c r="C728" s="404"/>
      <c r="D728" s="404"/>
      <c r="E728" s="404"/>
      <c r="F728" s="404"/>
      <c r="G728" s="404"/>
      <c r="H728" s="404"/>
      <c r="I728" s="404"/>
      <c r="J728" s="404"/>
      <c r="K728" s="404"/>
      <c r="L728" s="404"/>
    </row>
    <row r="729" spans="1:12" ht="15.75" customHeight="1">
      <c r="A729" s="404"/>
      <c r="B729" s="404"/>
      <c r="C729" s="404"/>
      <c r="D729" s="404"/>
      <c r="E729" s="404"/>
      <c r="F729" s="404"/>
      <c r="G729" s="404"/>
      <c r="H729" s="404"/>
      <c r="I729" s="404"/>
      <c r="J729" s="404"/>
      <c r="K729" s="404"/>
      <c r="L729" s="404"/>
    </row>
    <row r="730" spans="1:12" ht="15.75" customHeight="1">
      <c r="A730" s="404"/>
      <c r="B730" s="404"/>
      <c r="C730" s="404"/>
      <c r="D730" s="404"/>
      <c r="E730" s="404"/>
      <c r="F730" s="404"/>
      <c r="G730" s="404"/>
      <c r="H730" s="404"/>
      <c r="I730" s="404"/>
      <c r="J730" s="404"/>
      <c r="K730" s="404"/>
      <c r="L730" s="404"/>
    </row>
    <row r="731" spans="1:12" ht="15.75" customHeight="1">
      <c r="A731" s="404"/>
      <c r="B731" s="404"/>
      <c r="C731" s="404"/>
      <c r="D731" s="404"/>
      <c r="E731" s="404"/>
      <c r="F731" s="404"/>
      <c r="G731" s="404"/>
      <c r="H731" s="404"/>
      <c r="I731" s="404"/>
      <c r="J731" s="404"/>
      <c r="K731" s="404"/>
      <c r="L731" s="404"/>
    </row>
    <row r="732" spans="1:12" ht="15.75" customHeight="1">
      <c r="A732" s="404"/>
      <c r="B732" s="404"/>
      <c r="C732" s="404"/>
      <c r="D732" s="404"/>
      <c r="E732" s="404"/>
      <c r="F732" s="404"/>
      <c r="G732" s="404"/>
      <c r="H732" s="404"/>
      <c r="I732" s="404"/>
      <c r="J732" s="404"/>
      <c r="K732" s="404"/>
      <c r="L732" s="404"/>
    </row>
    <row r="733" spans="1:12" ht="15.75" customHeight="1">
      <c r="A733" s="404"/>
      <c r="B733" s="404"/>
      <c r="C733" s="404"/>
      <c r="D733" s="404"/>
      <c r="E733" s="404"/>
      <c r="F733" s="404"/>
      <c r="G733" s="404"/>
      <c r="H733" s="404"/>
      <c r="I733" s="404"/>
      <c r="J733" s="404"/>
      <c r="K733" s="404"/>
      <c r="L733" s="404"/>
    </row>
    <row r="734" spans="1:12" ht="15.75" customHeight="1">
      <c r="A734" s="404"/>
      <c r="B734" s="404"/>
      <c r="C734" s="404"/>
      <c r="D734" s="404"/>
      <c r="E734" s="404"/>
      <c r="F734" s="404"/>
      <c r="G734" s="404"/>
      <c r="H734" s="404"/>
      <c r="I734" s="404"/>
      <c r="J734" s="404"/>
      <c r="K734" s="404"/>
      <c r="L734" s="404"/>
    </row>
    <row r="735" spans="1:12" ht="15.75" customHeight="1">
      <c r="A735" s="404"/>
      <c r="B735" s="404"/>
      <c r="C735" s="404"/>
      <c r="D735" s="404"/>
      <c r="E735" s="404"/>
      <c r="F735" s="404"/>
      <c r="G735" s="404"/>
      <c r="H735" s="404"/>
      <c r="I735" s="404"/>
      <c r="J735" s="404"/>
      <c r="K735" s="404"/>
      <c r="L735" s="404"/>
    </row>
    <row r="736" spans="1:12" ht="15.75" customHeight="1">
      <c r="A736" s="404"/>
      <c r="B736" s="404"/>
      <c r="C736" s="404"/>
      <c r="D736" s="404"/>
      <c r="E736" s="404"/>
      <c r="F736" s="404"/>
      <c r="G736" s="404"/>
      <c r="H736" s="404"/>
      <c r="I736" s="404"/>
      <c r="J736" s="404"/>
      <c r="K736" s="404"/>
      <c r="L736" s="404"/>
    </row>
    <row r="737" spans="1:12" ht="15.75" customHeight="1">
      <c r="A737" s="404"/>
      <c r="B737" s="404"/>
      <c r="C737" s="404"/>
      <c r="D737" s="404"/>
      <c r="E737" s="404"/>
      <c r="F737" s="404"/>
      <c r="G737" s="404"/>
      <c r="H737" s="404"/>
      <c r="I737" s="404"/>
      <c r="J737" s="404"/>
      <c r="K737" s="404"/>
      <c r="L737" s="404"/>
    </row>
    <row r="738" spans="1:12" ht="15.75" customHeight="1">
      <c r="A738" s="404"/>
      <c r="B738" s="404"/>
      <c r="C738" s="404"/>
      <c r="D738" s="404"/>
      <c r="E738" s="404"/>
      <c r="F738" s="404"/>
      <c r="G738" s="404"/>
      <c r="H738" s="404"/>
      <c r="I738" s="404"/>
      <c r="J738" s="404"/>
      <c r="K738" s="404"/>
      <c r="L738" s="404"/>
    </row>
    <row r="739" spans="1:12" ht="15.75" customHeight="1">
      <c r="A739" s="404"/>
      <c r="B739" s="404"/>
      <c r="C739" s="404"/>
      <c r="D739" s="404"/>
      <c r="E739" s="404"/>
      <c r="F739" s="404"/>
      <c r="G739" s="404"/>
      <c r="H739" s="404"/>
      <c r="I739" s="404"/>
      <c r="J739" s="404"/>
      <c r="K739" s="404"/>
      <c r="L739" s="404"/>
    </row>
    <row r="740" spans="1:12" ht="15.75" customHeight="1">
      <c r="A740" s="404"/>
      <c r="B740" s="404"/>
      <c r="C740" s="404"/>
      <c r="D740" s="404"/>
      <c r="E740" s="404"/>
      <c r="F740" s="404"/>
      <c r="G740" s="404"/>
      <c r="H740" s="404"/>
      <c r="I740" s="404"/>
      <c r="J740" s="404"/>
      <c r="K740" s="404"/>
      <c r="L740" s="404"/>
    </row>
    <row r="741" spans="1:12" ht="15.75" customHeight="1">
      <c r="A741" s="404"/>
      <c r="B741" s="404"/>
      <c r="C741" s="404"/>
      <c r="D741" s="404"/>
      <c r="E741" s="404"/>
      <c r="F741" s="404"/>
      <c r="G741" s="404"/>
      <c r="H741" s="404"/>
      <c r="I741" s="404"/>
      <c r="J741" s="404"/>
      <c r="K741" s="404"/>
      <c r="L741" s="404"/>
    </row>
    <row r="742" spans="1:12" ht="15.75" customHeight="1">
      <c r="A742" s="404"/>
      <c r="B742" s="404"/>
      <c r="C742" s="404"/>
      <c r="D742" s="404"/>
      <c r="E742" s="404"/>
      <c r="F742" s="404"/>
      <c r="G742" s="404"/>
      <c r="H742" s="404"/>
      <c r="I742" s="404"/>
      <c r="J742" s="404"/>
      <c r="K742" s="404"/>
      <c r="L742" s="404"/>
    </row>
    <row r="743" spans="1:12" ht="15.75" customHeight="1">
      <c r="A743" s="404"/>
      <c r="B743" s="404"/>
      <c r="C743" s="404"/>
      <c r="D743" s="404"/>
      <c r="E743" s="404"/>
      <c r="F743" s="404"/>
      <c r="G743" s="404"/>
      <c r="H743" s="404"/>
      <c r="I743" s="404"/>
      <c r="J743" s="404"/>
      <c r="K743" s="404"/>
      <c r="L743" s="404"/>
    </row>
    <row r="744" spans="1:12" ht="15.75" customHeight="1">
      <c r="A744" s="404"/>
      <c r="B744" s="404"/>
      <c r="C744" s="404"/>
      <c r="D744" s="404"/>
      <c r="E744" s="404"/>
      <c r="F744" s="404"/>
      <c r="G744" s="404"/>
      <c r="H744" s="404"/>
      <c r="I744" s="404"/>
      <c r="J744" s="404"/>
      <c r="K744" s="404"/>
      <c r="L744" s="404"/>
    </row>
    <row r="745" spans="1:12" ht="15.75" customHeight="1">
      <c r="A745" s="404"/>
      <c r="B745" s="404"/>
      <c r="C745" s="404"/>
      <c r="D745" s="404"/>
      <c r="E745" s="404"/>
      <c r="F745" s="404"/>
      <c r="G745" s="404"/>
      <c r="H745" s="404"/>
      <c r="I745" s="404"/>
      <c r="J745" s="404"/>
      <c r="K745" s="404"/>
      <c r="L745" s="404"/>
    </row>
    <row r="746" spans="1:12" ht="15.75" customHeight="1">
      <c r="A746" s="404"/>
      <c r="B746" s="404"/>
      <c r="C746" s="404"/>
      <c r="D746" s="404"/>
      <c r="E746" s="404"/>
      <c r="F746" s="404"/>
      <c r="G746" s="404"/>
      <c r="H746" s="404"/>
      <c r="I746" s="404"/>
      <c r="J746" s="404"/>
      <c r="K746" s="404"/>
      <c r="L746" s="404"/>
    </row>
    <row r="747" spans="1:12" ht="15.75" customHeight="1">
      <c r="A747" s="404"/>
      <c r="B747" s="404"/>
      <c r="C747" s="404"/>
      <c r="D747" s="404"/>
      <c r="E747" s="404"/>
      <c r="F747" s="404"/>
      <c r="G747" s="404"/>
      <c r="H747" s="404"/>
      <c r="I747" s="404"/>
      <c r="J747" s="404"/>
      <c r="K747" s="404"/>
      <c r="L747" s="404"/>
    </row>
    <row r="748" spans="1:12" ht="15.75" customHeight="1">
      <c r="A748" s="404"/>
      <c r="B748" s="404"/>
      <c r="C748" s="404"/>
      <c r="D748" s="404"/>
      <c r="E748" s="404"/>
      <c r="F748" s="404"/>
      <c r="G748" s="404"/>
      <c r="H748" s="404"/>
      <c r="I748" s="404"/>
      <c r="J748" s="404"/>
      <c r="K748" s="404"/>
      <c r="L748" s="404"/>
    </row>
    <row r="749" spans="1:12" ht="15.75" customHeight="1">
      <c r="A749" s="404"/>
      <c r="B749" s="404"/>
      <c r="C749" s="404"/>
      <c r="D749" s="404"/>
      <c r="E749" s="404"/>
      <c r="F749" s="404"/>
      <c r="G749" s="404"/>
      <c r="H749" s="404"/>
      <c r="I749" s="404"/>
      <c r="J749" s="404"/>
      <c r="K749" s="404"/>
      <c r="L749" s="404"/>
    </row>
    <row r="750" spans="1:12" ht="15.75" customHeight="1">
      <c r="A750" s="404"/>
      <c r="B750" s="404"/>
      <c r="C750" s="404"/>
      <c r="D750" s="404"/>
      <c r="E750" s="404"/>
      <c r="F750" s="404"/>
      <c r="G750" s="404"/>
      <c r="H750" s="404"/>
      <c r="I750" s="404"/>
      <c r="J750" s="404"/>
      <c r="K750" s="404"/>
      <c r="L750" s="404"/>
    </row>
    <row r="751" spans="1:12" ht="15.75" customHeight="1">
      <c r="A751" s="404"/>
      <c r="B751" s="404"/>
      <c r="C751" s="404"/>
      <c r="D751" s="404"/>
      <c r="E751" s="404"/>
      <c r="F751" s="404"/>
      <c r="G751" s="404"/>
      <c r="H751" s="404"/>
      <c r="I751" s="404"/>
      <c r="J751" s="404"/>
      <c r="K751" s="404"/>
      <c r="L751" s="404"/>
    </row>
    <row r="752" spans="1:12" ht="15.75" customHeight="1">
      <c r="A752" s="404"/>
      <c r="B752" s="404"/>
      <c r="C752" s="404"/>
      <c r="D752" s="404"/>
      <c r="E752" s="404"/>
      <c r="F752" s="404"/>
      <c r="G752" s="404"/>
      <c r="H752" s="404"/>
      <c r="I752" s="404"/>
      <c r="J752" s="404"/>
      <c r="K752" s="404"/>
      <c r="L752" s="404"/>
    </row>
    <row r="753" spans="1:12" ht="15.75" customHeight="1">
      <c r="A753" s="404"/>
      <c r="B753" s="404"/>
      <c r="C753" s="404"/>
      <c r="D753" s="404"/>
      <c r="E753" s="404"/>
      <c r="F753" s="404"/>
      <c r="G753" s="404"/>
      <c r="H753" s="404"/>
      <c r="I753" s="404"/>
      <c r="J753" s="404"/>
      <c r="K753" s="404"/>
      <c r="L753" s="404"/>
    </row>
    <row r="754" spans="1:12" ht="15.75" customHeight="1">
      <c r="A754" s="404"/>
      <c r="B754" s="404"/>
      <c r="C754" s="404"/>
      <c r="D754" s="404"/>
      <c r="E754" s="404"/>
      <c r="F754" s="404"/>
      <c r="G754" s="404"/>
      <c r="H754" s="404"/>
      <c r="I754" s="404"/>
      <c r="J754" s="404"/>
      <c r="K754" s="404"/>
      <c r="L754" s="404"/>
    </row>
    <row r="755" spans="1:12" ht="15.75" customHeight="1">
      <c r="A755" s="404"/>
      <c r="B755" s="404"/>
      <c r="C755" s="404"/>
      <c r="D755" s="404"/>
      <c r="E755" s="404"/>
      <c r="F755" s="404"/>
      <c r="G755" s="404"/>
      <c r="H755" s="404"/>
      <c r="I755" s="404"/>
      <c r="J755" s="404"/>
      <c r="K755" s="404"/>
      <c r="L755" s="404"/>
    </row>
    <row r="756" spans="1:12" ht="15.75" customHeight="1">
      <c r="A756" s="404"/>
      <c r="B756" s="404"/>
      <c r="C756" s="404"/>
      <c r="D756" s="404"/>
      <c r="E756" s="404"/>
      <c r="F756" s="404"/>
      <c r="G756" s="404"/>
      <c r="H756" s="404"/>
      <c r="I756" s="404"/>
      <c r="J756" s="404"/>
      <c r="K756" s="404"/>
      <c r="L756" s="404"/>
    </row>
    <row r="757" spans="1:12" ht="15.75" customHeight="1">
      <c r="A757" s="404"/>
      <c r="B757" s="404"/>
      <c r="C757" s="404"/>
      <c r="D757" s="404"/>
      <c r="E757" s="404"/>
      <c r="F757" s="404"/>
      <c r="G757" s="404"/>
      <c r="H757" s="404"/>
      <c r="I757" s="404"/>
      <c r="J757" s="404"/>
      <c r="K757" s="404"/>
      <c r="L757" s="404"/>
    </row>
    <row r="758" spans="1:12" ht="15.75" customHeight="1">
      <c r="A758" s="404"/>
      <c r="B758" s="404"/>
      <c r="C758" s="404"/>
      <c r="D758" s="404"/>
      <c r="E758" s="404"/>
      <c r="F758" s="404"/>
      <c r="G758" s="404"/>
      <c r="H758" s="404"/>
      <c r="I758" s="404"/>
      <c r="J758" s="404"/>
      <c r="K758" s="404"/>
      <c r="L758" s="404"/>
    </row>
    <row r="759" spans="1:12" ht="15.75" customHeight="1">
      <c r="A759" s="404"/>
      <c r="B759" s="404"/>
      <c r="C759" s="404"/>
      <c r="D759" s="404"/>
      <c r="E759" s="404"/>
      <c r="F759" s="404"/>
      <c r="G759" s="404"/>
      <c r="H759" s="404"/>
      <c r="I759" s="404"/>
      <c r="J759" s="404"/>
      <c r="K759" s="404"/>
      <c r="L759" s="404"/>
    </row>
    <row r="760" spans="1:12" ht="15.75" customHeight="1">
      <c r="A760" s="404"/>
      <c r="B760" s="404"/>
      <c r="C760" s="404"/>
      <c r="D760" s="404"/>
      <c r="E760" s="404"/>
      <c r="F760" s="404"/>
      <c r="G760" s="404"/>
      <c r="H760" s="404"/>
      <c r="I760" s="404"/>
      <c r="J760" s="404"/>
      <c r="K760" s="404"/>
      <c r="L760" s="404"/>
    </row>
    <row r="761" spans="1:12" ht="15.75" customHeight="1">
      <c r="A761" s="404"/>
      <c r="B761" s="404"/>
      <c r="C761" s="404"/>
      <c r="D761" s="404"/>
      <c r="E761" s="404"/>
      <c r="F761" s="404"/>
      <c r="G761" s="404"/>
      <c r="H761" s="404"/>
      <c r="I761" s="404"/>
      <c r="J761" s="404"/>
      <c r="K761" s="404"/>
      <c r="L761" s="404"/>
    </row>
    <row r="762" spans="1:12" ht="15.75" customHeight="1">
      <c r="A762" s="404"/>
      <c r="B762" s="404"/>
      <c r="C762" s="404"/>
      <c r="D762" s="404"/>
      <c r="E762" s="404"/>
      <c r="F762" s="404"/>
      <c r="G762" s="404"/>
      <c r="H762" s="404"/>
      <c r="I762" s="404"/>
      <c r="J762" s="404"/>
      <c r="K762" s="404"/>
      <c r="L762" s="404"/>
    </row>
    <row r="763" spans="1:12" ht="15.75" customHeight="1">
      <c r="A763" s="404"/>
      <c r="B763" s="404"/>
      <c r="C763" s="404"/>
      <c r="D763" s="404"/>
      <c r="E763" s="404"/>
      <c r="F763" s="404"/>
      <c r="G763" s="404"/>
      <c r="H763" s="404"/>
      <c r="I763" s="404"/>
      <c r="J763" s="404"/>
      <c r="K763" s="404"/>
      <c r="L763" s="404"/>
    </row>
    <row r="764" spans="1:12" ht="15.75" customHeight="1">
      <c r="A764" s="404"/>
      <c r="B764" s="404"/>
      <c r="C764" s="404"/>
      <c r="D764" s="404"/>
      <c r="E764" s="404"/>
      <c r="F764" s="404"/>
      <c r="G764" s="404"/>
      <c r="H764" s="404"/>
      <c r="I764" s="404"/>
      <c r="J764" s="404"/>
      <c r="K764" s="404"/>
      <c r="L764" s="404"/>
    </row>
    <row r="765" spans="1:12" ht="15.75" customHeight="1">
      <c r="A765" s="404"/>
      <c r="B765" s="404"/>
      <c r="C765" s="404"/>
      <c r="D765" s="404"/>
      <c r="E765" s="404"/>
      <c r="F765" s="404"/>
      <c r="G765" s="404"/>
      <c r="H765" s="404"/>
      <c r="I765" s="404"/>
      <c r="J765" s="404"/>
      <c r="K765" s="404"/>
      <c r="L765" s="404"/>
    </row>
    <row r="766" spans="1:12" ht="15.75" customHeight="1">
      <c r="A766" s="404"/>
      <c r="B766" s="404"/>
      <c r="C766" s="404"/>
      <c r="D766" s="404"/>
      <c r="E766" s="404"/>
      <c r="F766" s="404"/>
      <c r="G766" s="404"/>
      <c r="H766" s="404"/>
      <c r="I766" s="404"/>
      <c r="J766" s="404"/>
      <c r="K766" s="404"/>
      <c r="L766" s="404"/>
    </row>
    <row r="767" spans="1:12" ht="15.75" customHeight="1">
      <c r="A767" s="404"/>
      <c r="B767" s="404"/>
      <c r="C767" s="404"/>
      <c r="D767" s="404"/>
      <c r="E767" s="404"/>
      <c r="F767" s="404"/>
      <c r="G767" s="404"/>
      <c r="H767" s="404"/>
      <c r="I767" s="404"/>
      <c r="J767" s="404"/>
      <c r="K767" s="404"/>
      <c r="L767" s="404"/>
    </row>
    <row r="768" spans="1:12" ht="15.75" customHeight="1">
      <c r="A768" s="404"/>
      <c r="B768" s="404"/>
      <c r="C768" s="404"/>
      <c r="D768" s="404"/>
      <c r="E768" s="404"/>
      <c r="F768" s="404"/>
      <c r="G768" s="404"/>
      <c r="H768" s="404"/>
      <c r="I768" s="404"/>
      <c r="J768" s="404"/>
      <c r="K768" s="404"/>
      <c r="L768" s="404"/>
    </row>
    <row r="769" spans="1:12" ht="15.75" customHeight="1">
      <c r="A769" s="404"/>
      <c r="B769" s="404"/>
      <c r="C769" s="404"/>
      <c r="D769" s="404"/>
      <c r="E769" s="404"/>
      <c r="F769" s="404"/>
      <c r="G769" s="404"/>
      <c r="H769" s="404"/>
      <c r="I769" s="404"/>
      <c r="J769" s="404"/>
      <c r="K769" s="404"/>
      <c r="L769" s="404"/>
    </row>
    <row r="770" spans="1:12" ht="15.75" customHeight="1">
      <c r="A770" s="404"/>
      <c r="B770" s="404"/>
      <c r="C770" s="404"/>
      <c r="D770" s="404"/>
      <c r="E770" s="404"/>
      <c r="F770" s="404"/>
      <c r="G770" s="404"/>
      <c r="H770" s="404"/>
      <c r="I770" s="404"/>
      <c r="J770" s="404"/>
      <c r="K770" s="404"/>
      <c r="L770" s="404"/>
    </row>
    <row r="771" spans="1:12" ht="15.75" customHeight="1">
      <c r="A771" s="404"/>
      <c r="B771" s="404"/>
      <c r="C771" s="404"/>
      <c r="D771" s="404"/>
      <c r="E771" s="404"/>
      <c r="F771" s="404"/>
      <c r="G771" s="404"/>
      <c r="H771" s="404"/>
      <c r="I771" s="404"/>
      <c r="J771" s="404"/>
      <c r="K771" s="404"/>
      <c r="L771" s="404"/>
    </row>
    <row r="772" spans="1:12" ht="15.75" customHeight="1">
      <c r="A772" s="404"/>
      <c r="B772" s="404"/>
      <c r="C772" s="404"/>
      <c r="D772" s="404"/>
      <c r="E772" s="404"/>
      <c r="F772" s="404"/>
      <c r="G772" s="404"/>
      <c r="H772" s="404"/>
      <c r="I772" s="404"/>
      <c r="J772" s="404"/>
      <c r="K772" s="404"/>
      <c r="L772" s="404"/>
    </row>
    <row r="773" spans="1:12" ht="15.75" customHeight="1">
      <c r="A773" s="404"/>
      <c r="B773" s="404"/>
      <c r="C773" s="404"/>
      <c r="D773" s="404"/>
      <c r="E773" s="404"/>
      <c r="F773" s="404"/>
      <c r="G773" s="404"/>
      <c r="H773" s="404"/>
      <c r="I773" s="404"/>
      <c r="J773" s="404"/>
      <c r="K773" s="404"/>
      <c r="L773" s="404"/>
    </row>
    <row r="774" spans="1:12" ht="15.75" customHeight="1">
      <c r="A774" s="404"/>
      <c r="B774" s="404"/>
      <c r="C774" s="404"/>
      <c r="D774" s="404"/>
      <c r="E774" s="404"/>
      <c r="F774" s="404"/>
      <c r="G774" s="404"/>
      <c r="H774" s="404"/>
      <c r="I774" s="404"/>
      <c r="J774" s="404"/>
      <c r="K774" s="404"/>
      <c r="L774" s="404"/>
    </row>
    <row r="775" spans="1:12" ht="15.75" customHeight="1">
      <c r="A775" s="404"/>
      <c r="B775" s="404"/>
      <c r="C775" s="404"/>
      <c r="D775" s="404"/>
      <c r="E775" s="404"/>
      <c r="F775" s="404"/>
      <c r="G775" s="404"/>
      <c r="H775" s="404"/>
      <c r="I775" s="404"/>
      <c r="J775" s="404"/>
      <c r="K775" s="404"/>
      <c r="L775" s="404"/>
    </row>
    <row r="776" spans="1:12" ht="15.75" customHeight="1">
      <c r="A776" s="404"/>
      <c r="B776" s="404"/>
      <c r="C776" s="404"/>
      <c r="D776" s="404"/>
      <c r="E776" s="404"/>
      <c r="F776" s="404"/>
      <c r="G776" s="404"/>
      <c r="H776" s="404"/>
      <c r="I776" s="404"/>
      <c r="J776" s="404"/>
      <c r="K776" s="404"/>
      <c r="L776" s="404"/>
    </row>
    <row r="777" spans="1:12" ht="15.75" customHeight="1">
      <c r="A777" s="404"/>
      <c r="B777" s="404"/>
      <c r="C777" s="404"/>
      <c r="D777" s="404"/>
      <c r="E777" s="404"/>
      <c r="F777" s="404"/>
      <c r="G777" s="404"/>
      <c r="H777" s="404"/>
      <c r="I777" s="404"/>
      <c r="J777" s="404"/>
      <c r="K777" s="404"/>
      <c r="L777" s="404"/>
    </row>
    <row r="778" spans="1:12" ht="15.75" customHeight="1">
      <c r="A778" s="404"/>
      <c r="B778" s="404"/>
      <c r="C778" s="404"/>
      <c r="D778" s="404"/>
      <c r="E778" s="404"/>
      <c r="F778" s="404"/>
      <c r="G778" s="404"/>
      <c r="H778" s="404"/>
      <c r="I778" s="404"/>
      <c r="J778" s="404"/>
      <c r="K778" s="404"/>
      <c r="L778" s="404"/>
    </row>
    <row r="779" spans="1:12" ht="15.75" customHeight="1">
      <c r="A779" s="404"/>
      <c r="B779" s="404"/>
      <c r="C779" s="404"/>
      <c r="D779" s="404"/>
      <c r="E779" s="404"/>
      <c r="F779" s="404"/>
      <c r="G779" s="404"/>
      <c r="H779" s="404"/>
      <c r="I779" s="404"/>
      <c r="J779" s="404"/>
      <c r="K779" s="404"/>
      <c r="L779" s="404"/>
    </row>
    <row r="780" spans="1:12" ht="15.75" customHeight="1">
      <c r="A780" s="404"/>
      <c r="B780" s="404"/>
      <c r="C780" s="404"/>
      <c r="D780" s="404"/>
      <c r="E780" s="404"/>
      <c r="F780" s="404"/>
      <c r="G780" s="404"/>
      <c r="H780" s="404"/>
      <c r="I780" s="404"/>
      <c r="J780" s="404"/>
      <c r="K780" s="404"/>
      <c r="L780" s="404"/>
    </row>
    <row r="781" spans="1:12" ht="15.75" customHeight="1">
      <c r="A781" s="404"/>
      <c r="B781" s="404"/>
      <c r="C781" s="404"/>
      <c r="D781" s="404"/>
      <c r="E781" s="404"/>
      <c r="F781" s="404"/>
      <c r="G781" s="404"/>
      <c r="H781" s="404"/>
      <c r="I781" s="404"/>
      <c r="J781" s="404"/>
      <c r="K781" s="404"/>
      <c r="L781" s="404"/>
    </row>
    <row r="782" spans="1:12" ht="15.75" customHeight="1">
      <c r="A782" s="404"/>
      <c r="B782" s="404"/>
      <c r="C782" s="404"/>
      <c r="D782" s="404"/>
      <c r="E782" s="404"/>
      <c r="F782" s="404"/>
      <c r="G782" s="404"/>
      <c r="H782" s="404"/>
      <c r="I782" s="404"/>
      <c r="J782" s="404"/>
      <c r="K782" s="404"/>
      <c r="L782" s="404"/>
    </row>
    <row r="783" spans="1:12" ht="15.75" customHeight="1">
      <c r="A783" s="404"/>
      <c r="B783" s="404"/>
      <c r="C783" s="404"/>
      <c r="D783" s="404"/>
      <c r="E783" s="404"/>
      <c r="F783" s="404"/>
      <c r="G783" s="404"/>
      <c r="H783" s="404"/>
      <c r="I783" s="404"/>
      <c r="J783" s="404"/>
      <c r="K783" s="404"/>
      <c r="L783" s="404"/>
    </row>
    <row r="784" spans="1:12" ht="15.75" customHeight="1">
      <c r="A784" s="404"/>
      <c r="B784" s="404"/>
      <c r="C784" s="404"/>
      <c r="D784" s="404"/>
      <c r="E784" s="404"/>
      <c r="F784" s="404"/>
      <c r="G784" s="404"/>
      <c r="H784" s="404"/>
      <c r="I784" s="404"/>
      <c r="J784" s="404"/>
      <c r="K784" s="404"/>
      <c r="L784" s="404"/>
    </row>
    <row r="785" spans="1:12" ht="15.75" customHeight="1">
      <c r="A785" s="404"/>
      <c r="B785" s="404"/>
      <c r="C785" s="404"/>
      <c r="D785" s="404"/>
      <c r="E785" s="404"/>
      <c r="F785" s="404"/>
      <c r="G785" s="404"/>
      <c r="H785" s="404"/>
      <c r="I785" s="404"/>
      <c r="J785" s="404"/>
      <c r="K785" s="404"/>
      <c r="L785" s="404"/>
    </row>
    <row r="786" spans="1:12" ht="15.75" customHeight="1">
      <c r="A786" s="404"/>
      <c r="B786" s="404"/>
      <c r="C786" s="404"/>
      <c r="D786" s="404"/>
      <c r="E786" s="404"/>
      <c r="F786" s="404"/>
      <c r="G786" s="404"/>
      <c r="H786" s="404"/>
      <c r="I786" s="404"/>
      <c r="J786" s="404"/>
      <c r="K786" s="404"/>
      <c r="L786" s="404"/>
    </row>
    <row r="787" spans="1:12" ht="15.75" customHeight="1">
      <c r="A787" s="404"/>
      <c r="B787" s="404"/>
      <c r="C787" s="404"/>
      <c r="D787" s="404"/>
      <c r="E787" s="404"/>
      <c r="F787" s="404"/>
      <c r="G787" s="404"/>
      <c r="H787" s="404"/>
      <c r="I787" s="404"/>
      <c r="J787" s="404"/>
      <c r="K787" s="404"/>
      <c r="L787" s="404"/>
    </row>
    <row r="788" spans="1:12" ht="15.75" customHeight="1">
      <c r="A788" s="404"/>
      <c r="B788" s="404"/>
      <c r="C788" s="404"/>
      <c r="D788" s="404"/>
      <c r="E788" s="404"/>
      <c r="F788" s="404"/>
      <c r="G788" s="404"/>
      <c r="H788" s="404"/>
      <c r="I788" s="404"/>
      <c r="J788" s="404"/>
      <c r="K788" s="404"/>
      <c r="L788" s="404"/>
    </row>
    <row r="789" spans="1:12" ht="15.75" customHeight="1">
      <c r="A789" s="404"/>
      <c r="B789" s="404"/>
      <c r="C789" s="404"/>
      <c r="D789" s="404"/>
      <c r="E789" s="404"/>
      <c r="F789" s="404"/>
      <c r="G789" s="404"/>
      <c r="H789" s="404"/>
      <c r="I789" s="404"/>
      <c r="J789" s="404"/>
      <c r="K789" s="404"/>
      <c r="L789" s="404"/>
    </row>
    <row r="790" spans="1:12" ht="15.75" customHeight="1">
      <c r="A790" s="404"/>
      <c r="B790" s="404"/>
      <c r="C790" s="404"/>
      <c r="D790" s="404"/>
      <c r="E790" s="404"/>
      <c r="F790" s="404"/>
      <c r="G790" s="404"/>
      <c r="H790" s="404"/>
      <c r="I790" s="404"/>
      <c r="J790" s="404"/>
      <c r="K790" s="404"/>
      <c r="L790" s="404"/>
    </row>
    <row r="791" spans="1:12" ht="15.75" customHeight="1">
      <c r="A791" s="404"/>
      <c r="B791" s="404"/>
      <c r="C791" s="404"/>
      <c r="D791" s="404"/>
      <c r="E791" s="404"/>
      <c r="F791" s="404"/>
      <c r="G791" s="404"/>
      <c r="H791" s="404"/>
      <c r="I791" s="404"/>
      <c r="J791" s="404"/>
      <c r="K791" s="404"/>
      <c r="L791" s="404"/>
    </row>
    <row r="792" spans="1:12" ht="15.75" customHeight="1">
      <c r="A792" s="404"/>
      <c r="B792" s="404"/>
      <c r="C792" s="404"/>
      <c r="D792" s="404"/>
      <c r="E792" s="404"/>
      <c r="F792" s="404"/>
      <c r="G792" s="404"/>
      <c r="H792" s="404"/>
      <c r="I792" s="404"/>
      <c r="J792" s="404"/>
      <c r="K792" s="404"/>
      <c r="L792" s="404"/>
    </row>
    <row r="793" spans="1:12" ht="15.75" customHeight="1">
      <c r="A793" s="404"/>
      <c r="B793" s="404"/>
      <c r="C793" s="404"/>
      <c r="D793" s="404"/>
      <c r="E793" s="404"/>
      <c r="F793" s="404"/>
      <c r="G793" s="404"/>
      <c r="H793" s="404"/>
      <c r="I793" s="404"/>
      <c r="J793" s="404"/>
      <c r="K793" s="404"/>
      <c r="L793" s="404"/>
    </row>
    <row r="794" spans="1:12" ht="15.75" customHeight="1">
      <c r="A794" s="404"/>
      <c r="B794" s="404"/>
      <c r="C794" s="404"/>
      <c r="D794" s="404"/>
      <c r="E794" s="404"/>
      <c r="F794" s="404"/>
      <c r="G794" s="404"/>
      <c r="H794" s="404"/>
      <c r="I794" s="404"/>
      <c r="J794" s="404"/>
      <c r="K794" s="404"/>
      <c r="L794" s="404"/>
    </row>
    <row r="795" spans="1:12" ht="15.75" customHeight="1">
      <c r="A795" s="404"/>
      <c r="B795" s="404"/>
      <c r="C795" s="404"/>
      <c r="D795" s="404"/>
      <c r="E795" s="404"/>
      <c r="F795" s="404"/>
      <c r="G795" s="404"/>
      <c r="H795" s="404"/>
      <c r="I795" s="404"/>
      <c r="J795" s="404"/>
      <c r="K795" s="404"/>
      <c r="L795" s="404"/>
    </row>
    <row r="796" spans="1:12" ht="15.75" customHeight="1">
      <c r="A796" s="404"/>
      <c r="B796" s="404"/>
      <c r="C796" s="404"/>
      <c r="D796" s="404"/>
      <c r="E796" s="404"/>
      <c r="F796" s="404"/>
      <c r="G796" s="404"/>
      <c r="H796" s="404"/>
      <c r="I796" s="404"/>
      <c r="J796" s="404"/>
      <c r="K796" s="404"/>
      <c r="L796" s="404"/>
    </row>
    <row r="797" spans="1:12" ht="15.75" customHeight="1">
      <c r="A797" s="404"/>
      <c r="B797" s="404"/>
      <c r="C797" s="404"/>
      <c r="D797" s="404"/>
      <c r="E797" s="404"/>
      <c r="F797" s="404"/>
      <c r="G797" s="404"/>
      <c r="H797" s="404"/>
      <c r="I797" s="404"/>
      <c r="J797" s="404"/>
      <c r="K797" s="404"/>
      <c r="L797" s="404"/>
    </row>
    <row r="798" spans="1:12" ht="15.75" customHeight="1">
      <c r="A798" s="404"/>
      <c r="B798" s="404"/>
      <c r="C798" s="404"/>
      <c r="D798" s="404"/>
      <c r="E798" s="404"/>
      <c r="F798" s="404"/>
      <c r="G798" s="404"/>
      <c r="H798" s="404"/>
      <c r="I798" s="404"/>
      <c r="J798" s="404"/>
      <c r="K798" s="404"/>
      <c r="L798" s="404"/>
    </row>
    <row r="799" spans="1:12" ht="15.75" customHeight="1">
      <c r="A799" s="404"/>
      <c r="B799" s="404"/>
      <c r="C799" s="404"/>
      <c r="D799" s="404"/>
      <c r="E799" s="404"/>
      <c r="F799" s="404"/>
      <c r="G799" s="404"/>
      <c r="H799" s="404"/>
      <c r="I799" s="404"/>
      <c r="J799" s="404"/>
      <c r="K799" s="404"/>
      <c r="L799" s="404"/>
    </row>
    <row r="800" spans="1:12" ht="15.75" customHeight="1">
      <c r="A800" s="404"/>
      <c r="B800" s="404"/>
      <c r="C800" s="404"/>
      <c r="D800" s="404"/>
      <c r="E800" s="404"/>
      <c r="F800" s="404"/>
      <c r="G800" s="404"/>
      <c r="H800" s="404"/>
      <c r="I800" s="404"/>
      <c r="J800" s="404"/>
      <c r="K800" s="404"/>
      <c r="L800" s="404"/>
    </row>
    <row r="801" spans="1:12" ht="15.75" customHeight="1">
      <c r="A801" s="404"/>
      <c r="B801" s="404"/>
      <c r="C801" s="404"/>
      <c r="D801" s="404"/>
      <c r="E801" s="404"/>
      <c r="F801" s="404"/>
      <c r="G801" s="404"/>
      <c r="H801" s="404"/>
      <c r="I801" s="404"/>
      <c r="J801" s="404"/>
      <c r="K801" s="404"/>
      <c r="L801" s="404"/>
    </row>
    <row r="802" spans="1:12" ht="15.75" customHeight="1">
      <c r="A802" s="404"/>
      <c r="B802" s="404"/>
      <c r="C802" s="404"/>
      <c r="D802" s="404"/>
      <c r="E802" s="404"/>
      <c r="F802" s="404"/>
      <c r="G802" s="404"/>
      <c r="H802" s="404"/>
      <c r="I802" s="404"/>
      <c r="J802" s="404"/>
      <c r="K802" s="404"/>
      <c r="L802" s="404"/>
    </row>
    <row r="803" spans="1:12" ht="15.75" customHeight="1">
      <c r="A803" s="404"/>
      <c r="B803" s="404"/>
      <c r="C803" s="404"/>
      <c r="D803" s="404"/>
      <c r="E803" s="404"/>
      <c r="F803" s="404"/>
      <c r="G803" s="404"/>
      <c r="H803" s="404"/>
      <c r="I803" s="404"/>
      <c r="J803" s="404"/>
      <c r="K803" s="404"/>
      <c r="L803" s="404"/>
    </row>
    <row r="804" spans="1:12" ht="15.75" customHeight="1">
      <c r="A804" s="404"/>
      <c r="B804" s="404"/>
      <c r="C804" s="404"/>
      <c r="D804" s="404"/>
      <c r="E804" s="404"/>
      <c r="F804" s="404"/>
      <c r="G804" s="404"/>
      <c r="H804" s="404"/>
      <c r="I804" s="404"/>
      <c r="J804" s="404"/>
      <c r="K804" s="404"/>
      <c r="L804" s="404"/>
    </row>
    <row r="805" spans="1:12" ht="15.75" customHeight="1">
      <c r="A805" s="404"/>
      <c r="B805" s="404"/>
      <c r="C805" s="404"/>
      <c r="D805" s="404"/>
      <c r="E805" s="404"/>
      <c r="F805" s="404"/>
      <c r="G805" s="404"/>
      <c r="H805" s="404"/>
      <c r="I805" s="404"/>
      <c r="J805" s="404"/>
      <c r="K805" s="404"/>
      <c r="L805" s="404"/>
    </row>
    <row r="806" spans="1:12" ht="15.75" customHeight="1">
      <c r="A806" s="404"/>
      <c r="B806" s="404"/>
      <c r="C806" s="404"/>
      <c r="D806" s="404"/>
      <c r="E806" s="404"/>
      <c r="F806" s="404"/>
      <c r="G806" s="404"/>
      <c r="H806" s="404"/>
      <c r="I806" s="404"/>
      <c r="J806" s="404"/>
      <c r="K806" s="404"/>
      <c r="L806" s="404"/>
    </row>
    <row r="807" spans="1:12" ht="15.75" customHeight="1">
      <c r="A807" s="404"/>
      <c r="B807" s="404"/>
      <c r="C807" s="404"/>
      <c r="D807" s="404"/>
      <c r="E807" s="404"/>
      <c r="F807" s="404"/>
      <c r="G807" s="404"/>
      <c r="H807" s="404"/>
      <c r="I807" s="404"/>
      <c r="J807" s="404"/>
      <c r="K807" s="404"/>
      <c r="L807" s="404"/>
    </row>
    <row r="808" spans="1:12" ht="15.75" customHeight="1">
      <c r="A808" s="404"/>
      <c r="B808" s="404"/>
      <c r="C808" s="404"/>
      <c r="D808" s="404"/>
      <c r="E808" s="404"/>
      <c r="F808" s="404"/>
      <c r="G808" s="404"/>
      <c r="H808" s="404"/>
      <c r="I808" s="404"/>
      <c r="J808" s="404"/>
      <c r="K808" s="404"/>
      <c r="L808" s="404"/>
    </row>
    <row r="809" spans="1:12" ht="15.75" customHeight="1">
      <c r="A809" s="404"/>
      <c r="B809" s="404"/>
      <c r="C809" s="404"/>
      <c r="D809" s="404"/>
      <c r="E809" s="404"/>
      <c r="F809" s="404"/>
      <c r="G809" s="404"/>
      <c r="H809" s="404"/>
      <c r="I809" s="404"/>
      <c r="J809" s="404"/>
      <c r="K809" s="404"/>
      <c r="L809" s="404"/>
    </row>
    <row r="810" spans="1:12" ht="15.75" customHeight="1">
      <c r="A810" s="404"/>
      <c r="B810" s="404"/>
      <c r="C810" s="404"/>
      <c r="D810" s="404"/>
      <c r="E810" s="404"/>
      <c r="F810" s="404"/>
      <c r="G810" s="404"/>
      <c r="H810" s="404"/>
      <c r="I810" s="404"/>
      <c r="J810" s="404"/>
      <c r="K810" s="404"/>
      <c r="L810" s="404"/>
    </row>
    <row r="811" spans="1:12" ht="15.75" customHeight="1">
      <c r="A811" s="404"/>
      <c r="B811" s="404"/>
      <c r="C811" s="404"/>
      <c r="D811" s="404"/>
      <c r="E811" s="404"/>
      <c r="F811" s="404"/>
      <c r="G811" s="404"/>
      <c r="H811" s="404"/>
      <c r="I811" s="404"/>
      <c r="J811" s="404"/>
      <c r="K811" s="404"/>
      <c r="L811" s="404"/>
    </row>
    <row r="812" spans="1:12" ht="15.75" customHeight="1">
      <c r="A812" s="404"/>
      <c r="B812" s="404"/>
      <c r="C812" s="404"/>
      <c r="D812" s="404"/>
      <c r="E812" s="404"/>
      <c r="F812" s="404"/>
      <c r="G812" s="404"/>
      <c r="H812" s="404"/>
      <c r="I812" s="404"/>
      <c r="J812" s="404"/>
      <c r="K812" s="404"/>
      <c r="L812" s="404"/>
    </row>
    <row r="813" spans="1:12" ht="15.75" customHeight="1">
      <c r="A813" s="404"/>
      <c r="B813" s="404"/>
      <c r="C813" s="404"/>
      <c r="D813" s="404"/>
      <c r="E813" s="404"/>
      <c r="F813" s="404"/>
      <c r="G813" s="404"/>
      <c r="H813" s="404"/>
      <c r="I813" s="404"/>
      <c r="J813" s="404"/>
      <c r="K813" s="404"/>
      <c r="L813" s="404"/>
    </row>
    <row r="814" spans="1:12" ht="15.75" customHeight="1">
      <c r="A814" s="404"/>
      <c r="B814" s="404"/>
      <c r="C814" s="404"/>
      <c r="D814" s="404"/>
      <c r="E814" s="404"/>
      <c r="F814" s="404"/>
      <c r="G814" s="404"/>
      <c r="H814" s="404"/>
      <c r="I814" s="404"/>
      <c r="J814" s="404"/>
      <c r="K814" s="404"/>
      <c r="L814" s="404"/>
    </row>
    <row r="815" spans="1:12" ht="15.75" customHeight="1">
      <c r="A815" s="404"/>
      <c r="B815" s="404"/>
      <c r="C815" s="404"/>
      <c r="D815" s="404"/>
      <c r="E815" s="404"/>
      <c r="F815" s="404"/>
      <c r="G815" s="404"/>
      <c r="H815" s="404"/>
      <c r="I815" s="404"/>
      <c r="J815" s="404"/>
      <c r="K815" s="404"/>
      <c r="L815" s="404"/>
    </row>
    <row r="816" spans="1:12" ht="15.75" customHeight="1">
      <c r="A816" s="404"/>
      <c r="B816" s="404"/>
      <c r="C816" s="404"/>
      <c r="D816" s="404"/>
      <c r="E816" s="404"/>
      <c r="F816" s="404"/>
      <c r="G816" s="404"/>
      <c r="H816" s="404"/>
      <c r="I816" s="404"/>
      <c r="J816" s="404"/>
      <c r="K816" s="404"/>
      <c r="L816" s="404"/>
    </row>
    <row r="817" spans="1:12" ht="15.75" customHeight="1">
      <c r="A817" s="404"/>
      <c r="B817" s="404"/>
      <c r="C817" s="404"/>
      <c r="D817" s="404"/>
      <c r="E817" s="404"/>
      <c r="F817" s="404"/>
      <c r="G817" s="404"/>
      <c r="H817" s="404"/>
      <c r="I817" s="404"/>
      <c r="J817" s="404"/>
      <c r="K817" s="404"/>
      <c r="L817" s="404"/>
    </row>
    <row r="818" spans="1:12" ht="15.75" customHeight="1">
      <c r="A818" s="404"/>
      <c r="B818" s="404"/>
      <c r="C818" s="404"/>
      <c r="D818" s="404"/>
      <c r="E818" s="404"/>
      <c r="F818" s="404"/>
      <c r="G818" s="404"/>
      <c r="H818" s="404"/>
      <c r="I818" s="404"/>
      <c r="J818" s="404"/>
      <c r="K818" s="404"/>
      <c r="L818" s="404"/>
    </row>
    <row r="819" spans="1:12" ht="15.75" customHeight="1">
      <c r="A819" s="404"/>
      <c r="B819" s="404"/>
      <c r="C819" s="404"/>
      <c r="D819" s="404"/>
      <c r="E819" s="404"/>
      <c r="F819" s="404"/>
      <c r="G819" s="404"/>
      <c r="H819" s="404"/>
      <c r="I819" s="404"/>
      <c r="J819" s="404"/>
      <c r="K819" s="404"/>
      <c r="L819" s="404"/>
    </row>
    <row r="820" spans="1:12" ht="15.75" customHeight="1">
      <c r="A820" s="404"/>
      <c r="B820" s="404"/>
      <c r="C820" s="404"/>
      <c r="D820" s="404"/>
      <c r="E820" s="404"/>
      <c r="F820" s="404"/>
      <c r="G820" s="404"/>
      <c r="H820" s="404"/>
      <c r="I820" s="404"/>
      <c r="J820" s="404"/>
      <c r="K820" s="404"/>
      <c r="L820" s="404"/>
    </row>
    <row r="821" spans="1:12" ht="15.75" customHeight="1">
      <c r="A821" s="404"/>
      <c r="B821" s="404"/>
      <c r="C821" s="404"/>
      <c r="D821" s="404"/>
      <c r="E821" s="404"/>
      <c r="F821" s="404"/>
      <c r="G821" s="404"/>
      <c r="H821" s="404"/>
      <c r="I821" s="404"/>
      <c r="J821" s="404"/>
      <c r="K821" s="404"/>
      <c r="L821" s="404"/>
    </row>
    <row r="822" spans="1:12" ht="15.75" customHeight="1">
      <c r="A822" s="404"/>
      <c r="B822" s="404"/>
      <c r="C822" s="404"/>
      <c r="D822" s="404"/>
      <c r="E822" s="404"/>
      <c r="F822" s="404"/>
      <c r="G822" s="404"/>
      <c r="H822" s="404"/>
      <c r="I822" s="404"/>
      <c r="J822" s="404"/>
      <c r="K822" s="404"/>
      <c r="L822" s="404"/>
    </row>
    <row r="823" spans="1:12" ht="15.75" customHeight="1">
      <c r="A823" s="404"/>
      <c r="B823" s="404"/>
      <c r="C823" s="404"/>
      <c r="D823" s="404"/>
      <c r="E823" s="404"/>
      <c r="F823" s="404"/>
      <c r="G823" s="404"/>
      <c r="H823" s="404"/>
      <c r="I823" s="404"/>
      <c r="J823" s="404"/>
      <c r="K823" s="404"/>
      <c r="L823" s="404"/>
    </row>
    <row r="824" spans="1:12" ht="15.75" customHeight="1">
      <c r="A824" s="404"/>
      <c r="B824" s="404"/>
      <c r="C824" s="404"/>
      <c r="D824" s="404"/>
      <c r="E824" s="404"/>
      <c r="F824" s="404"/>
      <c r="G824" s="404"/>
      <c r="H824" s="404"/>
      <c r="I824" s="404"/>
      <c r="J824" s="404"/>
      <c r="K824" s="404"/>
      <c r="L824" s="404"/>
    </row>
    <row r="825" spans="1:12" ht="15.75" customHeight="1">
      <c r="A825" s="404"/>
      <c r="B825" s="404"/>
      <c r="C825" s="404"/>
      <c r="D825" s="404"/>
      <c r="E825" s="404"/>
      <c r="F825" s="404"/>
      <c r="G825" s="404"/>
      <c r="H825" s="404"/>
      <c r="I825" s="404"/>
      <c r="J825" s="404"/>
      <c r="K825" s="404"/>
      <c r="L825" s="404"/>
    </row>
    <row r="826" spans="1:12" ht="15.75" customHeight="1">
      <c r="A826" s="404"/>
      <c r="B826" s="404"/>
      <c r="C826" s="404"/>
      <c r="D826" s="404"/>
      <c r="E826" s="404"/>
      <c r="F826" s="404"/>
      <c r="G826" s="404"/>
      <c r="H826" s="404"/>
      <c r="I826" s="404"/>
      <c r="J826" s="404"/>
      <c r="K826" s="404"/>
      <c r="L826" s="404"/>
    </row>
    <row r="827" spans="1:12" ht="15.75" customHeight="1">
      <c r="A827" s="404"/>
      <c r="B827" s="404"/>
      <c r="C827" s="404"/>
      <c r="D827" s="404"/>
      <c r="E827" s="404"/>
      <c r="F827" s="404"/>
      <c r="G827" s="404"/>
      <c r="H827" s="404"/>
      <c r="I827" s="404"/>
      <c r="J827" s="404"/>
      <c r="K827" s="404"/>
      <c r="L827" s="404"/>
    </row>
    <row r="828" spans="1:12" ht="15.75" customHeight="1">
      <c r="A828" s="404"/>
      <c r="B828" s="404"/>
      <c r="C828" s="404"/>
      <c r="D828" s="404"/>
      <c r="E828" s="404"/>
      <c r="F828" s="404"/>
      <c r="G828" s="404"/>
      <c r="H828" s="404"/>
      <c r="I828" s="404"/>
      <c r="J828" s="404"/>
      <c r="K828" s="404"/>
      <c r="L828" s="404"/>
    </row>
    <row r="829" spans="1:12" ht="15.75" customHeight="1">
      <c r="A829" s="404"/>
      <c r="B829" s="404"/>
      <c r="C829" s="404"/>
      <c r="D829" s="404"/>
      <c r="E829" s="404"/>
      <c r="F829" s="404"/>
      <c r="G829" s="404"/>
      <c r="H829" s="404"/>
      <c r="I829" s="404"/>
      <c r="J829" s="404"/>
      <c r="K829" s="404"/>
      <c r="L829" s="404"/>
    </row>
    <row r="830" spans="1:12" ht="15.75" customHeight="1">
      <c r="A830" s="404"/>
      <c r="B830" s="404"/>
      <c r="C830" s="404"/>
      <c r="D830" s="404"/>
      <c r="E830" s="404"/>
      <c r="F830" s="404"/>
      <c r="G830" s="404"/>
      <c r="H830" s="404"/>
      <c r="I830" s="404"/>
      <c r="J830" s="404"/>
      <c r="K830" s="404"/>
      <c r="L830" s="404"/>
    </row>
    <row r="831" spans="1:12" ht="15.75" customHeight="1">
      <c r="A831" s="404"/>
      <c r="B831" s="404"/>
      <c r="C831" s="404"/>
      <c r="D831" s="404"/>
      <c r="E831" s="404"/>
      <c r="F831" s="404"/>
      <c r="G831" s="404"/>
      <c r="H831" s="404"/>
      <c r="I831" s="404"/>
      <c r="J831" s="404"/>
      <c r="K831" s="404"/>
      <c r="L831" s="404"/>
    </row>
    <row r="832" spans="1:12" ht="15.75" customHeight="1">
      <c r="A832" s="404"/>
      <c r="B832" s="404"/>
      <c r="C832" s="404"/>
      <c r="D832" s="404"/>
      <c r="E832" s="404"/>
      <c r="F832" s="404"/>
      <c r="G832" s="404"/>
      <c r="H832" s="404"/>
      <c r="I832" s="404"/>
      <c r="J832" s="404"/>
      <c r="K832" s="404"/>
      <c r="L832" s="404"/>
    </row>
    <row r="833" spans="1:12" ht="15.75" customHeight="1">
      <c r="A833" s="404"/>
      <c r="B833" s="404"/>
      <c r="C833" s="404"/>
      <c r="D833" s="404"/>
      <c r="E833" s="404"/>
      <c r="F833" s="404"/>
      <c r="G833" s="404"/>
      <c r="H833" s="404"/>
      <c r="I833" s="404"/>
      <c r="J833" s="404"/>
      <c r="K833" s="404"/>
      <c r="L833" s="404"/>
    </row>
    <row r="834" spans="1:12" ht="15.75" customHeight="1">
      <c r="A834" s="404"/>
      <c r="B834" s="404"/>
      <c r="C834" s="404"/>
      <c r="D834" s="404"/>
      <c r="E834" s="404"/>
      <c r="F834" s="404"/>
      <c r="G834" s="404"/>
      <c r="H834" s="404"/>
      <c r="I834" s="404"/>
      <c r="J834" s="404"/>
      <c r="K834" s="404"/>
      <c r="L834" s="404"/>
    </row>
    <row r="835" spans="1:12" ht="15.75" customHeight="1">
      <c r="A835" s="404"/>
      <c r="B835" s="404"/>
      <c r="C835" s="404"/>
      <c r="D835" s="404"/>
      <c r="E835" s="404"/>
      <c r="F835" s="404"/>
      <c r="G835" s="404"/>
      <c r="H835" s="404"/>
      <c r="I835" s="404"/>
      <c r="J835" s="404"/>
      <c r="K835" s="404"/>
      <c r="L835" s="404"/>
    </row>
    <row r="836" spans="1:12" ht="15.75" customHeight="1">
      <c r="A836" s="404"/>
      <c r="B836" s="404"/>
      <c r="C836" s="404"/>
      <c r="D836" s="404"/>
      <c r="E836" s="404"/>
      <c r="F836" s="404"/>
      <c r="G836" s="404"/>
      <c r="H836" s="404"/>
      <c r="I836" s="404"/>
      <c r="J836" s="404"/>
      <c r="K836" s="404"/>
      <c r="L836" s="404"/>
    </row>
    <row r="837" spans="1:12" ht="15.75" customHeight="1">
      <c r="A837" s="404"/>
      <c r="B837" s="404"/>
      <c r="C837" s="404"/>
      <c r="D837" s="404"/>
      <c r="E837" s="404"/>
      <c r="F837" s="404"/>
      <c r="G837" s="404"/>
      <c r="H837" s="404"/>
      <c r="I837" s="404"/>
      <c r="J837" s="404"/>
      <c r="K837" s="404"/>
      <c r="L837" s="404"/>
    </row>
    <row r="838" spans="1:12" ht="15.75" customHeight="1">
      <c r="A838" s="404"/>
      <c r="B838" s="404"/>
      <c r="C838" s="404"/>
      <c r="D838" s="404"/>
      <c r="E838" s="404"/>
      <c r="F838" s="404"/>
      <c r="G838" s="404"/>
      <c r="H838" s="404"/>
      <c r="I838" s="404"/>
      <c r="J838" s="404"/>
      <c r="K838" s="404"/>
      <c r="L838" s="404"/>
    </row>
    <row r="839" spans="1:12" ht="15.75" customHeight="1">
      <c r="A839" s="404"/>
      <c r="B839" s="404"/>
      <c r="C839" s="404"/>
      <c r="D839" s="404"/>
      <c r="E839" s="404"/>
      <c r="F839" s="404"/>
      <c r="G839" s="404"/>
      <c r="H839" s="404"/>
      <c r="I839" s="404"/>
      <c r="J839" s="404"/>
      <c r="K839" s="404"/>
      <c r="L839" s="404"/>
    </row>
    <row r="840" spans="1:12" ht="15.75" customHeight="1">
      <c r="A840" s="404"/>
      <c r="B840" s="404"/>
      <c r="C840" s="404"/>
      <c r="D840" s="404"/>
      <c r="E840" s="404"/>
      <c r="F840" s="404"/>
      <c r="G840" s="404"/>
      <c r="H840" s="404"/>
      <c r="I840" s="404"/>
      <c r="J840" s="404"/>
      <c r="K840" s="404"/>
      <c r="L840" s="404"/>
    </row>
    <row r="841" spans="1:12" ht="15.75" customHeight="1">
      <c r="A841" s="404"/>
      <c r="B841" s="404"/>
      <c r="C841" s="404"/>
      <c r="D841" s="404"/>
      <c r="E841" s="404"/>
      <c r="F841" s="404"/>
      <c r="G841" s="404"/>
      <c r="H841" s="404"/>
      <c r="I841" s="404"/>
      <c r="J841" s="404"/>
      <c r="K841" s="404"/>
      <c r="L841" s="404"/>
    </row>
    <row r="842" spans="1:12" ht="15.75" customHeight="1">
      <c r="A842" s="404"/>
      <c r="B842" s="404"/>
      <c r="C842" s="404"/>
      <c r="D842" s="404"/>
      <c r="E842" s="404"/>
      <c r="F842" s="404"/>
      <c r="G842" s="404"/>
      <c r="H842" s="404"/>
      <c r="I842" s="404"/>
      <c r="J842" s="404"/>
      <c r="K842" s="404"/>
      <c r="L842" s="404"/>
    </row>
    <row r="843" spans="1:12" ht="15.75" customHeight="1">
      <c r="A843" s="404"/>
      <c r="B843" s="404"/>
      <c r="C843" s="404"/>
      <c r="D843" s="404"/>
      <c r="E843" s="404"/>
      <c r="F843" s="404"/>
      <c r="G843" s="404"/>
      <c r="H843" s="404"/>
      <c r="I843" s="404"/>
      <c r="J843" s="404"/>
      <c r="K843" s="404"/>
      <c r="L843" s="404"/>
    </row>
    <row r="844" spans="1:12" ht="15.75" customHeight="1">
      <c r="A844" s="404"/>
      <c r="B844" s="404"/>
      <c r="C844" s="404"/>
      <c r="D844" s="404"/>
      <c r="E844" s="404"/>
      <c r="F844" s="404"/>
      <c r="G844" s="404"/>
      <c r="H844" s="404"/>
      <c r="I844" s="404"/>
      <c r="J844" s="404"/>
      <c r="K844" s="404"/>
      <c r="L844" s="404"/>
    </row>
    <row r="845" spans="1:12" ht="15.75" customHeight="1">
      <c r="A845" s="404"/>
      <c r="B845" s="404"/>
      <c r="C845" s="404"/>
      <c r="D845" s="404"/>
      <c r="E845" s="404"/>
      <c r="F845" s="404"/>
      <c r="G845" s="404"/>
      <c r="H845" s="404"/>
      <c r="I845" s="404"/>
      <c r="J845" s="404"/>
      <c r="K845" s="404"/>
      <c r="L845" s="404"/>
    </row>
    <row r="846" spans="1:12" ht="15.75" customHeight="1">
      <c r="A846" s="404"/>
      <c r="B846" s="404"/>
      <c r="C846" s="404"/>
      <c r="D846" s="404"/>
      <c r="E846" s="404"/>
      <c r="F846" s="404"/>
      <c r="G846" s="404"/>
      <c r="H846" s="404"/>
      <c r="I846" s="404"/>
      <c r="J846" s="404"/>
      <c r="K846" s="404"/>
      <c r="L846" s="404"/>
    </row>
    <row r="847" spans="1:12" ht="15.75" customHeight="1">
      <c r="A847" s="404"/>
      <c r="B847" s="404"/>
      <c r="C847" s="404"/>
      <c r="D847" s="404"/>
      <c r="E847" s="404"/>
      <c r="F847" s="404"/>
      <c r="G847" s="404"/>
      <c r="H847" s="404"/>
      <c r="I847" s="404"/>
      <c r="J847" s="404"/>
      <c r="K847" s="404"/>
      <c r="L847" s="404"/>
    </row>
    <row r="848" spans="1:12" ht="15.75" customHeight="1">
      <c r="A848" s="404"/>
      <c r="B848" s="404"/>
      <c r="C848" s="404"/>
      <c r="D848" s="404"/>
      <c r="E848" s="404"/>
      <c r="F848" s="404"/>
      <c r="G848" s="404"/>
      <c r="H848" s="404"/>
      <c r="I848" s="404"/>
      <c r="J848" s="404"/>
      <c r="K848" s="404"/>
      <c r="L848" s="404"/>
    </row>
    <row r="849" spans="1:12" ht="15.75" customHeight="1">
      <c r="A849" s="404"/>
      <c r="B849" s="404"/>
      <c r="C849" s="404"/>
      <c r="D849" s="404"/>
      <c r="E849" s="404"/>
      <c r="F849" s="404"/>
      <c r="G849" s="404"/>
      <c r="H849" s="404"/>
      <c r="I849" s="404"/>
      <c r="J849" s="404"/>
      <c r="K849" s="404"/>
      <c r="L849" s="404"/>
    </row>
    <row r="850" spans="1:12" ht="15.75" customHeight="1">
      <c r="A850" s="404"/>
      <c r="B850" s="404"/>
      <c r="C850" s="404"/>
      <c r="D850" s="404"/>
      <c r="E850" s="404"/>
      <c r="F850" s="404"/>
      <c r="G850" s="404"/>
      <c r="H850" s="404"/>
      <c r="I850" s="404"/>
      <c r="J850" s="404"/>
      <c r="K850" s="404"/>
      <c r="L850" s="404"/>
    </row>
    <row r="851" spans="1:12" ht="15.75" customHeight="1">
      <c r="A851" s="404"/>
      <c r="B851" s="404"/>
      <c r="C851" s="404"/>
      <c r="D851" s="404"/>
      <c r="E851" s="404"/>
      <c r="F851" s="404"/>
      <c r="G851" s="404"/>
      <c r="H851" s="404"/>
      <c r="I851" s="404"/>
      <c r="J851" s="404"/>
      <c r="K851" s="404"/>
      <c r="L851" s="404"/>
    </row>
    <row r="852" spans="1:12" ht="15.75" customHeight="1">
      <c r="A852" s="404"/>
      <c r="B852" s="404"/>
      <c r="C852" s="404"/>
      <c r="D852" s="404"/>
      <c r="E852" s="404"/>
      <c r="F852" s="404"/>
      <c r="G852" s="404"/>
      <c r="H852" s="404"/>
      <c r="I852" s="404"/>
      <c r="J852" s="404"/>
      <c r="K852" s="404"/>
      <c r="L852" s="404"/>
    </row>
    <row r="853" spans="1:12" ht="15.75" customHeight="1">
      <c r="A853" s="404"/>
      <c r="B853" s="404"/>
      <c r="C853" s="404"/>
      <c r="D853" s="404"/>
      <c r="E853" s="404"/>
      <c r="F853" s="404"/>
      <c r="G853" s="404"/>
      <c r="H853" s="404"/>
      <c r="I853" s="404"/>
      <c r="J853" s="404"/>
      <c r="K853" s="404"/>
      <c r="L853" s="404"/>
    </row>
    <row r="854" spans="1:12" ht="15.75" customHeight="1">
      <c r="A854" s="404"/>
      <c r="B854" s="404"/>
      <c r="C854" s="404"/>
      <c r="D854" s="404"/>
      <c r="E854" s="404"/>
      <c r="F854" s="404"/>
      <c r="G854" s="404"/>
      <c r="H854" s="404"/>
      <c r="I854" s="404"/>
      <c r="J854" s="404"/>
      <c r="K854" s="404"/>
      <c r="L854" s="404"/>
    </row>
    <row r="855" spans="1:12" ht="15.75" customHeight="1">
      <c r="A855" s="404"/>
      <c r="B855" s="404"/>
      <c r="C855" s="404"/>
      <c r="D855" s="404"/>
      <c r="E855" s="404"/>
      <c r="F855" s="404"/>
      <c r="G855" s="404"/>
      <c r="H855" s="404"/>
      <c r="I855" s="404"/>
      <c r="J855" s="404"/>
      <c r="K855" s="404"/>
      <c r="L855" s="404"/>
    </row>
    <row r="856" spans="1:12" ht="15.75" customHeight="1">
      <c r="A856" s="404"/>
      <c r="B856" s="404"/>
      <c r="C856" s="404"/>
      <c r="D856" s="404"/>
      <c r="E856" s="404"/>
      <c r="F856" s="404"/>
      <c r="G856" s="404"/>
      <c r="H856" s="404"/>
      <c r="I856" s="404"/>
      <c r="J856" s="404"/>
      <c r="K856" s="404"/>
      <c r="L856" s="404"/>
    </row>
    <row r="857" spans="1:12" ht="15.75" customHeight="1">
      <c r="A857" s="404"/>
      <c r="B857" s="404"/>
      <c r="C857" s="404"/>
      <c r="D857" s="404"/>
      <c r="E857" s="404"/>
      <c r="F857" s="404"/>
      <c r="G857" s="404"/>
      <c r="H857" s="404"/>
      <c r="I857" s="404"/>
      <c r="J857" s="404"/>
      <c r="K857" s="404"/>
      <c r="L857" s="404"/>
    </row>
    <row r="858" spans="1:12" ht="15.75" customHeight="1">
      <c r="A858" s="404"/>
      <c r="B858" s="404"/>
      <c r="C858" s="404"/>
      <c r="D858" s="404"/>
      <c r="E858" s="404"/>
      <c r="F858" s="404"/>
      <c r="G858" s="404"/>
      <c r="H858" s="404"/>
      <c r="I858" s="404"/>
      <c r="J858" s="404"/>
      <c r="K858" s="404"/>
      <c r="L858" s="404"/>
    </row>
    <row r="859" spans="1:12" ht="15.75" customHeight="1">
      <c r="A859" s="404"/>
      <c r="B859" s="404"/>
      <c r="C859" s="404"/>
      <c r="D859" s="404"/>
      <c r="E859" s="404"/>
      <c r="F859" s="404"/>
      <c r="G859" s="404"/>
      <c r="H859" s="404"/>
      <c r="I859" s="404"/>
      <c r="J859" s="404"/>
      <c r="K859" s="404"/>
      <c r="L859" s="404"/>
    </row>
    <row r="860" spans="1:12" ht="15.75" customHeight="1">
      <c r="A860" s="404"/>
      <c r="B860" s="404"/>
      <c r="C860" s="404"/>
      <c r="D860" s="404"/>
      <c r="E860" s="404"/>
      <c r="F860" s="404"/>
      <c r="G860" s="404"/>
      <c r="H860" s="404"/>
      <c r="I860" s="404"/>
      <c r="J860" s="404"/>
      <c r="K860" s="404"/>
      <c r="L860" s="404"/>
    </row>
    <row r="861" spans="1:12" ht="15.75" customHeight="1">
      <c r="A861" s="404"/>
      <c r="B861" s="404"/>
      <c r="C861" s="404"/>
      <c r="D861" s="404"/>
      <c r="E861" s="404"/>
      <c r="F861" s="404"/>
      <c r="G861" s="404"/>
      <c r="H861" s="404"/>
      <c r="I861" s="404"/>
      <c r="J861" s="404"/>
      <c r="K861" s="404"/>
      <c r="L861" s="404"/>
    </row>
    <row r="862" spans="1:12" ht="15.75" customHeight="1">
      <c r="A862" s="404"/>
      <c r="B862" s="404"/>
      <c r="C862" s="404"/>
      <c r="D862" s="404"/>
      <c r="E862" s="404"/>
      <c r="F862" s="404"/>
      <c r="G862" s="404"/>
      <c r="H862" s="404"/>
      <c r="I862" s="404"/>
      <c r="J862" s="404"/>
      <c r="K862" s="404"/>
      <c r="L862" s="404"/>
    </row>
    <row r="863" spans="1:12" ht="15.75" customHeight="1">
      <c r="A863" s="404"/>
      <c r="B863" s="404"/>
      <c r="C863" s="404"/>
      <c r="D863" s="404"/>
      <c r="E863" s="404"/>
      <c r="F863" s="404"/>
      <c r="G863" s="404"/>
      <c r="H863" s="404"/>
      <c r="I863" s="404"/>
      <c r="J863" s="404"/>
      <c r="K863" s="404"/>
      <c r="L863" s="404"/>
    </row>
    <row r="864" spans="1:12" ht="15.75" customHeight="1">
      <c r="A864" s="404"/>
      <c r="B864" s="404"/>
      <c r="C864" s="404"/>
      <c r="D864" s="404"/>
      <c r="E864" s="404"/>
      <c r="F864" s="404"/>
      <c r="G864" s="404"/>
      <c r="H864" s="404"/>
      <c r="I864" s="404"/>
      <c r="J864" s="404"/>
      <c r="K864" s="404"/>
      <c r="L864" s="404"/>
    </row>
    <row r="865" spans="1:12" ht="15.75" customHeight="1">
      <c r="A865" s="404"/>
      <c r="B865" s="404"/>
      <c r="C865" s="404"/>
      <c r="D865" s="404"/>
      <c r="E865" s="404"/>
      <c r="F865" s="404"/>
      <c r="G865" s="404"/>
      <c r="H865" s="404"/>
      <c r="I865" s="404"/>
      <c r="J865" s="404"/>
      <c r="K865" s="404"/>
      <c r="L865" s="404"/>
    </row>
    <row r="866" spans="1:12" ht="15.75" customHeight="1">
      <c r="A866" s="404"/>
      <c r="B866" s="404"/>
      <c r="C866" s="404"/>
      <c r="D866" s="404"/>
      <c r="E866" s="404"/>
      <c r="F866" s="404"/>
      <c r="G866" s="404"/>
      <c r="H866" s="404"/>
      <c r="I866" s="404"/>
      <c r="J866" s="404"/>
      <c r="K866" s="404"/>
      <c r="L866" s="404"/>
    </row>
    <row r="867" spans="1:12" ht="15.75" customHeight="1">
      <c r="A867" s="404"/>
      <c r="B867" s="404"/>
      <c r="C867" s="404"/>
      <c r="D867" s="404"/>
      <c r="E867" s="404"/>
      <c r="F867" s="404"/>
      <c r="G867" s="404"/>
      <c r="H867" s="404"/>
      <c r="I867" s="404"/>
      <c r="J867" s="404"/>
      <c r="K867" s="404"/>
      <c r="L867" s="404"/>
    </row>
    <row r="868" spans="1:12" ht="15.75" customHeight="1">
      <c r="A868" s="404"/>
      <c r="B868" s="404"/>
      <c r="C868" s="404"/>
      <c r="D868" s="404"/>
      <c r="E868" s="404"/>
      <c r="F868" s="404"/>
      <c r="G868" s="404"/>
      <c r="H868" s="404"/>
      <c r="I868" s="404"/>
      <c r="J868" s="404"/>
      <c r="K868" s="404"/>
      <c r="L868" s="404"/>
    </row>
    <row r="869" spans="1:12" ht="15.75" customHeight="1">
      <c r="A869" s="404"/>
      <c r="B869" s="404"/>
      <c r="C869" s="404"/>
      <c r="D869" s="404"/>
      <c r="E869" s="404"/>
      <c r="F869" s="404"/>
      <c r="G869" s="404"/>
      <c r="H869" s="404"/>
      <c r="I869" s="404"/>
      <c r="J869" s="404"/>
      <c r="K869" s="404"/>
      <c r="L869" s="404"/>
    </row>
    <row r="870" spans="1:12" ht="15.75" customHeight="1">
      <c r="A870" s="404"/>
      <c r="B870" s="404"/>
      <c r="C870" s="404"/>
      <c r="D870" s="404"/>
      <c r="E870" s="404"/>
      <c r="F870" s="404"/>
      <c r="G870" s="404"/>
      <c r="H870" s="404"/>
      <c r="I870" s="404"/>
      <c r="J870" s="404"/>
      <c r="K870" s="404"/>
      <c r="L870" s="404"/>
    </row>
    <row r="871" spans="1:12" ht="15.75" customHeight="1">
      <c r="A871" s="404"/>
      <c r="B871" s="404"/>
      <c r="C871" s="404"/>
      <c r="D871" s="404"/>
      <c r="E871" s="404"/>
      <c r="F871" s="404"/>
      <c r="G871" s="404"/>
      <c r="H871" s="404"/>
      <c r="I871" s="404"/>
      <c r="J871" s="404"/>
      <c r="K871" s="404"/>
      <c r="L871" s="404"/>
    </row>
    <row r="872" spans="1:12" ht="15.75" customHeight="1">
      <c r="A872" s="404"/>
      <c r="B872" s="404"/>
      <c r="C872" s="404"/>
      <c r="D872" s="404"/>
      <c r="E872" s="404"/>
      <c r="F872" s="404"/>
      <c r="G872" s="404"/>
      <c r="H872" s="404"/>
      <c r="I872" s="404"/>
      <c r="J872" s="404"/>
      <c r="K872" s="404"/>
      <c r="L872" s="404"/>
    </row>
    <row r="873" spans="1:12" ht="15.75" customHeight="1">
      <c r="A873" s="404"/>
      <c r="B873" s="404"/>
      <c r="C873" s="404"/>
      <c r="D873" s="404"/>
      <c r="E873" s="404"/>
      <c r="F873" s="404"/>
      <c r="G873" s="404"/>
      <c r="H873" s="404"/>
      <c r="I873" s="404"/>
      <c r="J873" s="404"/>
      <c r="K873" s="404"/>
      <c r="L873" s="404"/>
    </row>
    <row r="874" spans="1:12" ht="15.75" customHeight="1">
      <c r="A874" s="404"/>
      <c r="B874" s="404"/>
      <c r="C874" s="404"/>
      <c r="D874" s="404"/>
      <c r="E874" s="404"/>
      <c r="F874" s="404"/>
      <c r="G874" s="404"/>
      <c r="H874" s="404"/>
      <c r="I874" s="404"/>
      <c r="J874" s="404"/>
      <c r="K874" s="404"/>
      <c r="L874" s="404"/>
    </row>
    <row r="875" spans="1:12" ht="15.75" customHeight="1">
      <c r="A875" s="404"/>
      <c r="B875" s="404"/>
      <c r="C875" s="404"/>
      <c r="D875" s="404"/>
      <c r="E875" s="404"/>
      <c r="F875" s="404"/>
      <c r="G875" s="404"/>
      <c r="H875" s="404"/>
      <c r="I875" s="404"/>
      <c r="J875" s="404"/>
      <c r="K875" s="404"/>
      <c r="L875" s="404"/>
    </row>
    <row r="876" spans="1:12" ht="15.75" customHeight="1">
      <c r="A876" s="404"/>
      <c r="B876" s="404"/>
      <c r="C876" s="404"/>
      <c r="D876" s="404"/>
      <c r="E876" s="404"/>
      <c r="F876" s="404"/>
      <c r="G876" s="404"/>
      <c r="H876" s="404"/>
      <c r="I876" s="404"/>
      <c r="J876" s="404"/>
      <c r="K876" s="404"/>
      <c r="L876" s="404"/>
    </row>
    <row r="877" spans="1:12" ht="15.75" customHeight="1">
      <c r="A877" s="404"/>
      <c r="B877" s="404"/>
      <c r="C877" s="404"/>
      <c r="D877" s="404"/>
      <c r="E877" s="404"/>
      <c r="F877" s="404"/>
      <c r="G877" s="404"/>
      <c r="H877" s="404"/>
      <c r="I877" s="404"/>
      <c r="J877" s="404"/>
      <c r="K877" s="404"/>
      <c r="L877" s="404"/>
    </row>
    <row r="878" spans="1:12" ht="15.75" customHeight="1">
      <c r="A878" s="404"/>
      <c r="B878" s="404"/>
      <c r="C878" s="404"/>
      <c r="D878" s="404"/>
      <c r="E878" s="404"/>
      <c r="F878" s="404"/>
      <c r="G878" s="404"/>
      <c r="H878" s="404"/>
      <c r="I878" s="404"/>
      <c r="J878" s="404"/>
      <c r="K878" s="404"/>
      <c r="L878" s="404"/>
    </row>
    <row r="879" spans="1:12" ht="15.75" customHeight="1">
      <c r="A879" s="404"/>
      <c r="B879" s="404"/>
      <c r="C879" s="404"/>
      <c r="D879" s="404"/>
      <c r="E879" s="404"/>
      <c r="F879" s="404"/>
      <c r="G879" s="404"/>
      <c r="H879" s="404"/>
      <c r="I879" s="404"/>
      <c r="J879" s="404"/>
      <c r="K879" s="404"/>
      <c r="L879" s="404"/>
    </row>
    <row r="880" spans="1:12" ht="15.75" customHeight="1">
      <c r="A880" s="404"/>
      <c r="B880" s="404"/>
      <c r="C880" s="404"/>
      <c r="D880" s="404"/>
      <c r="E880" s="404"/>
      <c r="F880" s="404"/>
      <c r="G880" s="404"/>
      <c r="H880" s="404"/>
      <c r="I880" s="404"/>
      <c r="J880" s="404"/>
      <c r="K880" s="404"/>
      <c r="L880" s="404"/>
    </row>
    <row r="881" spans="1:12" ht="15.75" customHeight="1">
      <c r="A881" s="404"/>
      <c r="B881" s="404"/>
      <c r="C881" s="404"/>
      <c r="D881" s="404"/>
      <c r="E881" s="404"/>
      <c r="F881" s="404"/>
      <c r="G881" s="404"/>
      <c r="H881" s="404"/>
      <c r="I881" s="404"/>
      <c r="J881" s="404"/>
      <c r="K881" s="404"/>
      <c r="L881" s="404"/>
    </row>
    <row r="882" spans="1:12" ht="15.75" customHeight="1">
      <c r="A882" s="404"/>
      <c r="B882" s="404"/>
      <c r="C882" s="404"/>
      <c r="D882" s="404"/>
      <c r="E882" s="404"/>
      <c r="F882" s="404"/>
      <c r="G882" s="404"/>
      <c r="H882" s="404"/>
      <c r="I882" s="404"/>
      <c r="J882" s="404"/>
      <c r="K882" s="404"/>
      <c r="L882" s="404"/>
    </row>
    <row r="883" spans="1:12" ht="15.75" customHeight="1">
      <c r="A883" s="404"/>
      <c r="B883" s="404"/>
      <c r="C883" s="404"/>
      <c r="D883" s="404"/>
      <c r="E883" s="404"/>
      <c r="F883" s="404"/>
      <c r="G883" s="404"/>
      <c r="H883" s="404"/>
      <c r="I883" s="404"/>
      <c r="J883" s="404"/>
      <c r="K883" s="404"/>
      <c r="L883" s="404"/>
    </row>
    <row r="884" spans="1:12" ht="15.75" customHeight="1">
      <c r="A884" s="404"/>
      <c r="B884" s="404"/>
      <c r="C884" s="404"/>
      <c r="D884" s="404"/>
      <c r="E884" s="404"/>
      <c r="F884" s="404"/>
      <c r="G884" s="404"/>
      <c r="H884" s="404"/>
      <c r="I884" s="404"/>
      <c r="J884" s="404"/>
      <c r="K884" s="404"/>
      <c r="L884" s="404"/>
    </row>
    <row r="885" spans="1:12" ht="15.75" customHeight="1">
      <c r="A885" s="404"/>
      <c r="B885" s="404"/>
      <c r="C885" s="404"/>
      <c r="D885" s="404"/>
      <c r="E885" s="404"/>
      <c r="F885" s="404"/>
      <c r="G885" s="404"/>
      <c r="H885" s="404"/>
      <c r="I885" s="404"/>
      <c r="J885" s="404"/>
      <c r="K885" s="404"/>
      <c r="L885" s="404"/>
    </row>
    <row r="886" spans="1:12" ht="15.75" customHeight="1">
      <c r="A886" s="404"/>
      <c r="B886" s="404"/>
      <c r="C886" s="404"/>
      <c r="D886" s="404"/>
      <c r="E886" s="404"/>
      <c r="F886" s="404"/>
      <c r="G886" s="404"/>
      <c r="H886" s="404"/>
      <c r="I886" s="404"/>
      <c r="J886" s="404"/>
      <c r="K886" s="404"/>
      <c r="L886" s="404"/>
    </row>
    <row r="887" spans="1:12" ht="15.75" customHeight="1">
      <c r="A887" s="404"/>
      <c r="B887" s="404"/>
      <c r="C887" s="404"/>
      <c r="D887" s="404"/>
      <c r="E887" s="404"/>
      <c r="F887" s="404"/>
      <c r="G887" s="404"/>
      <c r="H887" s="404"/>
      <c r="I887" s="404"/>
      <c r="J887" s="404"/>
      <c r="K887" s="404"/>
      <c r="L887" s="404"/>
    </row>
    <row r="888" spans="1:12" ht="15.75" customHeight="1">
      <c r="A888" s="404"/>
      <c r="B888" s="404"/>
      <c r="C888" s="404"/>
      <c r="D888" s="404"/>
      <c r="E888" s="404"/>
      <c r="F888" s="404"/>
      <c r="G888" s="404"/>
      <c r="H888" s="404"/>
      <c r="I888" s="404"/>
      <c r="J888" s="404"/>
      <c r="K888" s="404"/>
      <c r="L888" s="404"/>
    </row>
    <row r="889" spans="1:12" ht="15.75" customHeight="1">
      <c r="A889" s="404"/>
      <c r="B889" s="404"/>
      <c r="C889" s="404"/>
      <c r="D889" s="404"/>
      <c r="E889" s="404"/>
      <c r="F889" s="404"/>
      <c r="G889" s="404"/>
      <c r="H889" s="404"/>
      <c r="I889" s="404"/>
      <c r="J889" s="404"/>
      <c r="K889" s="404"/>
      <c r="L889" s="404"/>
    </row>
    <row r="890" spans="1:12" ht="15.75" customHeight="1">
      <c r="A890" s="404"/>
      <c r="B890" s="404"/>
      <c r="C890" s="404"/>
      <c r="D890" s="404"/>
      <c r="E890" s="404"/>
      <c r="F890" s="404"/>
      <c r="G890" s="404"/>
      <c r="H890" s="404"/>
      <c r="I890" s="404"/>
      <c r="J890" s="404"/>
      <c r="K890" s="404"/>
      <c r="L890" s="404"/>
    </row>
    <row r="891" spans="1:12" ht="15.75" customHeight="1">
      <c r="A891" s="404"/>
      <c r="B891" s="404"/>
      <c r="C891" s="404"/>
      <c r="D891" s="404"/>
      <c r="E891" s="404"/>
      <c r="F891" s="404"/>
      <c r="G891" s="404"/>
      <c r="H891" s="404"/>
      <c r="I891" s="404"/>
      <c r="J891" s="404"/>
      <c r="K891" s="404"/>
      <c r="L891" s="404"/>
    </row>
    <row r="892" spans="1:12" ht="15.75" customHeight="1">
      <c r="A892" s="404"/>
      <c r="B892" s="404"/>
      <c r="C892" s="404"/>
      <c r="D892" s="404"/>
      <c r="E892" s="404"/>
      <c r="F892" s="404"/>
      <c r="G892" s="404"/>
      <c r="H892" s="404"/>
      <c r="I892" s="404"/>
      <c r="J892" s="404"/>
      <c r="K892" s="404"/>
      <c r="L892" s="404"/>
    </row>
    <row r="893" spans="1:12" ht="15.75" customHeight="1">
      <c r="A893" s="404"/>
      <c r="B893" s="404"/>
      <c r="C893" s="404"/>
      <c r="D893" s="404"/>
      <c r="E893" s="404"/>
      <c r="F893" s="404"/>
      <c r="G893" s="404"/>
      <c r="H893" s="404"/>
      <c r="I893" s="404"/>
      <c r="J893" s="404"/>
      <c r="K893" s="404"/>
      <c r="L893" s="404"/>
    </row>
    <row r="894" spans="1:12" ht="15.75" customHeight="1">
      <c r="A894" s="404"/>
      <c r="B894" s="404"/>
      <c r="C894" s="404"/>
      <c r="D894" s="404"/>
      <c r="E894" s="404"/>
      <c r="F894" s="404"/>
      <c r="G894" s="404"/>
      <c r="H894" s="404"/>
      <c r="I894" s="404"/>
      <c r="J894" s="404"/>
      <c r="K894" s="404"/>
      <c r="L894" s="404"/>
    </row>
    <row r="895" spans="1:12" ht="15.75" customHeight="1">
      <c r="A895" s="404"/>
      <c r="B895" s="404"/>
      <c r="C895" s="404"/>
      <c r="D895" s="404"/>
      <c r="E895" s="404"/>
      <c r="F895" s="404"/>
      <c r="G895" s="404"/>
      <c r="H895" s="404"/>
      <c r="I895" s="404"/>
      <c r="J895" s="404"/>
      <c r="K895" s="404"/>
      <c r="L895" s="404"/>
    </row>
    <row r="896" spans="1:12" ht="15.75" customHeight="1">
      <c r="A896" s="404"/>
      <c r="B896" s="404"/>
      <c r="C896" s="404"/>
      <c r="D896" s="404"/>
      <c r="E896" s="404"/>
      <c r="F896" s="404"/>
      <c r="G896" s="404"/>
      <c r="H896" s="404"/>
      <c r="I896" s="404"/>
      <c r="J896" s="404"/>
      <c r="K896" s="404"/>
      <c r="L896" s="404"/>
    </row>
    <row r="897" spans="1:12" ht="15.75" customHeight="1">
      <c r="A897" s="404"/>
      <c r="B897" s="404"/>
      <c r="C897" s="404"/>
      <c r="D897" s="404"/>
      <c r="E897" s="404"/>
      <c r="F897" s="404"/>
      <c r="G897" s="404"/>
      <c r="H897" s="404"/>
      <c r="I897" s="404"/>
      <c r="J897" s="404"/>
      <c r="K897" s="404"/>
      <c r="L897" s="404"/>
    </row>
    <row r="898" spans="1:12" ht="15.75" customHeight="1">
      <c r="A898" s="404"/>
      <c r="B898" s="404"/>
      <c r="C898" s="404"/>
      <c r="D898" s="404"/>
      <c r="E898" s="404"/>
      <c r="F898" s="404"/>
      <c r="G898" s="404"/>
      <c r="H898" s="404"/>
      <c r="I898" s="404"/>
      <c r="J898" s="404"/>
      <c r="K898" s="404"/>
      <c r="L898" s="404"/>
    </row>
    <row r="899" spans="1:12" ht="15.75" customHeight="1">
      <c r="A899" s="404"/>
      <c r="B899" s="404"/>
      <c r="C899" s="404"/>
      <c r="D899" s="404"/>
      <c r="E899" s="404"/>
      <c r="F899" s="404"/>
      <c r="G899" s="404"/>
      <c r="H899" s="404"/>
      <c r="I899" s="404"/>
      <c r="J899" s="404"/>
      <c r="K899" s="404"/>
      <c r="L899" s="404"/>
    </row>
    <row r="900" spans="1:12" ht="15.75" customHeight="1">
      <c r="A900" s="404"/>
      <c r="B900" s="404"/>
      <c r="C900" s="404"/>
      <c r="D900" s="404"/>
      <c r="E900" s="404"/>
      <c r="F900" s="404"/>
      <c r="G900" s="404"/>
      <c r="H900" s="404"/>
      <c r="I900" s="404"/>
      <c r="J900" s="404"/>
      <c r="K900" s="404"/>
      <c r="L900" s="404"/>
    </row>
    <row r="901" spans="1:12" ht="15.75" customHeight="1">
      <c r="A901" s="404"/>
      <c r="B901" s="404"/>
      <c r="C901" s="404"/>
      <c r="D901" s="404"/>
      <c r="E901" s="404"/>
      <c r="F901" s="404"/>
      <c r="G901" s="404"/>
      <c r="H901" s="404"/>
      <c r="I901" s="404"/>
      <c r="J901" s="404"/>
      <c r="K901" s="404"/>
      <c r="L901" s="404"/>
    </row>
    <row r="902" spans="1:12" ht="15.75" customHeight="1">
      <c r="A902" s="404"/>
      <c r="B902" s="404"/>
      <c r="C902" s="404"/>
      <c r="D902" s="404"/>
      <c r="E902" s="404"/>
      <c r="F902" s="404"/>
      <c r="G902" s="404"/>
      <c r="H902" s="404"/>
      <c r="I902" s="404"/>
      <c r="J902" s="404"/>
      <c r="K902" s="404"/>
      <c r="L902" s="404"/>
    </row>
    <row r="903" spans="1:12" ht="15.75" customHeight="1">
      <c r="A903" s="404"/>
      <c r="B903" s="404"/>
      <c r="C903" s="404"/>
      <c r="D903" s="404"/>
      <c r="E903" s="404"/>
      <c r="F903" s="404"/>
      <c r="G903" s="404"/>
      <c r="H903" s="404"/>
      <c r="I903" s="404"/>
      <c r="J903" s="404"/>
      <c r="K903" s="404"/>
      <c r="L903" s="404"/>
    </row>
    <row r="904" spans="1:12" ht="15.75" customHeight="1">
      <c r="A904" s="404"/>
      <c r="B904" s="404"/>
      <c r="C904" s="404"/>
      <c r="D904" s="404"/>
      <c r="E904" s="404"/>
      <c r="F904" s="404"/>
      <c r="G904" s="404"/>
      <c r="H904" s="404"/>
      <c r="I904" s="404"/>
      <c r="J904" s="404"/>
      <c r="K904" s="404"/>
      <c r="L904" s="404"/>
    </row>
    <row r="905" spans="1:12" ht="15.75" customHeight="1">
      <c r="A905" s="404"/>
      <c r="B905" s="404"/>
      <c r="C905" s="404"/>
      <c r="D905" s="404"/>
      <c r="E905" s="404"/>
      <c r="F905" s="404"/>
      <c r="G905" s="404"/>
      <c r="H905" s="404"/>
      <c r="I905" s="404"/>
      <c r="J905" s="404"/>
      <c r="K905" s="404"/>
      <c r="L905" s="404"/>
    </row>
    <row r="906" spans="1:12" ht="15.75" customHeight="1">
      <c r="A906" s="404"/>
      <c r="B906" s="404"/>
      <c r="C906" s="404"/>
      <c r="D906" s="404"/>
      <c r="E906" s="404"/>
      <c r="F906" s="404"/>
      <c r="G906" s="404"/>
      <c r="H906" s="404"/>
      <c r="I906" s="404"/>
      <c r="J906" s="404"/>
      <c r="K906" s="404"/>
      <c r="L906" s="404"/>
    </row>
    <row r="907" spans="1:12" ht="15.75" customHeight="1">
      <c r="A907" s="404"/>
      <c r="B907" s="404"/>
      <c r="C907" s="404"/>
      <c r="D907" s="404"/>
      <c r="E907" s="404"/>
      <c r="F907" s="404"/>
      <c r="G907" s="404"/>
      <c r="H907" s="404"/>
      <c r="I907" s="404"/>
      <c r="J907" s="404"/>
      <c r="K907" s="404"/>
      <c r="L907" s="404"/>
    </row>
    <row r="908" spans="1:12" ht="15.75" customHeight="1">
      <c r="A908" s="404"/>
      <c r="B908" s="404"/>
      <c r="C908" s="404"/>
      <c r="D908" s="404"/>
      <c r="E908" s="404"/>
      <c r="F908" s="404"/>
      <c r="G908" s="404"/>
      <c r="H908" s="404"/>
      <c r="I908" s="404"/>
      <c r="J908" s="404"/>
      <c r="K908" s="404"/>
      <c r="L908" s="404"/>
    </row>
    <row r="909" spans="1:12" ht="15.75" customHeight="1">
      <c r="A909" s="404"/>
      <c r="B909" s="404"/>
      <c r="C909" s="404"/>
      <c r="D909" s="404"/>
      <c r="E909" s="404"/>
      <c r="F909" s="404"/>
      <c r="G909" s="404"/>
      <c r="H909" s="404"/>
      <c r="I909" s="404"/>
      <c r="J909" s="404"/>
      <c r="K909" s="404"/>
      <c r="L909" s="404"/>
    </row>
    <row r="910" spans="1:12" ht="15.75" customHeight="1">
      <c r="A910" s="404"/>
      <c r="B910" s="404"/>
      <c r="C910" s="404"/>
      <c r="D910" s="404"/>
      <c r="E910" s="404"/>
      <c r="F910" s="404"/>
      <c r="G910" s="404"/>
      <c r="H910" s="404"/>
      <c r="I910" s="404"/>
      <c r="J910" s="404"/>
      <c r="K910" s="404"/>
      <c r="L910" s="404"/>
    </row>
    <row r="911" spans="1:12" ht="15.75" customHeight="1">
      <c r="A911" s="404"/>
      <c r="B911" s="404"/>
      <c r="C911" s="404"/>
      <c r="D911" s="404"/>
      <c r="E911" s="404"/>
      <c r="F911" s="404"/>
      <c r="G911" s="404"/>
      <c r="H911" s="404"/>
      <c r="I911" s="404"/>
      <c r="J911" s="404"/>
      <c r="K911" s="404"/>
      <c r="L911" s="404"/>
    </row>
    <row r="912" spans="1:12" ht="15.75" customHeight="1">
      <c r="A912" s="404"/>
      <c r="B912" s="404"/>
      <c r="C912" s="404"/>
      <c r="D912" s="404"/>
      <c r="E912" s="404"/>
      <c r="F912" s="404"/>
      <c r="G912" s="404"/>
      <c r="H912" s="404"/>
      <c r="I912" s="404"/>
      <c r="J912" s="404"/>
      <c r="K912" s="404"/>
      <c r="L912" s="404"/>
    </row>
    <row r="913" spans="1:12" ht="15.75" customHeight="1">
      <c r="A913" s="404"/>
      <c r="B913" s="404"/>
      <c r="C913" s="404"/>
      <c r="D913" s="404"/>
      <c r="E913" s="404"/>
      <c r="F913" s="404"/>
      <c r="G913" s="404"/>
      <c r="H913" s="404"/>
      <c r="I913" s="404"/>
      <c r="J913" s="404"/>
      <c r="K913" s="404"/>
      <c r="L913" s="404"/>
    </row>
    <row r="914" spans="1:12" ht="15.75" customHeight="1">
      <c r="A914" s="404"/>
      <c r="B914" s="404"/>
      <c r="C914" s="404"/>
      <c r="D914" s="404"/>
      <c r="E914" s="404"/>
      <c r="F914" s="404"/>
      <c r="G914" s="404"/>
      <c r="H914" s="404"/>
      <c r="I914" s="404"/>
      <c r="J914" s="404"/>
      <c r="K914" s="404"/>
      <c r="L914" s="404"/>
    </row>
    <row r="915" spans="1:12" ht="15.75" customHeight="1">
      <c r="A915" s="404"/>
      <c r="B915" s="404"/>
      <c r="C915" s="404"/>
      <c r="D915" s="404"/>
      <c r="E915" s="404"/>
      <c r="F915" s="404"/>
      <c r="G915" s="404"/>
      <c r="H915" s="404"/>
      <c r="I915" s="404"/>
      <c r="J915" s="404"/>
      <c r="K915" s="404"/>
      <c r="L915" s="404"/>
    </row>
    <row r="916" spans="1:12" ht="15.75" customHeight="1">
      <c r="A916" s="404"/>
      <c r="B916" s="404"/>
      <c r="C916" s="404"/>
      <c r="D916" s="404"/>
      <c r="E916" s="404"/>
      <c r="F916" s="404"/>
      <c r="G916" s="404"/>
      <c r="H916" s="404"/>
      <c r="I916" s="404"/>
      <c r="J916" s="404"/>
      <c r="K916" s="404"/>
      <c r="L916" s="404"/>
    </row>
    <row r="917" spans="1:12" ht="15.75" customHeight="1">
      <c r="A917" s="404"/>
      <c r="B917" s="404"/>
      <c r="C917" s="404"/>
      <c r="D917" s="404"/>
      <c r="E917" s="404"/>
      <c r="F917" s="404"/>
      <c r="G917" s="404"/>
      <c r="H917" s="404"/>
      <c r="I917" s="404"/>
      <c r="J917" s="404"/>
      <c r="K917" s="404"/>
      <c r="L917" s="404"/>
    </row>
    <row r="918" spans="1:12" ht="15.75" customHeight="1">
      <c r="A918" s="404"/>
      <c r="B918" s="404"/>
      <c r="C918" s="404"/>
      <c r="D918" s="404"/>
      <c r="E918" s="404"/>
      <c r="F918" s="404"/>
      <c r="G918" s="404"/>
      <c r="H918" s="404"/>
      <c r="I918" s="404"/>
      <c r="J918" s="404"/>
      <c r="K918" s="404"/>
      <c r="L918" s="404"/>
    </row>
    <row r="919" spans="1:12" ht="15.75" customHeight="1">
      <c r="A919" s="404"/>
      <c r="B919" s="404"/>
      <c r="C919" s="404"/>
      <c r="D919" s="404"/>
      <c r="E919" s="404"/>
      <c r="F919" s="404"/>
      <c r="G919" s="404"/>
      <c r="H919" s="404"/>
      <c r="I919" s="404"/>
      <c r="J919" s="404"/>
      <c r="K919" s="404"/>
      <c r="L919" s="404"/>
    </row>
    <row r="920" spans="1:12" ht="15.75" customHeight="1">
      <c r="A920" s="404"/>
      <c r="B920" s="404"/>
      <c r="C920" s="404"/>
      <c r="D920" s="404"/>
      <c r="E920" s="404"/>
      <c r="F920" s="404"/>
      <c r="G920" s="404"/>
      <c r="H920" s="404"/>
      <c r="I920" s="404"/>
      <c r="J920" s="404"/>
      <c r="K920" s="404"/>
      <c r="L920" s="404"/>
    </row>
    <row r="921" spans="1:12" ht="15.75" customHeight="1">
      <c r="A921" s="404"/>
      <c r="B921" s="404"/>
      <c r="C921" s="404"/>
      <c r="D921" s="404"/>
      <c r="E921" s="404"/>
      <c r="F921" s="404"/>
      <c r="G921" s="404"/>
      <c r="H921" s="404"/>
      <c r="I921" s="404"/>
      <c r="J921" s="404"/>
      <c r="K921" s="404"/>
      <c r="L921" s="404"/>
    </row>
    <row r="922" spans="1:12" ht="15.75" customHeight="1">
      <c r="A922" s="404"/>
      <c r="B922" s="404"/>
      <c r="C922" s="404"/>
      <c r="D922" s="404"/>
      <c r="E922" s="404"/>
      <c r="F922" s="404"/>
      <c r="G922" s="404"/>
      <c r="H922" s="404"/>
      <c r="I922" s="404"/>
      <c r="J922" s="404"/>
      <c r="K922" s="404"/>
      <c r="L922" s="404"/>
    </row>
    <row r="923" spans="1:12" ht="15.75" customHeight="1">
      <c r="A923" s="404"/>
      <c r="B923" s="404"/>
      <c r="C923" s="404"/>
      <c r="D923" s="404"/>
      <c r="E923" s="404"/>
      <c r="F923" s="404"/>
      <c r="G923" s="404"/>
      <c r="H923" s="404"/>
      <c r="I923" s="404"/>
      <c r="J923" s="404"/>
      <c r="K923" s="404"/>
      <c r="L923" s="404"/>
    </row>
    <row r="924" spans="1:12" ht="15.75" customHeight="1">
      <c r="A924" s="404"/>
      <c r="B924" s="404"/>
      <c r="C924" s="404"/>
      <c r="D924" s="404"/>
      <c r="E924" s="404"/>
      <c r="F924" s="404"/>
      <c r="G924" s="404"/>
      <c r="H924" s="404"/>
      <c r="I924" s="404"/>
      <c r="J924" s="404"/>
      <c r="K924" s="404"/>
      <c r="L924" s="404"/>
    </row>
    <row r="925" spans="1:12" ht="15.75" customHeight="1">
      <c r="A925" s="404"/>
      <c r="B925" s="404"/>
      <c r="C925" s="404"/>
      <c r="D925" s="404"/>
      <c r="E925" s="404"/>
      <c r="F925" s="404"/>
      <c r="G925" s="404"/>
      <c r="H925" s="404"/>
      <c r="I925" s="404"/>
      <c r="J925" s="404"/>
      <c r="K925" s="404"/>
      <c r="L925" s="404"/>
    </row>
    <row r="926" spans="1:12" ht="15.75" customHeight="1">
      <c r="A926" s="404"/>
      <c r="B926" s="404"/>
      <c r="C926" s="404"/>
      <c r="D926" s="404"/>
      <c r="E926" s="404"/>
      <c r="F926" s="404"/>
      <c r="G926" s="404"/>
      <c r="H926" s="404"/>
      <c r="I926" s="404"/>
      <c r="J926" s="404"/>
      <c r="K926" s="404"/>
      <c r="L926" s="404"/>
    </row>
    <row r="927" spans="1:12" ht="15.75" customHeight="1">
      <c r="A927" s="404"/>
      <c r="B927" s="404"/>
      <c r="C927" s="404"/>
      <c r="D927" s="404"/>
      <c r="E927" s="404"/>
      <c r="F927" s="404"/>
      <c r="G927" s="404"/>
      <c r="H927" s="404"/>
      <c r="I927" s="404"/>
      <c r="J927" s="404"/>
      <c r="K927" s="404"/>
      <c r="L927" s="404"/>
    </row>
    <row r="928" spans="1:12" ht="15.75" customHeight="1">
      <c r="A928" s="404"/>
      <c r="B928" s="404"/>
      <c r="C928" s="404"/>
      <c r="D928" s="404"/>
      <c r="E928" s="404"/>
      <c r="F928" s="404"/>
      <c r="G928" s="404"/>
      <c r="H928" s="404"/>
      <c r="I928" s="404"/>
      <c r="J928" s="404"/>
      <c r="K928" s="404"/>
      <c r="L928" s="404"/>
    </row>
    <row r="929" spans="1:12" ht="15.75" customHeight="1">
      <c r="A929" s="404"/>
      <c r="B929" s="404"/>
      <c r="C929" s="404"/>
      <c r="D929" s="404"/>
      <c r="E929" s="404"/>
      <c r="F929" s="404"/>
      <c r="G929" s="404"/>
      <c r="H929" s="404"/>
      <c r="I929" s="404"/>
      <c r="J929" s="404"/>
      <c r="K929" s="404"/>
      <c r="L929" s="404"/>
    </row>
    <row r="930" spans="1:12" ht="15.75" customHeight="1">
      <c r="A930" s="404"/>
      <c r="B930" s="404"/>
      <c r="C930" s="404"/>
      <c r="D930" s="404"/>
      <c r="E930" s="404"/>
      <c r="F930" s="404"/>
      <c r="G930" s="404"/>
      <c r="H930" s="404"/>
      <c r="I930" s="404"/>
      <c r="J930" s="404"/>
      <c r="K930" s="404"/>
      <c r="L930" s="404"/>
    </row>
    <row r="931" spans="1:12" ht="15.75" customHeight="1">
      <c r="A931" s="404"/>
      <c r="B931" s="404"/>
      <c r="C931" s="404"/>
      <c r="D931" s="404"/>
      <c r="E931" s="404"/>
      <c r="F931" s="404"/>
      <c r="G931" s="404"/>
      <c r="H931" s="404"/>
      <c r="I931" s="404"/>
      <c r="J931" s="404"/>
      <c r="K931" s="404"/>
      <c r="L931" s="404"/>
    </row>
    <row r="932" spans="1:12" ht="15.75" customHeight="1">
      <c r="A932" s="404"/>
      <c r="B932" s="404"/>
      <c r="C932" s="404"/>
      <c r="D932" s="404"/>
      <c r="E932" s="404"/>
      <c r="F932" s="404"/>
      <c r="G932" s="404"/>
      <c r="H932" s="404"/>
      <c r="I932" s="404"/>
      <c r="J932" s="404"/>
      <c r="K932" s="404"/>
      <c r="L932" s="404"/>
    </row>
    <row r="933" spans="1:12" ht="15.75" customHeight="1">
      <c r="A933" s="404"/>
      <c r="B933" s="404"/>
      <c r="C933" s="404"/>
      <c r="D933" s="404"/>
      <c r="E933" s="404"/>
      <c r="F933" s="404"/>
      <c r="G933" s="404"/>
      <c r="H933" s="404"/>
      <c r="I933" s="404"/>
      <c r="J933" s="404"/>
      <c r="K933" s="404"/>
      <c r="L933" s="404"/>
    </row>
    <row r="934" spans="1:12" ht="15.75" customHeight="1">
      <c r="A934" s="404"/>
      <c r="B934" s="404"/>
      <c r="C934" s="404"/>
      <c r="D934" s="404"/>
      <c r="E934" s="404"/>
      <c r="F934" s="404"/>
      <c r="G934" s="404"/>
      <c r="H934" s="404"/>
      <c r="I934" s="404"/>
      <c r="J934" s="404"/>
      <c r="K934" s="404"/>
      <c r="L934" s="404"/>
    </row>
    <row r="935" spans="1:12" ht="15.75" customHeight="1">
      <c r="A935" s="404"/>
      <c r="B935" s="404"/>
      <c r="C935" s="404"/>
      <c r="D935" s="404"/>
      <c r="E935" s="404"/>
      <c r="F935" s="404"/>
      <c r="G935" s="404"/>
      <c r="H935" s="404"/>
      <c r="I935" s="404"/>
      <c r="J935" s="404"/>
      <c r="K935" s="404"/>
      <c r="L935" s="404"/>
    </row>
    <row r="936" spans="1:12" ht="15.75" customHeight="1">
      <c r="A936" s="404"/>
      <c r="B936" s="404"/>
      <c r="C936" s="404"/>
      <c r="D936" s="404"/>
      <c r="E936" s="404"/>
      <c r="F936" s="404"/>
      <c r="G936" s="404"/>
      <c r="H936" s="404"/>
      <c r="I936" s="404"/>
      <c r="J936" s="404"/>
      <c r="K936" s="404"/>
      <c r="L936" s="404"/>
    </row>
    <row r="937" spans="1:12" ht="15.75" customHeight="1">
      <c r="A937" s="404"/>
      <c r="B937" s="404"/>
      <c r="C937" s="404"/>
      <c r="D937" s="404"/>
      <c r="E937" s="404"/>
      <c r="F937" s="404"/>
      <c r="G937" s="404"/>
      <c r="H937" s="404"/>
      <c r="I937" s="404"/>
      <c r="J937" s="404"/>
      <c r="K937" s="404"/>
      <c r="L937" s="404"/>
    </row>
    <row r="938" spans="1:12" ht="15.75" customHeight="1">
      <c r="A938" s="404"/>
      <c r="B938" s="404"/>
      <c r="C938" s="404"/>
      <c r="D938" s="404"/>
      <c r="E938" s="404"/>
      <c r="F938" s="404"/>
      <c r="G938" s="404"/>
      <c r="H938" s="404"/>
      <c r="I938" s="404"/>
      <c r="J938" s="404"/>
      <c r="K938" s="404"/>
      <c r="L938" s="404"/>
    </row>
    <row r="939" spans="1:12" ht="15.75" customHeight="1">
      <c r="A939" s="404"/>
      <c r="B939" s="404"/>
      <c r="C939" s="404"/>
      <c r="D939" s="404"/>
      <c r="E939" s="404"/>
      <c r="F939" s="404"/>
      <c r="G939" s="404"/>
      <c r="H939" s="404"/>
      <c r="I939" s="404"/>
      <c r="J939" s="404"/>
      <c r="K939" s="404"/>
      <c r="L939" s="404"/>
    </row>
    <row r="940" spans="1:12" ht="15.75" customHeight="1">
      <c r="A940" s="404"/>
      <c r="B940" s="404"/>
      <c r="C940" s="404"/>
      <c r="D940" s="404"/>
      <c r="E940" s="404"/>
      <c r="F940" s="404"/>
      <c r="G940" s="404"/>
      <c r="H940" s="404"/>
      <c r="I940" s="404"/>
      <c r="J940" s="404"/>
      <c r="K940" s="404"/>
      <c r="L940" s="404"/>
    </row>
    <row r="941" spans="1:12" ht="15.75" customHeight="1">
      <c r="A941" s="404"/>
      <c r="B941" s="404"/>
      <c r="C941" s="404"/>
      <c r="D941" s="404"/>
      <c r="E941" s="404"/>
      <c r="F941" s="404"/>
      <c r="G941" s="404"/>
      <c r="H941" s="404"/>
      <c r="I941" s="404"/>
      <c r="J941" s="404"/>
      <c r="K941" s="404"/>
      <c r="L941" s="404"/>
    </row>
    <row r="942" spans="1:12" ht="15.75" customHeight="1">
      <c r="A942" s="404"/>
      <c r="B942" s="404"/>
      <c r="C942" s="404"/>
      <c r="D942" s="404"/>
      <c r="E942" s="404"/>
      <c r="F942" s="404"/>
      <c r="G942" s="404"/>
      <c r="H942" s="404"/>
      <c r="I942" s="404"/>
      <c r="J942" s="404"/>
      <c r="K942" s="404"/>
      <c r="L942" s="404"/>
    </row>
    <row r="943" spans="1:12" ht="15.75" customHeight="1">
      <c r="A943" s="404"/>
      <c r="B943" s="404"/>
      <c r="C943" s="404"/>
      <c r="D943" s="404"/>
      <c r="E943" s="404"/>
      <c r="F943" s="404"/>
      <c r="G943" s="404"/>
      <c r="H943" s="404"/>
      <c r="I943" s="404"/>
      <c r="J943" s="404"/>
      <c r="K943" s="404"/>
      <c r="L943" s="404"/>
    </row>
    <row r="944" spans="1:12" ht="15.75" customHeight="1">
      <c r="A944" s="404"/>
      <c r="B944" s="404"/>
      <c r="C944" s="404"/>
      <c r="D944" s="404"/>
      <c r="E944" s="404"/>
      <c r="F944" s="404"/>
      <c r="G944" s="404"/>
      <c r="H944" s="404"/>
      <c r="I944" s="404"/>
      <c r="J944" s="404"/>
      <c r="K944" s="404"/>
      <c r="L944" s="404"/>
    </row>
    <row r="945" spans="1:12" ht="15.75" customHeight="1">
      <c r="A945" s="404"/>
      <c r="B945" s="404"/>
      <c r="C945" s="404"/>
      <c r="D945" s="404"/>
      <c r="E945" s="404"/>
      <c r="F945" s="404"/>
      <c r="G945" s="404"/>
      <c r="H945" s="404"/>
      <c r="I945" s="404"/>
      <c r="J945" s="404"/>
      <c r="K945" s="404"/>
      <c r="L945" s="404"/>
    </row>
    <row r="946" spans="1:12" ht="15.75" customHeight="1">
      <c r="A946" s="404"/>
      <c r="B946" s="404"/>
      <c r="C946" s="404"/>
      <c r="D946" s="404"/>
      <c r="E946" s="404"/>
      <c r="F946" s="404"/>
      <c r="G946" s="404"/>
      <c r="H946" s="404"/>
      <c r="I946" s="404"/>
      <c r="J946" s="404"/>
      <c r="K946" s="404"/>
      <c r="L946" s="404"/>
    </row>
    <row r="947" spans="1:12" ht="15.75" customHeight="1">
      <c r="A947" s="404"/>
      <c r="B947" s="404"/>
      <c r="C947" s="404"/>
      <c r="D947" s="404"/>
      <c r="E947" s="404"/>
      <c r="F947" s="404"/>
      <c r="G947" s="404"/>
      <c r="H947" s="404"/>
      <c r="I947" s="404"/>
      <c r="J947" s="404"/>
      <c r="K947" s="404"/>
      <c r="L947" s="404"/>
    </row>
    <row r="948" spans="1:12" ht="15.75" customHeight="1">
      <c r="A948" s="404"/>
      <c r="B948" s="404"/>
      <c r="C948" s="404"/>
      <c r="D948" s="404"/>
      <c r="E948" s="404"/>
      <c r="F948" s="404"/>
      <c r="G948" s="404"/>
      <c r="H948" s="404"/>
      <c r="I948" s="404"/>
      <c r="J948" s="404"/>
      <c r="K948" s="404"/>
      <c r="L948" s="404"/>
    </row>
    <row r="949" spans="1:12" ht="15.75" customHeight="1">
      <c r="A949" s="404"/>
      <c r="B949" s="404"/>
      <c r="C949" s="404"/>
      <c r="D949" s="404"/>
      <c r="E949" s="404"/>
      <c r="F949" s="404"/>
      <c r="G949" s="404"/>
      <c r="H949" s="404"/>
      <c r="I949" s="404"/>
      <c r="J949" s="404"/>
      <c r="K949" s="404"/>
      <c r="L949" s="404"/>
    </row>
    <row r="950" spans="1:12" ht="15.75" customHeight="1">
      <c r="A950" s="404"/>
      <c r="B950" s="404"/>
      <c r="C950" s="404"/>
      <c r="D950" s="404"/>
      <c r="E950" s="404"/>
      <c r="F950" s="404"/>
      <c r="G950" s="404"/>
      <c r="H950" s="404"/>
      <c r="I950" s="404"/>
      <c r="J950" s="404"/>
      <c r="K950" s="404"/>
      <c r="L950" s="404"/>
    </row>
    <row r="951" spans="1:12" ht="15.75" customHeight="1">
      <c r="A951" s="404"/>
      <c r="B951" s="404"/>
      <c r="C951" s="404"/>
      <c r="D951" s="404"/>
      <c r="E951" s="404"/>
      <c r="F951" s="404"/>
      <c r="G951" s="404"/>
      <c r="H951" s="404"/>
      <c r="I951" s="404"/>
      <c r="J951" s="404"/>
      <c r="K951" s="404"/>
      <c r="L951" s="404"/>
    </row>
    <row r="952" spans="1:12" ht="15.75" customHeight="1">
      <c r="A952" s="404"/>
      <c r="B952" s="404"/>
      <c r="C952" s="404"/>
      <c r="D952" s="404"/>
      <c r="E952" s="404"/>
      <c r="F952" s="404"/>
      <c r="G952" s="404"/>
      <c r="H952" s="404"/>
      <c r="I952" s="404"/>
      <c r="J952" s="404"/>
      <c r="K952" s="404"/>
      <c r="L952" s="404"/>
    </row>
    <row r="953" spans="1:12" ht="15.75" customHeight="1">
      <c r="A953" s="404"/>
      <c r="B953" s="404"/>
      <c r="C953" s="404"/>
      <c r="D953" s="404"/>
      <c r="E953" s="404"/>
      <c r="F953" s="404"/>
      <c r="G953" s="404"/>
      <c r="H953" s="404"/>
      <c r="I953" s="404"/>
      <c r="J953" s="404"/>
      <c r="K953" s="404"/>
      <c r="L953" s="404"/>
    </row>
    <row r="954" spans="1:12" ht="15.75" customHeight="1">
      <c r="A954" s="404"/>
      <c r="B954" s="404"/>
      <c r="C954" s="404"/>
      <c r="D954" s="404"/>
      <c r="E954" s="404"/>
      <c r="F954" s="404"/>
      <c r="G954" s="404"/>
      <c r="H954" s="404"/>
      <c r="I954" s="404"/>
      <c r="J954" s="404"/>
      <c r="K954" s="404"/>
      <c r="L954" s="404"/>
    </row>
    <row r="955" spans="1:12" ht="15.75" customHeight="1">
      <c r="A955" s="404"/>
      <c r="B955" s="404"/>
      <c r="C955" s="404"/>
      <c r="D955" s="404"/>
      <c r="E955" s="404"/>
      <c r="F955" s="404"/>
      <c r="G955" s="404"/>
      <c r="H955" s="404"/>
      <c r="I955" s="404"/>
      <c r="J955" s="404"/>
      <c r="K955" s="404"/>
      <c r="L955" s="404"/>
    </row>
    <row r="956" spans="1:12" ht="15.75" customHeight="1">
      <c r="A956" s="404"/>
      <c r="B956" s="404"/>
      <c r="C956" s="404"/>
      <c r="D956" s="404"/>
      <c r="E956" s="404"/>
      <c r="F956" s="404"/>
      <c r="G956" s="404"/>
      <c r="H956" s="404"/>
      <c r="I956" s="404"/>
      <c r="J956" s="404"/>
      <c r="K956" s="404"/>
      <c r="L956" s="404"/>
    </row>
    <row r="957" spans="1:12" ht="15.75" customHeight="1">
      <c r="A957" s="404"/>
      <c r="B957" s="404"/>
      <c r="C957" s="404"/>
      <c r="D957" s="404"/>
      <c r="E957" s="404"/>
      <c r="F957" s="404"/>
      <c r="G957" s="404"/>
      <c r="H957" s="404"/>
      <c r="I957" s="404"/>
      <c r="J957" s="404"/>
      <c r="K957" s="404"/>
      <c r="L957" s="404"/>
    </row>
    <row r="958" spans="1:12" ht="15.75" customHeight="1">
      <c r="A958" s="404"/>
      <c r="B958" s="404"/>
      <c r="C958" s="404"/>
      <c r="D958" s="404"/>
      <c r="E958" s="404"/>
      <c r="F958" s="404"/>
      <c r="G958" s="404"/>
      <c r="H958" s="404"/>
      <c r="I958" s="404"/>
      <c r="J958" s="404"/>
      <c r="K958" s="404"/>
      <c r="L958" s="404"/>
    </row>
    <row r="959" spans="1:12" ht="15.75" customHeight="1">
      <c r="A959" s="404"/>
      <c r="B959" s="404"/>
      <c r="C959" s="404"/>
      <c r="D959" s="404"/>
      <c r="E959" s="404"/>
      <c r="F959" s="404"/>
      <c r="G959" s="404"/>
      <c r="H959" s="404"/>
      <c r="I959" s="404"/>
      <c r="J959" s="404"/>
      <c r="K959" s="404"/>
      <c r="L959" s="404"/>
    </row>
    <row r="960" spans="1:12" ht="15.75" customHeight="1">
      <c r="A960" s="404"/>
      <c r="B960" s="404"/>
      <c r="C960" s="404"/>
      <c r="D960" s="404"/>
      <c r="E960" s="404"/>
      <c r="F960" s="404"/>
      <c r="G960" s="404"/>
      <c r="H960" s="404"/>
      <c r="I960" s="404"/>
      <c r="J960" s="404"/>
      <c r="K960" s="404"/>
      <c r="L960" s="404"/>
    </row>
    <row r="961" spans="1:12" ht="15.75" customHeight="1">
      <c r="A961" s="404"/>
      <c r="B961" s="404"/>
      <c r="C961" s="404"/>
      <c r="D961" s="404"/>
      <c r="E961" s="404"/>
      <c r="F961" s="404"/>
      <c r="G961" s="404"/>
      <c r="H961" s="404"/>
      <c r="I961" s="404"/>
      <c r="J961" s="404"/>
      <c r="K961" s="404"/>
      <c r="L961" s="404"/>
    </row>
    <row r="962" spans="1:12" ht="15.75" customHeight="1">
      <c r="A962" s="404"/>
      <c r="B962" s="404"/>
      <c r="C962" s="404"/>
      <c r="D962" s="404"/>
      <c r="E962" s="404"/>
      <c r="F962" s="404"/>
      <c r="G962" s="404"/>
      <c r="H962" s="404"/>
      <c r="I962" s="404"/>
      <c r="J962" s="404"/>
      <c r="K962" s="404"/>
      <c r="L962" s="404"/>
    </row>
    <row r="963" spans="1:12" ht="15.75" customHeight="1">
      <c r="A963" s="404"/>
      <c r="B963" s="404"/>
      <c r="C963" s="404"/>
      <c r="D963" s="404"/>
      <c r="E963" s="404"/>
      <c r="F963" s="404"/>
      <c r="G963" s="404"/>
      <c r="H963" s="404"/>
      <c r="I963" s="404"/>
      <c r="J963" s="404"/>
      <c r="K963" s="404"/>
      <c r="L963" s="404"/>
    </row>
    <row r="964" spans="1:12" ht="15.75" customHeight="1">
      <c r="A964" s="404"/>
      <c r="B964" s="404"/>
      <c r="C964" s="404"/>
      <c r="D964" s="404"/>
      <c r="E964" s="404"/>
      <c r="F964" s="404"/>
      <c r="G964" s="404"/>
      <c r="H964" s="404"/>
      <c r="I964" s="404"/>
      <c r="J964" s="404"/>
      <c r="K964" s="404"/>
      <c r="L964" s="404"/>
    </row>
    <row r="965" spans="1:12" ht="15.75" customHeight="1">
      <c r="A965" s="404"/>
      <c r="B965" s="404"/>
      <c r="C965" s="404"/>
      <c r="D965" s="404"/>
      <c r="E965" s="404"/>
      <c r="F965" s="404"/>
      <c r="G965" s="404"/>
      <c r="H965" s="404"/>
      <c r="I965" s="404"/>
      <c r="J965" s="404"/>
      <c r="K965" s="404"/>
      <c r="L965" s="404"/>
    </row>
    <row r="966" spans="1:12" ht="15.75" customHeight="1">
      <c r="A966" s="404"/>
      <c r="B966" s="404"/>
      <c r="C966" s="404"/>
      <c r="D966" s="404"/>
      <c r="E966" s="404"/>
      <c r="F966" s="404"/>
      <c r="G966" s="404"/>
      <c r="H966" s="404"/>
      <c r="I966" s="404"/>
      <c r="J966" s="404"/>
      <c r="K966" s="404"/>
      <c r="L966" s="404"/>
    </row>
    <row r="967" spans="1:12" ht="15.75" customHeight="1">
      <c r="A967" s="404"/>
      <c r="B967" s="404"/>
      <c r="C967" s="404"/>
      <c r="D967" s="404"/>
      <c r="E967" s="404"/>
      <c r="F967" s="404"/>
      <c r="G967" s="404"/>
      <c r="H967" s="404"/>
      <c r="I967" s="404"/>
      <c r="J967" s="404"/>
      <c r="K967" s="404"/>
      <c r="L967" s="404"/>
    </row>
    <row r="968" spans="1:12" ht="15.75" customHeight="1">
      <c r="A968" s="404"/>
      <c r="B968" s="404"/>
      <c r="C968" s="404"/>
      <c r="D968" s="404"/>
      <c r="E968" s="404"/>
      <c r="F968" s="404"/>
      <c r="G968" s="404"/>
      <c r="H968" s="404"/>
      <c r="I968" s="404"/>
      <c r="J968" s="404"/>
      <c r="K968" s="404"/>
      <c r="L968" s="404"/>
    </row>
    <row r="969" spans="1:12" ht="15.75" customHeight="1">
      <c r="A969" s="404"/>
      <c r="B969" s="404"/>
      <c r="C969" s="404"/>
      <c r="D969" s="404"/>
      <c r="E969" s="404"/>
      <c r="F969" s="404"/>
      <c r="G969" s="404"/>
      <c r="H969" s="404"/>
      <c r="I969" s="404"/>
      <c r="J969" s="404"/>
      <c r="K969" s="404"/>
      <c r="L969" s="404"/>
    </row>
    <row r="970" spans="1:12" ht="15.75" customHeight="1">
      <c r="A970" s="404"/>
      <c r="B970" s="404"/>
      <c r="C970" s="404"/>
      <c r="D970" s="404"/>
      <c r="E970" s="404"/>
      <c r="F970" s="404"/>
      <c r="G970" s="404"/>
      <c r="H970" s="404"/>
      <c r="I970" s="404"/>
      <c r="J970" s="404"/>
      <c r="K970" s="404"/>
      <c r="L970" s="404"/>
    </row>
    <row r="971" spans="1:12" ht="15.75" customHeight="1">
      <c r="A971" s="404"/>
      <c r="B971" s="404"/>
      <c r="C971" s="404"/>
      <c r="D971" s="404"/>
      <c r="E971" s="404"/>
      <c r="F971" s="404"/>
      <c r="G971" s="404"/>
      <c r="H971" s="404"/>
      <c r="I971" s="404"/>
      <c r="J971" s="404"/>
      <c r="K971" s="404"/>
      <c r="L971" s="404"/>
    </row>
    <row r="972" spans="1:12" ht="15.75" customHeight="1">
      <c r="A972" s="404"/>
      <c r="B972" s="404"/>
      <c r="C972" s="404"/>
      <c r="D972" s="404"/>
      <c r="E972" s="404"/>
      <c r="F972" s="404"/>
      <c r="G972" s="404"/>
      <c r="H972" s="404"/>
      <c r="I972" s="404"/>
      <c r="J972" s="404"/>
      <c r="K972" s="404"/>
      <c r="L972" s="404"/>
    </row>
    <row r="973" spans="1:12" ht="15.75" customHeight="1">
      <c r="A973" s="404"/>
      <c r="B973" s="404"/>
      <c r="C973" s="404"/>
      <c r="D973" s="404"/>
      <c r="E973" s="404"/>
      <c r="F973" s="404"/>
      <c r="G973" s="404"/>
      <c r="H973" s="404"/>
      <c r="I973" s="404"/>
      <c r="J973" s="404"/>
      <c r="K973" s="404"/>
      <c r="L973" s="404"/>
    </row>
    <row r="974" spans="1:12" ht="15.75" customHeight="1">
      <c r="A974" s="404"/>
      <c r="B974" s="404"/>
      <c r="C974" s="404"/>
      <c r="D974" s="404"/>
      <c r="E974" s="404"/>
      <c r="F974" s="404"/>
      <c r="G974" s="404"/>
      <c r="H974" s="404"/>
      <c r="I974" s="404"/>
      <c r="J974" s="404"/>
      <c r="K974" s="404"/>
      <c r="L974" s="404"/>
    </row>
    <row r="975" spans="1:12" ht="15.75" customHeight="1">
      <c r="A975" s="404"/>
      <c r="B975" s="404"/>
      <c r="C975" s="404"/>
      <c r="D975" s="404"/>
      <c r="E975" s="404"/>
      <c r="F975" s="404"/>
      <c r="G975" s="404"/>
      <c r="H975" s="404"/>
      <c r="I975" s="404"/>
      <c r="J975" s="404"/>
      <c r="K975" s="404"/>
      <c r="L975" s="404"/>
    </row>
    <row r="976" spans="1:12" ht="15.75" customHeight="1">
      <c r="A976" s="404"/>
      <c r="B976" s="404"/>
      <c r="C976" s="404"/>
      <c r="D976" s="404"/>
      <c r="E976" s="404"/>
      <c r="F976" s="404"/>
      <c r="G976" s="404"/>
      <c r="H976" s="404"/>
      <c r="I976" s="404"/>
      <c r="J976" s="404"/>
      <c r="K976" s="404"/>
      <c r="L976" s="404"/>
    </row>
    <row r="977" spans="1:12" ht="15.75" customHeight="1">
      <c r="A977" s="404"/>
      <c r="B977" s="404"/>
      <c r="C977" s="404"/>
      <c r="D977" s="404"/>
      <c r="E977" s="404"/>
      <c r="F977" s="404"/>
      <c r="G977" s="404"/>
      <c r="H977" s="404"/>
      <c r="I977" s="404"/>
      <c r="J977" s="404"/>
      <c r="K977" s="404"/>
      <c r="L977" s="404"/>
    </row>
    <row r="978" spans="1:12" ht="15.75" customHeight="1">
      <c r="A978" s="404"/>
      <c r="B978" s="404"/>
      <c r="C978" s="404"/>
      <c r="D978" s="404"/>
      <c r="E978" s="404"/>
      <c r="F978" s="404"/>
      <c r="G978" s="404"/>
      <c r="H978" s="404"/>
      <c r="I978" s="404"/>
      <c r="J978" s="404"/>
      <c r="K978" s="404"/>
      <c r="L978" s="404"/>
    </row>
    <row r="979" spans="1:12" ht="15.75" customHeight="1">
      <c r="A979" s="404"/>
      <c r="B979" s="404"/>
      <c r="C979" s="404"/>
      <c r="D979" s="404"/>
      <c r="E979" s="404"/>
      <c r="F979" s="404"/>
      <c r="G979" s="404"/>
      <c r="H979" s="404"/>
      <c r="I979" s="404"/>
      <c r="J979" s="404"/>
      <c r="K979" s="404"/>
      <c r="L979" s="404"/>
    </row>
    <row r="980" spans="1:12" ht="15.75" customHeight="1">
      <c r="A980" s="404"/>
      <c r="B980" s="404"/>
      <c r="C980" s="404"/>
      <c r="D980" s="404"/>
      <c r="E980" s="404"/>
      <c r="F980" s="404"/>
      <c r="G980" s="404"/>
      <c r="H980" s="404"/>
      <c r="I980" s="404"/>
      <c r="J980" s="404"/>
      <c r="K980" s="404"/>
      <c r="L980" s="404"/>
    </row>
    <row r="981" spans="1:12" ht="15.75" customHeight="1">
      <c r="A981" s="404"/>
      <c r="B981" s="404"/>
      <c r="C981" s="404"/>
      <c r="D981" s="404"/>
      <c r="E981" s="404"/>
      <c r="F981" s="404"/>
      <c r="G981" s="404"/>
      <c r="H981" s="404"/>
      <c r="I981" s="404"/>
      <c r="J981" s="404"/>
      <c r="K981" s="404"/>
      <c r="L981" s="404"/>
    </row>
    <row r="982" spans="1:12" ht="15.75" customHeight="1">
      <c r="A982" s="404"/>
      <c r="B982" s="404"/>
      <c r="C982" s="404"/>
      <c r="D982" s="404"/>
      <c r="E982" s="404"/>
      <c r="F982" s="404"/>
      <c r="G982" s="404"/>
      <c r="H982" s="404"/>
      <c r="I982" s="404"/>
      <c r="J982" s="404"/>
      <c r="K982" s="404"/>
      <c r="L982" s="404"/>
    </row>
    <row r="983" spans="1:12" ht="15.75" customHeight="1">
      <c r="A983" s="404"/>
      <c r="B983" s="404"/>
      <c r="C983" s="404"/>
      <c r="D983" s="404"/>
      <c r="E983" s="404"/>
      <c r="F983" s="404"/>
      <c r="G983" s="404"/>
      <c r="H983" s="404"/>
      <c r="I983" s="404"/>
      <c r="J983" s="404"/>
      <c r="K983" s="404"/>
      <c r="L983" s="404"/>
    </row>
    <row r="984" spans="1:12" ht="15.75" customHeight="1">
      <c r="A984" s="404"/>
      <c r="B984" s="404"/>
      <c r="C984" s="404"/>
      <c r="D984" s="404"/>
      <c r="E984" s="404"/>
      <c r="F984" s="404"/>
      <c r="G984" s="404"/>
      <c r="H984" s="404"/>
      <c r="I984" s="404"/>
      <c r="J984" s="404"/>
      <c r="K984" s="404"/>
      <c r="L984" s="404"/>
    </row>
    <row r="985" spans="1:12" ht="15.75" customHeight="1">
      <c r="A985" s="404"/>
      <c r="B985" s="404"/>
      <c r="C985" s="404"/>
      <c r="D985" s="404"/>
      <c r="E985" s="404"/>
      <c r="F985" s="404"/>
      <c r="G985" s="404"/>
      <c r="H985" s="404"/>
      <c r="I985" s="404"/>
      <c r="J985" s="404"/>
      <c r="K985" s="404"/>
      <c r="L985" s="404"/>
    </row>
    <row r="986" spans="1:12" ht="15.75" customHeight="1">
      <c r="A986" s="404"/>
      <c r="B986" s="404"/>
      <c r="C986" s="404"/>
      <c r="D986" s="404"/>
      <c r="E986" s="404"/>
      <c r="F986" s="404"/>
      <c r="G986" s="404"/>
      <c r="H986" s="404"/>
      <c r="I986" s="404"/>
      <c r="J986" s="404"/>
      <c r="K986" s="404"/>
      <c r="L986" s="404"/>
    </row>
    <row r="987" spans="1:12" ht="15.75" customHeight="1">
      <c r="A987" s="404"/>
      <c r="B987" s="404"/>
      <c r="C987" s="404"/>
      <c r="D987" s="404"/>
      <c r="E987" s="404"/>
      <c r="F987" s="404"/>
      <c r="G987" s="404"/>
      <c r="H987" s="404"/>
      <c r="I987" s="404"/>
      <c r="J987" s="404"/>
      <c r="K987" s="404"/>
      <c r="L987" s="404"/>
    </row>
    <row r="988" spans="1:12" ht="15.75" customHeight="1">
      <c r="A988" s="404"/>
      <c r="B988" s="404"/>
      <c r="C988" s="404"/>
      <c r="D988" s="404"/>
      <c r="E988" s="404"/>
      <c r="F988" s="404"/>
      <c r="G988" s="404"/>
      <c r="H988" s="404"/>
      <c r="I988" s="404"/>
      <c r="J988" s="404"/>
      <c r="K988" s="404"/>
      <c r="L988" s="404"/>
    </row>
    <row r="989" spans="1:12" ht="15.75" customHeight="1">
      <c r="A989" s="404"/>
      <c r="B989" s="404"/>
      <c r="C989" s="404"/>
      <c r="D989" s="404"/>
      <c r="E989" s="404"/>
      <c r="F989" s="404"/>
      <c r="G989" s="404"/>
      <c r="H989" s="404"/>
      <c r="I989" s="404"/>
      <c r="J989" s="404"/>
      <c r="K989" s="404"/>
      <c r="L989" s="404"/>
    </row>
    <row r="990" spans="1:12" ht="15.75" customHeight="1">
      <c r="A990" s="404"/>
      <c r="B990" s="404"/>
      <c r="C990" s="404"/>
      <c r="D990" s="404"/>
      <c r="E990" s="404"/>
      <c r="F990" s="404"/>
      <c r="G990" s="404"/>
      <c r="H990" s="404"/>
      <c r="I990" s="404"/>
      <c r="J990" s="404"/>
      <c r="K990" s="404"/>
      <c r="L990" s="404"/>
    </row>
    <row r="991" spans="1:12" ht="15.75" customHeight="1">
      <c r="A991" s="404"/>
      <c r="B991" s="404"/>
      <c r="C991" s="404"/>
      <c r="D991" s="404"/>
      <c r="E991" s="404"/>
      <c r="F991" s="404"/>
      <c r="G991" s="404"/>
      <c r="H991" s="404"/>
      <c r="I991" s="404"/>
      <c r="J991" s="404"/>
      <c r="K991" s="404"/>
      <c r="L991" s="404"/>
    </row>
    <row r="992" spans="1:12" ht="15.75" customHeight="1">
      <c r="A992" s="404"/>
      <c r="B992" s="404"/>
      <c r="C992" s="404"/>
      <c r="D992" s="404"/>
      <c r="E992" s="404"/>
      <c r="F992" s="404"/>
      <c r="G992" s="404"/>
      <c r="H992" s="404"/>
      <c r="I992" s="404"/>
      <c r="J992" s="404"/>
      <c r="K992" s="404"/>
      <c r="L992" s="404"/>
    </row>
    <row r="993" spans="1:12" ht="15.75" customHeight="1">
      <c r="A993" s="404"/>
      <c r="B993" s="404"/>
      <c r="C993" s="404"/>
      <c r="D993" s="404"/>
      <c r="E993" s="404"/>
      <c r="F993" s="404"/>
      <c r="G993" s="404"/>
      <c r="H993" s="404"/>
      <c r="I993" s="404"/>
      <c r="J993" s="404"/>
      <c r="K993" s="404"/>
      <c r="L993" s="404"/>
    </row>
    <row r="994" spans="1:12" ht="15.75" customHeight="1">
      <c r="A994" s="404"/>
      <c r="B994" s="404"/>
      <c r="C994" s="404"/>
      <c r="D994" s="404"/>
      <c r="E994" s="404"/>
      <c r="F994" s="404"/>
      <c r="G994" s="404"/>
      <c r="H994" s="404"/>
      <c r="I994" s="404"/>
      <c r="J994" s="404"/>
      <c r="K994" s="404"/>
      <c r="L994" s="404"/>
    </row>
    <row r="995" spans="1:12" ht="15.75" customHeight="1">
      <c r="A995" s="404"/>
      <c r="B995" s="404"/>
      <c r="C995" s="404"/>
      <c r="D995" s="404"/>
      <c r="E995" s="404"/>
      <c r="F995" s="404"/>
      <c r="G995" s="404"/>
      <c r="H995" s="404"/>
      <c r="I995" s="404"/>
      <c r="J995" s="404"/>
      <c r="K995" s="404"/>
      <c r="L995" s="404"/>
    </row>
    <row r="996" spans="1:12" ht="15.75" customHeight="1">
      <c r="A996" s="404"/>
      <c r="B996" s="404"/>
      <c r="C996" s="404"/>
      <c r="D996" s="404"/>
      <c r="E996" s="404"/>
      <c r="F996" s="404"/>
      <c r="G996" s="404"/>
      <c r="H996" s="404"/>
      <c r="I996" s="404"/>
      <c r="J996" s="404"/>
      <c r="K996" s="404"/>
      <c r="L996" s="404"/>
    </row>
    <row r="997" spans="1:12" ht="15.75" customHeight="1">
      <c r="A997" s="404"/>
      <c r="B997" s="404"/>
      <c r="C997" s="404"/>
      <c r="D997" s="404"/>
      <c r="E997" s="404"/>
      <c r="F997" s="404"/>
      <c r="G997" s="404"/>
      <c r="H997" s="404"/>
      <c r="I997" s="404"/>
      <c r="J997" s="404"/>
      <c r="K997" s="404"/>
      <c r="L997" s="404"/>
    </row>
    <row r="998" spans="1:12" ht="15.75" customHeight="1">
      <c r="A998" s="404"/>
      <c r="B998" s="404"/>
      <c r="C998" s="404"/>
      <c r="D998" s="404"/>
      <c r="E998" s="404"/>
      <c r="F998" s="404"/>
      <c r="G998" s="404"/>
      <c r="H998" s="404"/>
      <c r="I998" s="404"/>
      <c r="J998" s="404"/>
      <c r="K998" s="404"/>
      <c r="L998" s="404"/>
    </row>
    <row r="999" spans="1:12" ht="15.75" customHeight="1">
      <c r="A999" s="404"/>
      <c r="B999" s="404"/>
      <c r="C999" s="404"/>
      <c r="D999" s="404"/>
      <c r="E999" s="404"/>
      <c r="F999" s="404"/>
      <c r="G999" s="404"/>
      <c r="H999" s="404"/>
      <c r="I999" s="404"/>
      <c r="J999" s="404"/>
      <c r="K999" s="404"/>
      <c r="L999" s="404"/>
    </row>
    <row r="1000" spans="1:12" ht="15.75" customHeight="1">
      <c r="A1000" s="404"/>
      <c r="B1000" s="404"/>
      <c r="C1000" s="404"/>
      <c r="D1000" s="404"/>
      <c r="E1000" s="404"/>
      <c r="F1000" s="404"/>
      <c r="G1000" s="404"/>
      <c r="H1000" s="404"/>
      <c r="I1000" s="404"/>
      <c r="J1000" s="404"/>
      <c r="K1000" s="404"/>
      <c r="L1000" s="404"/>
    </row>
  </sheetData>
  <mergeCells count="13">
    <mergeCell ref="D1:E1"/>
    <mergeCell ref="A89:C89"/>
    <mergeCell ref="A90:B90"/>
    <mergeCell ref="A86:B86"/>
    <mergeCell ref="A85:B85"/>
    <mergeCell ref="A88:C88"/>
    <mergeCell ref="A87:B87"/>
    <mergeCell ref="C6:K6"/>
    <mergeCell ref="A6:A7"/>
    <mergeCell ref="B6:B7"/>
    <mergeCell ref="A4:K4"/>
    <mergeCell ref="A3:K3"/>
    <mergeCell ref="A2:K2"/>
  </mergeCells>
  <conditionalFormatting sqref="K10:K84">
    <cfRule type="cellIs" dxfId="4" priority="1" operator="notEqual">
      <formula>L10</formula>
    </cfRule>
  </conditionalFormatting>
  <printOptions horizontalCentered="1"/>
  <pageMargins left="0.59055118110236227" right="0.59055118110236227" top="0.78740157480314965" bottom="0.59055118110236227" header="0.78740157480314965" footer="0.39370078740157483"/>
  <pageSetup paperSize="9" scale="90" fitToHeight="0" pageOrder="overThenDown" orientation="landscape" cellComments="atEnd" r:id="rId1"/>
  <headerFooter>
    <oddFooter>&amp;R&amp;P of &amp;N</oddFooter>
  </headerFooter>
</worksheet>
</file>

<file path=xl/worksheets/sheet44.xml><?xml version="1.0" encoding="utf-8"?>
<worksheet xmlns="http://schemas.openxmlformats.org/spreadsheetml/2006/main" xmlns:r="http://schemas.openxmlformats.org/officeDocument/2006/relationships">
  <sheetPr>
    <tabColor rgb="FF00B050"/>
    <outlinePr summaryBelow="0" summaryRight="0"/>
    <pageSetUpPr fitToPage="1"/>
  </sheetPr>
  <dimension ref="A1:Y1000"/>
  <sheetViews>
    <sheetView view="pageBreakPreview" zoomScaleSheetLayoutView="100" workbookViewId="0">
      <pane xSplit="2" ySplit="9" topLeftCell="C49" activePane="bottomRight" state="frozen"/>
      <selection activeCell="D42" sqref="D42:F43"/>
      <selection pane="topRight" activeCell="D42" sqref="D42:F43"/>
      <selection pane="bottomLeft" activeCell="D42" sqref="D42:F43"/>
      <selection pane="bottomRight" activeCell="H57" sqref="H57"/>
    </sheetView>
  </sheetViews>
  <sheetFormatPr defaultColWidth="14.42578125" defaultRowHeight="15.75" customHeight="1"/>
  <cols>
    <col min="1" max="1" width="6.5703125" style="361" customWidth="1"/>
    <col min="2" max="2" width="21.7109375" style="361" bestFit="1" customWidth="1"/>
    <col min="3" max="3" width="6.85546875" style="361" customWidth="1"/>
    <col min="4" max="4" width="10.42578125" style="361" bestFit="1" customWidth="1"/>
    <col min="5" max="5" width="9" style="361" bestFit="1" customWidth="1"/>
    <col min="6" max="6" width="43.28515625" style="405" customWidth="1"/>
    <col min="7" max="7" width="8.7109375" style="361" bestFit="1" customWidth="1"/>
    <col min="8" max="8" width="10.42578125" style="361" bestFit="1" customWidth="1"/>
    <col min="9" max="9" width="9" style="361" bestFit="1" customWidth="1"/>
    <col min="10" max="10" width="8.28515625" style="361" customWidth="1"/>
    <col min="11" max="11" width="8.42578125" style="361" customWidth="1"/>
    <col min="12" max="12" width="10.140625" style="361" customWidth="1"/>
    <col min="13" max="13" width="12.7109375" style="361" bestFit="1" customWidth="1"/>
    <col min="14" max="14" width="0" style="361" hidden="1" customWidth="1"/>
    <col min="15" max="16384" width="14.42578125" style="361"/>
  </cols>
  <sheetData>
    <row r="1" spans="1:25" ht="12.75">
      <c r="A1" s="286"/>
      <c r="B1" s="286"/>
      <c r="C1" s="286"/>
      <c r="D1" s="286"/>
      <c r="E1" s="286"/>
      <c r="F1" s="363"/>
      <c r="G1" s="286"/>
      <c r="H1" s="286"/>
      <c r="I1" s="286"/>
      <c r="J1" s="286"/>
      <c r="K1" s="286"/>
      <c r="L1" s="286"/>
      <c r="M1" s="328" t="s">
        <v>497</v>
      </c>
      <c r="N1" s="116"/>
      <c r="O1" s="116"/>
      <c r="P1" s="116"/>
      <c r="Q1" s="116"/>
      <c r="R1" s="116"/>
      <c r="S1" s="116"/>
      <c r="T1" s="116"/>
      <c r="U1" s="116"/>
      <c r="V1" s="116"/>
      <c r="W1" s="116"/>
      <c r="X1" s="116"/>
      <c r="Y1" s="116"/>
    </row>
    <row r="2" spans="1:25" ht="12.75">
      <c r="A2" s="701" t="str">
        <f>'AT-2-S1 BUDGET'!A2</f>
        <v>[Mid Day Meal Scheme, U.P.]</v>
      </c>
      <c r="B2" s="680"/>
      <c r="C2" s="680"/>
      <c r="D2" s="680"/>
      <c r="E2" s="680"/>
      <c r="F2" s="680"/>
      <c r="G2" s="680"/>
      <c r="H2" s="680"/>
      <c r="I2" s="680"/>
      <c r="J2" s="680"/>
      <c r="K2" s="680"/>
      <c r="L2" s="680"/>
      <c r="M2" s="680"/>
      <c r="N2" s="116"/>
      <c r="O2" s="116"/>
      <c r="P2" s="116"/>
      <c r="Q2" s="116"/>
      <c r="R2" s="116"/>
      <c r="S2" s="116"/>
      <c r="T2" s="116"/>
      <c r="U2" s="116"/>
      <c r="V2" s="116"/>
      <c r="W2" s="116"/>
      <c r="X2" s="116"/>
      <c r="Y2" s="116"/>
    </row>
    <row r="3" spans="1:25" ht="23.25">
      <c r="A3" s="704" t="str">
        <f>'AT-2-S1 BUDGET'!A3</f>
        <v>Annual Work Plan and Budget 2019-20</v>
      </c>
      <c r="B3" s="680"/>
      <c r="C3" s="680"/>
      <c r="D3" s="680"/>
      <c r="E3" s="680"/>
      <c r="F3" s="680"/>
      <c r="G3" s="680"/>
      <c r="H3" s="680"/>
      <c r="I3" s="680"/>
      <c r="J3" s="680"/>
      <c r="K3" s="680"/>
      <c r="L3" s="680"/>
      <c r="M3" s="680"/>
      <c r="N3" s="116"/>
      <c r="O3" s="116"/>
      <c r="P3" s="116"/>
      <c r="Q3" s="116"/>
      <c r="R3" s="116"/>
      <c r="S3" s="116"/>
      <c r="T3" s="116"/>
      <c r="U3" s="116"/>
      <c r="V3" s="116"/>
      <c r="W3" s="116"/>
      <c r="X3" s="116"/>
      <c r="Y3" s="116"/>
    </row>
    <row r="4" spans="1:25" ht="12.75">
      <c r="A4" s="705" t="s">
        <v>498</v>
      </c>
      <c r="B4" s="680"/>
      <c r="C4" s="680"/>
      <c r="D4" s="680"/>
      <c r="E4" s="680"/>
      <c r="F4" s="680"/>
      <c r="G4" s="680"/>
      <c r="H4" s="680"/>
      <c r="I4" s="680"/>
      <c r="J4" s="680"/>
      <c r="K4" s="680"/>
      <c r="L4" s="680"/>
      <c r="M4" s="680"/>
      <c r="N4" s="116"/>
      <c r="O4" s="116"/>
      <c r="P4" s="116"/>
      <c r="Q4" s="116"/>
      <c r="R4" s="116"/>
      <c r="S4" s="116"/>
      <c r="T4" s="116"/>
      <c r="U4" s="116"/>
      <c r="V4" s="116"/>
      <c r="W4" s="116"/>
      <c r="X4" s="116"/>
      <c r="Y4" s="116"/>
    </row>
    <row r="5" spans="1:25" ht="12.75">
      <c r="A5" s="367" t="str">
        <f>AT_2A_fundflow!A5</f>
        <v>State: UTTAR PRADESH</v>
      </c>
      <c r="B5" s="383"/>
      <c r="C5" s="286"/>
      <c r="D5" s="286"/>
      <c r="E5" s="286"/>
      <c r="F5" s="363"/>
      <c r="G5" s="286"/>
      <c r="H5" s="286"/>
      <c r="I5" s="286"/>
      <c r="J5" s="286"/>
      <c r="K5" s="286"/>
      <c r="L5" s="286"/>
      <c r="M5" s="286"/>
      <c r="N5" s="116"/>
      <c r="O5" s="116"/>
      <c r="P5" s="116"/>
      <c r="Q5" s="116"/>
      <c r="R5" s="116"/>
      <c r="S5" s="116"/>
      <c r="T5" s="116"/>
      <c r="U5" s="116"/>
      <c r="V5" s="116"/>
      <c r="W5" s="116"/>
      <c r="X5" s="116"/>
      <c r="Y5" s="116"/>
    </row>
    <row r="6" spans="1:25" ht="15.75" customHeight="1">
      <c r="A6" s="691" t="s">
        <v>83</v>
      </c>
      <c r="B6" s="691" t="s">
        <v>90</v>
      </c>
      <c r="C6" s="693" t="s">
        <v>484</v>
      </c>
      <c r="D6" s="694"/>
      <c r="E6" s="682"/>
      <c r="F6" s="693" t="s">
        <v>487</v>
      </c>
      <c r="G6" s="694"/>
      <c r="H6" s="694"/>
      <c r="I6" s="682"/>
      <c r="J6" s="693" t="s">
        <v>488</v>
      </c>
      <c r="K6" s="694"/>
      <c r="L6" s="694"/>
      <c r="M6" s="682"/>
      <c r="N6" s="116"/>
      <c r="O6" s="116"/>
      <c r="P6" s="116"/>
      <c r="Q6" s="116"/>
      <c r="R6" s="116"/>
      <c r="S6" s="116"/>
      <c r="T6" s="116"/>
      <c r="U6" s="116"/>
      <c r="V6" s="116"/>
      <c r="W6" s="116"/>
      <c r="X6" s="116"/>
      <c r="Y6" s="116"/>
    </row>
    <row r="7" spans="1:25" ht="38.25">
      <c r="A7" s="692"/>
      <c r="B7" s="692"/>
      <c r="C7" s="285" t="s">
        <v>499</v>
      </c>
      <c r="D7" s="285" t="s">
        <v>500</v>
      </c>
      <c r="E7" s="285" t="s">
        <v>462</v>
      </c>
      <c r="F7" s="285" t="s">
        <v>501</v>
      </c>
      <c r="G7" s="285" t="s">
        <v>502</v>
      </c>
      <c r="H7" s="285" t="s">
        <v>500</v>
      </c>
      <c r="I7" s="285" t="s">
        <v>462</v>
      </c>
      <c r="J7" s="285" t="s">
        <v>503</v>
      </c>
      <c r="K7" s="285" t="s">
        <v>502</v>
      </c>
      <c r="L7" s="285" t="s">
        <v>500</v>
      </c>
      <c r="M7" s="285" t="s">
        <v>462</v>
      </c>
      <c r="N7" s="116"/>
      <c r="O7" s="116"/>
      <c r="P7" s="116"/>
      <c r="Q7" s="116"/>
      <c r="R7" s="116"/>
      <c r="S7" s="116"/>
      <c r="T7" s="116"/>
      <c r="U7" s="116"/>
      <c r="V7" s="116"/>
      <c r="W7" s="116"/>
      <c r="X7" s="116"/>
      <c r="Y7" s="116"/>
    </row>
    <row r="8" spans="1:25" ht="12.75">
      <c r="A8" s="285">
        <v>1</v>
      </c>
      <c r="B8" s="285">
        <v>2</v>
      </c>
      <c r="C8" s="285">
        <v>3</v>
      </c>
      <c r="D8" s="285">
        <v>4</v>
      </c>
      <c r="E8" s="285">
        <v>5</v>
      </c>
      <c r="F8" s="285">
        <v>6</v>
      </c>
      <c r="G8" s="285">
        <v>7</v>
      </c>
      <c r="H8" s="285">
        <v>8</v>
      </c>
      <c r="I8" s="285">
        <v>9</v>
      </c>
      <c r="J8" s="285">
        <v>10</v>
      </c>
      <c r="K8" s="285">
        <v>11</v>
      </c>
      <c r="L8" s="285">
        <v>12</v>
      </c>
      <c r="M8" s="285">
        <v>13</v>
      </c>
      <c r="N8" s="116"/>
      <c r="O8" s="116"/>
      <c r="P8" s="116"/>
      <c r="Q8" s="116"/>
      <c r="R8" s="116"/>
      <c r="S8" s="116"/>
      <c r="T8" s="116"/>
      <c r="U8" s="116"/>
      <c r="V8" s="116"/>
      <c r="W8" s="116"/>
      <c r="X8" s="116"/>
      <c r="Y8" s="116"/>
    </row>
    <row r="9" spans="1:25" ht="12.75">
      <c r="A9" s="289"/>
      <c r="B9" s="289" t="s">
        <v>27</v>
      </c>
      <c r="C9" s="395">
        <f>SUM(C10:C84)</f>
        <v>26</v>
      </c>
      <c r="D9" s="395">
        <f>SUM(D10:D84)</f>
        <v>436</v>
      </c>
      <c r="E9" s="395">
        <f>SUM(E10:E84)</f>
        <v>48595</v>
      </c>
      <c r="F9" s="412"/>
      <c r="G9" s="395">
        <f>SUM(G10:G84)</f>
        <v>138</v>
      </c>
      <c r="H9" s="395">
        <f>SUM(H10:H84)</f>
        <v>8224</v>
      </c>
      <c r="I9" s="395">
        <f>SUM(I10:I84)</f>
        <v>1089333</v>
      </c>
      <c r="J9" s="395"/>
      <c r="K9" s="395">
        <f>SUM(K10:K84)</f>
        <v>0</v>
      </c>
      <c r="L9" s="395">
        <f>SUM(L10:L84)</f>
        <v>0</v>
      </c>
      <c r="M9" s="395">
        <f>SUM(M10:M84)</f>
        <v>0</v>
      </c>
      <c r="N9" s="197"/>
      <c r="O9" s="197"/>
      <c r="P9" s="197"/>
      <c r="Q9" s="197"/>
      <c r="R9" s="197"/>
      <c r="S9" s="197"/>
      <c r="T9" s="197"/>
      <c r="U9" s="197"/>
      <c r="V9" s="197"/>
      <c r="W9" s="197"/>
      <c r="X9" s="197"/>
      <c r="Y9" s="197"/>
    </row>
    <row r="10" spans="1:25" ht="12.75">
      <c r="A10" s="290">
        <f>AT3A_Schools_PS!A10</f>
        <v>1</v>
      </c>
      <c r="B10" s="290" t="str">
        <f>AT3A_Schools_PS!B10</f>
        <v>01-AGRA</v>
      </c>
      <c r="C10" s="407">
        <v>0</v>
      </c>
      <c r="D10" s="407">
        <v>0</v>
      </c>
      <c r="E10" s="407">
        <v>0</v>
      </c>
      <c r="F10" s="411" t="s">
        <v>1127</v>
      </c>
      <c r="G10" s="407">
        <v>1</v>
      </c>
      <c r="H10" s="407">
        <f>AT_19_Impl_Agency!G10</f>
        <v>57</v>
      </c>
      <c r="I10" s="407">
        <v>5181</v>
      </c>
      <c r="J10" s="407">
        <v>0</v>
      </c>
      <c r="K10" s="407">
        <v>0</v>
      </c>
      <c r="L10" s="407">
        <v>0</v>
      </c>
      <c r="M10" s="407">
        <v>0</v>
      </c>
      <c r="N10" s="116">
        <f>H10-AT_19_Impl_Agency!G10</f>
        <v>0</v>
      </c>
      <c r="O10" s="116"/>
      <c r="P10" s="116"/>
      <c r="Q10" s="116"/>
      <c r="R10" s="116"/>
      <c r="S10" s="116"/>
      <c r="T10" s="116"/>
      <c r="U10" s="116"/>
      <c r="V10" s="116"/>
      <c r="W10" s="116"/>
      <c r="X10" s="116"/>
      <c r="Y10" s="116"/>
    </row>
    <row r="11" spans="1:25" ht="25.5">
      <c r="A11" s="290">
        <f>AT3A_Schools_PS!A11</f>
        <v>2</v>
      </c>
      <c r="B11" s="290" t="s">
        <v>137</v>
      </c>
      <c r="C11" s="407">
        <v>0</v>
      </c>
      <c r="D11" s="407">
        <v>0</v>
      </c>
      <c r="E11" s="407">
        <v>0</v>
      </c>
      <c r="F11" s="411" t="s">
        <v>1128</v>
      </c>
      <c r="G11" s="407">
        <v>15</v>
      </c>
      <c r="H11" s="407">
        <f>AT_19_Impl_Agency!G11</f>
        <v>282</v>
      </c>
      <c r="I11" s="407">
        <v>44795</v>
      </c>
      <c r="J11" s="407">
        <v>0</v>
      </c>
      <c r="K11" s="407">
        <v>0</v>
      </c>
      <c r="L11" s="407">
        <v>0</v>
      </c>
      <c r="M11" s="407">
        <v>0</v>
      </c>
      <c r="N11" s="116">
        <f>H11-AT_19_Impl_Agency!G11</f>
        <v>0</v>
      </c>
      <c r="O11" s="116"/>
      <c r="P11" s="116"/>
      <c r="Q11" s="116"/>
      <c r="R11" s="116"/>
      <c r="S11" s="116"/>
      <c r="T11" s="116"/>
      <c r="U11" s="116"/>
      <c r="V11" s="116"/>
      <c r="W11" s="116"/>
      <c r="X11" s="116"/>
      <c r="Y11" s="116"/>
    </row>
    <row r="12" spans="1:25" ht="280.5">
      <c r="A12" s="290">
        <f>AT3A_Schools_PS!A12</f>
        <v>3</v>
      </c>
      <c r="B12" s="290" t="s">
        <v>138</v>
      </c>
      <c r="C12" s="407">
        <v>0</v>
      </c>
      <c r="D12" s="407">
        <v>0</v>
      </c>
      <c r="E12" s="407">
        <v>0</v>
      </c>
      <c r="F12" s="411" t="s">
        <v>1129</v>
      </c>
      <c r="G12" s="410">
        <v>0</v>
      </c>
      <c r="H12" s="407">
        <f>AT_19_Impl_Agency!G12</f>
        <v>0</v>
      </c>
      <c r="I12" s="410">
        <v>0</v>
      </c>
      <c r="J12" s="410">
        <v>0</v>
      </c>
      <c r="K12" s="410">
        <v>0</v>
      </c>
      <c r="L12" s="410">
        <v>0</v>
      </c>
      <c r="M12" s="410">
        <v>0</v>
      </c>
      <c r="N12" s="116">
        <f>H12-AT_19_Impl_Agency!G12</f>
        <v>0</v>
      </c>
      <c r="O12" s="116"/>
      <c r="P12" s="116"/>
      <c r="Q12" s="116"/>
      <c r="R12" s="116"/>
      <c r="S12" s="116"/>
      <c r="T12" s="116"/>
      <c r="U12" s="116"/>
      <c r="V12" s="116"/>
      <c r="W12" s="116"/>
      <c r="X12" s="116"/>
      <c r="Y12" s="116"/>
    </row>
    <row r="13" spans="1:25" ht="12.75">
      <c r="A13" s="290">
        <f>AT3A_Schools_PS!A13</f>
        <v>4</v>
      </c>
      <c r="B13" s="290" t="s">
        <v>139</v>
      </c>
      <c r="C13" s="407">
        <v>0</v>
      </c>
      <c r="D13" s="407">
        <v>0</v>
      </c>
      <c r="E13" s="407">
        <v>0</v>
      </c>
      <c r="F13" s="411"/>
      <c r="G13" s="407">
        <v>0</v>
      </c>
      <c r="H13" s="407">
        <f>AT_19_Impl_Agency!G13</f>
        <v>0</v>
      </c>
      <c r="I13" s="407">
        <v>0</v>
      </c>
      <c r="J13" s="407">
        <v>0</v>
      </c>
      <c r="K13" s="407">
        <v>0</v>
      </c>
      <c r="L13" s="407">
        <v>0</v>
      </c>
      <c r="M13" s="407">
        <v>0</v>
      </c>
      <c r="N13" s="116">
        <f>H13-AT_19_Impl_Agency!G13</f>
        <v>0</v>
      </c>
      <c r="O13" s="116"/>
      <c r="P13" s="116"/>
      <c r="Q13" s="116"/>
      <c r="R13" s="116"/>
      <c r="S13" s="116"/>
      <c r="T13" s="116"/>
      <c r="U13" s="116"/>
      <c r="V13" s="116"/>
      <c r="W13" s="116"/>
      <c r="X13" s="116"/>
      <c r="Y13" s="116"/>
    </row>
    <row r="14" spans="1:25" ht="12.75">
      <c r="A14" s="290">
        <f>AT3A_Schools_PS!A14</f>
        <v>5</v>
      </c>
      <c r="B14" s="290" t="s">
        <v>140</v>
      </c>
      <c r="C14" s="407">
        <v>0</v>
      </c>
      <c r="D14" s="407">
        <v>0</v>
      </c>
      <c r="E14" s="407">
        <v>0</v>
      </c>
      <c r="F14" s="411"/>
      <c r="G14" s="407">
        <v>0</v>
      </c>
      <c r="H14" s="407">
        <f>AT_19_Impl_Agency!G14</f>
        <v>0</v>
      </c>
      <c r="I14" s="407">
        <v>0</v>
      </c>
      <c r="J14" s="407">
        <v>0</v>
      </c>
      <c r="K14" s="407">
        <v>0</v>
      </c>
      <c r="L14" s="407">
        <v>0</v>
      </c>
      <c r="M14" s="407">
        <v>0</v>
      </c>
      <c r="N14" s="116">
        <f>H14-AT_19_Impl_Agency!G14</f>
        <v>0</v>
      </c>
      <c r="O14" s="116"/>
      <c r="P14" s="116"/>
      <c r="Q14" s="116"/>
      <c r="R14" s="116"/>
      <c r="S14" s="116"/>
      <c r="T14" s="116"/>
      <c r="U14" s="116"/>
      <c r="V14" s="116"/>
      <c r="W14" s="116"/>
      <c r="X14" s="116"/>
      <c r="Y14" s="116"/>
    </row>
    <row r="15" spans="1:25" ht="12.75">
      <c r="A15" s="290">
        <f>AT3A_Schools_PS!A15</f>
        <v>6</v>
      </c>
      <c r="B15" s="290" t="s">
        <v>141</v>
      </c>
      <c r="C15" s="407">
        <v>0</v>
      </c>
      <c r="D15" s="407">
        <v>0</v>
      </c>
      <c r="E15" s="407">
        <v>0</v>
      </c>
      <c r="F15" s="411"/>
      <c r="G15" s="407">
        <v>0</v>
      </c>
      <c r="H15" s="407">
        <f>AT_19_Impl_Agency!G15</f>
        <v>0</v>
      </c>
      <c r="I15" s="407">
        <v>0</v>
      </c>
      <c r="J15" s="407">
        <v>0</v>
      </c>
      <c r="K15" s="407">
        <v>0</v>
      </c>
      <c r="L15" s="407">
        <v>0</v>
      </c>
      <c r="M15" s="407">
        <v>0</v>
      </c>
      <c r="N15" s="116">
        <f>H15-AT_19_Impl_Agency!G15</f>
        <v>0</v>
      </c>
      <c r="O15" s="116"/>
      <c r="P15" s="116"/>
      <c r="Q15" s="116"/>
      <c r="R15" s="116"/>
      <c r="S15" s="116"/>
      <c r="T15" s="116"/>
      <c r="U15" s="116"/>
      <c r="V15" s="116"/>
      <c r="W15" s="116"/>
      <c r="X15" s="116"/>
      <c r="Y15" s="116"/>
    </row>
    <row r="16" spans="1:25" ht="12.75">
      <c r="A16" s="290">
        <f>AT3A_Schools_PS!A16</f>
        <v>7</v>
      </c>
      <c r="B16" s="290" t="s">
        <v>142</v>
      </c>
      <c r="C16" s="407">
        <v>0</v>
      </c>
      <c r="D16" s="407">
        <v>0</v>
      </c>
      <c r="E16" s="407">
        <v>0</v>
      </c>
      <c r="F16" s="411"/>
      <c r="G16" s="407">
        <v>0</v>
      </c>
      <c r="H16" s="407">
        <f>AT_19_Impl_Agency!G16</f>
        <v>0</v>
      </c>
      <c r="I16" s="407">
        <v>0</v>
      </c>
      <c r="J16" s="407">
        <v>0</v>
      </c>
      <c r="K16" s="407">
        <v>0</v>
      </c>
      <c r="L16" s="407">
        <v>0</v>
      </c>
      <c r="M16" s="407">
        <v>0</v>
      </c>
      <c r="N16" s="116">
        <f>H16-AT_19_Impl_Agency!G16</f>
        <v>0</v>
      </c>
      <c r="O16" s="116"/>
      <c r="P16" s="116"/>
      <c r="Q16" s="116"/>
      <c r="R16" s="116"/>
      <c r="S16" s="116"/>
      <c r="T16" s="116"/>
      <c r="U16" s="116"/>
      <c r="V16" s="116"/>
      <c r="W16" s="116"/>
      <c r="X16" s="116"/>
      <c r="Y16" s="116"/>
    </row>
    <row r="17" spans="1:25" ht="51">
      <c r="A17" s="290">
        <f>AT3A_Schools_PS!A17</f>
        <v>8</v>
      </c>
      <c r="B17" s="290" t="s">
        <v>143</v>
      </c>
      <c r="C17" s="407">
        <v>0</v>
      </c>
      <c r="D17" s="407">
        <v>0</v>
      </c>
      <c r="E17" s="407">
        <v>0</v>
      </c>
      <c r="F17" s="411" t="s">
        <v>1130</v>
      </c>
      <c r="G17" s="407">
        <v>6</v>
      </c>
      <c r="H17" s="407">
        <f>AT_19_Impl_Agency!G17</f>
        <v>66</v>
      </c>
      <c r="I17" s="407">
        <v>13466</v>
      </c>
      <c r="J17" s="407">
        <v>0</v>
      </c>
      <c r="K17" s="407">
        <v>0</v>
      </c>
      <c r="L17" s="407">
        <v>0</v>
      </c>
      <c r="M17" s="407">
        <v>0</v>
      </c>
      <c r="N17" s="116">
        <f>H17-AT_19_Impl_Agency!G17</f>
        <v>0</v>
      </c>
      <c r="O17" s="116"/>
      <c r="P17" s="116"/>
      <c r="Q17" s="116"/>
      <c r="R17" s="116"/>
      <c r="S17" s="116"/>
      <c r="T17" s="116"/>
      <c r="U17" s="116"/>
      <c r="V17" s="116"/>
      <c r="W17" s="116"/>
      <c r="X17" s="116"/>
      <c r="Y17" s="116"/>
    </row>
    <row r="18" spans="1:25" ht="12.75">
      <c r="A18" s="290">
        <f>AT3A_Schools_PS!A18</f>
        <v>9</v>
      </c>
      <c r="B18" s="290" t="s">
        <v>144</v>
      </c>
      <c r="C18" s="407">
        <v>0</v>
      </c>
      <c r="D18" s="407">
        <v>0</v>
      </c>
      <c r="E18" s="407">
        <v>0</v>
      </c>
      <c r="F18" s="411"/>
      <c r="G18" s="407">
        <v>0</v>
      </c>
      <c r="H18" s="407">
        <f>AT_19_Impl_Agency!G18</f>
        <v>0</v>
      </c>
      <c r="I18" s="407">
        <v>0</v>
      </c>
      <c r="J18" s="407">
        <v>0</v>
      </c>
      <c r="K18" s="407">
        <v>0</v>
      </c>
      <c r="L18" s="407">
        <v>0</v>
      </c>
      <c r="M18" s="407">
        <v>0</v>
      </c>
      <c r="N18" s="116">
        <f>H18-AT_19_Impl_Agency!G18</f>
        <v>0</v>
      </c>
      <c r="O18" s="116"/>
      <c r="P18" s="116"/>
      <c r="Q18" s="116"/>
      <c r="R18" s="116"/>
      <c r="S18" s="116"/>
      <c r="T18" s="116"/>
      <c r="U18" s="116"/>
      <c r="V18" s="116"/>
      <c r="W18" s="116"/>
      <c r="X18" s="116"/>
      <c r="Y18" s="116"/>
    </row>
    <row r="19" spans="1:25" ht="12.75">
      <c r="A19" s="290">
        <f>AT3A_Schools_PS!A19</f>
        <v>10</v>
      </c>
      <c r="B19" s="290" t="s">
        <v>145</v>
      </c>
      <c r="C19" s="407">
        <v>0</v>
      </c>
      <c r="D19" s="407">
        <v>0</v>
      </c>
      <c r="E19" s="407">
        <v>0</v>
      </c>
      <c r="F19" s="411"/>
      <c r="G19" s="407">
        <v>0</v>
      </c>
      <c r="H19" s="407">
        <f>AT_19_Impl_Agency!G19</f>
        <v>0</v>
      </c>
      <c r="I19" s="407">
        <v>0</v>
      </c>
      <c r="J19" s="407">
        <v>0</v>
      </c>
      <c r="K19" s="407">
        <v>0</v>
      </c>
      <c r="L19" s="407">
        <v>0</v>
      </c>
      <c r="M19" s="407">
        <v>0</v>
      </c>
      <c r="N19" s="116">
        <f>H19-AT_19_Impl_Agency!G19</f>
        <v>0</v>
      </c>
      <c r="O19" s="116"/>
      <c r="P19" s="116"/>
      <c r="Q19" s="116"/>
      <c r="R19" s="116"/>
      <c r="S19" s="116"/>
      <c r="T19" s="116"/>
      <c r="U19" s="116"/>
      <c r="V19" s="116"/>
      <c r="W19" s="116"/>
      <c r="X19" s="116"/>
      <c r="Y19" s="116"/>
    </row>
    <row r="20" spans="1:25" ht="12.75">
      <c r="A20" s="290">
        <f>AT3A_Schools_PS!A20</f>
        <v>11</v>
      </c>
      <c r="B20" s="290" t="s">
        <v>146</v>
      </c>
      <c r="C20" s="407">
        <v>1</v>
      </c>
      <c r="D20" s="407">
        <v>1</v>
      </c>
      <c r="E20" s="407">
        <v>121</v>
      </c>
      <c r="F20" s="411"/>
      <c r="G20" s="407">
        <v>0</v>
      </c>
      <c r="H20" s="407">
        <f>AT_19_Impl_Agency!G20</f>
        <v>0</v>
      </c>
      <c r="I20" s="407">
        <v>0</v>
      </c>
      <c r="J20" s="407">
        <v>0</v>
      </c>
      <c r="K20" s="407">
        <v>0</v>
      </c>
      <c r="L20" s="407">
        <v>0</v>
      </c>
      <c r="M20" s="407">
        <v>0</v>
      </c>
      <c r="N20" s="116">
        <f>H20-AT_19_Impl_Agency!G20</f>
        <v>0</v>
      </c>
      <c r="O20" s="116"/>
      <c r="P20" s="116"/>
      <c r="Q20" s="116"/>
      <c r="R20" s="116"/>
      <c r="S20" s="116"/>
      <c r="T20" s="116"/>
      <c r="U20" s="116"/>
      <c r="V20" s="116"/>
      <c r="W20" s="116"/>
      <c r="X20" s="116"/>
      <c r="Y20" s="116"/>
    </row>
    <row r="21" spans="1:25" ht="12.75">
      <c r="A21" s="290">
        <f>AT3A_Schools_PS!A21</f>
        <v>12</v>
      </c>
      <c r="B21" s="290" t="s">
        <v>147</v>
      </c>
      <c r="C21" s="407">
        <v>0</v>
      </c>
      <c r="D21" s="407">
        <v>0</v>
      </c>
      <c r="E21" s="407">
        <v>0</v>
      </c>
      <c r="F21" s="411"/>
      <c r="G21" s="407">
        <v>0</v>
      </c>
      <c r="H21" s="407">
        <f>AT_19_Impl_Agency!G21</f>
        <v>0</v>
      </c>
      <c r="I21" s="407">
        <v>0</v>
      </c>
      <c r="J21" s="407">
        <v>0</v>
      </c>
      <c r="K21" s="407">
        <v>0</v>
      </c>
      <c r="L21" s="407">
        <v>0</v>
      </c>
      <c r="M21" s="407">
        <v>0</v>
      </c>
      <c r="N21" s="116">
        <f>H21-AT_19_Impl_Agency!G21</f>
        <v>0</v>
      </c>
      <c r="O21" s="116"/>
      <c r="P21" s="116"/>
      <c r="Q21" s="116"/>
      <c r="R21" s="116"/>
      <c r="S21" s="116"/>
      <c r="T21" s="116"/>
      <c r="U21" s="116"/>
      <c r="V21" s="116"/>
      <c r="W21" s="116"/>
      <c r="X21" s="116"/>
      <c r="Y21" s="116"/>
    </row>
    <row r="22" spans="1:25" ht="12.75">
      <c r="A22" s="290">
        <f>AT3A_Schools_PS!A22</f>
        <v>13</v>
      </c>
      <c r="B22" s="290" t="s">
        <v>148</v>
      </c>
      <c r="C22" s="407">
        <v>0</v>
      </c>
      <c r="D22" s="407">
        <v>0</v>
      </c>
      <c r="E22" s="407">
        <v>0</v>
      </c>
      <c r="F22" s="411"/>
      <c r="G22" s="407">
        <v>0</v>
      </c>
      <c r="H22" s="407">
        <f>AT_19_Impl_Agency!G22</f>
        <v>0</v>
      </c>
      <c r="I22" s="407">
        <v>0</v>
      </c>
      <c r="J22" s="407">
        <v>0</v>
      </c>
      <c r="K22" s="407">
        <v>0</v>
      </c>
      <c r="L22" s="407">
        <v>0</v>
      </c>
      <c r="M22" s="407">
        <v>0</v>
      </c>
      <c r="N22" s="116">
        <f>H22-AT_19_Impl_Agency!G22</f>
        <v>0</v>
      </c>
      <c r="O22" s="116"/>
      <c r="P22" s="116"/>
      <c r="Q22" s="116"/>
      <c r="R22" s="116"/>
      <c r="S22" s="116"/>
      <c r="T22" s="116"/>
      <c r="U22" s="116"/>
      <c r="V22" s="116"/>
      <c r="W22" s="116"/>
      <c r="X22" s="116"/>
      <c r="Y22" s="116"/>
    </row>
    <row r="23" spans="1:25" ht="38.25">
      <c r="A23" s="290">
        <f>AT3A_Schools_PS!A23</f>
        <v>14</v>
      </c>
      <c r="B23" s="290" t="s">
        <v>149</v>
      </c>
      <c r="C23" s="407">
        <v>0</v>
      </c>
      <c r="D23" s="407">
        <v>0</v>
      </c>
      <c r="E23" s="407">
        <v>0</v>
      </c>
      <c r="F23" s="411" t="s">
        <v>1131</v>
      </c>
      <c r="G23" s="407">
        <v>6</v>
      </c>
      <c r="H23" s="407">
        <f>AT_19_Impl_Agency!G23</f>
        <v>356</v>
      </c>
      <c r="I23" s="407">
        <v>60018</v>
      </c>
      <c r="J23" s="407">
        <v>0</v>
      </c>
      <c r="K23" s="407">
        <v>0</v>
      </c>
      <c r="L23" s="407">
        <v>0</v>
      </c>
      <c r="M23" s="407">
        <v>0</v>
      </c>
      <c r="N23" s="116">
        <f>H23-AT_19_Impl_Agency!G23</f>
        <v>0</v>
      </c>
      <c r="O23" s="116"/>
      <c r="P23" s="116"/>
      <c r="Q23" s="116"/>
      <c r="R23" s="116"/>
      <c r="S23" s="116"/>
      <c r="T23" s="116"/>
      <c r="U23" s="116"/>
      <c r="V23" s="116"/>
      <c r="W23" s="116"/>
      <c r="X23" s="116"/>
      <c r="Y23" s="116"/>
    </row>
    <row r="24" spans="1:25" ht="12.75">
      <c r="A24" s="290">
        <f>AT3A_Schools_PS!A24</f>
        <v>15</v>
      </c>
      <c r="B24" s="290" t="s">
        <v>150</v>
      </c>
      <c r="C24" s="407">
        <v>0</v>
      </c>
      <c r="D24" s="407">
        <v>0</v>
      </c>
      <c r="E24" s="407">
        <v>0</v>
      </c>
      <c r="F24" s="411"/>
      <c r="G24" s="407">
        <v>0</v>
      </c>
      <c r="H24" s="407">
        <f>AT_19_Impl_Agency!G24</f>
        <v>0</v>
      </c>
      <c r="I24" s="407">
        <v>0</v>
      </c>
      <c r="J24" s="407">
        <v>0</v>
      </c>
      <c r="K24" s="407"/>
      <c r="L24" s="407">
        <v>0</v>
      </c>
      <c r="M24" s="407">
        <v>0</v>
      </c>
      <c r="N24" s="116">
        <f>H24-AT_19_Impl_Agency!G24</f>
        <v>0</v>
      </c>
      <c r="O24" s="116"/>
      <c r="P24" s="116"/>
      <c r="Q24" s="116"/>
      <c r="R24" s="116"/>
      <c r="S24" s="116"/>
      <c r="T24" s="116"/>
      <c r="U24" s="116"/>
      <c r="V24" s="116"/>
      <c r="W24" s="116"/>
      <c r="X24" s="116"/>
      <c r="Y24" s="116"/>
    </row>
    <row r="25" spans="1:25" ht="12.75">
      <c r="A25" s="290">
        <f>AT3A_Schools_PS!A25</f>
        <v>16</v>
      </c>
      <c r="B25" s="290" t="s">
        <v>151</v>
      </c>
      <c r="C25" s="407">
        <v>0</v>
      </c>
      <c r="D25" s="407">
        <v>0</v>
      </c>
      <c r="E25" s="407">
        <v>0</v>
      </c>
      <c r="F25" s="411"/>
      <c r="G25" s="407">
        <v>0</v>
      </c>
      <c r="H25" s="407">
        <f>AT_19_Impl_Agency!G25</f>
        <v>0</v>
      </c>
      <c r="I25" s="407">
        <v>0</v>
      </c>
      <c r="J25" s="407">
        <v>0</v>
      </c>
      <c r="K25" s="407">
        <v>0</v>
      </c>
      <c r="L25" s="407">
        <v>0</v>
      </c>
      <c r="M25" s="407">
        <v>0</v>
      </c>
      <c r="N25" s="116">
        <f>H25-AT_19_Impl_Agency!G25</f>
        <v>0</v>
      </c>
      <c r="O25" s="116"/>
      <c r="P25" s="116"/>
      <c r="Q25" s="116"/>
      <c r="R25" s="116"/>
      <c r="S25" s="116"/>
      <c r="T25" s="116"/>
      <c r="U25" s="116"/>
      <c r="V25" s="116"/>
      <c r="W25" s="116"/>
      <c r="X25" s="116"/>
      <c r="Y25" s="116"/>
    </row>
    <row r="26" spans="1:25" ht="25.5">
      <c r="A26" s="290">
        <f>AT3A_Schools_PS!A26</f>
        <v>17</v>
      </c>
      <c r="B26" s="290" t="s">
        <v>152</v>
      </c>
      <c r="C26" s="407">
        <v>0</v>
      </c>
      <c r="D26" s="407">
        <v>0</v>
      </c>
      <c r="E26" s="407">
        <v>0</v>
      </c>
      <c r="F26" s="411" t="s">
        <v>1132</v>
      </c>
      <c r="G26" s="407">
        <v>5</v>
      </c>
      <c r="H26" s="407">
        <f>AT_19_Impl_Agency!G26</f>
        <v>237</v>
      </c>
      <c r="I26" s="407">
        <v>37111</v>
      </c>
      <c r="J26" s="407">
        <v>0</v>
      </c>
      <c r="K26" s="407">
        <v>0</v>
      </c>
      <c r="L26" s="407">
        <v>0</v>
      </c>
      <c r="M26" s="407">
        <v>0</v>
      </c>
      <c r="N26" s="116">
        <f>H26-AT_19_Impl_Agency!G26</f>
        <v>0</v>
      </c>
      <c r="O26" s="116"/>
      <c r="P26" s="116"/>
      <c r="Q26" s="116"/>
      <c r="R26" s="116"/>
      <c r="S26" s="116"/>
      <c r="T26" s="116"/>
      <c r="U26" s="116"/>
      <c r="V26" s="116"/>
      <c r="W26" s="116"/>
      <c r="X26" s="116"/>
      <c r="Y26" s="116"/>
    </row>
    <row r="27" spans="1:25" ht="63.75">
      <c r="A27" s="290">
        <f>AT3A_Schools_PS!A27</f>
        <v>18</v>
      </c>
      <c r="B27" s="290" t="s">
        <v>153</v>
      </c>
      <c r="C27" s="407">
        <v>0</v>
      </c>
      <c r="D27" s="407">
        <v>0</v>
      </c>
      <c r="E27" s="407">
        <v>0</v>
      </c>
      <c r="F27" s="411" t="s">
        <v>1133</v>
      </c>
      <c r="G27" s="407">
        <v>7</v>
      </c>
      <c r="H27" s="407">
        <f>AT_19_Impl_Agency!G27</f>
        <v>167</v>
      </c>
      <c r="I27" s="407">
        <v>43751</v>
      </c>
      <c r="J27" s="407">
        <v>0</v>
      </c>
      <c r="K27" s="407">
        <v>0</v>
      </c>
      <c r="L27" s="407">
        <v>0</v>
      </c>
      <c r="M27" s="407">
        <v>0</v>
      </c>
      <c r="N27" s="116">
        <f>H27-AT_19_Impl_Agency!G27</f>
        <v>0</v>
      </c>
      <c r="O27" s="116"/>
      <c r="P27" s="116"/>
      <c r="Q27" s="116"/>
      <c r="R27" s="116"/>
      <c r="S27" s="116"/>
      <c r="T27" s="116"/>
      <c r="U27" s="116"/>
      <c r="V27" s="116"/>
      <c r="W27" s="116"/>
      <c r="X27" s="116"/>
      <c r="Y27" s="116"/>
    </row>
    <row r="28" spans="1:25" ht="12.75">
      <c r="A28" s="290">
        <f>AT3A_Schools_PS!A28</f>
        <v>19</v>
      </c>
      <c r="B28" s="290" t="s">
        <v>154</v>
      </c>
      <c r="C28" s="407">
        <v>1</v>
      </c>
      <c r="D28" s="407">
        <v>30</v>
      </c>
      <c r="E28" s="407">
        <v>5540</v>
      </c>
      <c r="F28" s="411" t="s">
        <v>1134</v>
      </c>
      <c r="G28" s="407">
        <v>2</v>
      </c>
      <c r="H28" s="407">
        <f>AT_19_Impl_Agency!G28</f>
        <v>18</v>
      </c>
      <c r="I28" s="407">
        <v>1865</v>
      </c>
      <c r="J28" s="407">
        <v>0</v>
      </c>
      <c r="K28" s="407">
        <v>0</v>
      </c>
      <c r="L28" s="407">
        <v>0</v>
      </c>
      <c r="M28" s="407">
        <v>0</v>
      </c>
      <c r="N28" s="116">
        <f>H28-AT_19_Impl_Agency!G28</f>
        <v>0</v>
      </c>
      <c r="O28" s="116"/>
      <c r="P28" s="116"/>
      <c r="Q28" s="116"/>
      <c r="R28" s="116"/>
      <c r="S28" s="116"/>
      <c r="T28" s="116"/>
      <c r="U28" s="116"/>
      <c r="V28" s="116"/>
      <c r="W28" s="116"/>
      <c r="X28" s="116"/>
      <c r="Y28" s="116"/>
    </row>
    <row r="29" spans="1:25" ht="12.75">
      <c r="A29" s="290">
        <f>AT3A_Schools_PS!A29</f>
        <v>20</v>
      </c>
      <c r="B29" s="290" t="s">
        <v>155</v>
      </c>
      <c r="C29" s="407">
        <v>0</v>
      </c>
      <c r="D29" s="407">
        <v>0</v>
      </c>
      <c r="E29" s="407">
        <v>0</v>
      </c>
      <c r="F29" s="411"/>
      <c r="G29" s="407">
        <v>0</v>
      </c>
      <c r="H29" s="407">
        <f>AT_19_Impl_Agency!G29</f>
        <v>0</v>
      </c>
      <c r="I29" s="407">
        <v>0</v>
      </c>
      <c r="J29" s="407">
        <v>0</v>
      </c>
      <c r="K29" s="407">
        <v>0</v>
      </c>
      <c r="L29" s="407">
        <v>0</v>
      </c>
      <c r="M29" s="407">
        <v>0</v>
      </c>
      <c r="N29" s="116">
        <f>H29-AT_19_Impl_Agency!G29</f>
        <v>0</v>
      </c>
      <c r="O29" s="116"/>
      <c r="P29" s="116"/>
      <c r="Q29" s="116"/>
      <c r="R29" s="116"/>
      <c r="S29" s="116"/>
      <c r="T29" s="116"/>
      <c r="U29" s="116"/>
      <c r="V29" s="116"/>
      <c r="W29" s="116"/>
      <c r="X29" s="116"/>
      <c r="Y29" s="116"/>
    </row>
    <row r="30" spans="1:25" ht="12.75">
      <c r="A30" s="290">
        <f>AT3A_Schools_PS!A30</f>
        <v>21</v>
      </c>
      <c r="B30" s="290" t="s">
        <v>156</v>
      </c>
      <c r="C30" s="407">
        <v>0</v>
      </c>
      <c r="D30" s="407">
        <v>0</v>
      </c>
      <c r="E30" s="407">
        <v>0</v>
      </c>
      <c r="F30" s="411"/>
      <c r="G30" s="407">
        <v>0</v>
      </c>
      <c r="H30" s="407">
        <f>AT_19_Impl_Agency!G30</f>
        <v>0</v>
      </c>
      <c r="I30" s="407">
        <v>0</v>
      </c>
      <c r="J30" s="407">
        <v>0</v>
      </c>
      <c r="K30" s="407">
        <v>0</v>
      </c>
      <c r="L30" s="407">
        <v>0</v>
      </c>
      <c r="M30" s="407">
        <v>0</v>
      </c>
      <c r="N30" s="116">
        <f>H30-AT_19_Impl_Agency!G30</f>
        <v>0</v>
      </c>
      <c r="O30" s="116"/>
      <c r="P30" s="116"/>
      <c r="Q30" s="116"/>
      <c r="R30" s="116"/>
      <c r="S30" s="116"/>
      <c r="T30" s="116"/>
      <c r="U30" s="116"/>
      <c r="V30" s="116"/>
      <c r="W30" s="116"/>
      <c r="X30" s="116"/>
      <c r="Y30" s="116"/>
    </row>
    <row r="31" spans="1:25" ht="12.75">
      <c r="A31" s="290">
        <f>AT3A_Schools_PS!A31</f>
        <v>22</v>
      </c>
      <c r="B31" s="290" t="s">
        <v>157</v>
      </c>
      <c r="C31" s="407">
        <v>0</v>
      </c>
      <c r="D31" s="407">
        <v>0</v>
      </c>
      <c r="E31" s="407">
        <v>0</v>
      </c>
      <c r="F31" s="411"/>
      <c r="G31" s="407">
        <v>0</v>
      </c>
      <c r="H31" s="407">
        <f>AT_19_Impl_Agency!G31</f>
        <v>0</v>
      </c>
      <c r="I31" s="407">
        <v>0</v>
      </c>
      <c r="J31" s="407">
        <v>0</v>
      </c>
      <c r="K31" s="407">
        <v>0</v>
      </c>
      <c r="L31" s="407">
        <v>0</v>
      </c>
      <c r="M31" s="407">
        <v>0</v>
      </c>
      <c r="N31" s="116">
        <f>H31-AT_19_Impl_Agency!G31</f>
        <v>0</v>
      </c>
      <c r="O31" s="116"/>
      <c r="P31" s="116"/>
      <c r="Q31" s="116"/>
      <c r="R31" s="116"/>
      <c r="S31" s="116"/>
      <c r="T31" s="116"/>
      <c r="U31" s="116"/>
      <c r="V31" s="116"/>
      <c r="W31" s="116"/>
      <c r="X31" s="116"/>
      <c r="Y31" s="116"/>
    </row>
    <row r="32" spans="1:25" ht="12.75">
      <c r="A32" s="290">
        <f>AT3A_Schools_PS!A32</f>
        <v>23</v>
      </c>
      <c r="B32" s="290" t="s">
        <v>158</v>
      </c>
      <c r="C32" s="407">
        <v>0</v>
      </c>
      <c r="D32" s="407">
        <v>0</v>
      </c>
      <c r="E32" s="407">
        <v>0</v>
      </c>
      <c r="F32" s="411"/>
      <c r="G32" s="407">
        <v>0</v>
      </c>
      <c r="H32" s="407">
        <f>AT_19_Impl_Agency!G32</f>
        <v>0</v>
      </c>
      <c r="I32" s="407">
        <v>0</v>
      </c>
      <c r="J32" s="407">
        <v>0</v>
      </c>
      <c r="K32" s="407">
        <v>0</v>
      </c>
      <c r="L32" s="407">
        <v>0</v>
      </c>
      <c r="M32" s="407">
        <v>0</v>
      </c>
      <c r="N32" s="116">
        <f>H32-AT_19_Impl_Agency!G32</f>
        <v>0</v>
      </c>
      <c r="O32" s="116"/>
      <c r="P32" s="116"/>
      <c r="Q32" s="116"/>
      <c r="R32" s="116"/>
      <c r="S32" s="116"/>
      <c r="T32" s="116"/>
      <c r="U32" s="116"/>
      <c r="V32" s="116"/>
      <c r="W32" s="116"/>
      <c r="X32" s="116"/>
      <c r="Y32" s="116"/>
    </row>
    <row r="33" spans="1:25" ht="12.75">
      <c r="A33" s="290">
        <f>AT3A_Schools_PS!A33</f>
        <v>24</v>
      </c>
      <c r="B33" s="290" t="s">
        <v>159</v>
      </c>
      <c r="C33" s="407">
        <v>0</v>
      </c>
      <c r="D33" s="407">
        <v>0</v>
      </c>
      <c r="E33" s="407">
        <v>0</v>
      </c>
      <c r="F33" s="411"/>
      <c r="G33" s="407">
        <v>0</v>
      </c>
      <c r="H33" s="407">
        <f>AT_19_Impl_Agency!G33</f>
        <v>0</v>
      </c>
      <c r="I33" s="407">
        <v>0</v>
      </c>
      <c r="J33" s="407">
        <v>0</v>
      </c>
      <c r="K33" s="407">
        <v>0</v>
      </c>
      <c r="L33" s="407">
        <v>0</v>
      </c>
      <c r="M33" s="407">
        <v>0</v>
      </c>
      <c r="N33" s="116">
        <f>H33-AT_19_Impl_Agency!G33</f>
        <v>0</v>
      </c>
      <c r="O33" s="116"/>
      <c r="P33" s="116"/>
      <c r="Q33" s="116"/>
      <c r="R33" s="116"/>
      <c r="S33" s="116"/>
      <c r="T33" s="116"/>
      <c r="U33" s="116"/>
      <c r="V33" s="116"/>
      <c r="W33" s="116"/>
      <c r="X33" s="116"/>
      <c r="Y33" s="116"/>
    </row>
    <row r="34" spans="1:25" ht="12.75">
      <c r="A34" s="290">
        <f>AT3A_Schools_PS!A34</f>
        <v>25</v>
      </c>
      <c r="B34" s="290" t="s">
        <v>160</v>
      </c>
      <c r="C34" s="407">
        <v>0</v>
      </c>
      <c r="D34" s="407">
        <v>0</v>
      </c>
      <c r="E34" s="407">
        <v>0</v>
      </c>
      <c r="F34" s="411"/>
      <c r="G34" s="407">
        <v>0</v>
      </c>
      <c r="H34" s="407">
        <f>AT_19_Impl_Agency!G34</f>
        <v>0</v>
      </c>
      <c r="I34" s="407">
        <v>0</v>
      </c>
      <c r="J34" s="407">
        <v>0</v>
      </c>
      <c r="K34" s="407">
        <v>0</v>
      </c>
      <c r="L34" s="407">
        <v>0</v>
      </c>
      <c r="M34" s="407">
        <v>0</v>
      </c>
      <c r="N34" s="116">
        <f>H34-AT_19_Impl_Agency!G34</f>
        <v>0</v>
      </c>
      <c r="O34" s="116"/>
      <c r="P34" s="116"/>
      <c r="Q34" s="116"/>
      <c r="R34" s="116"/>
      <c r="S34" s="116"/>
      <c r="T34" s="116"/>
      <c r="U34" s="116"/>
      <c r="V34" s="116"/>
      <c r="W34" s="116"/>
      <c r="X34" s="116"/>
      <c r="Y34" s="116"/>
    </row>
    <row r="35" spans="1:25" ht="76.5">
      <c r="A35" s="290">
        <f>AT3A_Schools_PS!A35</f>
        <v>26</v>
      </c>
      <c r="B35" s="290" t="s">
        <v>161</v>
      </c>
      <c r="C35" s="407">
        <v>0</v>
      </c>
      <c r="D35" s="407">
        <v>0</v>
      </c>
      <c r="E35" s="407">
        <v>0</v>
      </c>
      <c r="F35" s="411" t="s">
        <v>1135</v>
      </c>
      <c r="G35" s="407">
        <v>0</v>
      </c>
      <c r="H35" s="407">
        <v>0</v>
      </c>
      <c r="I35" s="407">
        <v>0</v>
      </c>
      <c r="J35" s="407">
        <v>0</v>
      </c>
      <c r="K35" s="407">
        <v>0</v>
      </c>
      <c r="L35" s="407">
        <v>0</v>
      </c>
      <c r="M35" s="407">
        <v>0</v>
      </c>
      <c r="N35" s="116">
        <f>H35-AT_19_Impl_Agency!G35</f>
        <v>0</v>
      </c>
      <c r="O35" s="116"/>
      <c r="P35" s="116"/>
      <c r="Q35" s="116"/>
      <c r="R35" s="116"/>
      <c r="S35" s="116"/>
      <c r="T35" s="116"/>
      <c r="U35" s="116"/>
      <c r="V35" s="116"/>
      <c r="W35" s="116"/>
      <c r="X35" s="116"/>
      <c r="Y35" s="116"/>
    </row>
    <row r="36" spans="1:25" ht="12.75">
      <c r="A36" s="290">
        <f>AT3A_Schools_PS!A36</f>
        <v>27</v>
      </c>
      <c r="B36" s="290" t="s">
        <v>162</v>
      </c>
      <c r="C36" s="407">
        <v>0</v>
      </c>
      <c r="D36" s="407">
        <v>0</v>
      </c>
      <c r="E36" s="407">
        <v>0</v>
      </c>
      <c r="F36" s="411"/>
      <c r="G36" s="407">
        <v>0</v>
      </c>
      <c r="H36" s="407">
        <f>AT_19_Impl_Agency!G36</f>
        <v>0</v>
      </c>
      <c r="I36" s="407">
        <v>0</v>
      </c>
      <c r="J36" s="407">
        <v>0</v>
      </c>
      <c r="K36" s="407">
        <v>0</v>
      </c>
      <c r="L36" s="407">
        <v>0</v>
      </c>
      <c r="M36" s="407">
        <v>0</v>
      </c>
      <c r="N36" s="116">
        <f>H36-AT_19_Impl_Agency!G36</f>
        <v>0</v>
      </c>
      <c r="O36" s="116"/>
      <c r="P36" s="116"/>
      <c r="Q36" s="116"/>
      <c r="R36" s="116"/>
      <c r="S36" s="116"/>
      <c r="T36" s="116"/>
      <c r="U36" s="116"/>
      <c r="V36" s="116"/>
      <c r="W36" s="116"/>
      <c r="X36" s="116"/>
      <c r="Y36" s="116"/>
    </row>
    <row r="37" spans="1:25" ht="102" customHeight="1">
      <c r="A37" s="290">
        <f>AT3A_Schools_PS!A37</f>
        <v>28</v>
      </c>
      <c r="B37" s="290" t="s">
        <v>163</v>
      </c>
      <c r="C37" s="407">
        <v>0</v>
      </c>
      <c r="D37" s="407">
        <v>0</v>
      </c>
      <c r="E37" s="407">
        <v>0</v>
      </c>
      <c r="F37" s="411" t="s">
        <v>1136</v>
      </c>
      <c r="G37" s="407">
        <v>12</v>
      </c>
      <c r="H37" s="407">
        <f>AT_19_Impl_Agency!G37</f>
        <v>743</v>
      </c>
      <c r="I37" s="407">
        <v>100076</v>
      </c>
      <c r="J37" s="407">
        <v>0</v>
      </c>
      <c r="K37" s="407">
        <v>0</v>
      </c>
      <c r="L37" s="407">
        <v>0</v>
      </c>
      <c r="M37" s="407">
        <v>0</v>
      </c>
      <c r="N37" s="116">
        <f>H37-AT_19_Impl_Agency!G37</f>
        <v>0</v>
      </c>
      <c r="O37" s="116"/>
      <c r="P37" s="116"/>
      <c r="Q37" s="116"/>
      <c r="R37" s="116"/>
      <c r="S37" s="116"/>
      <c r="T37" s="116"/>
      <c r="U37" s="116"/>
      <c r="V37" s="116"/>
      <c r="W37" s="116"/>
      <c r="X37" s="116"/>
      <c r="Y37" s="116"/>
    </row>
    <row r="38" spans="1:25" ht="12.75">
      <c r="A38" s="290">
        <f>AT3A_Schools_PS!A38</f>
        <v>29</v>
      </c>
      <c r="B38" s="290" t="s">
        <v>164</v>
      </c>
      <c r="C38" s="407">
        <v>0</v>
      </c>
      <c r="D38" s="407">
        <v>0</v>
      </c>
      <c r="E38" s="407">
        <v>0</v>
      </c>
      <c r="F38" s="411"/>
      <c r="G38" s="407">
        <v>0</v>
      </c>
      <c r="H38" s="407">
        <f>AT_19_Impl_Agency!G38</f>
        <v>0</v>
      </c>
      <c r="I38" s="407">
        <v>0</v>
      </c>
      <c r="J38" s="407">
        <v>0</v>
      </c>
      <c r="K38" s="407">
        <v>0</v>
      </c>
      <c r="L38" s="407">
        <v>0</v>
      </c>
      <c r="M38" s="407">
        <v>0</v>
      </c>
      <c r="N38" s="116">
        <f>H38-AT_19_Impl_Agency!G38</f>
        <v>0</v>
      </c>
      <c r="O38" s="116"/>
      <c r="P38" s="116"/>
      <c r="Q38" s="116"/>
      <c r="R38" s="116"/>
      <c r="S38" s="116"/>
      <c r="T38" s="116"/>
      <c r="U38" s="116"/>
      <c r="V38" s="116"/>
      <c r="W38" s="116"/>
      <c r="X38" s="116"/>
      <c r="Y38" s="116"/>
    </row>
    <row r="39" spans="1:25" ht="12.75">
      <c r="A39" s="290">
        <f>AT3A_Schools_PS!A39</f>
        <v>30</v>
      </c>
      <c r="B39" s="290" t="s">
        <v>165</v>
      </c>
      <c r="C39" s="407">
        <v>0</v>
      </c>
      <c r="D39" s="407">
        <v>0</v>
      </c>
      <c r="E39" s="407">
        <v>0</v>
      </c>
      <c r="F39" s="411"/>
      <c r="G39" s="407">
        <v>0</v>
      </c>
      <c r="H39" s="407">
        <f>AT_19_Impl_Agency!G39</f>
        <v>0</v>
      </c>
      <c r="I39" s="407">
        <v>0</v>
      </c>
      <c r="J39" s="407">
        <v>0</v>
      </c>
      <c r="K39" s="407"/>
      <c r="L39" s="407">
        <v>0</v>
      </c>
      <c r="M39" s="407">
        <v>0</v>
      </c>
      <c r="N39" s="116">
        <f>H39-AT_19_Impl_Agency!G39</f>
        <v>0</v>
      </c>
      <c r="O39" s="116"/>
      <c r="P39" s="116"/>
      <c r="Q39" s="116"/>
      <c r="R39" s="116"/>
      <c r="S39" s="116"/>
      <c r="T39" s="116"/>
      <c r="U39" s="116"/>
      <c r="V39" s="116"/>
      <c r="W39" s="116"/>
      <c r="X39" s="116"/>
      <c r="Y39" s="116"/>
    </row>
    <row r="40" spans="1:25" ht="12.75">
      <c r="A40" s="290">
        <f>AT3A_Schools_PS!A40</f>
        <v>31</v>
      </c>
      <c r="B40" s="290" t="s">
        <v>166</v>
      </c>
      <c r="C40" s="407">
        <v>0</v>
      </c>
      <c r="D40" s="407">
        <v>0</v>
      </c>
      <c r="E40" s="407">
        <v>0</v>
      </c>
      <c r="F40" s="411"/>
      <c r="G40" s="407">
        <v>0</v>
      </c>
      <c r="H40" s="407">
        <f>AT_19_Impl_Agency!G40</f>
        <v>0</v>
      </c>
      <c r="I40" s="407">
        <v>0</v>
      </c>
      <c r="J40" s="407">
        <v>0</v>
      </c>
      <c r="K40" s="407">
        <v>0</v>
      </c>
      <c r="L40" s="407">
        <v>0</v>
      </c>
      <c r="M40" s="407">
        <v>0</v>
      </c>
      <c r="N40" s="116">
        <f>H40-AT_19_Impl_Agency!G40</f>
        <v>0</v>
      </c>
      <c r="O40" s="116"/>
      <c r="P40" s="116"/>
      <c r="Q40" s="116"/>
      <c r="R40" s="116"/>
      <c r="S40" s="116"/>
      <c r="T40" s="116"/>
      <c r="U40" s="116"/>
      <c r="V40" s="116"/>
      <c r="W40" s="116"/>
      <c r="X40" s="116"/>
      <c r="Y40" s="116"/>
    </row>
    <row r="41" spans="1:25" ht="12.75">
      <c r="A41" s="290">
        <f>AT3A_Schools_PS!A41</f>
        <v>32</v>
      </c>
      <c r="B41" s="290" t="s">
        <v>167</v>
      </c>
      <c r="C41" s="407">
        <v>2</v>
      </c>
      <c r="D41" s="407">
        <v>104</v>
      </c>
      <c r="E41" s="407">
        <v>10133</v>
      </c>
      <c r="F41" s="411"/>
      <c r="G41" s="407">
        <v>0</v>
      </c>
      <c r="H41" s="407">
        <f>AT_19_Impl_Agency!G41</f>
        <v>0</v>
      </c>
      <c r="I41" s="407">
        <v>0</v>
      </c>
      <c r="J41" s="407">
        <v>0</v>
      </c>
      <c r="K41" s="407">
        <v>0</v>
      </c>
      <c r="L41" s="407">
        <v>0</v>
      </c>
      <c r="M41" s="407">
        <v>0</v>
      </c>
      <c r="N41" s="116">
        <f>H41-AT_19_Impl_Agency!G41</f>
        <v>0</v>
      </c>
      <c r="O41" s="116"/>
      <c r="P41" s="116"/>
      <c r="Q41" s="116"/>
      <c r="R41" s="116"/>
      <c r="S41" s="116"/>
      <c r="T41" s="116"/>
      <c r="U41" s="116"/>
      <c r="V41" s="116"/>
      <c r="W41" s="116"/>
      <c r="X41" s="116"/>
      <c r="Y41" s="116"/>
    </row>
    <row r="42" spans="1:25" ht="12.75">
      <c r="A42" s="290">
        <f>AT3A_Schools_PS!A42</f>
        <v>33</v>
      </c>
      <c r="B42" s="290" t="s">
        <v>168</v>
      </c>
      <c r="C42" s="407">
        <v>0</v>
      </c>
      <c r="D42" s="407">
        <v>0</v>
      </c>
      <c r="E42" s="407">
        <v>0</v>
      </c>
      <c r="F42" s="411"/>
      <c r="G42" s="407">
        <v>0</v>
      </c>
      <c r="H42" s="407">
        <f>AT_19_Impl_Agency!G42</f>
        <v>0</v>
      </c>
      <c r="I42" s="407">
        <v>0</v>
      </c>
      <c r="J42" s="407">
        <v>0</v>
      </c>
      <c r="K42" s="407">
        <v>0</v>
      </c>
      <c r="L42" s="407">
        <v>0</v>
      </c>
      <c r="M42" s="407">
        <v>0</v>
      </c>
      <c r="N42" s="116">
        <f>H42-AT_19_Impl_Agency!G42</f>
        <v>0</v>
      </c>
      <c r="O42" s="116"/>
      <c r="P42" s="116"/>
      <c r="Q42" s="116"/>
      <c r="R42" s="116"/>
      <c r="S42" s="116"/>
      <c r="T42" s="116"/>
      <c r="U42" s="116"/>
      <c r="V42" s="116"/>
      <c r="W42" s="116"/>
      <c r="X42" s="116"/>
      <c r="Y42" s="116"/>
    </row>
    <row r="43" spans="1:25" ht="12.75">
      <c r="A43" s="290">
        <f>AT3A_Schools_PS!A43</f>
        <v>34</v>
      </c>
      <c r="B43" s="290" t="s">
        <v>169</v>
      </c>
      <c r="C43" s="407">
        <v>0</v>
      </c>
      <c r="D43" s="407">
        <v>0</v>
      </c>
      <c r="E43" s="407">
        <v>0</v>
      </c>
      <c r="F43" s="411"/>
      <c r="G43" s="407">
        <v>0</v>
      </c>
      <c r="H43" s="407">
        <f>AT_19_Impl_Agency!G43</f>
        <v>0</v>
      </c>
      <c r="I43" s="407">
        <v>0</v>
      </c>
      <c r="J43" s="407">
        <v>0</v>
      </c>
      <c r="K43" s="407">
        <v>0</v>
      </c>
      <c r="L43" s="407">
        <v>0</v>
      </c>
      <c r="M43" s="407">
        <v>0</v>
      </c>
      <c r="N43" s="116">
        <f>H43-AT_19_Impl_Agency!G43</f>
        <v>0</v>
      </c>
      <c r="O43" s="116"/>
      <c r="P43" s="116"/>
      <c r="Q43" s="116"/>
      <c r="R43" s="116"/>
      <c r="S43" s="116"/>
      <c r="T43" s="116"/>
      <c r="U43" s="116"/>
      <c r="V43" s="116"/>
      <c r="W43" s="116"/>
      <c r="X43" s="116"/>
      <c r="Y43" s="116"/>
    </row>
    <row r="44" spans="1:25" ht="25.5">
      <c r="A44" s="290">
        <f>AT3A_Schools_PS!A44</f>
        <v>35</v>
      </c>
      <c r="B44" s="290" t="s">
        <v>170</v>
      </c>
      <c r="C44" s="407">
        <v>10</v>
      </c>
      <c r="D44" s="407">
        <v>10</v>
      </c>
      <c r="E44" s="407">
        <v>1092</v>
      </c>
      <c r="F44" s="411" t="s">
        <v>1137</v>
      </c>
      <c r="G44" s="407">
        <v>3</v>
      </c>
      <c r="H44" s="407">
        <f>AT_19_Impl_Agency!G44</f>
        <v>516</v>
      </c>
      <c r="I44" s="407">
        <v>54191</v>
      </c>
      <c r="J44" s="407">
        <v>0</v>
      </c>
      <c r="K44" s="407">
        <v>0</v>
      </c>
      <c r="L44" s="407">
        <v>0</v>
      </c>
      <c r="M44" s="407">
        <v>0</v>
      </c>
      <c r="N44" s="116">
        <f>H44-AT_19_Impl_Agency!G44</f>
        <v>0</v>
      </c>
      <c r="O44" s="116"/>
      <c r="P44" s="116"/>
      <c r="Q44" s="116"/>
      <c r="R44" s="116"/>
      <c r="S44" s="116"/>
      <c r="T44" s="116"/>
      <c r="U44" s="116"/>
      <c r="V44" s="116"/>
      <c r="W44" s="116"/>
      <c r="X44" s="116"/>
      <c r="Y44" s="116"/>
    </row>
    <row r="45" spans="1:25" ht="12.75">
      <c r="A45" s="290">
        <f>AT3A_Schools_PS!A45</f>
        <v>36</v>
      </c>
      <c r="B45" s="290" t="s">
        <v>171</v>
      </c>
      <c r="C45" s="407">
        <v>0</v>
      </c>
      <c r="D45" s="407">
        <v>0</v>
      </c>
      <c r="E45" s="407">
        <v>0</v>
      </c>
      <c r="F45" s="411"/>
      <c r="G45" s="407">
        <v>0</v>
      </c>
      <c r="H45" s="407">
        <f>AT_19_Impl_Agency!G45</f>
        <v>0</v>
      </c>
      <c r="I45" s="407">
        <v>0</v>
      </c>
      <c r="J45" s="407">
        <v>0</v>
      </c>
      <c r="K45" s="407">
        <v>0</v>
      </c>
      <c r="L45" s="407">
        <v>0</v>
      </c>
      <c r="M45" s="407">
        <v>0</v>
      </c>
      <c r="N45" s="116">
        <f>H45-AT_19_Impl_Agency!G45</f>
        <v>0</v>
      </c>
      <c r="O45" s="116"/>
      <c r="P45" s="116"/>
      <c r="Q45" s="116"/>
      <c r="R45" s="116"/>
      <c r="S45" s="116"/>
      <c r="T45" s="116"/>
      <c r="U45" s="116"/>
      <c r="V45" s="116"/>
      <c r="W45" s="116"/>
      <c r="X45" s="116"/>
      <c r="Y45" s="116"/>
    </row>
    <row r="46" spans="1:25" ht="51">
      <c r="A46" s="290">
        <f>AT3A_Schools_PS!A46</f>
        <v>37</v>
      </c>
      <c r="B46" s="290" t="s">
        <v>172</v>
      </c>
      <c r="C46" s="407">
        <v>0</v>
      </c>
      <c r="D46" s="407">
        <v>0</v>
      </c>
      <c r="E46" s="407">
        <v>0</v>
      </c>
      <c r="F46" s="411" t="s">
        <v>1138</v>
      </c>
      <c r="G46" s="407">
        <v>6</v>
      </c>
      <c r="H46" s="407">
        <f>AT_19_Impl_Agency!G46</f>
        <v>133</v>
      </c>
      <c r="I46" s="407">
        <v>13274</v>
      </c>
      <c r="J46" s="407">
        <v>0</v>
      </c>
      <c r="K46" s="407">
        <v>0</v>
      </c>
      <c r="L46" s="407">
        <v>0</v>
      </c>
      <c r="M46" s="407">
        <v>0</v>
      </c>
      <c r="N46" s="116">
        <f>H46-AT_19_Impl_Agency!G46</f>
        <v>0</v>
      </c>
      <c r="O46" s="116"/>
      <c r="P46" s="116"/>
      <c r="Q46" s="116"/>
      <c r="R46" s="116"/>
      <c r="S46" s="116"/>
      <c r="T46" s="116"/>
      <c r="U46" s="116"/>
      <c r="V46" s="116"/>
      <c r="W46" s="116"/>
      <c r="X46" s="116"/>
      <c r="Y46" s="116"/>
    </row>
    <row r="47" spans="1:25" ht="12.75">
      <c r="A47" s="290">
        <f>AT3A_Schools_PS!A47</f>
        <v>38</v>
      </c>
      <c r="B47" s="290" t="s">
        <v>173</v>
      </c>
      <c r="C47" s="407">
        <v>0</v>
      </c>
      <c r="D47" s="407">
        <v>0</v>
      </c>
      <c r="E47" s="407">
        <v>0</v>
      </c>
      <c r="F47" s="411"/>
      <c r="G47" s="407">
        <v>0</v>
      </c>
      <c r="H47" s="407">
        <f>AT_19_Impl_Agency!G47</f>
        <v>0</v>
      </c>
      <c r="I47" s="407">
        <v>0</v>
      </c>
      <c r="J47" s="407">
        <v>0</v>
      </c>
      <c r="K47" s="407">
        <v>0</v>
      </c>
      <c r="L47" s="407">
        <v>0</v>
      </c>
      <c r="M47" s="407">
        <v>0</v>
      </c>
      <c r="N47" s="116">
        <f>H47-AT_19_Impl_Agency!G47</f>
        <v>0</v>
      </c>
      <c r="O47" s="116"/>
      <c r="P47" s="116"/>
      <c r="Q47" s="116"/>
      <c r="R47" s="116"/>
      <c r="S47" s="116"/>
      <c r="T47" s="116"/>
      <c r="U47" s="116"/>
      <c r="V47" s="116"/>
      <c r="W47" s="116"/>
      <c r="X47" s="116"/>
      <c r="Y47" s="116"/>
    </row>
    <row r="48" spans="1:25" ht="12.75">
      <c r="A48" s="290">
        <f>AT3A_Schools_PS!A48</f>
        <v>39</v>
      </c>
      <c r="B48" s="290" t="s">
        <v>174</v>
      </c>
      <c r="C48" s="407">
        <v>1</v>
      </c>
      <c r="D48" s="407">
        <v>20</v>
      </c>
      <c r="E48" s="407">
        <v>2302</v>
      </c>
      <c r="F48" s="411"/>
      <c r="G48" s="407">
        <v>0</v>
      </c>
      <c r="H48" s="407">
        <f>AT_19_Impl_Agency!G48</f>
        <v>0</v>
      </c>
      <c r="I48" s="407">
        <v>0</v>
      </c>
      <c r="J48" s="407">
        <v>0</v>
      </c>
      <c r="K48" s="407">
        <v>0</v>
      </c>
      <c r="L48" s="407">
        <v>0</v>
      </c>
      <c r="M48" s="407">
        <v>0</v>
      </c>
      <c r="N48" s="116">
        <f>H48-AT_19_Impl_Agency!G48</f>
        <v>0</v>
      </c>
      <c r="O48" s="116"/>
      <c r="P48" s="116"/>
      <c r="Q48" s="116"/>
      <c r="R48" s="116"/>
      <c r="S48" s="116"/>
      <c r="T48" s="116"/>
      <c r="U48" s="116"/>
      <c r="V48" s="116"/>
      <c r="W48" s="116"/>
      <c r="X48" s="116"/>
      <c r="Y48" s="116"/>
    </row>
    <row r="49" spans="1:25" ht="12.75">
      <c r="A49" s="290">
        <f>AT3A_Schools_PS!A49</f>
        <v>40</v>
      </c>
      <c r="B49" s="290" t="s">
        <v>175</v>
      </c>
      <c r="C49" s="407">
        <v>0</v>
      </c>
      <c r="D49" s="407">
        <v>0</v>
      </c>
      <c r="E49" s="407">
        <v>0</v>
      </c>
      <c r="F49" s="411"/>
      <c r="G49" s="407">
        <v>0</v>
      </c>
      <c r="H49" s="407">
        <f>AT_19_Impl_Agency!G49</f>
        <v>0</v>
      </c>
      <c r="I49" s="407">
        <v>0</v>
      </c>
      <c r="J49" s="407">
        <v>0</v>
      </c>
      <c r="K49" s="407">
        <v>0</v>
      </c>
      <c r="L49" s="407">
        <v>0</v>
      </c>
      <c r="M49" s="407">
        <v>0</v>
      </c>
      <c r="N49" s="116">
        <f>H49-AT_19_Impl_Agency!G49</f>
        <v>0</v>
      </c>
      <c r="O49" s="116"/>
      <c r="P49" s="116"/>
      <c r="Q49" s="116"/>
      <c r="R49" s="116"/>
      <c r="S49" s="116"/>
      <c r="T49" s="116"/>
      <c r="U49" s="116"/>
      <c r="V49" s="116"/>
      <c r="W49" s="116"/>
      <c r="X49" s="116"/>
      <c r="Y49" s="116"/>
    </row>
    <row r="50" spans="1:25" ht="12.75">
      <c r="A50" s="290">
        <f>AT3A_Schools_PS!A50</f>
        <v>41</v>
      </c>
      <c r="B50" s="290" t="s">
        <v>176</v>
      </c>
      <c r="C50" s="407">
        <v>0</v>
      </c>
      <c r="D50" s="407">
        <v>0</v>
      </c>
      <c r="E50" s="407">
        <v>0</v>
      </c>
      <c r="F50" s="411"/>
      <c r="G50" s="407">
        <v>0</v>
      </c>
      <c r="H50" s="407">
        <f>AT_19_Impl_Agency!G50</f>
        <v>0</v>
      </c>
      <c r="I50" s="407">
        <v>0</v>
      </c>
      <c r="J50" s="407">
        <v>0</v>
      </c>
      <c r="K50" s="407">
        <v>0</v>
      </c>
      <c r="L50" s="407">
        <v>0</v>
      </c>
      <c r="M50" s="407">
        <v>0</v>
      </c>
      <c r="N50" s="116">
        <f>H50-AT_19_Impl_Agency!G50</f>
        <v>0</v>
      </c>
      <c r="O50" s="116"/>
      <c r="P50" s="116"/>
      <c r="Q50" s="116"/>
      <c r="R50" s="116"/>
      <c r="S50" s="116"/>
      <c r="T50" s="116"/>
      <c r="U50" s="116"/>
      <c r="V50" s="116"/>
      <c r="W50" s="116"/>
      <c r="X50" s="116"/>
      <c r="Y50" s="116"/>
    </row>
    <row r="51" spans="1:25" ht="12.75">
      <c r="A51" s="290">
        <f>AT3A_Schools_PS!A51</f>
        <v>42</v>
      </c>
      <c r="B51" s="290" t="s">
        <v>177</v>
      </c>
      <c r="C51" s="407">
        <v>0</v>
      </c>
      <c r="D51" s="407">
        <v>0</v>
      </c>
      <c r="E51" s="407">
        <v>0</v>
      </c>
      <c r="F51" s="411"/>
      <c r="G51" s="407">
        <v>0</v>
      </c>
      <c r="H51" s="407">
        <f>AT_19_Impl_Agency!G51</f>
        <v>0</v>
      </c>
      <c r="I51" s="407">
        <v>0</v>
      </c>
      <c r="J51" s="407">
        <v>0</v>
      </c>
      <c r="K51" s="407">
        <v>0</v>
      </c>
      <c r="L51" s="407">
        <v>0</v>
      </c>
      <c r="M51" s="407">
        <v>0</v>
      </c>
      <c r="N51" s="116">
        <f>H51-AT_19_Impl_Agency!G51</f>
        <v>0</v>
      </c>
      <c r="O51" s="116"/>
      <c r="P51" s="116"/>
      <c r="Q51" s="116"/>
      <c r="R51" s="116"/>
      <c r="S51" s="116"/>
      <c r="T51" s="116"/>
      <c r="U51" s="116"/>
      <c r="V51" s="116"/>
      <c r="W51" s="116"/>
      <c r="X51" s="116"/>
      <c r="Y51" s="116"/>
    </row>
    <row r="52" spans="1:25" ht="89.25">
      <c r="A52" s="290">
        <f>AT3A_Schools_PS!A52</f>
        <v>43</v>
      </c>
      <c r="B52" s="290" t="s">
        <v>178</v>
      </c>
      <c r="C52" s="407">
        <v>0</v>
      </c>
      <c r="D52" s="407">
        <v>0</v>
      </c>
      <c r="E52" s="407">
        <v>0</v>
      </c>
      <c r="F52" s="411" t="s">
        <v>1139</v>
      </c>
      <c r="G52" s="407">
        <v>9</v>
      </c>
      <c r="H52" s="407">
        <f>AT_19_Impl_Agency!G52</f>
        <v>565</v>
      </c>
      <c r="I52" s="407">
        <v>65001</v>
      </c>
      <c r="J52" s="407">
        <v>0</v>
      </c>
      <c r="K52" s="407">
        <v>0</v>
      </c>
      <c r="L52" s="407">
        <v>0</v>
      </c>
      <c r="M52" s="407">
        <v>0</v>
      </c>
      <c r="N52" s="116">
        <f>H52-AT_19_Impl_Agency!G52</f>
        <v>0</v>
      </c>
      <c r="O52" s="116"/>
      <c r="P52" s="116"/>
      <c r="Q52" s="116"/>
      <c r="R52" s="116"/>
      <c r="S52" s="116"/>
      <c r="T52" s="116"/>
      <c r="U52" s="116"/>
      <c r="V52" s="116"/>
      <c r="W52" s="116"/>
      <c r="X52" s="116"/>
      <c r="Y52" s="116"/>
    </row>
    <row r="53" spans="1:25" ht="38.25">
      <c r="A53" s="290">
        <f>AT3A_Schools_PS!A53</f>
        <v>44</v>
      </c>
      <c r="B53" s="290" t="s">
        <v>179</v>
      </c>
      <c r="C53" s="407">
        <v>0</v>
      </c>
      <c r="D53" s="407">
        <v>0</v>
      </c>
      <c r="E53" s="407">
        <v>0</v>
      </c>
      <c r="F53" s="411" t="s">
        <v>1140</v>
      </c>
      <c r="G53" s="407">
        <v>3</v>
      </c>
      <c r="H53" s="407">
        <f>AT_19_Impl_Agency!G53</f>
        <v>74</v>
      </c>
      <c r="I53" s="407">
        <v>14380</v>
      </c>
      <c r="J53" s="407">
        <v>0</v>
      </c>
      <c r="K53" s="407">
        <v>0</v>
      </c>
      <c r="L53" s="407">
        <v>0</v>
      </c>
      <c r="M53" s="407">
        <v>0</v>
      </c>
      <c r="N53" s="116">
        <f>H53-AT_19_Impl_Agency!G53</f>
        <v>0</v>
      </c>
      <c r="O53" s="116"/>
      <c r="P53" s="116"/>
      <c r="Q53" s="116"/>
      <c r="R53" s="116"/>
      <c r="S53" s="116"/>
      <c r="T53" s="116"/>
      <c r="U53" s="116"/>
      <c r="V53" s="116"/>
      <c r="W53" s="116"/>
      <c r="X53" s="116"/>
      <c r="Y53" s="116"/>
    </row>
    <row r="54" spans="1:25" ht="12.75">
      <c r="A54" s="290">
        <f>AT3A_Schools_PS!A54</f>
        <v>45</v>
      </c>
      <c r="B54" s="290" t="s">
        <v>181</v>
      </c>
      <c r="C54" s="407">
        <v>0</v>
      </c>
      <c r="D54" s="407">
        <v>0</v>
      </c>
      <c r="E54" s="407">
        <v>0</v>
      </c>
      <c r="F54" s="411"/>
      <c r="G54" s="407">
        <v>0</v>
      </c>
      <c r="H54" s="407">
        <f>AT_19_Impl_Agency!G54</f>
        <v>0</v>
      </c>
      <c r="I54" s="407">
        <v>0</v>
      </c>
      <c r="J54" s="407">
        <v>0</v>
      </c>
      <c r="K54" s="407">
        <v>0</v>
      </c>
      <c r="L54" s="407">
        <v>0</v>
      </c>
      <c r="M54" s="407">
        <v>0</v>
      </c>
      <c r="N54" s="116">
        <f>H54-AT_19_Impl_Agency!G54</f>
        <v>0</v>
      </c>
      <c r="O54" s="116"/>
      <c r="P54" s="116"/>
      <c r="Q54" s="116"/>
      <c r="R54" s="116"/>
      <c r="S54" s="116"/>
      <c r="T54" s="116"/>
      <c r="U54" s="116"/>
      <c r="V54" s="116"/>
      <c r="W54" s="116"/>
      <c r="X54" s="116"/>
      <c r="Y54" s="116"/>
    </row>
    <row r="55" spans="1:25" ht="12.75">
      <c r="A55" s="290">
        <f>AT3A_Schools_PS!A55</f>
        <v>46</v>
      </c>
      <c r="B55" s="290" t="s">
        <v>183</v>
      </c>
      <c r="C55" s="407">
        <v>0</v>
      </c>
      <c r="D55" s="407">
        <v>0</v>
      </c>
      <c r="E55" s="407">
        <v>0</v>
      </c>
      <c r="F55" s="411"/>
      <c r="G55" s="407">
        <v>0</v>
      </c>
      <c r="H55" s="407">
        <f>AT_19_Impl_Agency!G55</f>
        <v>0</v>
      </c>
      <c r="I55" s="407">
        <v>0</v>
      </c>
      <c r="J55" s="407">
        <v>0</v>
      </c>
      <c r="K55" s="407">
        <v>0</v>
      </c>
      <c r="L55" s="407">
        <v>0</v>
      </c>
      <c r="M55" s="407">
        <v>0</v>
      </c>
      <c r="N55" s="116">
        <f>H55-AT_19_Impl_Agency!G55</f>
        <v>0</v>
      </c>
      <c r="O55" s="116"/>
      <c r="P55" s="116"/>
      <c r="Q55" s="116"/>
      <c r="R55" s="116"/>
      <c r="S55" s="116"/>
      <c r="T55" s="116"/>
      <c r="U55" s="116"/>
      <c r="V55" s="116"/>
      <c r="W55" s="116"/>
      <c r="X55" s="116"/>
      <c r="Y55" s="116"/>
    </row>
    <row r="56" spans="1:25" ht="25.5">
      <c r="A56" s="290">
        <f>AT3A_Schools_PS!A56</f>
        <v>47</v>
      </c>
      <c r="B56" s="290" t="s">
        <v>184</v>
      </c>
      <c r="C56" s="407">
        <v>0</v>
      </c>
      <c r="D56" s="407">
        <v>0</v>
      </c>
      <c r="E56" s="407">
        <v>0</v>
      </c>
      <c r="F56" s="411" t="s">
        <v>1141</v>
      </c>
      <c r="G56" s="407">
        <v>5</v>
      </c>
      <c r="H56" s="407">
        <f>AT_19_Impl_Agency!G56</f>
        <v>110</v>
      </c>
      <c r="I56" s="407">
        <v>19370</v>
      </c>
      <c r="J56" s="407">
        <v>0</v>
      </c>
      <c r="K56" s="407">
        <v>0</v>
      </c>
      <c r="L56" s="407">
        <v>0</v>
      </c>
      <c r="M56" s="407">
        <v>0</v>
      </c>
      <c r="N56" s="116">
        <f>H56-AT_19_Impl_Agency!G56</f>
        <v>0</v>
      </c>
      <c r="O56" s="116"/>
      <c r="P56" s="116"/>
      <c r="Q56" s="116"/>
      <c r="R56" s="116"/>
      <c r="S56" s="116"/>
      <c r="T56" s="116"/>
      <c r="U56" s="116"/>
      <c r="V56" s="116"/>
      <c r="W56" s="116"/>
      <c r="X56" s="116"/>
      <c r="Y56" s="116"/>
    </row>
    <row r="57" spans="1:25" ht="12.75">
      <c r="A57" s="290">
        <f>AT3A_Schools_PS!A57</f>
        <v>48</v>
      </c>
      <c r="B57" s="290" t="s">
        <v>185</v>
      </c>
      <c r="C57" s="407">
        <v>0</v>
      </c>
      <c r="D57" s="407">
        <v>0</v>
      </c>
      <c r="E57" s="407">
        <v>0</v>
      </c>
      <c r="F57" s="411"/>
      <c r="G57" s="407">
        <v>0</v>
      </c>
      <c r="H57" s="407">
        <f>AT_19_Impl_Agency!G57</f>
        <v>0</v>
      </c>
      <c r="I57" s="407">
        <v>0</v>
      </c>
      <c r="J57" s="407">
        <v>0</v>
      </c>
      <c r="K57" s="407">
        <v>0</v>
      </c>
      <c r="L57" s="407">
        <v>0</v>
      </c>
      <c r="M57" s="407">
        <v>0</v>
      </c>
      <c r="N57" s="116">
        <f>H57-AT_19_Impl_Agency!G57</f>
        <v>0</v>
      </c>
      <c r="O57" s="116"/>
      <c r="P57" s="116"/>
      <c r="Q57" s="116"/>
      <c r="R57" s="116"/>
      <c r="S57" s="116"/>
      <c r="T57" s="116"/>
      <c r="U57" s="116"/>
      <c r="V57" s="116"/>
      <c r="W57" s="116"/>
      <c r="X57" s="116"/>
      <c r="Y57" s="116"/>
    </row>
    <row r="58" spans="1:25" ht="67.5" customHeight="1">
      <c r="A58" s="290">
        <f>AT3A_Schools_PS!A58</f>
        <v>49</v>
      </c>
      <c r="B58" s="290" t="s">
        <v>186</v>
      </c>
      <c r="C58" s="407">
        <v>0</v>
      </c>
      <c r="D58" s="407">
        <v>0</v>
      </c>
      <c r="E58" s="407">
        <v>0</v>
      </c>
      <c r="F58" s="411" t="s">
        <v>1142</v>
      </c>
      <c r="G58" s="407">
        <v>9</v>
      </c>
      <c r="H58" s="407">
        <f>AT_19_Impl_Agency!G58</f>
        <v>1500</v>
      </c>
      <c r="I58" s="407">
        <v>178827</v>
      </c>
      <c r="J58" s="407">
        <v>0</v>
      </c>
      <c r="K58" s="407">
        <v>0</v>
      </c>
      <c r="L58" s="407">
        <v>0</v>
      </c>
      <c r="M58" s="407">
        <v>0</v>
      </c>
      <c r="N58" s="116">
        <f>H58-AT_19_Impl_Agency!G58</f>
        <v>0</v>
      </c>
      <c r="O58" s="116"/>
      <c r="P58" s="116"/>
      <c r="Q58" s="116"/>
      <c r="R58" s="116"/>
      <c r="S58" s="116"/>
      <c r="T58" s="116"/>
      <c r="U58" s="116"/>
      <c r="V58" s="116"/>
      <c r="W58" s="116"/>
      <c r="X58" s="116"/>
      <c r="Y58" s="116"/>
    </row>
    <row r="59" spans="1:25" ht="12.75">
      <c r="A59" s="290">
        <f>AT3A_Schools_PS!A59</f>
        <v>50</v>
      </c>
      <c r="B59" s="290" t="s">
        <v>187</v>
      </c>
      <c r="C59" s="407">
        <v>0</v>
      </c>
      <c r="D59" s="407">
        <v>0</v>
      </c>
      <c r="E59" s="407">
        <v>0</v>
      </c>
      <c r="F59" s="411"/>
      <c r="G59" s="407">
        <v>0</v>
      </c>
      <c r="H59" s="407">
        <f>AT_19_Impl_Agency!G59</f>
        <v>0</v>
      </c>
      <c r="I59" s="407">
        <v>0</v>
      </c>
      <c r="J59" s="407">
        <v>0</v>
      </c>
      <c r="K59" s="407">
        <v>0</v>
      </c>
      <c r="L59" s="407">
        <v>0</v>
      </c>
      <c r="M59" s="407">
        <v>0</v>
      </c>
      <c r="N59" s="116">
        <f>H59-AT_19_Impl_Agency!G59</f>
        <v>0</v>
      </c>
      <c r="O59" s="116"/>
      <c r="P59" s="116"/>
      <c r="Q59" s="116"/>
      <c r="R59" s="116"/>
      <c r="S59" s="116"/>
      <c r="T59" s="116"/>
      <c r="U59" s="116"/>
      <c r="V59" s="116"/>
      <c r="W59" s="116"/>
      <c r="X59" s="116"/>
      <c r="Y59" s="116"/>
    </row>
    <row r="60" spans="1:25" ht="12.75">
      <c r="A60" s="290">
        <f>AT3A_Schools_PS!A60</f>
        <v>51</v>
      </c>
      <c r="B60" s="290" t="s">
        <v>188</v>
      </c>
      <c r="C60" s="407">
        <v>0</v>
      </c>
      <c r="D60" s="407">
        <v>0</v>
      </c>
      <c r="E60" s="407">
        <v>0</v>
      </c>
      <c r="F60" s="411"/>
      <c r="G60" s="407">
        <v>0</v>
      </c>
      <c r="H60" s="407">
        <f>AT_19_Impl_Agency!G60</f>
        <v>0</v>
      </c>
      <c r="I60" s="407">
        <v>0</v>
      </c>
      <c r="J60" s="407">
        <v>0</v>
      </c>
      <c r="K60" s="407">
        <v>0</v>
      </c>
      <c r="L60" s="407">
        <v>0</v>
      </c>
      <c r="M60" s="407">
        <v>0</v>
      </c>
      <c r="N60" s="116">
        <f>H60-AT_19_Impl_Agency!G60</f>
        <v>0</v>
      </c>
      <c r="O60" s="116"/>
      <c r="P60" s="116"/>
      <c r="Q60" s="116"/>
      <c r="R60" s="116"/>
      <c r="S60" s="116"/>
      <c r="T60" s="116"/>
      <c r="U60" s="116"/>
      <c r="V60" s="116"/>
      <c r="W60" s="116"/>
      <c r="X60" s="116"/>
      <c r="Y60" s="116"/>
    </row>
    <row r="61" spans="1:25" ht="12.75">
      <c r="A61" s="290">
        <f>AT3A_Schools_PS!A61</f>
        <v>52</v>
      </c>
      <c r="B61" s="290" t="s">
        <v>189</v>
      </c>
      <c r="C61" s="407">
        <v>0</v>
      </c>
      <c r="D61" s="407">
        <v>0</v>
      </c>
      <c r="E61" s="407">
        <v>0</v>
      </c>
      <c r="F61" s="411"/>
      <c r="G61" s="407">
        <v>0</v>
      </c>
      <c r="H61" s="407">
        <f>AT_19_Impl_Agency!G61</f>
        <v>0</v>
      </c>
      <c r="I61" s="407">
        <v>0</v>
      </c>
      <c r="J61" s="407">
        <v>0</v>
      </c>
      <c r="K61" s="407">
        <v>0</v>
      </c>
      <c r="L61" s="407">
        <v>0</v>
      </c>
      <c r="M61" s="407">
        <v>0</v>
      </c>
      <c r="N61" s="116">
        <f>H61-AT_19_Impl_Agency!G61</f>
        <v>0</v>
      </c>
      <c r="O61" s="116"/>
      <c r="P61" s="116"/>
      <c r="Q61" s="116"/>
      <c r="R61" s="116"/>
      <c r="S61" s="116"/>
      <c r="T61" s="116"/>
      <c r="U61" s="116"/>
      <c r="V61" s="116"/>
      <c r="W61" s="116"/>
      <c r="X61" s="116"/>
      <c r="Y61" s="116"/>
    </row>
    <row r="62" spans="1:25" ht="12.75">
      <c r="A62" s="290">
        <f>AT3A_Schools_PS!A62</f>
        <v>53</v>
      </c>
      <c r="B62" s="290" t="s">
        <v>190</v>
      </c>
      <c r="C62" s="407">
        <v>0</v>
      </c>
      <c r="D62" s="407">
        <v>0</v>
      </c>
      <c r="E62" s="407">
        <v>0</v>
      </c>
      <c r="F62" s="411" t="s">
        <v>1143</v>
      </c>
      <c r="G62" s="407">
        <v>1</v>
      </c>
      <c r="H62" s="407">
        <f>AT_19_Impl_Agency!G62</f>
        <v>2073</v>
      </c>
      <c r="I62" s="407">
        <v>166607</v>
      </c>
      <c r="J62" s="407">
        <v>0</v>
      </c>
      <c r="K62" s="407">
        <v>0</v>
      </c>
      <c r="L62" s="407">
        <v>0</v>
      </c>
      <c r="M62" s="407">
        <v>0</v>
      </c>
      <c r="N62" s="116">
        <f>H62-AT_19_Impl_Agency!G62</f>
        <v>0</v>
      </c>
      <c r="O62" s="116"/>
      <c r="P62" s="116"/>
      <c r="Q62" s="116"/>
      <c r="R62" s="116"/>
      <c r="S62" s="116"/>
      <c r="T62" s="116"/>
      <c r="U62" s="116"/>
      <c r="V62" s="116"/>
      <c r="W62" s="116"/>
      <c r="X62" s="116"/>
      <c r="Y62" s="116"/>
    </row>
    <row r="63" spans="1:25" ht="12.75">
      <c r="A63" s="290">
        <f>AT3A_Schools_PS!A63</f>
        <v>54</v>
      </c>
      <c r="B63" s="290" t="s">
        <v>191</v>
      </c>
      <c r="C63" s="407">
        <v>2</v>
      </c>
      <c r="D63" s="407">
        <v>31</v>
      </c>
      <c r="E63" s="407">
        <v>5594</v>
      </c>
      <c r="F63" s="411" t="s">
        <v>1144</v>
      </c>
      <c r="G63" s="407">
        <v>6</v>
      </c>
      <c r="H63" s="407">
        <f>AT_19_Impl_Agency!G63</f>
        <v>107</v>
      </c>
      <c r="I63" s="407">
        <v>32586</v>
      </c>
      <c r="J63" s="407">
        <v>0</v>
      </c>
      <c r="K63" s="407">
        <v>0</v>
      </c>
      <c r="L63" s="407">
        <v>0</v>
      </c>
      <c r="M63" s="407">
        <v>0</v>
      </c>
      <c r="N63" s="116">
        <f>H63-AT_19_Impl_Agency!G63</f>
        <v>0</v>
      </c>
      <c r="O63" s="116"/>
      <c r="P63" s="116"/>
      <c r="Q63" s="116"/>
      <c r="R63" s="116"/>
      <c r="S63" s="116"/>
      <c r="T63" s="116"/>
      <c r="U63" s="116"/>
      <c r="V63" s="116"/>
      <c r="W63" s="116"/>
      <c r="X63" s="116"/>
      <c r="Y63" s="116"/>
    </row>
    <row r="64" spans="1:25" ht="25.5">
      <c r="A64" s="290">
        <f>AT3A_Schools_PS!A64</f>
        <v>55</v>
      </c>
      <c r="B64" s="290" t="s">
        <v>192</v>
      </c>
      <c r="C64" s="407">
        <v>0</v>
      </c>
      <c r="D64" s="407">
        <v>0</v>
      </c>
      <c r="E64" s="407">
        <v>0</v>
      </c>
      <c r="F64" s="411" t="s">
        <v>1145</v>
      </c>
      <c r="G64" s="407">
        <v>8</v>
      </c>
      <c r="H64" s="407">
        <f>AT_19_Impl_Agency!G64</f>
        <v>428</v>
      </c>
      <c r="I64" s="407">
        <v>66210</v>
      </c>
      <c r="J64" s="407">
        <v>0</v>
      </c>
      <c r="K64" s="407">
        <v>0</v>
      </c>
      <c r="L64" s="407">
        <v>0</v>
      </c>
      <c r="M64" s="407">
        <v>0</v>
      </c>
      <c r="N64" s="116">
        <f>H64-AT_19_Impl_Agency!G64</f>
        <v>0</v>
      </c>
      <c r="O64" s="116"/>
      <c r="P64" s="116"/>
      <c r="Q64" s="116"/>
      <c r="R64" s="116"/>
      <c r="S64" s="116"/>
      <c r="T64" s="116"/>
      <c r="U64" s="116"/>
      <c r="V64" s="116"/>
      <c r="W64" s="116"/>
      <c r="X64" s="116"/>
      <c r="Y64" s="116"/>
    </row>
    <row r="65" spans="1:25" ht="12.75">
      <c r="A65" s="290">
        <f>AT3A_Schools_PS!A65</f>
        <v>56</v>
      </c>
      <c r="B65" s="290" t="s">
        <v>193</v>
      </c>
      <c r="C65" s="407">
        <v>0</v>
      </c>
      <c r="D65" s="407">
        <v>0</v>
      </c>
      <c r="E65" s="407">
        <v>0</v>
      </c>
      <c r="F65" s="411"/>
      <c r="G65" s="407">
        <v>0</v>
      </c>
      <c r="H65" s="407">
        <f>AT_19_Impl_Agency!G65</f>
        <v>0</v>
      </c>
      <c r="I65" s="407">
        <v>0</v>
      </c>
      <c r="J65" s="407">
        <v>0</v>
      </c>
      <c r="K65" s="407">
        <v>0</v>
      </c>
      <c r="L65" s="407">
        <v>0</v>
      </c>
      <c r="M65" s="407">
        <v>0</v>
      </c>
      <c r="N65" s="116">
        <f>H65-AT_19_Impl_Agency!G65</f>
        <v>0</v>
      </c>
      <c r="O65" s="116"/>
      <c r="P65" s="116"/>
      <c r="Q65" s="116"/>
      <c r="R65" s="116"/>
      <c r="S65" s="116"/>
      <c r="T65" s="116"/>
      <c r="U65" s="116"/>
      <c r="V65" s="116"/>
      <c r="W65" s="116"/>
      <c r="X65" s="116"/>
      <c r="Y65" s="116"/>
    </row>
    <row r="66" spans="1:25" ht="51">
      <c r="A66" s="290">
        <f>AT3A_Schools_PS!A66</f>
        <v>57</v>
      </c>
      <c r="B66" s="290" t="s">
        <v>194</v>
      </c>
      <c r="C66" s="407">
        <v>0</v>
      </c>
      <c r="D66" s="407">
        <v>0</v>
      </c>
      <c r="E66" s="407">
        <v>0</v>
      </c>
      <c r="F66" s="411" t="s">
        <v>1146</v>
      </c>
      <c r="G66" s="407">
        <v>8</v>
      </c>
      <c r="H66" s="407">
        <f>AT_19_Impl_Agency!G66</f>
        <v>213</v>
      </c>
      <c r="I66" s="407">
        <v>38614</v>
      </c>
      <c r="J66" s="407">
        <v>0</v>
      </c>
      <c r="K66" s="407">
        <v>0</v>
      </c>
      <c r="L66" s="407">
        <v>0</v>
      </c>
      <c r="M66" s="407">
        <v>0</v>
      </c>
      <c r="N66" s="116">
        <f>H66-AT_19_Impl_Agency!G66</f>
        <v>0</v>
      </c>
      <c r="O66" s="116"/>
      <c r="P66" s="116"/>
      <c r="Q66" s="116"/>
      <c r="R66" s="116"/>
      <c r="S66" s="116"/>
      <c r="T66" s="116"/>
      <c r="U66" s="116"/>
      <c r="V66" s="116"/>
      <c r="W66" s="116"/>
      <c r="X66" s="116"/>
      <c r="Y66" s="116"/>
    </row>
    <row r="67" spans="1:25" ht="12.75">
      <c r="A67" s="290">
        <f>AT3A_Schools_PS!A67</f>
        <v>58</v>
      </c>
      <c r="B67" s="290" t="s">
        <v>195</v>
      </c>
      <c r="C67" s="407">
        <v>1</v>
      </c>
      <c r="D67" s="407">
        <v>11</v>
      </c>
      <c r="E67" s="407">
        <v>995</v>
      </c>
      <c r="F67" s="411" t="s">
        <v>1147</v>
      </c>
      <c r="G67" s="407">
        <v>3</v>
      </c>
      <c r="H67" s="407">
        <f>AT_19_Impl_Agency!G67</f>
        <v>75</v>
      </c>
      <c r="I67" s="407">
        <v>28308</v>
      </c>
      <c r="J67" s="407">
        <v>0</v>
      </c>
      <c r="K67" s="407">
        <v>0</v>
      </c>
      <c r="L67" s="407">
        <v>0</v>
      </c>
      <c r="M67" s="407">
        <v>0</v>
      </c>
      <c r="N67" s="116">
        <f>H67-AT_19_Impl_Agency!G67</f>
        <v>0</v>
      </c>
      <c r="O67" s="116"/>
      <c r="P67" s="116"/>
      <c r="Q67" s="116"/>
      <c r="R67" s="116"/>
      <c r="S67" s="116"/>
      <c r="T67" s="116"/>
      <c r="U67" s="116"/>
      <c r="V67" s="116"/>
      <c r="W67" s="116"/>
      <c r="X67" s="116"/>
      <c r="Y67" s="116"/>
    </row>
    <row r="68" spans="1:25" ht="12.75">
      <c r="A68" s="290">
        <f>AT3A_Schools_PS!A68</f>
        <v>59</v>
      </c>
      <c r="B68" s="290" t="s">
        <v>196</v>
      </c>
      <c r="C68" s="407">
        <v>0</v>
      </c>
      <c r="D68" s="407">
        <v>0</v>
      </c>
      <c r="E68" s="407">
        <v>0</v>
      </c>
      <c r="F68" s="411">
        <v>0</v>
      </c>
      <c r="G68" s="407">
        <v>0</v>
      </c>
      <c r="H68" s="407">
        <f>AT_19_Impl_Agency!G68</f>
        <v>0</v>
      </c>
      <c r="I68" s="407">
        <v>0</v>
      </c>
      <c r="J68" s="407">
        <v>0</v>
      </c>
      <c r="K68" s="407">
        <v>0</v>
      </c>
      <c r="L68" s="407">
        <v>0</v>
      </c>
      <c r="M68" s="407">
        <v>0</v>
      </c>
      <c r="N68" s="116">
        <f>H68-AT_19_Impl_Agency!G68</f>
        <v>0</v>
      </c>
      <c r="O68" s="116"/>
      <c r="P68" s="116"/>
      <c r="Q68" s="116"/>
      <c r="R68" s="116"/>
      <c r="S68" s="116"/>
      <c r="T68" s="116"/>
      <c r="U68" s="116"/>
      <c r="V68" s="116"/>
      <c r="W68" s="116"/>
      <c r="X68" s="116"/>
      <c r="Y68" s="116"/>
    </row>
    <row r="69" spans="1:25" ht="12.75">
      <c r="A69" s="290">
        <f>AT3A_Schools_PS!A69</f>
        <v>60</v>
      </c>
      <c r="B69" s="290" t="s">
        <v>197</v>
      </c>
      <c r="C69" s="407">
        <v>2</v>
      </c>
      <c r="D69" s="407">
        <v>72</v>
      </c>
      <c r="E69" s="407">
        <v>6623</v>
      </c>
      <c r="F69" s="411">
        <v>0</v>
      </c>
      <c r="G69" s="407">
        <v>0</v>
      </c>
      <c r="H69" s="407">
        <f>AT_19_Impl_Agency!G69</f>
        <v>0</v>
      </c>
      <c r="I69" s="407">
        <v>0</v>
      </c>
      <c r="J69" s="407">
        <v>0</v>
      </c>
      <c r="K69" s="407">
        <v>0</v>
      </c>
      <c r="L69" s="407">
        <v>0</v>
      </c>
      <c r="M69" s="407">
        <v>0</v>
      </c>
      <c r="N69" s="116">
        <f>H69-AT_19_Impl_Agency!G69</f>
        <v>0</v>
      </c>
      <c r="O69" s="116"/>
      <c r="P69" s="116"/>
      <c r="Q69" s="116"/>
      <c r="R69" s="116"/>
      <c r="S69" s="116"/>
      <c r="T69" s="116"/>
      <c r="U69" s="116"/>
      <c r="V69" s="116"/>
      <c r="W69" s="116"/>
      <c r="X69" s="116"/>
      <c r="Y69" s="116"/>
    </row>
    <row r="70" spans="1:25" ht="12.75">
      <c r="A70" s="290">
        <f>AT3A_Schools_PS!A70</f>
        <v>61</v>
      </c>
      <c r="B70" s="290" t="s">
        <v>198</v>
      </c>
      <c r="C70" s="407">
        <v>0</v>
      </c>
      <c r="D70" s="407">
        <v>0</v>
      </c>
      <c r="E70" s="407">
        <v>0</v>
      </c>
      <c r="F70" s="411">
        <v>0</v>
      </c>
      <c r="G70" s="407">
        <v>0</v>
      </c>
      <c r="H70" s="407">
        <f>AT_19_Impl_Agency!G70</f>
        <v>0</v>
      </c>
      <c r="I70" s="407">
        <v>0</v>
      </c>
      <c r="J70" s="407">
        <v>0</v>
      </c>
      <c r="K70" s="407">
        <v>0</v>
      </c>
      <c r="L70" s="407">
        <v>0</v>
      </c>
      <c r="M70" s="407">
        <v>0</v>
      </c>
      <c r="N70" s="116">
        <f>H70-AT_19_Impl_Agency!G70</f>
        <v>0</v>
      </c>
      <c r="O70" s="116"/>
      <c r="P70" s="116"/>
      <c r="Q70" s="116"/>
      <c r="R70" s="116"/>
      <c r="S70" s="116"/>
      <c r="T70" s="116"/>
      <c r="U70" s="116"/>
      <c r="V70" s="116"/>
      <c r="W70" s="116"/>
      <c r="X70" s="116"/>
      <c r="Y70" s="116"/>
    </row>
    <row r="71" spans="1:25" ht="76.5">
      <c r="A71" s="290">
        <f>AT3A_Schools_PS!A71</f>
        <v>62</v>
      </c>
      <c r="B71" s="290" t="s">
        <v>199</v>
      </c>
      <c r="C71" s="407">
        <v>0</v>
      </c>
      <c r="D71" s="407">
        <v>0</v>
      </c>
      <c r="E71" s="407">
        <v>0</v>
      </c>
      <c r="F71" s="411" t="s">
        <v>1148</v>
      </c>
      <c r="G71" s="407">
        <v>7</v>
      </c>
      <c r="H71" s="407">
        <f>AT_19_Impl_Agency!G71</f>
        <v>121</v>
      </c>
      <c r="I71" s="407">
        <v>13720</v>
      </c>
      <c r="J71" s="407">
        <v>0</v>
      </c>
      <c r="K71" s="407">
        <v>0</v>
      </c>
      <c r="L71" s="407">
        <v>0</v>
      </c>
      <c r="M71" s="407">
        <v>0</v>
      </c>
      <c r="N71" s="116">
        <f>H71-AT_19_Impl_Agency!G71</f>
        <v>0</v>
      </c>
      <c r="O71" s="116"/>
      <c r="P71" s="116"/>
      <c r="Q71" s="116"/>
      <c r="R71" s="116"/>
      <c r="S71" s="116"/>
      <c r="T71" s="116"/>
      <c r="U71" s="116"/>
      <c r="V71" s="116"/>
      <c r="W71" s="116"/>
      <c r="X71" s="116"/>
      <c r="Y71" s="116"/>
    </row>
    <row r="72" spans="1:25" ht="38.25">
      <c r="A72" s="290">
        <f>AT3A_Schools_PS!A72</f>
        <v>63</v>
      </c>
      <c r="B72" s="290" t="s">
        <v>200</v>
      </c>
      <c r="C72" s="407">
        <v>3</v>
      </c>
      <c r="D72" s="407">
        <v>64</v>
      </c>
      <c r="E72" s="407">
        <v>6522</v>
      </c>
      <c r="F72" s="411" t="s">
        <v>1149</v>
      </c>
      <c r="G72" s="407">
        <v>5</v>
      </c>
      <c r="H72" s="407">
        <f>AT_19_Impl_Agency!G72</f>
        <v>232</v>
      </c>
      <c r="I72" s="407">
        <v>39869</v>
      </c>
      <c r="J72" s="407">
        <v>0</v>
      </c>
      <c r="K72" s="407">
        <v>0</v>
      </c>
      <c r="L72" s="407">
        <v>0</v>
      </c>
      <c r="M72" s="407">
        <v>0</v>
      </c>
      <c r="N72" s="116">
        <f>H72-AT_19_Impl_Agency!G72</f>
        <v>0</v>
      </c>
      <c r="O72" s="116"/>
      <c r="P72" s="116"/>
      <c r="Q72" s="116"/>
      <c r="R72" s="116"/>
      <c r="S72" s="116"/>
      <c r="T72" s="116"/>
      <c r="U72" s="116"/>
      <c r="V72" s="116"/>
      <c r="W72" s="116"/>
      <c r="X72" s="116"/>
      <c r="Y72" s="116"/>
    </row>
    <row r="73" spans="1:25" ht="12.75">
      <c r="A73" s="290">
        <f>AT3A_Schools_PS!A73</f>
        <v>64</v>
      </c>
      <c r="B73" s="290" t="s">
        <v>201</v>
      </c>
      <c r="C73" s="407">
        <v>0</v>
      </c>
      <c r="D73" s="407">
        <v>0</v>
      </c>
      <c r="E73" s="407">
        <v>0</v>
      </c>
      <c r="F73" s="411"/>
      <c r="G73" s="407">
        <v>0</v>
      </c>
      <c r="H73" s="407">
        <f>AT_19_Impl_Agency!G73</f>
        <v>0</v>
      </c>
      <c r="I73" s="407">
        <v>0</v>
      </c>
      <c r="J73" s="407">
        <v>0</v>
      </c>
      <c r="K73" s="407">
        <v>0</v>
      </c>
      <c r="L73" s="407">
        <v>0</v>
      </c>
      <c r="M73" s="407">
        <v>0</v>
      </c>
      <c r="N73" s="116">
        <f>H73-AT_19_Impl_Agency!G73</f>
        <v>0</v>
      </c>
      <c r="O73" s="116"/>
      <c r="P73" s="116"/>
      <c r="Q73" s="116"/>
      <c r="R73" s="116"/>
      <c r="S73" s="116"/>
      <c r="T73" s="116"/>
      <c r="U73" s="116"/>
      <c r="V73" s="116"/>
      <c r="W73" s="116"/>
      <c r="X73" s="116"/>
      <c r="Y73" s="116"/>
    </row>
    <row r="74" spans="1:25" ht="12.75">
      <c r="A74" s="290">
        <f>AT3A_Schools_PS!A74</f>
        <v>65</v>
      </c>
      <c r="B74" s="290" t="s">
        <v>202</v>
      </c>
      <c r="C74" s="407">
        <v>0</v>
      </c>
      <c r="D74" s="407">
        <v>0</v>
      </c>
      <c r="E74" s="407">
        <v>0</v>
      </c>
      <c r="F74" s="411"/>
      <c r="G74" s="407">
        <v>0</v>
      </c>
      <c r="H74" s="407">
        <f>AT_19_Impl_Agency!G74</f>
        <v>0</v>
      </c>
      <c r="I74" s="407">
        <v>0</v>
      </c>
      <c r="J74" s="407">
        <v>0</v>
      </c>
      <c r="K74" s="407">
        <v>0</v>
      </c>
      <c r="L74" s="407">
        <v>0</v>
      </c>
      <c r="M74" s="407">
        <v>0</v>
      </c>
      <c r="N74" s="116">
        <f>H74-AT_19_Impl_Agency!G74</f>
        <v>0</v>
      </c>
      <c r="O74" s="116"/>
      <c r="P74" s="116"/>
      <c r="Q74" s="116"/>
      <c r="R74" s="116"/>
      <c r="S74" s="116"/>
      <c r="T74" s="116"/>
      <c r="U74" s="116"/>
      <c r="V74" s="116"/>
      <c r="W74" s="116"/>
      <c r="X74" s="116"/>
      <c r="Y74" s="116"/>
    </row>
    <row r="75" spans="1:25" ht="12.75">
      <c r="A75" s="290">
        <f>AT3A_Schools_PS!A75</f>
        <v>66</v>
      </c>
      <c r="B75" s="290" t="s">
        <v>203</v>
      </c>
      <c r="C75" s="407">
        <v>0</v>
      </c>
      <c r="D75" s="407">
        <v>0</v>
      </c>
      <c r="E75" s="407">
        <v>0</v>
      </c>
      <c r="F75" s="411"/>
      <c r="G75" s="407">
        <v>0</v>
      </c>
      <c r="H75" s="407">
        <f>AT_19_Impl_Agency!G75</f>
        <v>0</v>
      </c>
      <c r="I75" s="407">
        <v>0</v>
      </c>
      <c r="J75" s="407">
        <v>0</v>
      </c>
      <c r="K75" s="407">
        <v>0</v>
      </c>
      <c r="L75" s="407">
        <v>0</v>
      </c>
      <c r="M75" s="407">
        <v>0</v>
      </c>
      <c r="N75" s="116">
        <f>H75-AT_19_Impl_Agency!G75</f>
        <v>0</v>
      </c>
      <c r="O75" s="116"/>
      <c r="P75" s="116"/>
      <c r="Q75" s="116"/>
      <c r="R75" s="116"/>
      <c r="S75" s="116"/>
      <c r="T75" s="116"/>
      <c r="U75" s="116"/>
      <c r="V75" s="116"/>
      <c r="W75" s="116"/>
      <c r="X75" s="116"/>
      <c r="Y75" s="116"/>
    </row>
    <row r="76" spans="1:25" ht="12.75">
      <c r="A76" s="290">
        <f>AT3A_Schools_PS!A76</f>
        <v>67</v>
      </c>
      <c r="B76" s="290" t="s">
        <v>204</v>
      </c>
      <c r="C76" s="407">
        <v>0</v>
      </c>
      <c r="D76" s="407">
        <v>0</v>
      </c>
      <c r="E76" s="407">
        <v>0</v>
      </c>
      <c r="F76" s="411"/>
      <c r="G76" s="407"/>
      <c r="H76" s="407">
        <f>AT_19_Impl_Agency!G76</f>
        <v>0</v>
      </c>
      <c r="I76" s="407">
        <v>0</v>
      </c>
      <c r="J76" s="407">
        <v>0</v>
      </c>
      <c r="K76" s="407">
        <v>0</v>
      </c>
      <c r="L76" s="407">
        <v>0</v>
      </c>
      <c r="M76" s="407">
        <v>0</v>
      </c>
      <c r="N76" s="116">
        <f>H76-AT_19_Impl_Agency!G76</f>
        <v>0</v>
      </c>
      <c r="O76" s="116"/>
      <c r="P76" s="116"/>
      <c r="Q76" s="116"/>
      <c r="R76" s="116"/>
      <c r="S76" s="116"/>
      <c r="T76" s="116"/>
      <c r="U76" s="116"/>
      <c r="V76" s="116"/>
      <c r="W76" s="116"/>
      <c r="X76" s="116"/>
      <c r="Y76" s="116"/>
    </row>
    <row r="77" spans="1:25" ht="12.75">
      <c r="A77" s="290">
        <f>AT3A_Schools_PS!A77</f>
        <v>68</v>
      </c>
      <c r="B77" s="290" t="s">
        <v>205</v>
      </c>
      <c r="C77" s="407">
        <v>1</v>
      </c>
      <c r="D77" s="407">
        <v>70</v>
      </c>
      <c r="E77" s="407">
        <v>5968</v>
      </c>
      <c r="F77" s="411"/>
      <c r="G77" s="407">
        <v>0</v>
      </c>
      <c r="H77" s="407">
        <f>AT_19_Impl_Agency!G77</f>
        <v>0</v>
      </c>
      <c r="I77" s="407">
        <v>0</v>
      </c>
      <c r="J77" s="407">
        <v>0</v>
      </c>
      <c r="K77" s="407">
        <v>0</v>
      </c>
      <c r="L77" s="407">
        <v>0</v>
      </c>
      <c r="M77" s="407">
        <v>0</v>
      </c>
      <c r="N77" s="116">
        <f>H77-AT_19_Impl_Agency!G77</f>
        <v>0</v>
      </c>
      <c r="O77" s="116"/>
      <c r="P77" s="116"/>
      <c r="Q77" s="116"/>
      <c r="R77" s="116"/>
      <c r="S77" s="116"/>
      <c r="T77" s="116"/>
      <c r="U77" s="116"/>
      <c r="V77" s="116"/>
      <c r="W77" s="116"/>
      <c r="X77" s="116"/>
      <c r="Y77" s="116"/>
    </row>
    <row r="78" spans="1:25" ht="12.75">
      <c r="A78" s="290">
        <f>AT3A_Schools_PS!A78</f>
        <v>69</v>
      </c>
      <c r="B78" s="290" t="s">
        <v>206</v>
      </c>
      <c r="C78" s="407">
        <v>0</v>
      </c>
      <c r="D78" s="407">
        <v>0</v>
      </c>
      <c r="E78" s="407">
        <v>0</v>
      </c>
      <c r="F78" s="411"/>
      <c r="G78" s="407">
        <v>0</v>
      </c>
      <c r="H78" s="407">
        <f>AT_19_Impl_Agency!G78</f>
        <v>0</v>
      </c>
      <c r="I78" s="407">
        <v>0</v>
      </c>
      <c r="J78" s="407">
        <v>0</v>
      </c>
      <c r="K78" s="407">
        <v>0</v>
      </c>
      <c r="L78" s="407">
        <v>0</v>
      </c>
      <c r="M78" s="407">
        <v>0</v>
      </c>
      <c r="N78" s="116">
        <f>H78-AT_19_Impl_Agency!G78</f>
        <v>0</v>
      </c>
      <c r="O78" s="116"/>
      <c r="P78" s="116"/>
      <c r="Q78" s="116"/>
      <c r="R78" s="116"/>
      <c r="S78" s="116"/>
      <c r="T78" s="116"/>
      <c r="U78" s="116"/>
      <c r="V78" s="116"/>
      <c r="W78" s="116"/>
      <c r="X78" s="116"/>
      <c r="Y78" s="116"/>
    </row>
    <row r="79" spans="1:25" ht="12.75">
      <c r="A79" s="290">
        <f>AT3A_Schools_PS!A79</f>
        <v>70</v>
      </c>
      <c r="B79" s="290" t="s">
        <v>207</v>
      </c>
      <c r="C79" s="407">
        <v>0</v>
      </c>
      <c r="D79" s="407">
        <v>0</v>
      </c>
      <c r="E79" s="407">
        <v>0</v>
      </c>
      <c r="F79" s="411"/>
      <c r="G79" s="407">
        <v>0</v>
      </c>
      <c r="H79" s="407">
        <f>AT_19_Impl_Agency!G79</f>
        <v>0</v>
      </c>
      <c r="I79" s="407">
        <v>0</v>
      </c>
      <c r="J79" s="407">
        <v>0</v>
      </c>
      <c r="K79" s="407">
        <v>0</v>
      </c>
      <c r="L79" s="407">
        <v>0</v>
      </c>
      <c r="M79" s="407">
        <v>0</v>
      </c>
      <c r="N79" s="116">
        <f>H79-AT_19_Impl_Agency!G79</f>
        <v>0</v>
      </c>
      <c r="O79" s="116"/>
      <c r="P79" s="116"/>
      <c r="Q79" s="116"/>
      <c r="R79" s="116"/>
      <c r="S79" s="116"/>
      <c r="T79" s="116"/>
      <c r="U79" s="116"/>
      <c r="V79" s="116"/>
      <c r="W79" s="116"/>
      <c r="X79" s="116"/>
      <c r="Y79" s="116"/>
    </row>
    <row r="80" spans="1:25" ht="12.75">
      <c r="A80" s="290">
        <f>AT3A_Schools_PS!A80</f>
        <v>71</v>
      </c>
      <c r="B80" s="290" t="s">
        <v>208</v>
      </c>
      <c r="C80" s="407">
        <v>0</v>
      </c>
      <c r="D80" s="407">
        <v>0</v>
      </c>
      <c r="E80" s="407">
        <v>0</v>
      </c>
      <c r="F80" s="411"/>
      <c r="G80" s="407">
        <v>0</v>
      </c>
      <c r="H80" s="407">
        <f>AT_19_Impl_Agency!G80</f>
        <v>0</v>
      </c>
      <c r="I80" s="407">
        <v>0</v>
      </c>
      <c r="J80" s="407">
        <v>0</v>
      </c>
      <c r="K80" s="407">
        <v>0</v>
      </c>
      <c r="L80" s="407">
        <v>0</v>
      </c>
      <c r="M80" s="407">
        <v>0</v>
      </c>
      <c r="N80" s="116">
        <f>H80-AT_19_Impl_Agency!G80</f>
        <v>0</v>
      </c>
      <c r="O80" s="116"/>
      <c r="P80" s="116"/>
      <c r="Q80" s="116"/>
      <c r="R80" s="116"/>
      <c r="S80" s="116"/>
      <c r="T80" s="116"/>
      <c r="U80" s="116"/>
      <c r="V80" s="116"/>
      <c r="W80" s="116"/>
      <c r="X80" s="116"/>
      <c r="Y80" s="116"/>
    </row>
    <row r="81" spans="1:25" ht="12.75">
      <c r="A81" s="290">
        <f>AT3A_Schools_PS!A81</f>
        <v>72</v>
      </c>
      <c r="B81" s="290" t="s">
        <v>209</v>
      </c>
      <c r="C81" s="407">
        <v>1</v>
      </c>
      <c r="D81" s="407">
        <v>13</v>
      </c>
      <c r="E81" s="407">
        <v>2927</v>
      </c>
      <c r="F81" s="411"/>
      <c r="G81" s="407">
        <v>3</v>
      </c>
      <c r="H81" s="407">
        <f>AT_19_Impl_Agency!G81</f>
        <v>28</v>
      </c>
      <c r="I81" s="407">
        <v>22623</v>
      </c>
      <c r="J81" s="407">
        <v>0</v>
      </c>
      <c r="K81" s="407">
        <v>0</v>
      </c>
      <c r="L81" s="407">
        <v>0</v>
      </c>
      <c r="M81" s="407">
        <v>0</v>
      </c>
      <c r="N81" s="116">
        <f>H81-AT_19_Impl_Agency!G81</f>
        <v>0</v>
      </c>
      <c r="O81" s="116"/>
      <c r="P81" s="116"/>
      <c r="Q81" s="116"/>
      <c r="R81" s="116"/>
      <c r="S81" s="116"/>
      <c r="T81" s="116"/>
      <c r="U81" s="116"/>
      <c r="V81" s="116"/>
      <c r="W81" s="116"/>
      <c r="X81" s="116"/>
      <c r="Y81" s="116"/>
    </row>
    <row r="82" spans="1:25" ht="51">
      <c r="A82" s="290">
        <f>AT3A_Schools_PS!A82</f>
        <v>73</v>
      </c>
      <c r="B82" s="290" t="s">
        <v>210</v>
      </c>
      <c r="C82" s="407">
        <v>0</v>
      </c>
      <c r="D82" s="407">
        <v>0</v>
      </c>
      <c r="E82" s="407">
        <v>0</v>
      </c>
      <c r="F82" s="606" t="s">
        <v>1150</v>
      </c>
      <c r="G82" s="407">
        <v>4</v>
      </c>
      <c r="H82" s="407">
        <f>AT_19_Impl_Agency!G82</f>
        <v>86</v>
      </c>
      <c r="I82" s="407">
        <v>19198</v>
      </c>
      <c r="J82" s="407">
        <v>0</v>
      </c>
      <c r="K82" s="407">
        <v>0</v>
      </c>
      <c r="L82" s="407">
        <v>0</v>
      </c>
      <c r="M82" s="407">
        <v>0</v>
      </c>
      <c r="N82" s="116">
        <f>H82-AT_19_Impl_Agency!G82</f>
        <v>0</v>
      </c>
      <c r="O82" s="116"/>
      <c r="P82" s="116"/>
      <c r="Q82" s="116"/>
      <c r="R82" s="116"/>
      <c r="S82" s="116"/>
      <c r="T82" s="116"/>
      <c r="U82" s="116"/>
      <c r="V82" s="116"/>
      <c r="W82" s="116"/>
      <c r="X82" s="116"/>
      <c r="Y82" s="116"/>
    </row>
    <row r="83" spans="1:25" ht="12.75">
      <c r="A83" s="290">
        <f>AT3A_Schools_PS!A83</f>
        <v>74</v>
      </c>
      <c r="B83" s="290" t="s">
        <v>211</v>
      </c>
      <c r="C83" s="407">
        <v>0</v>
      </c>
      <c r="D83" s="407">
        <v>0</v>
      </c>
      <c r="E83" s="407">
        <v>0</v>
      </c>
      <c r="F83" s="411"/>
      <c r="G83" s="407">
        <v>0</v>
      </c>
      <c r="H83" s="407">
        <f>AT_19_Impl_Agency!G83</f>
        <v>0</v>
      </c>
      <c r="I83" s="407">
        <v>0</v>
      </c>
      <c r="J83" s="407">
        <v>0</v>
      </c>
      <c r="K83" s="407">
        <v>0</v>
      </c>
      <c r="L83" s="407">
        <v>0</v>
      </c>
      <c r="M83" s="407">
        <v>0</v>
      </c>
      <c r="N83" s="116">
        <f>H83-AT_19_Impl_Agency!G83</f>
        <v>0</v>
      </c>
      <c r="O83" s="116"/>
      <c r="P83" s="116"/>
      <c r="Q83" s="116"/>
      <c r="R83" s="116"/>
      <c r="S83" s="116"/>
      <c r="T83" s="116"/>
      <c r="U83" s="116"/>
      <c r="V83" s="116"/>
      <c r="W83" s="116"/>
      <c r="X83" s="116"/>
      <c r="Y83" s="116"/>
    </row>
    <row r="84" spans="1:25" ht="51">
      <c r="A84" s="290">
        <f>AT3A_Schools_PS!A84</f>
        <v>75</v>
      </c>
      <c r="B84" s="290" t="s">
        <v>212</v>
      </c>
      <c r="C84" s="407">
        <v>1</v>
      </c>
      <c r="D84" s="407">
        <v>10</v>
      </c>
      <c r="E84" s="407">
        <v>778</v>
      </c>
      <c r="F84" s="411" t="s">
        <v>1151</v>
      </c>
      <c r="G84" s="407">
        <v>4</v>
      </c>
      <c r="H84" s="407">
        <f>AT_19_Impl_Agency!G84</f>
        <v>37</v>
      </c>
      <c r="I84" s="407">
        <v>10292</v>
      </c>
      <c r="J84" s="407">
        <v>0</v>
      </c>
      <c r="K84" s="407">
        <v>0</v>
      </c>
      <c r="L84" s="407">
        <v>0</v>
      </c>
      <c r="M84" s="407">
        <v>0</v>
      </c>
      <c r="N84" s="116">
        <f>H84-AT_19_Impl_Agency!G84</f>
        <v>0</v>
      </c>
      <c r="O84" s="116"/>
      <c r="P84" s="116"/>
      <c r="Q84" s="116"/>
      <c r="R84" s="116"/>
      <c r="S84" s="116"/>
      <c r="T84" s="116"/>
      <c r="U84" s="116"/>
      <c r="V84" s="116"/>
      <c r="W84" s="116"/>
      <c r="X84" s="116"/>
      <c r="Y84" s="116"/>
    </row>
    <row r="85" spans="1:25" ht="15.75" customHeight="1">
      <c r="A85" s="116"/>
      <c r="B85" s="116"/>
      <c r="C85" s="116"/>
      <c r="D85" s="116"/>
      <c r="E85" s="116"/>
      <c r="F85" s="404"/>
      <c r="G85" s="116"/>
      <c r="H85" s="116"/>
      <c r="I85" s="116"/>
      <c r="J85" s="116"/>
      <c r="K85" s="116"/>
      <c r="L85" s="116"/>
      <c r="M85" s="116"/>
      <c r="N85" s="116"/>
      <c r="O85" s="116"/>
      <c r="P85" s="116"/>
      <c r="Q85" s="116"/>
      <c r="R85" s="116"/>
      <c r="S85" s="116"/>
      <c r="T85" s="116"/>
      <c r="U85" s="116"/>
      <c r="V85" s="116"/>
      <c r="W85" s="116"/>
      <c r="X85" s="116"/>
      <c r="Y85" s="116"/>
    </row>
    <row r="86" spans="1:25" ht="15.75" customHeight="1">
      <c r="A86" s="116"/>
      <c r="B86" s="116"/>
      <c r="C86" s="116"/>
      <c r="D86" s="116"/>
      <c r="E86" s="116"/>
      <c r="F86" s="404"/>
      <c r="G86" s="116"/>
      <c r="H86" s="116"/>
      <c r="I86" s="116"/>
      <c r="J86" s="116"/>
      <c r="K86" s="116"/>
      <c r="L86" s="116"/>
      <c r="M86" s="116"/>
      <c r="N86" s="116"/>
      <c r="O86" s="116"/>
      <c r="P86" s="116"/>
      <c r="Q86" s="116"/>
      <c r="R86" s="116"/>
      <c r="S86" s="116"/>
      <c r="T86" s="116"/>
      <c r="U86" s="116"/>
      <c r="V86" s="116"/>
      <c r="W86" s="116"/>
      <c r="X86" s="116"/>
      <c r="Y86" s="116"/>
    </row>
    <row r="87" spans="1:25" ht="15.75" customHeight="1">
      <c r="A87" s="116"/>
      <c r="B87" s="116"/>
      <c r="C87" s="116"/>
      <c r="D87" s="116"/>
      <c r="E87" s="116"/>
      <c r="F87" s="404"/>
      <c r="G87" s="116"/>
      <c r="H87" s="116"/>
      <c r="I87" s="116"/>
      <c r="J87" s="116"/>
      <c r="K87" s="116"/>
      <c r="L87" s="116"/>
      <c r="M87" s="116"/>
      <c r="N87" s="116"/>
      <c r="O87" s="116"/>
      <c r="P87" s="116"/>
      <c r="Q87" s="116"/>
      <c r="R87" s="116"/>
      <c r="S87" s="116"/>
      <c r="T87" s="116"/>
      <c r="U87" s="116"/>
      <c r="V87" s="116"/>
      <c r="W87" s="116"/>
      <c r="X87" s="116"/>
      <c r="Y87" s="116"/>
    </row>
    <row r="88" spans="1:25" ht="15.75" customHeight="1">
      <c r="A88" s="116"/>
      <c r="B88" s="116"/>
      <c r="C88" s="116"/>
      <c r="D88" s="116"/>
      <c r="E88" s="116"/>
      <c r="F88" s="404"/>
      <c r="G88" s="116"/>
      <c r="H88" s="116"/>
      <c r="I88" s="116"/>
      <c r="J88" s="116"/>
      <c r="K88" s="116"/>
      <c r="L88" s="116"/>
      <c r="M88" s="116"/>
      <c r="N88" s="116"/>
      <c r="O88" s="116"/>
      <c r="P88" s="116"/>
      <c r="Q88" s="116"/>
      <c r="R88" s="116"/>
      <c r="S88" s="116"/>
      <c r="T88" s="116"/>
      <c r="U88" s="116"/>
      <c r="V88" s="116"/>
      <c r="W88" s="116"/>
      <c r="X88" s="116"/>
      <c r="Y88" s="116"/>
    </row>
    <row r="89" spans="1:25" ht="15.75" customHeight="1">
      <c r="A89" s="197" t="str">
        <f>AT_2A_fundflow!A53</f>
        <v>Date:</v>
      </c>
      <c r="B89" s="116"/>
      <c r="C89" s="116"/>
      <c r="D89" s="116"/>
      <c r="E89" s="116"/>
      <c r="F89" s="404"/>
      <c r="G89" s="116"/>
      <c r="H89" s="116"/>
      <c r="I89" s="116"/>
      <c r="J89" s="116"/>
      <c r="K89" s="116"/>
      <c r="L89" s="362" t="str">
        <f>'AT-1'!J46</f>
        <v>(Signature)</v>
      </c>
      <c r="M89" s="116"/>
      <c r="N89" s="116"/>
      <c r="O89" s="116"/>
      <c r="P89" s="116"/>
      <c r="Q89" s="116"/>
      <c r="R89" s="116"/>
      <c r="S89" s="116"/>
      <c r="T89" s="116"/>
      <c r="U89" s="116"/>
      <c r="V89" s="116"/>
      <c r="W89" s="116"/>
      <c r="X89" s="116"/>
      <c r="Y89" s="116"/>
    </row>
    <row r="90" spans="1:25" ht="15.75" customHeight="1">
      <c r="A90" s="197" t="str">
        <f>AT_2A_fundflow!A54</f>
        <v>Place: LUCKNOW</v>
      </c>
      <c r="B90" s="116"/>
      <c r="C90" s="116"/>
      <c r="D90" s="116"/>
      <c r="E90" s="116"/>
      <c r="F90" s="404"/>
      <c r="G90" s="116"/>
      <c r="H90" s="116"/>
      <c r="I90" s="116"/>
      <c r="J90" s="116"/>
      <c r="K90" s="116"/>
      <c r="L90" s="362" t="str">
        <f>'AT-1'!J47</f>
        <v>Secretary Basic Education Department</v>
      </c>
      <c r="M90" s="116"/>
      <c r="N90" s="116"/>
      <c r="O90" s="116"/>
      <c r="P90" s="116"/>
      <c r="Q90" s="116"/>
      <c r="R90" s="116"/>
      <c r="S90" s="116"/>
      <c r="T90" s="116"/>
      <c r="U90" s="116"/>
      <c r="V90" s="116"/>
      <c r="W90" s="116"/>
      <c r="X90" s="116"/>
      <c r="Y90" s="116"/>
    </row>
    <row r="91" spans="1:25" ht="15.75" customHeight="1">
      <c r="A91" s="116"/>
      <c r="B91" s="116"/>
      <c r="C91" s="116"/>
      <c r="D91" s="116"/>
      <c r="E91" s="116"/>
      <c r="F91" s="404"/>
      <c r="G91" s="116"/>
      <c r="H91" s="116"/>
      <c r="I91" s="116"/>
      <c r="J91" s="116"/>
      <c r="K91" s="362" t="str">
        <f>'AT-1'!I48</f>
        <v>Seal:</v>
      </c>
      <c r="L91" s="116"/>
      <c r="M91" s="116"/>
      <c r="N91" s="116"/>
      <c r="O91" s="116"/>
      <c r="P91" s="116"/>
      <c r="Q91" s="116"/>
      <c r="R91" s="116"/>
      <c r="S91" s="116"/>
      <c r="T91" s="116"/>
      <c r="U91" s="116"/>
      <c r="V91" s="116"/>
      <c r="W91" s="116"/>
      <c r="X91" s="116"/>
      <c r="Y91" s="116"/>
    </row>
    <row r="92" spans="1:25" ht="15.75" customHeight="1">
      <c r="A92" s="116"/>
      <c r="B92" s="116"/>
      <c r="C92" s="116"/>
      <c r="D92" s="116"/>
      <c r="E92" s="116"/>
      <c r="F92" s="404"/>
      <c r="G92" s="116"/>
      <c r="H92" s="116"/>
      <c r="I92" s="116"/>
      <c r="J92" s="116"/>
      <c r="K92" s="116"/>
      <c r="L92" s="116"/>
      <c r="M92" s="116"/>
      <c r="N92" s="116"/>
      <c r="O92" s="116"/>
      <c r="P92" s="116"/>
      <c r="Q92" s="116"/>
      <c r="R92" s="116"/>
      <c r="S92" s="116"/>
      <c r="T92" s="116"/>
      <c r="U92" s="116"/>
      <c r="V92" s="116"/>
      <c r="W92" s="116"/>
      <c r="X92" s="116"/>
      <c r="Y92" s="116"/>
    </row>
    <row r="93" spans="1:25" ht="15.75" customHeight="1">
      <c r="A93" s="116"/>
      <c r="B93" s="116"/>
      <c r="C93" s="116"/>
      <c r="D93" s="116"/>
      <c r="E93" s="116"/>
      <c r="F93" s="404"/>
      <c r="G93" s="116"/>
      <c r="H93" s="116"/>
      <c r="I93" s="116"/>
      <c r="J93" s="116"/>
      <c r="K93" s="116"/>
      <c r="L93" s="116"/>
      <c r="M93" s="116"/>
      <c r="N93" s="116"/>
      <c r="O93" s="116"/>
      <c r="P93" s="116"/>
      <c r="Q93" s="116"/>
      <c r="R93" s="116"/>
      <c r="S93" s="116"/>
      <c r="T93" s="116"/>
      <c r="U93" s="116"/>
      <c r="V93" s="116"/>
      <c r="W93" s="116"/>
      <c r="X93" s="116"/>
      <c r="Y93" s="116"/>
    </row>
    <row r="94" spans="1:25" ht="15.75" customHeight="1">
      <c r="A94" s="116"/>
      <c r="B94" s="116"/>
      <c r="C94" s="116"/>
      <c r="D94" s="116"/>
      <c r="E94" s="116"/>
      <c r="F94" s="404"/>
      <c r="G94" s="116"/>
      <c r="H94" s="116"/>
      <c r="I94" s="116"/>
      <c r="J94" s="116"/>
      <c r="K94" s="116"/>
      <c r="L94" s="116"/>
      <c r="M94" s="116"/>
      <c r="N94" s="116"/>
      <c r="O94" s="116"/>
      <c r="P94" s="116"/>
      <c r="Q94" s="116"/>
      <c r="R94" s="116"/>
      <c r="S94" s="116"/>
      <c r="T94" s="116"/>
      <c r="U94" s="116"/>
      <c r="V94" s="116"/>
      <c r="W94" s="116"/>
      <c r="X94" s="116"/>
      <c r="Y94" s="116"/>
    </row>
    <row r="95" spans="1:25" ht="15.75" customHeight="1">
      <c r="A95" s="116"/>
      <c r="B95" s="116"/>
      <c r="C95" s="116"/>
      <c r="D95" s="116"/>
      <c r="E95" s="116"/>
      <c r="F95" s="404"/>
      <c r="G95" s="116"/>
      <c r="H95" s="116"/>
      <c r="I95" s="116"/>
      <c r="J95" s="116"/>
      <c r="K95" s="116"/>
      <c r="L95" s="116"/>
      <c r="M95" s="116"/>
      <c r="N95" s="116"/>
      <c r="O95" s="116"/>
      <c r="P95" s="116"/>
      <c r="Q95" s="116"/>
      <c r="R95" s="116"/>
      <c r="S95" s="116"/>
      <c r="T95" s="116"/>
      <c r="U95" s="116"/>
      <c r="V95" s="116"/>
      <c r="W95" s="116"/>
      <c r="X95" s="116"/>
      <c r="Y95" s="116"/>
    </row>
    <row r="96" spans="1:25" ht="15.75" customHeight="1">
      <c r="A96" s="116"/>
      <c r="B96" s="116"/>
      <c r="C96" s="116"/>
      <c r="D96" s="116"/>
      <c r="E96" s="116"/>
      <c r="F96" s="404"/>
      <c r="G96" s="116"/>
      <c r="H96" s="116"/>
      <c r="I96" s="116"/>
      <c r="J96" s="116"/>
      <c r="K96" s="116"/>
      <c r="L96" s="116"/>
      <c r="M96" s="116"/>
      <c r="N96" s="116"/>
      <c r="O96" s="116"/>
      <c r="P96" s="116"/>
      <c r="Q96" s="116"/>
      <c r="R96" s="116"/>
      <c r="S96" s="116"/>
      <c r="T96" s="116"/>
      <c r="U96" s="116"/>
      <c r="V96" s="116"/>
      <c r="W96" s="116"/>
      <c r="X96" s="116"/>
      <c r="Y96" s="116"/>
    </row>
    <row r="97" spans="1:25" ht="15.75" customHeight="1">
      <c r="A97" s="116"/>
      <c r="B97" s="116"/>
      <c r="C97" s="116"/>
      <c r="D97" s="116"/>
      <c r="E97" s="116"/>
      <c r="F97" s="404"/>
      <c r="G97" s="116"/>
      <c r="H97" s="116"/>
      <c r="I97" s="116"/>
      <c r="J97" s="116"/>
      <c r="K97" s="116"/>
      <c r="L97" s="116"/>
      <c r="M97" s="116"/>
      <c r="N97" s="116"/>
      <c r="O97" s="116"/>
      <c r="P97" s="116"/>
      <c r="Q97" s="116"/>
      <c r="R97" s="116"/>
      <c r="S97" s="116"/>
      <c r="T97" s="116"/>
      <c r="U97" s="116"/>
      <c r="V97" s="116"/>
      <c r="W97" s="116"/>
      <c r="X97" s="116"/>
      <c r="Y97" s="116"/>
    </row>
    <row r="98" spans="1:25" ht="15.75" customHeight="1">
      <c r="A98" s="116"/>
      <c r="B98" s="116"/>
      <c r="C98" s="116"/>
      <c r="D98" s="116"/>
      <c r="E98" s="116"/>
      <c r="F98" s="404"/>
      <c r="G98" s="116"/>
      <c r="H98" s="116"/>
      <c r="I98" s="116"/>
      <c r="J98" s="116"/>
      <c r="K98" s="116"/>
      <c r="L98" s="116"/>
      <c r="M98" s="116"/>
      <c r="N98" s="116"/>
      <c r="O98" s="116"/>
      <c r="P98" s="116"/>
      <c r="Q98" s="116"/>
      <c r="R98" s="116"/>
      <c r="S98" s="116"/>
      <c r="T98" s="116"/>
      <c r="U98" s="116"/>
      <c r="V98" s="116"/>
      <c r="W98" s="116"/>
      <c r="X98" s="116"/>
      <c r="Y98" s="116"/>
    </row>
    <row r="99" spans="1:25" ht="15.75" customHeight="1">
      <c r="A99" s="116"/>
      <c r="B99" s="116"/>
      <c r="C99" s="116"/>
      <c r="D99" s="116"/>
      <c r="E99" s="116"/>
      <c r="F99" s="404"/>
      <c r="G99" s="116"/>
      <c r="H99" s="116"/>
      <c r="I99" s="116"/>
      <c r="J99" s="116"/>
      <c r="K99" s="116"/>
      <c r="L99" s="116"/>
      <c r="M99" s="116"/>
      <c r="N99" s="116"/>
      <c r="O99" s="116"/>
      <c r="P99" s="116"/>
      <c r="Q99" s="116"/>
      <c r="R99" s="116"/>
      <c r="S99" s="116"/>
      <c r="T99" s="116"/>
      <c r="U99" s="116"/>
      <c r="V99" s="116"/>
      <c r="W99" s="116"/>
      <c r="X99" s="116"/>
      <c r="Y99" s="116"/>
    </row>
    <row r="100" spans="1:25" ht="15.75" customHeight="1">
      <c r="A100" s="116"/>
      <c r="B100" s="116"/>
      <c r="C100" s="116"/>
      <c r="D100" s="116"/>
      <c r="E100" s="116"/>
      <c r="F100" s="404"/>
      <c r="G100" s="116"/>
      <c r="H100" s="116"/>
      <c r="I100" s="116"/>
      <c r="J100" s="116"/>
      <c r="K100" s="116"/>
      <c r="L100" s="116"/>
      <c r="M100" s="116"/>
      <c r="N100" s="116"/>
      <c r="O100" s="116"/>
      <c r="P100" s="116"/>
      <c r="Q100" s="116"/>
      <c r="R100" s="116"/>
      <c r="S100" s="116"/>
      <c r="T100" s="116"/>
      <c r="U100" s="116"/>
      <c r="V100" s="116"/>
      <c r="W100" s="116"/>
      <c r="X100" s="116"/>
      <c r="Y100" s="116"/>
    </row>
    <row r="101" spans="1:25" ht="15.75" customHeight="1">
      <c r="A101" s="116"/>
      <c r="B101" s="116"/>
      <c r="C101" s="116"/>
      <c r="D101" s="116"/>
      <c r="E101" s="116"/>
      <c r="F101" s="404"/>
      <c r="G101" s="116"/>
      <c r="H101" s="116"/>
      <c r="I101" s="116"/>
      <c r="J101" s="116"/>
      <c r="K101" s="116"/>
      <c r="L101" s="116"/>
      <c r="M101" s="116"/>
      <c r="N101" s="116"/>
      <c r="O101" s="116"/>
      <c r="P101" s="116"/>
      <c r="Q101" s="116"/>
      <c r="R101" s="116"/>
      <c r="S101" s="116"/>
      <c r="T101" s="116"/>
      <c r="U101" s="116"/>
      <c r="V101" s="116"/>
      <c r="W101" s="116"/>
      <c r="X101" s="116"/>
      <c r="Y101" s="116"/>
    </row>
    <row r="102" spans="1:25" ht="15.75" customHeight="1">
      <c r="A102" s="116"/>
      <c r="B102" s="116"/>
      <c r="C102" s="116"/>
      <c r="D102" s="116"/>
      <c r="E102" s="116"/>
      <c r="F102" s="404"/>
      <c r="G102" s="116"/>
      <c r="H102" s="116"/>
      <c r="I102" s="116"/>
      <c r="J102" s="116"/>
      <c r="K102" s="116"/>
      <c r="L102" s="116"/>
      <c r="M102" s="116"/>
      <c r="N102" s="116"/>
      <c r="O102" s="116"/>
      <c r="P102" s="116"/>
      <c r="Q102" s="116"/>
      <c r="R102" s="116"/>
      <c r="S102" s="116"/>
      <c r="T102" s="116"/>
      <c r="U102" s="116"/>
      <c r="V102" s="116"/>
      <c r="W102" s="116"/>
      <c r="X102" s="116"/>
      <c r="Y102" s="116"/>
    </row>
    <row r="103" spans="1:25" ht="15.75" customHeight="1">
      <c r="A103" s="116"/>
      <c r="B103" s="116"/>
      <c r="C103" s="116"/>
      <c r="D103" s="116"/>
      <c r="E103" s="116"/>
      <c r="F103" s="404"/>
      <c r="G103" s="116"/>
      <c r="H103" s="116"/>
      <c r="I103" s="116"/>
      <c r="J103" s="116"/>
      <c r="K103" s="116"/>
      <c r="L103" s="116"/>
      <c r="M103" s="116"/>
      <c r="N103" s="116"/>
      <c r="O103" s="116"/>
      <c r="P103" s="116"/>
      <c r="Q103" s="116"/>
      <c r="R103" s="116"/>
      <c r="S103" s="116"/>
      <c r="T103" s="116"/>
      <c r="U103" s="116"/>
      <c r="V103" s="116"/>
      <c r="W103" s="116"/>
      <c r="X103" s="116"/>
      <c r="Y103" s="116"/>
    </row>
    <row r="104" spans="1:25" ht="15.75" customHeight="1">
      <c r="A104" s="116"/>
      <c r="B104" s="116"/>
      <c r="C104" s="116"/>
      <c r="D104" s="116"/>
      <c r="E104" s="116"/>
      <c r="F104" s="404"/>
      <c r="G104" s="116"/>
      <c r="H104" s="116"/>
      <c r="I104" s="116"/>
      <c r="J104" s="116"/>
      <c r="K104" s="116"/>
      <c r="L104" s="116"/>
      <c r="M104" s="116"/>
      <c r="N104" s="116"/>
      <c r="O104" s="116"/>
      <c r="P104" s="116"/>
      <c r="Q104" s="116"/>
      <c r="R104" s="116"/>
      <c r="S104" s="116"/>
      <c r="T104" s="116"/>
      <c r="U104" s="116"/>
      <c r="V104" s="116"/>
      <c r="W104" s="116"/>
      <c r="X104" s="116"/>
      <c r="Y104" s="116"/>
    </row>
    <row r="105" spans="1:25" ht="15.75" customHeight="1">
      <c r="A105" s="116"/>
      <c r="B105" s="116"/>
      <c r="C105" s="116"/>
      <c r="D105" s="116"/>
      <c r="E105" s="116"/>
      <c r="F105" s="404"/>
      <c r="G105" s="116"/>
      <c r="H105" s="116"/>
      <c r="I105" s="116"/>
      <c r="J105" s="116"/>
      <c r="K105" s="116"/>
      <c r="L105" s="116"/>
      <c r="M105" s="116"/>
      <c r="N105" s="116"/>
      <c r="O105" s="116"/>
      <c r="P105" s="116"/>
      <c r="Q105" s="116"/>
      <c r="R105" s="116"/>
      <c r="S105" s="116"/>
      <c r="T105" s="116"/>
      <c r="U105" s="116"/>
      <c r="V105" s="116"/>
      <c r="W105" s="116"/>
      <c r="X105" s="116"/>
      <c r="Y105" s="116"/>
    </row>
    <row r="106" spans="1:25" ht="15.75" customHeight="1">
      <c r="A106" s="116"/>
      <c r="B106" s="116"/>
      <c r="C106" s="116"/>
      <c r="D106" s="116"/>
      <c r="E106" s="116"/>
      <c r="F106" s="404"/>
      <c r="G106" s="116"/>
      <c r="H106" s="116"/>
      <c r="I106" s="116"/>
      <c r="J106" s="116"/>
      <c r="K106" s="116"/>
      <c r="L106" s="116"/>
      <c r="M106" s="116"/>
      <c r="N106" s="116"/>
      <c r="O106" s="116"/>
      <c r="P106" s="116"/>
      <c r="Q106" s="116"/>
      <c r="R106" s="116"/>
      <c r="S106" s="116"/>
      <c r="T106" s="116"/>
      <c r="U106" s="116"/>
      <c r="V106" s="116"/>
      <c r="W106" s="116"/>
      <c r="X106" s="116"/>
      <c r="Y106" s="116"/>
    </row>
    <row r="107" spans="1:25" ht="15.75" customHeight="1">
      <c r="A107" s="116"/>
      <c r="B107" s="116"/>
      <c r="C107" s="116"/>
      <c r="D107" s="116"/>
      <c r="E107" s="116"/>
      <c r="F107" s="404"/>
      <c r="G107" s="116"/>
      <c r="H107" s="116"/>
      <c r="I107" s="116"/>
      <c r="J107" s="116"/>
      <c r="K107" s="116"/>
      <c r="L107" s="116"/>
      <c r="M107" s="116"/>
      <c r="N107" s="116"/>
      <c r="O107" s="116"/>
      <c r="P107" s="116"/>
      <c r="Q107" s="116"/>
      <c r="R107" s="116"/>
      <c r="S107" s="116"/>
      <c r="T107" s="116"/>
      <c r="U107" s="116"/>
      <c r="V107" s="116"/>
      <c r="W107" s="116"/>
      <c r="X107" s="116"/>
      <c r="Y107" s="116"/>
    </row>
    <row r="108" spans="1:25" ht="15.75" customHeight="1">
      <c r="A108" s="116"/>
      <c r="B108" s="116"/>
      <c r="C108" s="116"/>
      <c r="D108" s="116"/>
      <c r="E108" s="116"/>
      <c r="F108" s="404"/>
      <c r="G108" s="116"/>
      <c r="H108" s="116"/>
      <c r="I108" s="116"/>
      <c r="J108" s="116"/>
      <c r="K108" s="116"/>
      <c r="L108" s="116"/>
      <c r="M108" s="116"/>
      <c r="N108" s="116"/>
      <c r="O108" s="116"/>
      <c r="P108" s="116"/>
      <c r="Q108" s="116"/>
      <c r="R108" s="116"/>
      <c r="S108" s="116"/>
      <c r="T108" s="116"/>
      <c r="U108" s="116"/>
      <c r="V108" s="116"/>
      <c r="W108" s="116"/>
      <c r="X108" s="116"/>
      <c r="Y108" s="116"/>
    </row>
    <row r="109" spans="1:25" ht="15.75" customHeight="1">
      <c r="A109" s="116"/>
      <c r="B109" s="116"/>
      <c r="C109" s="116"/>
      <c r="D109" s="116"/>
      <c r="E109" s="116"/>
      <c r="F109" s="404"/>
      <c r="G109" s="116"/>
      <c r="H109" s="116"/>
      <c r="I109" s="116"/>
      <c r="J109" s="116"/>
      <c r="K109" s="116"/>
      <c r="L109" s="116"/>
      <c r="M109" s="116"/>
      <c r="N109" s="116"/>
      <c r="O109" s="116"/>
      <c r="P109" s="116"/>
      <c r="Q109" s="116"/>
      <c r="R109" s="116"/>
      <c r="S109" s="116"/>
      <c r="T109" s="116"/>
      <c r="U109" s="116"/>
      <c r="V109" s="116"/>
      <c r="W109" s="116"/>
      <c r="X109" s="116"/>
      <c r="Y109" s="116"/>
    </row>
    <row r="110" spans="1:25" ht="15.75" customHeight="1">
      <c r="A110" s="116"/>
      <c r="B110" s="116"/>
      <c r="C110" s="116"/>
      <c r="D110" s="116"/>
      <c r="E110" s="116"/>
      <c r="F110" s="404"/>
      <c r="G110" s="116"/>
      <c r="H110" s="116"/>
      <c r="I110" s="116"/>
      <c r="J110" s="116"/>
      <c r="K110" s="116"/>
      <c r="L110" s="116"/>
      <c r="M110" s="116"/>
      <c r="N110" s="116"/>
      <c r="O110" s="116"/>
      <c r="P110" s="116"/>
      <c r="Q110" s="116"/>
      <c r="R110" s="116"/>
      <c r="S110" s="116"/>
      <c r="T110" s="116"/>
      <c r="U110" s="116"/>
      <c r="V110" s="116"/>
      <c r="W110" s="116"/>
      <c r="X110" s="116"/>
      <c r="Y110" s="116"/>
    </row>
    <row r="111" spans="1:25" ht="15.75" customHeight="1">
      <c r="A111" s="116"/>
      <c r="B111" s="116"/>
      <c r="C111" s="116"/>
      <c r="D111" s="116"/>
      <c r="E111" s="116"/>
      <c r="F111" s="404"/>
      <c r="G111" s="116"/>
      <c r="H111" s="116"/>
      <c r="I111" s="116"/>
      <c r="J111" s="116"/>
      <c r="K111" s="116"/>
      <c r="L111" s="116"/>
      <c r="M111" s="116"/>
      <c r="N111" s="116"/>
      <c r="O111" s="116"/>
      <c r="P111" s="116"/>
      <c r="Q111" s="116"/>
      <c r="R111" s="116"/>
      <c r="S111" s="116"/>
      <c r="T111" s="116"/>
      <c r="U111" s="116"/>
      <c r="V111" s="116"/>
      <c r="W111" s="116"/>
      <c r="X111" s="116"/>
      <c r="Y111" s="116"/>
    </row>
    <row r="112" spans="1:25" ht="15.75" customHeight="1">
      <c r="A112" s="116"/>
      <c r="B112" s="116"/>
      <c r="C112" s="116"/>
      <c r="D112" s="116"/>
      <c r="E112" s="116"/>
      <c r="F112" s="404"/>
      <c r="G112" s="116"/>
      <c r="H112" s="116"/>
      <c r="I112" s="116"/>
      <c r="J112" s="116"/>
      <c r="K112" s="116"/>
      <c r="L112" s="116"/>
      <c r="M112" s="116"/>
      <c r="N112" s="116"/>
      <c r="O112" s="116"/>
      <c r="P112" s="116"/>
      <c r="Q112" s="116"/>
      <c r="R112" s="116"/>
      <c r="S112" s="116"/>
      <c r="T112" s="116"/>
      <c r="U112" s="116"/>
      <c r="V112" s="116"/>
      <c r="W112" s="116"/>
      <c r="X112" s="116"/>
      <c r="Y112" s="116"/>
    </row>
    <row r="113" spans="1:25" ht="15.75" customHeight="1">
      <c r="A113" s="116"/>
      <c r="B113" s="116"/>
      <c r="C113" s="116"/>
      <c r="D113" s="116"/>
      <c r="E113" s="116"/>
      <c r="F113" s="404"/>
      <c r="G113" s="116"/>
      <c r="H113" s="116"/>
      <c r="I113" s="116"/>
      <c r="J113" s="116"/>
      <c r="K113" s="116"/>
      <c r="L113" s="116"/>
      <c r="M113" s="116"/>
      <c r="N113" s="116"/>
      <c r="O113" s="116"/>
      <c r="P113" s="116"/>
      <c r="Q113" s="116"/>
      <c r="R113" s="116"/>
      <c r="S113" s="116"/>
      <c r="T113" s="116"/>
      <c r="U113" s="116"/>
      <c r="V113" s="116"/>
      <c r="W113" s="116"/>
      <c r="X113" s="116"/>
      <c r="Y113" s="116"/>
    </row>
    <row r="114" spans="1:25" ht="15.75" customHeight="1">
      <c r="A114" s="116"/>
      <c r="B114" s="116"/>
      <c r="C114" s="116"/>
      <c r="D114" s="116"/>
      <c r="E114" s="116"/>
      <c r="F114" s="404"/>
      <c r="G114" s="116"/>
      <c r="H114" s="116"/>
      <c r="I114" s="116"/>
      <c r="J114" s="116"/>
      <c r="K114" s="116"/>
      <c r="L114" s="116"/>
      <c r="M114" s="116"/>
      <c r="N114" s="116"/>
      <c r="O114" s="116"/>
      <c r="P114" s="116"/>
      <c r="Q114" s="116"/>
      <c r="R114" s="116"/>
      <c r="S114" s="116"/>
      <c r="T114" s="116"/>
      <c r="U114" s="116"/>
      <c r="V114" s="116"/>
      <c r="W114" s="116"/>
      <c r="X114" s="116"/>
      <c r="Y114" s="116"/>
    </row>
    <row r="115" spans="1:25" ht="15.75" customHeight="1">
      <c r="A115" s="116"/>
      <c r="B115" s="116"/>
      <c r="C115" s="116"/>
      <c r="D115" s="116"/>
      <c r="E115" s="116"/>
      <c r="F115" s="404"/>
      <c r="G115" s="116"/>
      <c r="H115" s="116"/>
      <c r="I115" s="116"/>
      <c r="J115" s="116"/>
      <c r="K115" s="116"/>
      <c r="L115" s="116"/>
      <c r="M115" s="116"/>
      <c r="N115" s="116"/>
      <c r="O115" s="116"/>
      <c r="P115" s="116"/>
      <c r="Q115" s="116"/>
      <c r="R115" s="116"/>
      <c r="S115" s="116"/>
      <c r="T115" s="116"/>
      <c r="U115" s="116"/>
      <c r="V115" s="116"/>
      <c r="W115" s="116"/>
      <c r="X115" s="116"/>
      <c r="Y115" s="116"/>
    </row>
    <row r="116" spans="1:25" ht="15.75" customHeight="1">
      <c r="A116" s="116"/>
      <c r="B116" s="116"/>
      <c r="C116" s="116"/>
      <c r="D116" s="116"/>
      <c r="E116" s="116"/>
      <c r="F116" s="404"/>
      <c r="G116" s="116"/>
      <c r="H116" s="116"/>
      <c r="I116" s="116"/>
      <c r="J116" s="116"/>
      <c r="K116" s="116"/>
      <c r="L116" s="116"/>
      <c r="M116" s="116"/>
      <c r="N116" s="116"/>
      <c r="O116" s="116"/>
      <c r="P116" s="116"/>
      <c r="Q116" s="116"/>
      <c r="R116" s="116"/>
      <c r="S116" s="116"/>
      <c r="T116" s="116"/>
      <c r="U116" s="116"/>
      <c r="V116" s="116"/>
      <c r="W116" s="116"/>
      <c r="X116" s="116"/>
      <c r="Y116" s="116"/>
    </row>
    <row r="117" spans="1:25" ht="15.75" customHeight="1">
      <c r="A117" s="116"/>
      <c r="B117" s="116"/>
      <c r="C117" s="116"/>
      <c r="D117" s="116"/>
      <c r="E117" s="116"/>
      <c r="F117" s="404"/>
      <c r="G117" s="116"/>
      <c r="H117" s="116"/>
      <c r="I117" s="116"/>
      <c r="J117" s="116"/>
      <c r="K117" s="116"/>
      <c r="L117" s="116"/>
      <c r="M117" s="116"/>
      <c r="N117" s="116"/>
      <c r="O117" s="116"/>
      <c r="P117" s="116"/>
      <c r="Q117" s="116"/>
      <c r="R117" s="116"/>
      <c r="S117" s="116"/>
      <c r="T117" s="116"/>
      <c r="U117" s="116"/>
      <c r="V117" s="116"/>
      <c r="W117" s="116"/>
      <c r="X117" s="116"/>
      <c r="Y117" s="116"/>
    </row>
    <row r="118" spans="1:25" ht="15.75" customHeight="1">
      <c r="A118" s="116"/>
      <c r="B118" s="116"/>
      <c r="C118" s="116"/>
      <c r="D118" s="116"/>
      <c r="E118" s="116"/>
      <c r="F118" s="404"/>
      <c r="G118" s="116"/>
      <c r="H118" s="116"/>
      <c r="I118" s="116"/>
      <c r="J118" s="116"/>
      <c r="K118" s="116"/>
      <c r="L118" s="116"/>
      <c r="M118" s="116"/>
      <c r="N118" s="116"/>
      <c r="O118" s="116"/>
      <c r="P118" s="116"/>
      <c r="Q118" s="116"/>
      <c r="R118" s="116"/>
      <c r="S118" s="116"/>
      <c r="T118" s="116"/>
      <c r="U118" s="116"/>
      <c r="V118" s="116"/>
      <c r="W118" s="116"/>
      <c r="X118" s="116"/>
      <c r="Y118" s="116"/>
    </row>
    <row r="119" spans="1:25" ht="15.75" customHeight="1">
      <c r="A119" s="116"/>
      <c r="B119" s="116"/>
      <c r="C119" s="116"/>
      <c r="D119" s="116"/>
      <c r="E119" s="116"/>
      <c r="F119" s="404"/>
      <c r="G119" s="116"/>
      <c r="H119" s="116"/>
      <c r="I119" s="116"/>
      <c r="J119" s="116"/>
      <c r="K119" s="116"/>
      <c r="L119" s="116"/>
      <c r="M119" s="116"/>
      <c r="N119" s="116"/>
      <c r="O119" s="116"/>
      <c r="P119" s="116"/>
      <c r="Q119" s="116"/>
      <c r="R119" s="116"/>
      <c r="S119" s="116"/>
      <c r="T119" s="116"/>
      <c r="U119" s="116"/>
      <c r="V119" s="116"/>
      <c r="W119" s="116"/>
      <c r="X119" s="116"/>
      <c r="Y119" s="116"/>
    </row>
    <row r="120" spans="1:25" ht="15.75" customHeight="1">
      <c r="A120" s="116"/>
      <c r="B120" s="116"/>
      <c r="C120" s="116"/>
      <c r="D120" s="116"/>
      <c r="E120" s="116"/>
      <c r="F120" s="404"/>
      <c r="G120" s="116"/>
      <c r="H120" s="116"/>
      <c r="I120" s="116"/>
      <c r="J120" s="116"/>
      <c r="K120" s="116"/>
      <c r="L120" s="116"/>
      <c r="M120" s="116"/>
      <c r="N120" s="116"/>
      <c r="O120" s="116"/>
      <c r="P120" s="116"/>
      <c r="Q120" s="116"/>
      <c r="R120" s="116"/>
      <c r="S120" s="116"/>
      <c r="T120" s="116"/>
      <c r="U120" s="116"/>
      <c r="V120" s="116"/>
      <c r="W120" s="116"/>
      <c r="X120" s="116"/>
      <c r="Y120" s="116"/>
    </row>
    <row r="121" spans="1:25" ht="15.75" customHeight="1">
      <c r="A121" s="116"/>
      <c r="B121" s="116"/>
      <c r="C121" s="116"/>
      <c r="D121" s="116"/>
      <c r="E121" s="116"/>
      <c r="F121" s="404"/>
      <c r="G121" s="116"/>
      <c r="H121" s="116"/>
      <c r="I121" s="116"/>
      <c r="J121" s="116"/>
      <c r="K121" s="116"/>
      <c r="L121" s="116"/>
      <c r="M121" s="116"/>
      <c r="N121" s="116"/>
      <c r="O121" s="116"/>
      <c r="P121" s="116"/>
      <c r="Q121" s="116"/>
      <c r="R121" s="116"/>
      <c r="S121" s="116"/>
      <c r="T121" s="116"/>
      <c r="U121" s="116"/>
      <c r="V121" s="116"/>
      <c r="W121" s="116"/>
      <c r="X121" s="116"/>
      <c r="Y121" s="116"/>
    </row>
    <row r="122" spans="1:25" ht="15.75" customHeight="1">
      <c r="A122" s="116"/>
      <c r="B122" s="116"/>
      <c r="C122" s="116"/>
      <c r="D122" s="116"/>
      <c r="E122" s="116"/>
      <c r="F122" s="404"/>
      <c r="G122" s="116"/>
      <c r="H122" s="116"/>
      <c r="I122" s="116"/>
      <c r="J122" s="116"/>
      <c r="K122" s="116"/>
      <c r="L122" s="116"/>
      <c r="M122" s="116"/>
      <c r="N122" s="116"/>
      <c r="O122" s="116"/>
      <c r="P122" s="116"/>
      <c r="Q122" s="116"/>
      <c r="R122" s="116"/>
      <c r="S122" s="116"/>
      <c r="T122" s="116"/>
      <c r="U122" s="116"/>
      <c r="V122" s="116"/>
      <c r="W122" s="116"/>
      <c r="X122" s="116"/>
      <c r="Y122" s="116"/>
    </row>
    <row r="123" spans="1:25" ht="15.75" customHeight="1">
      <c r="A123" s="116"/>
      <c r="B123" s="116"/>
      <c r="C123" s="116"/>
      <c r="D123" s="116"/>
      <c r="E123" s="116"/>
      <c r="F123" s="404"/>
      <c r="G123" s="116"/>
      <c r="H123" s="116"/>
      <c r="I123" s="116"/>
      <c r="J123" s="116"/>
      <c r="K123" s="116"/>
      <c r="L123" s="116"/>
      <c r="M123" s="116"/>
      <c r="N123" s="116"/>
      <c r="O123" s="116"/>
      <c r="P123" s="116"/>
      <c r="Q123" s="116"/>
      <c r="R123" s="116"/>
      <c r="S123" s="116"/>
      <c r="T123" s="116"/>
      <c r="U123" s="116"/>
      <c r="V123" s="116"/>
      <c r="W123" s="116"/>
      <c r="X123" s="116"/>
      <c r="Y123" s="116"/>
    </row>
    <row r="124" spans="1:25" ht="15.75" customHeight="1">
      <c r="A124" s="116"/>
      <c r="B124" s="116"/>
      <c r="C124" s="116"/>
      <c r="D124" s="116"/>
      <c r="E124" s="116"/>
      <c r="F124" s="404"/>
      <c r="G124" s="116"/>
      <c r="H124" s="116"/>
      <c r="I124" s="116"/>
      <c r="J124" s="116"/>
      <c r="K124" s="116"/>
      <c r="L124" s="116"/>
      <c r="M124" s="116"/>
      <c r="N124" s="116"/>
      <c r="O124" s="116"/>
      <c r="P124" s="116"/>
      <c r="Q124" s="116"/>
      <c r="R124" s="116"/>
      <c r="S124" s="116"/>
      <c r="T124" s="116"/>
      <c r="U124" s="116"/>
      <c r="V124" s="116"/>
      <c r="W124" s="116"/>
      <c r="X124" s="116"/>
      <c r="Y124" s="116"/>
    </row>
    <row r="125" spans="1:25" ht="15.75" customHeight="1">
      <c r="A125" s="116"/>
      <c r="B125" s="116"/>
      <c r="C125" s="116"/>
      <c r="D125" s="116"/>
      <c r="E125" s="116"/>
      <c r="F125" s="404"/>
      <c r="G125" s="116"/>
      <c r="H125" s="116"/>
      <c r="I125" s="116"/>
      <c r="J125" s="116"/>
      <c r="K125" s="116"/>
      <c r="L125" s="116"/>
      <c r="M125" s="116"/>
      <c r="N125" s="116"/>
      <c r="O125" s="116"/>
      <c r="P125" s="116"/>
      <c r="Q125" s="116"/>
      <c r="R125" s="116"/>
      <c r="S125" s="116"/>
      <c r="T125" s="116"/>
      <c r="U125" s="116"/>
      <c r="V125" s="116"/>
      <c r="W125" s="116"/>
      <c r="X125" s="116"/>
      <c r="Y125" s="116"/>
    </row>
    <row r="126" spans="1:25" ht="15.75" customHeight="1">
      <c r="A126" s="116"/>
      <c r="B126" s="116"/>
      <c r="C126" s="116"/>
      <c r="D126" s="116"/>
      <c r="E126" s="116"/>
      <c r="F126" s="404"/>
      <c r="G126" s="116"/>
      <c r="H126" s="116"/>
      <c r="I126" s="116"/>
      <c r="J126" s="116"/>
      <c r="K126" s="116"/>
      <c r="L126" s="116"/>
      <c r="M126" s="116"/>
      <c r="N126" s="116"/>
      <c r="O126" s="116"/>
      <c r="P126" s="116"/>
      <c r="Q126" s="116"/>
      <c r="R126" s="116"/>
      <c r="S126" s="116"/>
      <c r="T126" s="116"/>
      <c r="U126" s="116"/>
      <c r="V126" s="116"/>
      <c r="W126" s="116"/>
      <c r="X126" s="116"/>
      <c r="Y126" s="116"/>
    </row>
    <row r="127" spans="1:25" ht="15.75" customHeight="1">
      <c r="A127" s="116"/>
      <c r="B127" s="116"/>
      <c r="C127" s="116"/>
      <c r="D127" s="116"/>
      <c r="E127" s="116"/>
      <c r="F127" s="404"/>
      <c r="G127" s="116"/>
      <c r="H127" s="116"/>
      <c r="I127" s="116"/>
      <c r="J127" s="116"/>
      <c r="K127" s="116"/>
      <c r="L127" s="116"/>
      <c r="M127" s="116"/>
      <c r="N127" s="116"/>
      <c r="O127" s="116"/>
      <c r="P127" s="116"/>
      <c r="Q127" s="116"/>
      <c r="R127" s="116"/>
      <c r="S127" s="116"/>
      <c r="T127" s="116"/>
      <c r="U127" s="116"/>
      <c r="V127" s="116"/>
      <c r="W127" s="116"/>
      <c r="X127" s="116"/>
      <c r="Y127" s="116"/>
    </row>
    <row r="128" spans="1:25" ht="15.75" customHeight="1">
      <c r="A128" s="116"/>
      <c r="B128" s="116"/>
      <c r="C128" s="116"/>
      <c r="D128" s="116"/>
      <c r="E128" s="116"/>
      <c r="F128" s="404"/>
      <c r="G128" s="116"/>
      <c r="H128" s="116"/>
      <c r="I128" s="116"/>
      <c r="J128" s="116"/>
      <c r="K128" s="116"/>
      <c r="L128" s="116"/>
      <c r="M128" s="116"/>
      <c r="N128" s="116"/>
      <c r="O128" s="116"/>
      <c r="P128" s="116"/>
      <c r="Q128" s="116"/>
      <c r="R128" s="116"/>
      <c r="S128" s="116"/>
      <c r="T128" s="116"/>
      <c r="U128" s="116"/>
      <c r="V128" s="116"/>
      <c r="W128" s="116"/>
      <c r="X128" s="116"/>
      <c r="Y128" s="116"/>
    </row>
    <row r="129" spans="1:25" ht="15.75" customHeight="1">
      <c r="A129" s="116"/>
      <c r="B129" s="116"/>
      <c r="C129" s="116"/>
      <c r="D129" s="116"/>
      <c r="E129" s="116"/>
      <c r="F129" s="404"/>
      <c r="G129" s="116"/>
      <c r="H129" s="116"/>
      <c r="I129" s="116"/>
      <c r="J129" s="116"/>
      <c r="K129" s="116"/>
      <c r="L129" s="116"/>
      <c r="M129" s="116"/>
      <c r="N129" s="116"/>
      <c r="O129" s="116"/>
      <c r="P129" s="116"/>
      <c r="Q129" s="116"/>
      <c r="R129" s="116"/>
      <c r="S129" s="116"/>
      <c r="T129" s="116"/>
      <c r="U129" s="116"/>
      <c r="V129" s="116"/>
      <c r="W129" s="116"/>
      <c r="X129" s="116"/>
      <c r="Y129" s="116"/>
    </row>
    <row r="130" spans="1:25" ht="15.75" customHeight="1">
      <c r="A130" s="116"/>
      <c r="B130" s="116"/>
      <c r="C130" s="116"/>
      <c r="D130" s="116"/>
      <c r="E130" s="116"/>
      <c r="F130" s="404"/>
      <c r="G130" s="116"/>
      <c r="H130" s="116"/>
      <c r="I130" s="116"/>
      <c r="J130" s="116"/>
      <c r="K130" s="116"/>
      <c r="L130" s="116"/>
      <c r="M130" s="116"/>
      <c r="N130" s="116"/>
      <c r="O130" s="116"/>
      <c r="P130" s="116"/>
      <c r="Q130" s="116"/>
      <c r="R130" s="116"/>
      <c r="S130" s="116"/>
      <c r="T130" s="116"/>
      <c r="U130" s="116"/>
      <c r="V130" s="116"/>
      <c r="W130" s="116"/>
      <c r="X130" s="116"/>
      <c r="Y130" s="116"/>
    </row>
    <row r="131" spans="1:25" ht="15.75" customHeight="1">
      <c r="A131" s="116"/>
      <c r="B131" s="116"/>
      <c r="C131" s="116"/>
      <c r="D131" s="116"/>
      <c r="E131" s="116"/>
      <c r="F131" s="404"/>
      <c r="G131" s="116"/>
      <c r="H131" s="116"/>
      <c r="I131" s="116"/>
      <c r="J131" s="116"/>
      <c r="K131" s="116"/>
      <c r="L131" s="116"/>
      <c r="M131" s="116"/>
      <c r="N131" s="116"/>
      <c r="O131" s="116"/>
      <c r="P131" s="116"/>
      <c r="Q131" s="116"/>
      <c r="R131" s="116"/>
      <c r="S131" s="116"/>
      <c r="T131" s="116"/>
      <c r="U131" s="116"/>
      <c r="V131" s="116"/>
      <c r="W131" s="116"/>
      <c r="X131" s="116"/>
      <c r="Y131" s="116"/>
    </row>
    <row r="132" spans="1:25" ht="15.75" customHeight="1">
      <c r="A132" s="116"/>
      <c r="B132" s="116"/>
      <c r="C132" s="116"/>
      <c r="D132" s="116"/>
      <c r="E132" s="116"/>
      <c r="F132" s="404"/>
      <c r="G132" s="116"/>
      <c r="H132" s="116"/>
      <c r="I132" s="116"/>
      <c r="J132" s="116"/>
      <c r="K132" s="116"/>
      <c r="L132" s="116"/>
      <c r="M132" s="116"/>
      <c r="N132" s="116"/>
      <c r="O132" s="116"/>
      <c r="P132" s="116"/>
      <c r="Q132" s="116"/>
      <c r="R132" s="116"/>
      <c r="S132" s="116"/>
      <c r="T132" s="116"/>
      <c r="U132" s="116"/>
      <c r="V132" s="116"/>
      <c r="W132" s="116"/>
      <c r="X132" s="116"/>
      <c r="Y132" s="116"/>
    </row>
    <row r="133" spans="1:25" ht="15.75" customHeight="1">
      <c r="A133" s="116"/>
      <c r="B133" s="116"/>
      <c r="C133" s="116"/>
      <c r="D133" s="116"/>
      <c r="E133" s="116"/>
      <c r="F133" s="404"/>
      <c r="G133" s="116"/>
      <c r="H133" s="116"/>
      <c r="I133" s="116"/>
      <c r="J133" s="116"/>
      <c r="K133" s="116"/>
      <c r="L133" s="116"/>
      <c r="M133" s="116"/>
      <c r="N133" s="116"/>
      <c r="O133" s="116"/>
      <c r="P133" s="116"/>
      <c r="Q133" s="116"/>
      <c r="R133" s="116"/>
      <c r="S133" s="116"/>
      <c r="T133" s="116"/>
      <c r="U133" s="116"/>
      <c r="V133" s="116"/>
      <c r="W133" s="116"/>
      <c r="X133" s="116"/>
      <c r="Y133" s="116"/>
    </row>
    <row r="134" spans="1:25" ht="15.75" customHeight="1">
      <c r="A134" s="116"/>
      <c r="B134" s="116"/>
      <c r="C134" s="116"/>
      <c r="D134" s="116"/>
      <c r="E134" s="116"/>
      <c r="F134" s="404"/>
      <c r="G134" s="116"/>
      <c r="H134" s="116"/>
      <c r="I134" s="116"/>
      <c r="J134" s="116"/>
      <c r="K134" s="116"/>
      <c r="L134" s="116"/>
      <c r="M134" s="116"/>
      <c r="N134" s="116"/>
      <c r="O134" s="116"/>
      <c r="P134" s="116"/>
      <c r="Q134" s="116"/>
      <c r="R134" s="116"/>
      <c r="S134" s="116"/>
      <c r="T134" s="116"/>
      <c r="U134" s="116"/>
      <c r="V134" s="116"/>
      <c r="W134" s="116"/>
      <c r="X134" s="116"/>
      <c r="Y134" s="116"/>
    </row>
    <row r="135" spans="1:25" ht="15.75" customHeight="1">
      <c r="A135" s="116"/>
      <c r="B135" s="116"/>
      <c r="C135" s="116"/>
      <c r="D135" s="116"/>
      <c r="E135" s="116"/>
      <c r="F135" s="404"/>
      <c r="G135" s="116"/>
      <c r="H135" s="116"/>
      <c r="I135" s="116"/>
      <c r="J135" s="116"/>
      <c r="K135" s="116"/>
      <c r="L135" s="116"/>
      <c r="M135" s="116"/>
      <c r="N135" s="116"/>
      <c r="O135" s="116"/>
      <c r="P135" s="116"/>
      <c r="Q135" s="116"/>
      <c r="R135" s="116"/>
      <c r="S135" s="116"/>
      <c r="T135" s="116"/>
      <c r="U135" s="116"/>
      <c r="V135" s="116"/>
      <c r="W135" s="116"/>
      <c r="X135" s="116"/>
      <c r="Y135" s="116"/>
    </row>
    <row r="136" spans="1:25" ht="15.75" customHeight="1">
      <c r="A136" s="116"/>
      <c r="B136" s="116"/>
      <c r="C136" s="116"/>
      <c r="D136" s="116"/>
      <c r="E136" s="116"/>
      <c r="F136" s="404"/>
      <c r="G136" s="116"/>
      <c r="H136" s="116"/>
      <c r="I136" s="116"/>
      <c r="J136" s="116"/>
      <c r="K136" s="116"/>
      <c r="L136" s="116"/>
      <c r="M136" s="116"/>
      <c r="N136" s="116"/>
      <c r="O136" s="116"/>
      <c r="P136" s="116"/>
      <c r="Q136" s="116"/>
      <c r="R136" s="116"/>
      <c r="S136" s="116"/>
      <c r="T136" s="116"/>
      <c r="U136" s="116"/>
      <c r="V136" s="116"/>
      <c r="W136" s="116"/>
      <c r="X136" s="116"/>
      <c r="Y136" s="116"/>
    </row>
    <row r="137" spans="1:25" ht="15.75" customHeight="1">
      <c r="A137" s="116"/>
      <c r="B137" s="116"/>
      <c r="C137" s="116"/>
      <c r="D137" s="116"/>
      <c r="E137" s="116"/>
      <c r="F137" s="404"/>
      <c r="G137" s="116"/>
      <c r="H137" s="116"/>
      <c r="I137" s="116"/>
      <c r="J137" s="116"/>
      <c r="K137" s="116"/>
      <c r="L137" s="116"/>
      <c r="M137" s="116"/>
      <c r="N137" s="116"/>
      <c r="O137" s="116"/>
      <c r="P137" s="116"/>
      <c r="Q137" s="116"/>
      <c r="R137" s="116"/>
      <c r="S137" s="116"/>
      <c r="T137" s="116"/>
      <c r="U137" s="116"/>
      <c r="V137" s="116"/>
      <c r="W137" s="116"/>
      <c r="X137" s="116"/>
      <c r="Y137" s="116"/>
    </row>
    <row r="138" spans="1:25" ht="15.75" customHeight="1">
      <c r="A138" s="116"/>
      <c r="B138" s="116"/>
      <c r="C138" s="116"/>
      <c r="D138" s="116"/>
      <c r="E138" s="116"/>
      <c r="F138" s="404"/>
      <c r="G138" s="116"/>
      <c r="H138" s="116"/>
      <c r="I138" s="116"/>
      <c r="J138" s="116"/>
      <c r="K138" s="116"/>
      <c r="L138" s="116"/>
      <c r="M138" s="116"/>
      <c r="N138" s="116"/>
      <c r="O138" s="116"/>
      <c r="P138" s="116"/>
      <c r="Q138" s="116"/>
      <c r="R138" s="116"/>
      <c r="S138" s="116"/>
      <c r="T138" s="116"/>
      <c r="U138" s="116"/>
      <c r="V138" s="116"/>
      <c r="W138" s="116"/>
      <c r="X138" s="116"/>
      <c r="Y138" s="116"/>
    </row>
    <row r="139" spans="1:25" ht="15.75" customHeight="1">
      <c r="A139" s="116"/>
      <c r="B139" s="116"/>
      <c r="C139" s="116"/>
      <c r="D139" s="116"/>
      <c r="E139" s="116"/>
      <c r="F139" s="404"/>
      <c r="G139" s="116"/>
      <c r="H139" s="116"/>
      <c r="I139" s="116"/>
      <c r="J139" s="116"/>
      <c r="K139" s="116"/>
      <c r="L139" s="116"/>
      <c r="M139" s="116"/>
      <c r="N139" s="116"/>
      <c r="O139" s="116"/>
      <c r="P139" s="116"/>
      <c r="Q139" s="116"/>
      <c r="R139" s="116"/>
      <c r="S139" s="116"/>
      <c r="T139" s="116"/>
      <c r="U139" s="116"/>
      <c r="V139" s="116"/>
      <c r="W139" s="116"/>
      <c r="X139" s="116"/>
      <c r="Y139" s="116"/>
    </row>
    <row r="140" spans="1:25" ht="15.75" customHeight="1">
      <c r="A140" s="116"/>
      <c r="B140" s="116"/>
      <c r="C140" s="116"/>
      <c r="D140" s="116"/>
      <c r="E140" s="116"/>
      <c r="F140" s="404"/>
      <c r="G140" s="116"/>
      <c r="H140" s="116"/>
      <c r="I140" s="116"/>
      <c r="J140" s="116"/>
      <c r="K140" s="116"/>
      <c r="L140" s="116"/>
      <c r="M140" s="116"/>
      <c r="N140" s="116"/>
      <c r="O140" s="116"/>
      <c r="P140" s="116"/>
      <c r="Q140" s="116"/>
      <c r="R140" s="116"/>
      <c r="S140" s="116"/>
      <c r="T140" s="116"/>
      <c r="U140" s="116"/>
      <c r="V140" s="116"/>
      <c r="W140" s="116"/>
      <c r="X140" s="116"/>
      <c r="Y140" s="116"/>
    </row>
    <row r="141" spans="1:25" ht="15.75" customHeight="1">
      <c r="A141" s="116"/>
      <c r="B141" s="116"/>
      <c r="C141" s="116"/>
      <c r="D141" s="116"/>
      <c r="E141" s="116"/>
      <c r="F141" s="404"/>
      <c r="G141" s="116"/>
      <c r="H141" s="116"/>
      <c r="I141" s="116"/>
      <c r="J141" s="116"/>
      <c r="K141" s="116"/>
      <c r="L141" s="116"/>
      <c r="M141" s="116"/>
      <c r="N141" s="116"/>
      <c r="O141" s="116"/>
      <c r="P141" s="116"/>
      <c r="Q141" s="116"/>
      <c r="R141" s="116"/>
      <c r="S141" s="116"/>
      <c r="T141" s="116"/>
      <c r="U141" s="116"/>
      <c r="V141" s="116"/>
      <c r="W141" s="116"/>
      <c r="X141" s="116"/>
      <c r="Y141" s="116"/>
    </row>
    <row r="142" spans="1:25" ht="15.75" customHeight="1">
      <c r="A142" s="116"/>
      <c r="B142" s="116"/>
      <c r="C142" s="116"/>
      <c r="D142" s="116"/>
      <c r="E142" s="116"/>
      <c r="F142" s="404"/>
      <c r="G142" s="116"/>
      <c r="H142" s="116"/>
      <c r="I142" s="116"/>
      <c r="J142" s="116"/>
      <c r="K142" s="116"/>
      <c r="L142" s="116"/>
      <c r="M142" s="116"/>
      <c r="N142" s="116"/>
      <c r="O142" s="116"/>
      <c r="P142" s="116"/>
      <c r="Q142" s="116"/>
      <c r="R142" s="116"/>
      <c r="S142" s="116"/>
      <c r="T142" s="116"/>
      <c r="U142" s="116"/>
      <c r="V142" s="116"/>
      <c r="W142" s="116"/>
      <c r="X142" s="116"/>
      <c r="Y142" s="116"/>
    </row>
    <row r="143" spans="1:25" ht="15.75" customHeight="1">
      <c r="A143" s="116"/>
      <c r="B143" s="116"/>
      <c r="C143" s="116"/>
      <c r="D143" s="116"/>
      <c r="E143" s="116"/>
      <c r="F143" s="404"/>
      <c r="G143" s="116"/>
      <c r="H143" s="116"/>
      <c r="I143" s="116"/>
      <c r="J143" s="116"/>
      <c r="K143" s="116"/>
      <c r="L143" s="116"/>
      <c r="M143" s="116"/>
      <c r="N143" s="116"/>
      <c r="O143" s="116"/>
      <c r="P143" s="116"/>
      <c r="Q143" s="116"/>
      <c r="R143" s="116"/>
      <c r="S143" s="116"/>
      <c r="T143" s="116"/>
      <c r="U143" s="116"/>
      <c r="V143" s="116"/>
      <c r="W143" s="116"/>
      <c r="X143" s="116"/>
      <c r="Y143" s="116"/>
    </row>
    <row r="144" spans="1:25" ht="15.75" customHeight="1">
      <c r="A144" s="116"/>
      <c r="B144" s="116"/>
      <c r="C144" s="116"/>
      <c r="D144" s="116"/>
      <c r="E144" s="116"/>
      <c r="F144" s="404"/>
      <c r="G144" s="116"/>
      <c r="H144" s="116"/>
      <c r="I144" s="116"/>
      <c r="J144" s="116"/>
      <c r="K144" s="116"/>
      <c r="L144" s="116"/>
      <c r="M144" s="116"/>
      <c r="N144" s="116"/>
      <c r="O144" s="116"/>
      <c r="P144" s="116"/>
      <c r="Q144" s="116"/>
      <c r="R144" s="116"/>
      <c r="S144" s="116"/>
      <c r="T144" s="116"/>
      <c r="U144" s="116"/>
      <c r="V144" s="116"/>
      <c r="W144" s="116"/>
      <c r="X144" s="116"/>
      <c r="Y144" s="116"/>
    </row>
    <row r="145" spans="1:25" ht="15.75" customHeight="1">
      <c r="A145" s="116"/>
      <c r="B145" s="116"/>
      <c r="C145" s="116"/>
      <c r="D145" s="116"/>
      <c r="E145" s="116"/>
      <c r="F145" s="404"/>
      <c r="G145" s="116"/>
      <c r="H145" s="116"/>
      <c r="I145" s="116"/>
      <c r="J145" s="116"/>
      <c r="K145" s="116"/>
      <c r="L145" s="116"/>
      <c r="M145" s="116"/>
      <c r="N145" s="116"/>
      <c r="O145" s="116"/>
      <c r="P145" s="116"/>
      <c r="Q145" s="116"/>
      <c r="R145" s="116"/>
      <c r="S145" s="116"/>
      <c r="T145" s="116"/>
      <c r="U145" s="116"/>
      <c r="V145" s="116"/>
      <c r="W145" s="116"/>
      <c r="X145" s="116"/>
      <c r="Y145" s="116"/>
    </row>
    <row r="146" spans="1:25" ht="15.75" customHeight="1">
      <c r="A146" s="116"/>
      <c r="B146" s="116"/>
      <c r="C146" s="116"/>
      <c r="D146" s="116"/>
      <c r="E146" s="116"/>
      <c r="F146" s="404"/>
      <c r="G146" s="116"/>
      <c r="H146" s="116"/>
      <c r="I146" s="116"/>
      <c r="J146" s="116"/>
      <c r="K146" s="116"/>
      <c r="L146" s="116"/>
      <c r="M146" s="116"/>
      <c r="N146" s="116"/>
      <c r="O146" s="116"/>
      <c r="P146" s="116"/>
      <c r="Q146" s="116"/>
      <c r="R146" s="116"/>
      <c r="S146" s="116"/>
      <c r="T146" s="116"/>
      <c r="U146" s="116"/>
      <c r="V146" s="116"/>
      <c r="W146" s="116"/>
      <c r="X146" s="116"/>
      <c r="Y146" s="116"/>
    </row>
    <row r="147" spans="1:25" ht="15.75" customHeight="1">
      <c r="A147" s="116"/>
      <c r="B147" s="116"/>
      <c r="C147" s="116"/>
      <c r="D147" s="116"/>
      <c r="E147" s="116"/>
      <c r="F147" s="404"/>
      <c r="G147" s="116"/>
      <c r="H147" s="116"/>
      <c r="I147" s="116"/>
      <c r="J147" s="116"/>
      <c r="K147" s="116"/>
      <c r="L147" s="116"/>
      <c r="M147" s="116"/>
      <c r="N147" s="116"/>
      <c r="O147" s="116"/>
      <c r="P147" s="116"/>
      <c r="Q147" s="116"/>
      <c r="R147" s="116"/>
      <c r="S147" s="116"/>
      <c r="T147" s="116"/>
      <c r="U147" s="116"/>
      <c r="V147" s="116"/>
      <c r="W147" s="116"/>
      <c r="X147" s="116"/>
      <c r="Y147" s="116"/>
    </row>
    <row r="148" spans="1:25" ht="15.75" customHeight="1">
      <c r="A148" s="116"/>
      <c r="B148" s="116"/>
      <c r="C148" s="116"/>
      <c r="D148" s="116"/>
      <c r="E148" s="116"/>
      <c r="F148" s="404"/>
      <c r="G148" s="116"/>
      <c r="H148" s="116"/>
      <c r="I148" s="116"/>
      <c r="J148" s="116"/>
      <c r="K148" s="116"/>
      <c r="L148" s="116"/>
      <c r="M148" s="116"/>
      <c r="N148" s="116"/>
      <c r="O148" s="116"/>
      <c r="P148" s="116"/>
      <c r="Q148" s="116"/>
      <c r="R148" s="116"/>
      <c r="S148" s="116"/>
      <c r="T148" s="116"/>
      <c r="U148" s="116"/>
      <c r="V148" s="116"/>
      <c r="W148" s="116"/>
      <c r="X148" s="116"/>
      <c r="Y148" s="116"/>
    </row>
    <row r="149" spans="1:25" ht="15.75" customHeight="1">
      <c r="A149" s="116"/>
      <c r="B149" s="116"/>
      <c r="C149" s="116"/>
      <c r="D149" s="116"/>
      <c r="E149" s="116"/>
      <c r="F149" s="404"/>
      <c r="G149" s="116"/>
      <c r="H149" s="116"/>
      <c r="I149" s="116"/>
      <c r="J149" s="116"/>
      <c r="K149" s="116"/>
      <c r="L149" s="116"/>
      <c r="M149" s="116"/>
      <c r="N149" s="116"/>
      <c r="O149" s="116"/>
      <c r="P149" s="116"/>
      <c r="Q149" s="116"/>
      <c r="R149" s="116"/>
      <c r="S149" s="116"/>
      <c r="T149" s="116"/>
      <c r="U149" s="116"/>
      <c r="V149" s="116"/>
      <c r="W149" s="116"/>
      <c r="X149" s="116"/>
      <c r="Y149" s="116"/>
    </row>
    <row r="150" spans="1:25" ht="15.75" customHeight="1">
      <c r="A150" s="116"/>
      <c r="B150" s="116"/>
      <c r="C150" s="116"/>
      <c r="D150" s="116"/>
      <c r="E150" s="116"/>
      <c r="F150" s="404"/>
      <c r="G150" s="116"/>
      <c r="H150" s="116"/>
      <c r="I150" s="116"/>
      <c r="J150" s="116"/>
      <c r="K150" s="116"/>
      <c r="L150" s="116"/>
      <c r="M150" s="116"/>
      <c r="N150" s="116"/>
      <c r="O150" s="116"/>
      <c r="P150" s="116"/>
      <c r="Q150" s="116"/>
      <c r="R150" s="116"/>
      <c r="S150" s="116"/>
      <c r="T150" s="116"/>
      <c r="U150" s="116"/>
      <c r="V150" s="116"/>
      <c r="W150" s="116"/>
      <c r="X150" s="116"/>
      <c r="Y150" s="116"/>
    </row>
    <row r="151" spans="1:25" ht="15.75" customHeight="1">
      <c r="A151" s="116"/>
      <c r="B151" s="116"/>
      <c r="C151" s="116"/>
      <c r="D151" s="116"/>
      <c r="E151" s="116"/>
      <c r="F151" s="404"/>
      <c r="G151" s="116"/>
      <c r="H151" s="116"/>
      <c r="I151" s="116"/>
      <c r="J151" s="116"/>
      <c r="K151" s="116"/>
      <c r="L151" s="116"/>
      <c r="M151" s="116"/>
      <c r="N151" s="116"/>
      <c r="O151" s="116"/>
      <c r="P151" s="116"/>
      <c r="Q151" s="116"/>
      <c r="R151" s="116"/>
      <c r="S151" s="116"/>
      <c r="T151" s="116"/>
      <c r="U151" s="116"/>
      <c r="V151" s="116"/>
      <c r="W151" s="116"/>
      <c r="X151" s="116"/>
      <c r="Y151" s="116"/>
    </row>
    <row r="152" spans="1:25" ht="15.75" customHeight="1">
      <c r="A152" s="116"/>
      <c r="B152" s="116"/>
      <c r="C152" s="116"/>
      <c r="D152" s="116"/>
      <c r="E152" s="116"/>
      <c r="F152" s="404"/>
      <c r="G152" s="116"/>
      <c r="H152" s="116"/>
      <c r="I152" s="116"/>
      <c r="J152" s="116"/>
      <c r="K152" s="116"/>
      <c r="L152" s="116"/>
      <c r="M152" s="116"/>
      <c r="N152" s="116"/>
      <c r="O152" s="116"/>
      <c r="P152" s="116"/>
      <c r="Q152" s="116"/>
      <c r="R152" s="116"/>
      <c r="S152" s="116"/>
      <c r="T152" s="116"/>
      <c r="U152" s="116"/>
      <c r="V152" s="116"/>
      <c r="W152" s="116"/>
      <c r="X152" s="116"/>
      <c r="Y152" s="116"/>
    </row>
    <row r="153" spans="1:25" ht="15.75" customHeight="1">
      <c r="A153" s="116"/>
      <c r="B153" s="116"/>
      <c r="C153" s="116"/>
      <c r="D153" s="116"/>
      <c r="E153" s="116"/>
      <c r="F153" s="404"/>
      <c r="G153" s="116"/>
      <c r="H153" s="116"/>
      <c r="I153" s="116"/>
      <c r="J153" s="116"/>
      <c r="K153" s="116"/>
      <c r="L153" s="116"/>
      <c r="M153" s="116"/>
      <c r="N153" s="116"/>
      <c r="O153" s="116"/>
      <c r="P153" s="116"/>
      <c r="Q153" s="116"/>
      <c r="R153" s="116"/>
      <c r="S153" s="116"/>
      <c r="T153" s="116"/>
      <c r="U153" s="116"/>
      <c r="V153" s="116"/>
      <c r="W153" s="116"/>
      <c r="X153" s="116"/>
      <c r="Y153" s="116"/>
    </row>
    <row r="154" spans="1:25" ht="15.75" customHeight="1">
      <c r="A154" s="116"/>
      <c r="B154" s="116"/>
      <c r="C154" s="116"/>
      <c r="D154" s="116"/>
      <c r="E154" s="116"/>
      <c r="F154" s="404"/>
      <c r="G154" s="116"/>
      <c r="H154" s="116"/>
      <c r="I154" s="116"/>
      <c r="J154" s="116"/>
      <c r="K154" s="116"/>
      <c r="L154" s="116"/>
      <c r="M154" s="116"/>
      <c r="N154" s="116"/>
      <c r="O154" s="116"/>
      <c r="P154" s="116"/>
      <c r="Q154" s="116"/>
      <c r="R154" s="116"/>
      <c r="S154" s="116"/>
      <c r="T154" s="116"/>
      <c r="U154" s="116"/>
      <c r="V154" s="116"/>
      <c r="W154" s="116"/>
      <c r="X154" s="116"/>
      <c r="Y154" s="116"/>
    </row>
    <row r="155" spans="1:25" ht="15.75" customHeight="1">
      <c r="A155" s="116"/>
      <c r="B155" s="116"/>
      <c r="C155" s="116"/>
      <c r="D155" s="116"/>
      <c r="E155" s="116"/>
      <c r="F155" s="404"/>
      <c r="G155" s="116"/>
      <c r="H155" s="116"/>
      <c r="I155" s="116"/>
      <c r="J155" s="116"/>
      <c r="K155" s="116"/>
      <c r="L155" s="116"/>
      <c r="M155" s="116"/>
      <c r="N155" s="116"/>
      <c r="O155" s="116"/>
      <c r="P155" s="116"/>
      <c r="Q155" s="116"/>
      <c r="R155" s="116"/>
      <c r="S155" s="116"/>
      <c r="T155" s="116"/>
      <c r="U155" s="116"/>
      <c r="V155" s="116"/>
      <c r="W155" s="116"/>
      <c r="X155" s="116"/>
      <c r="Y155" s="116"/>
    </row>
    <row r="156" spans="1:25" ht="15.75" customHeight="1">
      <c r="A156" s="116"/>
      <c r="B156" s="116"/>
      <c r="C156" s="116"/>
      <c r="D156" s="116"/>
      <c r="E156" s="116"/>
      <c r="F156" s="404"/>
      <c r="G156" s="116"/>
      <c r="H156" s="116"/>
      <c r="I156" s="116"/>
      <c r="J156" s="116"/>
      <c r="K156" s="116"/>
      <c r="L156" s="116"/>
      <c r="M156" s="116"/>
      <c r="N156" s="116"/>
      <c r="O156" s="116"/>
      <c r="P156" s="116"/>
      <c r="Q156" s="116"/>
      <c r="R156" s="116"/>
      <c r="S156" s="116"/>
      <c r="T156" s="116"/>
      <c r="U156" s="116"/>
      <c r="V156" s="116"/>
      <c r="W156" s="116"/>
      <c r="X156" s="116"/>
      <c r="Y156" s="116"/>
    </row>
    <row r="157" spans="1:25" ht="15.75" customHeight="1">
      <c r="A157" s="116"/>
      <c r="B157" s="116"/>
      <c r="C157" s="116"/>
      <c r="D157" s="116"/>
      <c r="E157" s="116"/>
      <c r="F157" s="404"/>
      <c r="G157" s="116"/>
      <c r="H157" s="116"/>
      <c r="I157" s="116"/>
      <c r="J157" s="116"/>
      <c r="K157" s="116"/>
      <c r="L157" s="116"/>
      <c r="M157" s="116"/>
      <c r="N157" s="116"/>
      <c r="O157" s="116"/>
      <c r="P157" s="116"/>
      <c r="Q157" s="116"/>
      <c r="R157" s="116"/>
      <c r="S157" s="116"/>
      <c r="T157" s="116"/>
      <c r="U157" s="116"/>
      <c r="V157" s="116"/>
      <c r="W157" s="116"/>
      <c r="X157" s="116"/>
      <c r="Y157" s="116"/>
    </row>
    <row r="158" spans="1:25" ht="15.75" customHeight="1">
      <c r="A158" s="116"/>
      <c r="B158" s="116"/>
      <c r="C158" s="116"/>
      <c r="D158" s="116"/>
      <c r="E158" s="116"/>
      <c r="F158" s="404"/>
      <c r="G158" s="116"/>
      <c r="H158" s="116"/>
      <c r="I158" s="116"/>
      <c r="J158" s="116"/>
      <c r="K158" s="116"/>
      <c r="L158" s="116"/>
      <c r="M158" s="116"/>
      <c r="N158" s="116"/>
      <c r="O158" s="116"/>
      <c r="P158" s="116"/>
      <c r="Q158" s="116"/>
      <c r="R158" s="116"/>
      <c r="S158" s="116"/>
      <c r="T158" s="116"/>
      <c r="U158" s="116"/>
      <c r="V158" s="116"/>
      <c r="W158" s="116"/>
      <c r="X158" s="116"/>
      <c r="Y158" s="116"/>
    </row>
    <row r="159" spans="1:25" ht="15.75" customHeight="1">
      <c r="A159" s="116"/>
      <c r="B159" s="116"/>
      <c r="C159" s="116"/>
      <c r="D159" s="116"/>
      <c r="E159" s="116"/>
      <c r="F159" s="404"/>
      <c r="G159" s="116"/>
      <c r="H159" s="116"/>
      <c r="I159" s="116"/>
      <c r="J159" s="116"/>
      <c r="K159" s="116"/>
      <c r="L159" s="116"/>
      <c r="M159" s="116"/>
      <c r="N159" s="116"/>
      <c r="O159" s="116"/>
      <c r="P159" s="116"/>
      <c r="Q159" s="116"/>
      <c r="R159" s="116"/>
      <c r="S159" s="116"/>
      <c r="T159" s="116"/>
      <c r="U159" s="116"/>
      <c r="V159" s="116"/>
      <c r="W159" s="116"/>
      <c r="X159" s="116"/>
      <c r="Y159" s="116"/>
    </row>
    <row r="160" spans="1:25" ht="15.75" customHeight="1">
      <c r="A160" s="116"/>
      <c r="B160" s="116"/>
      <c r="C160" s="116"/>
      <c r="D160" s="116"/>
      <c r="E160" s="116"/>
      <c r="F160" s="404"/>
      <c r="G160" s="116"/>
      <c r="H160" s="116"/>
      <c r="I160" s="116"/>
      <c r="J160" s="116"/>
      <c r="K160" s="116"/>
      <c r="L160" s="116"/>
      <c r="M160" s="116"/>
      <c r="N160" s="116"/>
      <c r="O160" s="116"/>
      <c r="P160" s="116"/>
      <c r="Q160" s="116"/>
      <c r="R160" s="116"/>
      <c r="S160" s="116"/>
      <c r="T160" s="116"/>
      <c r="U160" s="116"/>
      <c r="V160" s="116"/>
      <c r="W160" s="116"/>
      <c r="X160" s="116"/>
      <c r="Y160" s="116"/>
    </row>
    <row r="161" spans="1:25" ht="15.75" customHeight="1">
      <c r="A161" s="116"/>
      <c r="B161" s="116"/>
      <c r="C161" s="116"/>
      <c r="D161" s="116"/>
      <c r="E161" s="116"/>
      <c r="F161" s="404"/>
      <c r="G161" s="116"/>
      <c r="H161" s="116"/>
      <c r="I161" s="116"/>
      <c r="J161" s="116"/>
      <c r="K161" s="116"/>
      <c r="L161" s="116"/>
      <c r="M161" s="116"/>
      <c r="N161" s="116"/>
      <c r="O161" s="116"/>
      <c r="P161" s="116"/>
      <c r="Q161" s="116"/>
      <c r="R161" s="116"/>
      <c r="S161" s="116"/>
      <c r="T161" s="116"/>
      <c r="U161" s="116"/>
      <c r="V161" s="116"/>
      <c r="W161" s="116"/>
      <c r="X161" s="116"/>
      <c r="Y161" s="116"/>
    </row>
    <row r="162" spans="1:25" ht="15.75" customHeight="1">
      <c r="A162" s="116"/>
      <c r="B162" s="116"/>
      <c r="C162" s="116"/>
      <c r="D162" s="116"/>
      <c r="E162" s="116"/>
      <c r="F162" s="404"/>
      <c r="G162" s="116"/>
      <c r="H162" s="116"/>
      <c r="I162" s="116"/>
      <c r="J162" s="116"/>
      <c r="K162" s="116"/>
      <c r="L162" s="116"/>
      <c r="M162" s="116"/>
      <c r="N162" s="116"/>
      <c r="O162" s="116"/>
      <c r="P162" s="116"/>
      <c r="Q162" s="116"/>
      <c r="R162" s="116"/>
      <c r="S162" s="116"/>
      <c r="T162" s="116"/>
      <c r="U162" s="116"/>
      <c r="V162" s="116"/>
      <c r="W162" s="116"/>
      <c r="X162" s="116"/>
      <c r="Y162" s="116"/>
    </row>
    <row r="163" spans="1:25" ht="15.75" customHeight="1">
      <c r="A163" s="116"/>
      <c r="B163" s="116"/>
      <c r="C163" s="116"/>
      <c r="D163" s="116"/>
      <c r="E163" s="116"/>
      <c r="F163" s="404"/>
      <c r="G163" s="116"/>
      <c r="H163" s="116"/>
      <c r="I163" s="116"/>
      <c r="J163" s="116"/>
      <c r="K163" s="116"/>
      <c r="L163" s="116"/>
      <c r="M163" s="116"/>
      <c r="N163" s="116"/>
      <c r="O163" s="116"/>
      <c r="P163" s="116"/>
      <c r="Q163" s="116"/>
      <c r="R163" s="116"/>
      <c r="S163" s="116"/>
      <c r="T163" s="116"/>
      <c r="U163" s="116"/>
      <c r="V163" s="116"/>
      <c r="W163" s="116"/>
      <c r="X163" s="116"/>
      <c r="Y163" s="116"/>
    </row>
    <row r="164" spans="1:25" ht="15.75" customHeight="1">
      <c r="A164" s="116"/>
      <c r="B164" s="116"/>
      <c r="C164" s="116"/>
      <c r="D164" s="116"/>
      <c r="E164" s="116"/>
      <c r="F164" s="404"/>
      <c r="G164" s="116"/>
      <c r="H164" s="116"/>
      <c r="I164" s="116"/>
      <c r="J164" s="116"/>
      <c r="K164" s="116"/>
      <c r="L164" s="116"/>
      <c r="M164" s="116"/>
      <c r="N164" s="116"/>
      <c r="O164" s="116"/>
      <c r="P164" s="116"/>
      <c r="Q164" s="116"/>
      <c r="R164" s="116"/>
      <c r="S164" s="116"/>
      <c r="T164" s="116"/>
      <c r="U164" s="116"/>
      <c r="V164" s="116"/>
      <c r="W164" s="116"/>
      <c r="X164" s="116"/>
      <c r="Y164" s="116"/>
    </row>
    <row r="165" spans="1:25" ht="15.75" customHeight="1">
      <c r="A165" s="116"/>
      <c r="B165" s="116"/>
      <c r="C165" s="116"/>
      <c r="D165" s="116"/>
      <c r="E165" s="116"/>
      <c r="F165" s="404"/>
      <c r="G165" s="116"/>
      <c r="H165" s="116"/>
      <c r="I165" s="116"/>
      <c r="J165" s="116"/>
      <c r="K165" s="116"/>
      <c r="L165" s="116"/>
      <c r="M165" s="116"/>
      <c r="N165" s="116"/>
      <c r="O165" s="116"/>
      <c r="P165" s="116"/>
      <c r="Q165" s="116"/>
      <c r="R165" s="116"/>
      <c r="S165" s="116"/>
      <c r="T165" s="116"/>
      <c r="U165" s="116"/>
      <c r="V165" s="116"/>
      <c r="W165" s="116"/>
      <c r="X165" s="116"/>
      <c r="Y165" s="116"/>
    </row>
    <row r="166" spans="1:25" ht="15.75" customHeight="1">
      <c r="A166" s="116"/>
      <c r="B166" s="116"/>
      <c r="C166" s="116"/>
      <c r="D166" s="116"/>
      <c r="E166" s="116"/>
      <c r="F166" s="404"/>
      <c r="G166" s="116"/>
      <c r="H166" s="116"/>
      <c r="I166" s="116"/>
      <c r="J166" s="116"/>
      <c r="K166" s="116"/>
      <c r="L166" s="116"/>
      <c r="M166" s="116"/>
      <c r="N166" s="116"/>
      <c r="O166" s="116"/>
      <c r="P166" s="116"/>
      <c r="Q166" s="116"/>
      <c r="R166" s="116"/>
      <c r="S166" s="116"/>
      <c r="T166" s="116"/>
      <c r="U166" s="116"/>
      <c r="V166" s="116"/>
      <c r="W166" s="116"/>
      <c r="X166" s="116"/>
      <c r="Y166" s="116"/>
    </row>
    <row r="167" spans="1:25" ht="15.75" customHeight="1">
      <c r="A167" s="116"/>
      <c r="B167" s="116"/>
      <c r="C167" s="116"/>
      <c r="D167" s="116"/>
      <c r="E167" s="116"/>
      <c r="F167" s="404"/>
      <c r="G167" s="116"/>
      <c r="H167" s="116"/>
      <c r="I167" s="116"/>
      <c r="J167" s="116"/>
      <c r="K167" s="116"/>
      <c r="L167" s="116"/>
      <c r="M167" s="116"/>
      <c r="N167" s="116"/>
      <c r="O167" s="116"/>
      <c r="P167" s="116"/>
      <c r="Q167" s="116"/>
      <c r="R167" s="116"/>
      <c r="S167" s="116"/>
      <c r="T167" s="116"/>
      <c r="U167" s="116"/>
      <c r="V167" s="116"/>
      <c r="W167" s="116"/>
      <c r="X167" s="116"/>
      <c r="Y167" s="116"/>
    </row>
    <row r="168" spans="1:25" ht="15.75" customHeight="1">
      <c r="A168" s="116"/>
      <c r="B168" s="116"/>
      <c r="C168" s="116"/>
      <c r="D168" s="116"/>
      <c r="E168" s="116"/>
      <c r="F168" s="404"/>
      <c r="G168" s="116"/>
      <c r="H168" s="116"/>
      <c r="I168" s="116"/>
      <c r="J168" s="116"/>
      <c r="K168" s="116"/>
      <c r="L168" s="116"/>
      <c r="M168" s="116"/>
      <c r="N168" s="116"/>
      <c r="O168" s="116"/>
      <c r="P168" s="116"/>
      <c r="Q168" s="116"/>
      <c r="R168" s="116"/>
      <c r="S168" s="116"/>
      <c r="T168" s="116"/>
      <c r="U168" s="116"/>
      <c r="V168" s="116"/>
      <c r="W168" s="116"/>
      <c r="X168" s="116"/>
      <c r="Y168" s="116"/>
    </row>
    <row r="169" spans="1:25" ht="15.75" customHeight="1">
      <c r="A169" s="116"/>
      <c r="B169" s="116"/>
      <c r="C169" s="116"/>
      <c r="D169" s="116"/>
      <c r="E169" s="116"/>
      <c r="F169" s="404"/>
      <c r="G169" s="116"/>
      <c r="H169" s="116"/>
      <c r="I169" s="116"/>
      <c r="J169" s="116"/>
      <c r="K169" s="116"/>
      <c r="L169" s="116"/>
      <c r="M169" s="116"/>
      <c r="N169" s="116"/>
      <c r="O169" s="116"/>
      <c r="P169" s="116"/>
      <c r="Q169" s="116"/>
      <c r="R169" s="116"/>
      <c r="S169" s="116"/>
      <c r="T169" s="116"/>
      <c r="U169" s="116"/>
      <c r="V169" s="116"/>
      <c r="W169" s="116"/>
      <c r="X169" s="116"/>
      <c r="Y169" s="116"/>
    </row>
    <row r="170" spans="1:25" ht="15.75" customHeight="1">
      <c r="A170" s="116"/>
      <c r="B170" s="116"/>
      <c r="C170" s="116"/>
      <c r="D170" s="116"/>
      <c r="E170" s="116"/>
      <c r="F170" s="404"/>
      <c r="G170" s="116"/>
      <c r="H170" s="116"/>
      <c r="I170" s="116"/>
      <c r="J170" s="116"/>
      <c r="K170" s="116"/>
      <c r="L170" s="116"/>
      <c r="M170" s="116"/>
      <c r="N170" s="116"/>
      <c r="O170" s="116"/>
      <c r="P170" s="116"/>
      <c r="Q170" s="116"/>
      <c r="R170" s="116"/>
      <c r="S170" s="116"/>
      <c r="T170" s="116"/>
      <c r="U170" s="116"/>
      <c r="V170" s="116"/>
      <c r="W170" s="116"/>
      <c r="X170" s="116"/>
      <c r="Y170" s="116"/>
    </row>
    <row r="171" spans="1:25" ht="15.75" customHeight="1">
      <c r="A171" s="116"/>
      <c r="B171" s="116"/>
      <c r="C171" s="116"/>
      <c r="D171" s="116"/>
      <c r="E171" s="116"/>
      <c r="F171" s="404"/>
      <c r="G171" s="116"/>
      <c r="H171" s="116"/>
      <c r="I171" s="116"/>
      <c r="J171" s="116"/>
      <c r="K171" s="116"/>
      <c r="L171" s="116"/>
      <c r="M171" s="116"/>
      <c r="N171" s="116"/>
      <c r="O171" s="116"/>
      <c r="P171" s="116"/>
      <c r="Q171" s="116"/>
      <c r="R171" s="116"/>
      <c r="S171" s="116"/>
      <c r="T171" s="116"/>
      <c r="U171" s="116"/>
      <c r="V171" s="116"/>
      <c r="W171" s="116"/>
      <c r="X171" s="116"/>
      <c r="Y171" s="116"/>
    </row>
    <row r="172" spans="1:25" ht="15.75" customHeight="1">
      <c r="A172" s="116"/>
      <c r="B172" s="116"/>
      <c r="C172" s="116"/>
      <c r="D172" s="116"/>
      <c r="E172" s="116"/>
      <c r="F172" s="404"/>
      <c r="G172" s="116"/>
      <c r="H172" s="116"/>
      <c r="I172" s="116"/>
      <c r="J172" s="116"/>
      <c r="K172" s="116"/>
      <c r="L172" s="116"/>
      <c r="M172" s="116"/>
      <c r="N172" s="116"/>
      <c r="O172" s="116"/>
      <c r="P172" s="116"/>
      <c r="Q172" s="116"/>
      <c r="R172" s="116"/>
      <c r="S172" s="116"/>
      <c r="T172" s="116"/>
      <c r="U172" s="116"/>
      <c r="V172" s="116"/>
      <c r="W172" s="116"/>
      <c r="X172" s="116"/>
      <c r="Y172" s="116"/>
    </row>
    <row r="173" spans="1:25" ht="15.75" customHeight="1">
      <c r="A173" s="116"/>
      <c r="B173" s="116"/>
      <c r="C173" s="116"/>
      <c r="D173" s="116"/>
      <c r="E173" s="116"/>
      <c r="F173" s="404"/>
      <c r="G173" s="116"/>
      <c r="H173" s="116"/>
      <c r="I173" s="116"/>
      <c r="J173" s="116"/>
      <c r="K173" s="116"/>
      <c r="L173" s="116"/>
      <c r="M173" s="116"/>
      <c r="N173" s="116"/>
      <c r="O173" s="116"/>
      <c r="P173" s="116"/>
      <c r="Q173" s="116"/>
      <c r="R173" s="116"/>
      <c r="S173" s="116"/>
      <c r="T173" s="116"/>
      <c r="U173" s="116"/>
      <c r="V173" s="116"/>
      <c r="W173" s="116"/>
      <c r="X173" s="116"/>
      <c r="Y173" s="116"/>
    </row>
    <row r="174" spans="1:25" ht="15.75" customHeight="1">
      <c r="A174" s="116"/>
      <c r="B174" s="116"/>
      <c r="C174" s="116"/>
      <c r="D174" s="116"/>
      <c r="E174" s="116"/>
      <c r="F174" s="404"/>
      <c r="G174" s="116"/>
      <c r="H174" s="116"/>
      <c r="I174" s="116"/>
      <c r="J174" s="116"/>
      <c r="K174" s="116"/>
      <c r="L174" s="116"/>
      <c r="M174" s="116"/>
      <c r="N174" s="116"/>
      <c r="O174" s="116"/>
      <c r="P174" s="116"/>
      <c r="Q174" s="116"/>
      <c r="R174" s="116"/>
      <c r="S174" s="116"/>
      <c r="T174" s="116"/>
      <c r="U174" s="116"/>
      <c r="V174" s="116"/>
      <c r="W174" s="116"/>
      <c r="X174" s="116"/>
      <c r="Y174" s="116"/>
    </row>
    <row r="175" spans="1:25" ht="15.75" customHeight="1">
      <c r="A175" s="116"/>
      <c r="B175" s="116"/>
      <c r="C175" s="116"/>
      <c r="D175" s="116"/>
      <c r="E175" s="116"/>
      <c r="F175" s="404"/>
      <c r="G175" s="116"/>
      <c r="H175" s="116"/>
      <c r="I175" s="116"/>
      <c r="J175" s="116"/>
      <c r="K175" s="116"/>
      <c r="L175" s="116"/>
      <c r="M175" s="116"/>
      <c r="N175" s="116"/>
      <c r="O175" s="116"/>
      <c r="P175" s="116"/>
      <c r="Q175" s="116"/>
      <c r="R175" s="116"/>
      <c r="S175" s="116"/>
      <c r="T175" s="116"/>
      <c r="U175" s="116"/>
      <c r="V175" s="116"/>
      <c r="W175" s="116"/>
      <c r="X175" s="116"/>
      <c r="Y175" s="116"/>
    </row>
    <row r="176" spans="1:25" ht="15.75" customHeight="1">
      <c r="A176" s="116"/>
      <c r="B176" s="116"/>
      <c r="C176" s="116"/>
      <c r="D176" s="116"/>
      <c r="E176" s="116"/>
      <c r="F176" s="404"/>
      <c r="G176" s="116"/>
      <c r="H176" s="116"/>
      <c r="I176" s="116"/>
      <c r="J176" s="116"/>
      <c r="K176" s="116"/>
      <c r="L176" s="116"/>
      <c r="M176" s="116"/>
      <c r="N176" s="116"/>
      <c r="O176" s="116"/>
      <c r="P176" s="116"/>
      <c r="Q176" s="116"/>
      <c r="R176" s="116"/>
      <c r="S176" s="116"/>
      <c r="T176" s="116"/>
      <c r="U176" s="116"/>
      <c r="V176" s="116"/>
      <c r="W176" s="116"/>
      <c r="X176" s="116"/>
      <c r="Y176" s="116"/>
    </row>
    <row r="177" spans="1:25" ht="15.75" customHeight="1">
      <c r="A177" s="116"/>
      <c r="B177" s="116"/>
      <c r="C177" s="116"/>
      <c r="D177" s="116"/>
      <c r="E177" s="116"/>
      <c r="F177" s="404"/>
      <c r="G177" s="116"/>
      <c r="H177" s="116"/>
      <c r="I177" s="116"/>
      <c r="J177" s="116"/>
      <c r="K177" s="116"/>
      <c r="L177" s="116"/>
      <c r="M177" s="116"/>
      <c r="N177" s="116"/>
      <c r="O177" s="116"/>
      <c r="P177" s="116"/>
      <c r="Q177" s="116"/>
      <c r="R177" s="116"/>
      <c r="S177" s="116"/>
      <c r="T177" s="116"/>
      <c r="U177" s="116"/>
      <c r="V177" s="116"/>
      <c r="W177" s="116"/>
      <c r="X177" s="116"/>
      <c r="Y177" s="116"/>
    </row>
    <row r="178" spans="1:25" ht="15.75" customHeight="1">
      <c r="A178" s="116"/>
      <c r="B178" s="116"/>
      <c r="C178" s="116"/>
      <c r="D178" s="116"/>
      <c r="E178" s="116"/>
      <c r="F178" s="404"/>
      <c r="G178" s="116"/>
      <c r="H178" s="116"/>
      <c r="I178" s="116"/>
      <c r="J178" s="116"/>
      <c r="K178" s="116"/>
      <c r="L178" s="116"/>
      <c r="M178" s="116"/>
      <c r="N178" s="116"/>
      <c r="O178" s="116"/>
      <c r="P178" s="116"/>
      <c r="Q178" s="116"/>
      <c r="R178" s="116"/>
      <c r="S178" s="116"/>
      <c r="T178" s="116"/>
      <c r="U178" s="116"/>
      <c r="V178" s="116"/>
      <c r="W178" s="116"/>
      <c r="X178" s="116"/>
      <c r="Y178" s="116"/>
    </row>
    <row r="179" spans="1:25" ht="15.75" customHeight="1">
      <c r="A179" s="116"/>
      <c r="B179" s="116"/>
      <c r="C179" s="116"/>
      <c r="D179" s="116"/>
      <c r="E179" s="116"/>
      <c r="F179" s="404"/>
      <c r="G179" s="116"/>
      <c r="H179" s="116"/>
      <c r="I179" s="116"/>
      <c r="J179" s="116"/>
      <c r="K179" s="116"/>
      <c r="L179" s="116"/>
      <c r="M179" s="116"/>
      <c r="N179" s="116"/>
      <c r="O179" s="116"/>
      <c r="P179" s="116"/>
      <c r="Q179" s="116"/>
      <c r="R179" s="116"/>
      <c r="S179" s="116"/>
      <c r="T179" s="116"/>
      <c r="U179" s="116"/>
      <c r="V179" s="116"/>
      <c r="W179" s="116"/>
      <c r="X179" s="116"/>
      <c r="Y179" s="116"/>
    </row>
    <row r="180" spans="1:25" ht="15.75" customHeight="1">
      <c r="A180" s="116"/>
      <c r="B180" s="116"/>
      <c r="C180" s="116"/>
      <c r="D180" s="116"/>
      <c r="E180" s="116"/>
      <c r="F180" s="404"/>
      <c r="G180" s="116"/>
      <c r="H180" s="116"/>
      <c r="I180" s="116"/>
      <c r="J180" s="116"/>
      <c r="K180" s="116"/>
      <c r="L180" s="116"/>
      <c r="M180" s="116"/>
      <c r="N180" s="116"/>
      <c r="O180" s="116"/>
      <c r="P180" s="116"/>
      <c r="Q180" s="116"/>
      <c r="R180" s="116"/>
      <c r="S180" s="116"/>
      <c r="T180" s="116"/>
      <c r="U180" s="116"/>
      <c r="V180" s="116"/>
      <c r="W180" s="116"/>
      <c r="X180" s="116"/>
      <c r="Y180" s="116"/>
    </row>
    <row r="181" spans="1:25" ht="15.75" customHeight="1">
      <c r="A181" s="116"/>
      <c r="B181" s="116"/>
      <c r="C181" s="116"/>
      <c r="D181" s="116"/>
      <c r="E181" s="116"/>
      <c r="F181" s="404"/>
      <c r="G181" s="116"/>
      <c r="H181" s="116"/>
      <c r="I181" s="116"/>
      <c r="J181" s="116"/>
      <c r="K181" s="116"/>
      <c r="L181" s="116"/>
      <c r="M181" s="116"/>
      <c r="N181" s="116"/>
      <c r="O181" s="116"/>
      <c r="P181" s="116"/>
      <c r="Q181" s="116"/>
      <c r="R181" s="116"/>
      <c r="S181" s="116"/>
      <c r="T181" s="116"/>
      <c r="U181" s="116"/>
      <c r="V181" s="116"/>
      <c r="W181" s="116"/>
      <c r="X181" s="116"/>
      <c r="Y181" s="116"/>
    </row>
    <row r="182" spans="1:25" ht="15.75" customHeight="1">
      <c r="A182" s="116"/>
      <c r="B182" s="116"/>
      <c r="C182" s="116"/>
      <c r="D182" s="116"/>
      <c r="E182" s="116"/>
      <c r="F182" s="404"/>
      <c r="G182" s="116"/>
      <c r="H182" s="116"/>
      <c r="I182" s="116"/>
      <c r="J182" s="116"/>
      <c r="K182" s="116"/>
      <c r="L182" s="116"/>
      <c r="M182" s="116"/>
      <c r="N182" s="116"/>
      <c r="O182" s="116"/>
      <c r="P182" s="116"/>
      <c r="Q182" s="116"/>
      <c r="R182" s="116"/>
      <c r="S182" s="116"/>
      <c r="T182" s="116"/>
      <c r="U182" s="116"/>
      <c r="V182" s="116"/>
      <c r="W182" s="116"/>
      <c r="X182" s="116"/>
      <c r="Y182" s="116"/>
    </row>
    <row r="183" spans="1:25" ht="15.75" customHeight="1">
      <c r="A183" s="116"/>
      <c r="B183" s="116"/>
      <c r="C183" s="116"/>
      <c r="D183" s="116"/>
      <c r="E183" s="116"/>
      <c r="F183" s="404"/>
      <c r="G183" s="116"/>
      <c r="H183" s="116"/>
      <c r="I183" s="116"/>
      <c r="J183" s="116"/>
      <c r="K183" s="116"/>
      <c r="L183" s="116"/>
      <c r="M183" s="116"/>
      <c r="N183" s="116"/>
      <c r="O183" s="116"/>
      <c r="P183" s="116"/>
      <c r="Q183" s="116"/>
      <c r="R183" s="116"/>
      <c r="S183" s="116"/>
      <c r="T183" s="116"/>
      <c r="U183" s="116"/>
      <c r="V183" s="116"/>
      <c r="W183" s="116"/>
      <c r="X183" s="116"/>
      <c r="Y183" s="116"/>
    </row>
    <row r="184" spans="1:25" ht="15.75" customHeight="1">
      <c r="A184" s="116"/>
      <c r="B184" s="116"/>
      <c r="C184" s="116"/>
      <c r="D184" s="116"/>
      <c r="E184" s="116"/>
      <c r="F184" s="404"/>
      <c r="G184" s="116"/>
      <c r="H184" s="116"/>
      <c r="I184" s="116"/>
      <c r="J184" s="116"/>
      <c r="K184" s="116"/>
      <c r="L184" s="116"/>
      <c r="M184" s="116"/>
      <c r="N184" s="116"/>
      <c r="O184" s="116"/>
      <c r="P184" s="116"/>
      <c r="Q184" s="116"/>
      <c r="R184" s="116"/>
      <c r="S184" s="116"/>
      <c r="T184" s="116"/>
      <c r="U184" s="116"/>
      <c r="V184" s="116"/>
      <c r="W184" s="116"/>
      <c r="X184" s="116"/>
      <c r="Y184" s="116"/>
    </row>
    <row r="185" spans="1:25" ht="15.75" customHeight="1">
      <c r="A185" s="116"/>
      <c r="B185" s="116"/>
      <c r="C185" s="116"/>
      <c r="D185" s="116"/>
      <c r="E185" s="116"/>
      <c r="F185" s="404"/>
      <c r="G185" s="116"/>
      <c r="H185" s="116"/>
      <c r="I185" s="116"/>
      <c r="J185" s="116"/>
      <c r="K185" s="116"/>
      <c r="L185" s="116"/>
      <c r="M185" s="116"/>
      <c r="N185" s="116"/>
      <c r="O185" s="116"/>
      <c r="P185" s="116"/>
      <c r="Q185" s="116"/>
      <c r="R185" s="116"/>
      <c r="S185" s="116"/>
      <c r="T185" s="116"/>
      <c r="U185" s="116"/>
      <c r="V185" s="116"/>
      <c r="W185" s="116"/>
      <c r="X185" s="116"/>
      <c r="Y185" s="116"/>
    </row>
    <row r="186" spans="1:25" ht="15.75" customHeight="1">
      <c r="A186" s="116"/>
      <c r="B186" s="116"/>
      <c r="C186" s="116"/>
      <c r="D186" s="116"/>
      <c r="E186" s="116"/>
      <c r="F186" s="404"/>
      <c r="G186" s="116"/>
      <c r="H186" s="116"/>
      <c r="I186" s="116"/>
      <c r="J186" s="116"/>
      <c r="K186" s="116"/>
      <c r="L186" s="116"/>
      <c r="M186" s="116"/>
      <c r="N186" s="116"/>
      <c r="O186" s="116"/>
      <c r="P186" s="116"/>
      <c r="Q186" s="116"/>
      <c r="R186" s="116"/>
      <c r="S186" s="116"/>
      <c r="T186" s="116"/>
      <c r="U186" s="116"/>
      <c r="V186" s="116"/>
      <c r="W186" s="116"/>
      <c r="X186" s="116"/>
      <c r="Y186" s="116"/>
    </row>
    <row r="187" spans="1:25" ht="15.75" customHeight="1">
      <c r="A187" s="116"/>
      <c r="B187" s="116"/>
      <c r="C187" s="116"/>
      <c r="D187" s="116"/>
      <c r="E187" s="116"/>
      <c r="F187" s="404"/>
      <c r="G187" s="116"/>
      <c r="H187" s="116"/>
      <c r="I187" s="116"/>
      <c r="J187" s="116"/>
      <c r="K187" s="116"/>
      <c r="L187" s="116"/>
      <c r="M187" s="116"/>
      <c r="N187" s="116"/>
      <c r="O187" s="116"/>
      <c r="P187" s="116"/>
      <c r="Q187" s="116"/>
      <c r="R187" s="116"/>
      <c r="S187" s="116"/>
      <c r="T187" s="116"/>
      <c r="U187" s="116"/>
      <c r="V187" s="116"/>
      <c r="W187" s="116"/>
      <c r="X187" s="116"/>
      <c r="Y187" s="116"/>
    </row>
    <row r="188" spans="1:25" ht="15.75" customHeight="1">
      <c r="A188" s="116"/>
      <c r="B188" s="116"/>
      <c r="C188" s="116"/>
      <c r="D188" s="116"/>
      <c r="E188" s="116"/>
      <c r="F188" s="404"/>
      <c r="G188" s="116"/>
      <c r="H188" s="116"/>
      <c r="I188" s="116"/>
      <c r="J188" s="116"/>
      <c r="K188" s="116"/>
      <c r="L188" s="116"/>
      <c r="M188" s="116"/>
      <c r="N188" s="116"/>
      <c r="O188" s="116"/>
      <c r="P188" s="116"/>
      <c r="Q188" s="116"/>
      <c r="R188" s="116"/>
      <c r="S188" s="116"/>
      <c r="T188" s="116"/>
      <c r="U188" s="116"/>
      <c r="V188" s="116"/>
      <c r="W188" s="116"/>
      <c r="X188" s="116"/>
      <c r="Y188" s="116"/>
    </row>
    <row r="189" spans="1:25" ht="15.75" customHeight="1">
      <c r="A189" s="116"/>
      <c r="B189" s="116"/>
      <c r="C189" s="116"/>
      <c r="D189" s="116"/>
      <c r="E189" s="116"/>
      <c r="F189" s="404"/>
      <c r="G189" s="116"/>
      <c r="H189" s="116"/>
      <c r="I189" s="116"/>
      <c r="J189" s="116"/>
      <c r="K189" s="116"/>
      <c r="L189" s="116"/>
      <c r="M189" s="116"/>
      <c r="N189" s="116"/>
      <c r="O189" s="116"/>
      <c r="P189" s="116"/>
      <c r="Q189" s="116"/>
      <c r="R189" s="116"/>
      <c r="S189" s="116"/>
      <c r="T189" s="116"/>
      <c r="U189" s="116"/>
      <c r="V189" s="116"/>
      <c r="W189" s="116"/>
      <c r="X189" s="116"/>
      <c r="Y189" s="116"/>
    </row>
    <row r="190" spans="1:25" ht="15.75" customHeight="1">
      <c r="A190" s="116"/>
      <c r="B190" s="116"/>
      <c r="C190" s="116"/>
      <c r="D190" s="116"/>
      <c r="E190" s="116"/>
      <c r="F190" s="404"/>
      <c r="G190" s="116"/>
      <c r="H190" s="116"/>
      <c r="I190" s="116"/>
      <c r="J190" s="116"/>
      <c r="K190" s="116"/>
      <c r="L190" s="116"/>
      <c r="M190" s="116"/>
      <c r="N190" s="116"/>
      <c r="O190" s="116"/>
      <c r="P190" s="116"/>
      <c r="Q190" s="116"/>
      <c r="R190" s="116"/>
      <c r="S190" s="116"/>
      <c r="T190" s="116"/>
      <c r="U190" s="116"/>
      <c r="V190" s="116"/>
      <c r="W190" s="116"/>
      <c r="X190" s="116"/>
      <c r="Y190" s="116"/>
    </row>
    <row r="191" spans="1:25" ht="15.75" customHeight="1">
      <c r="A191" s="116"/>
      <c r="B191" s="116"/>
      <c r="C191" s="116"/>
      <c r="D191" s="116"/>
      <c r="E191" s="116"/>
      <c r="F191" s="404"/>
      <c r="G191" s="116"/>
      <c r="H191" s="116"/>
      <c r="I191" s="116"/>
      <c r="J191" s="116"/>
      <c r="K191" s="116"/>
      <c r="L191" s="116"/>
      <c r="M191" s="116"/>
      <c r="N191" s="116"/>
      <c r="O191" s="116"/>
      <c r="P191" s="116"/>
      <c r="Q191" s="116"/>
      <c r="R191" s="116"/>
      <c r="S191" s="116"/>
      <c r="T191" s="116"/>
      <c r="U191" s="116"/>
      <c r="V191" s="116"/>
      <c r="W191" s="116"/>
      <c r="X191" s="116"/>
      <c r="Y191" s="116"/>
    </row>
    <row r="192" spans="1:25" ht="15.75" customHeight="1">
      <c r="A192" s="116"/>
      <c r="B192" s="116"/>
      <c r="C192" s="116"/>
      <c r="D192" s="116"/>
      <c r="E192" s="116"/>
      <c r="F192" s="404"/>
      <c r="G192" s="116"/>
      <c r="H192" s="116"/>
      <c r="I192" s="116"/>
      <c r="J192" s="116"/>
      <c r="K192" s="116"/>
      <c r="L192" s="116"/>
      <c r="M192" s="116"/>
      <c r="N192" s="116"/>
      <c r="O192" s="116"/>
      <c r="P192" s="116"/>
      <c r="Q192" s="116"/>
      <c r="R192" s="116"/>
      <c r="S192" s="116"/>
      <c r="T192" s="116"/>
      <c r="U192" s="116"/>
      <c r="V192" s="116"/>
      <c r="W192" s="116"/>
      <c r="X192" s="116"/>
      <c r="Y192" s="116"/>
    </row>
    <row r="193" spans="1:25" ht="15.75" customHeight="1">
      <c r="A193" s="116"/>
      <c r="B193" s="116"/>
      <c r="C193" s="116"/>
      <c r="D193" s="116"/>
      <c r="E193" s="116"/>
      <c r="F193" s="404"/>
      <c r="G193" s="116"/>
      <c r="H193" s="116"/>
      <c r="I193" s="116"/>
      <c r="J193" s="116"/>
      <c r="K193" s="116"/>
      <c r="L193" s="116"/>
      <c r="M193" s="116"/>
      <c r="N193" s="116"/>
      <c r="O193" s="116"/>
      <c r="P193" s="116"/>
      <c r="Q193" s="116"/>
      <c r="R193" s="116"/>
      <c r="S193" s="116"/>
      <c r="T193" s="116"/>
      <c r="U193" s="116"/>
      <c r="V193" s="116"/>
      <c r="W193" s="116"/>
      <c r="X193" s="116"/>
      <c r="Y193" s="116"/>
    </row>
    <row r="194" spans="1:25" ht="15.75" customHeight="1">
      <c r="A194" s="116"/>
      <c r="B194" s="116"/>
      <c r="C194" s="116"/>
      <c r="D194" s="116"/>
      <c r="E194" s="116"/>
      <c r="F194" s="404"/>
      <c r="G194" s="116"/>
      <c r="H194" s="116"/>
      <c r="I194" s="116"/>
      <c r="J194" s="116"/>
      <c r="K194" s="116"/>
      <c r="L194" s="116"/>
      <c r="M194" s="116"/>
      <c r="N194" s="116"/>
      <c r="O194" s="116"/>
      <c r="P194" s="116"/>
      <c r="Q194" s="116"/>
      <c r="R194" s="116"/>
      <c r="S194" s="116"/>
      <c r="T194" s="116"/>
      <c r="U194" s="116"/>
      <c r="V194" s="116"/>
      <c r="W194" s="116"/>
      <c r="X194" s="116"/>
      <c r="Y194" s="116"/>
    </row>
    <row r="195" spans="1:25" ht="15.75" customHeight="1">
      <c r="A195" s="116"/>
      <c r="B195" s="116"/>
      <c r="C195" s="116"/>
      <c r="D195" s="116"/>
      <c r="E195" s="116"/>
      <c r="F195" s="404"/>
      <c r="G195" s="116"/>
      <c r="H195" s="116"/>
      <c r="I195" s="116"/>
      <c r="J195" s="116"/>
      <c r="K195" s="116"/>
      <c r="L195" s="116"/>
      <c r="M195" s="116"/>
      <c r="N195" s="116"/>
      <c r="O195" s="116"/>
      <c r="P195" s="116"/>
      <c r="Q195" s="116"/>
      <c r="R195" s="116"/>
      <c r="S195" s="116"/>
      <c r="T195" s="116"/>
      <c r="U195" s="116"/>
      <c r="V195" s="116"/>
      <c r="W195" s="116"/>
      <c r="X195" s="116"/>
      <c r="Y195" s="116"/>
    </row>
    <row r="196" spans="1:25" ht="15.75" customHeight="1">
      <c r="A196" s="116"/>
      <c r="B196" s="116"/>
      <c r="C196" s="116"/>
      <c r="D196" s="116"/>
      <c r="E196" s="116"/>
      <c r="F196" s="404"/>
      <c r="G196" s="116"/>
      <c r="H196" s="116"/>
      <c r="I196" s="116"/>
      <c r="J196" s="116"/>
      <c r="K196" s="116"/>
      <c r="L196" s="116"/>
      <c r="M196" s="116"/>
      <c r="N196" s="116"/>
      <c r="O196" s="116"/>
      <c r="P196" s="116"/>
      <c r="Q196" s="116"/>
      <c r="R196" s="116"/>
      <c r="S196" s="116"/>
      <c r="T196" s="116"/>
      <c r="U196" s="116"/>
      <c r="V196" s="116"/>
      <c r="W196" s="116"/>
      <c r="X196" s="116"/>
      <c r="Y196" s="116"/>
    </row>
    <row r="197" spans="1:25" ht="15.75" customHeight="1">
      <c r="A197" s="116"/>
      <c r="B197" s="116"/>
      <c r="C197" s="116"/>
      <c r="D197" s="116"/>
      <c r="E197" s="116"/>
      <c r="F197" s="404"/>
      <c r="G197" s="116"/>
      <c r="H197" s="116"/>
      <c r="I197" s="116"/>
      <c r="J197" s="116"/>
      <c r="K197" s="116"/>
      <c r="L197" s="116"/>
      <c r="M197" s="116"/>
      <c r="N197" s="116"/>
      <c r="O197" s="116"/>
      <c r="P197" s="116"/>
      <c r="Q197" s="116"/>
      <c r="R197" s="116"/>
      <c r="S197" s="116"/>
      <c r="T197" s="116"/>
      <c r="U197" s="116"/>
      <c r="V197" s="116"/>
      <c r="W197" s="116"/>
      <c r="X197" s="116"/>
      <c r="Y197" s="116"/>
    </row>
    <row r="198" spans="1:25" ht="15.75" customHeight="1">
      <c r="A198" s="116"/>
      <c r="B198" s="116"/>
      <c r="C198" s="116"/>
      <c r="D198" s="116"/>
      <c r="E198" s="116"/>
      <c r="F198" s="404"/>
      <c r="G198" s="116"/>
      <c r="H198" s="116"/>
      <c r="I198" s="116"/>
      <c r="J198" s="116"/>
      <c r="K198" s="116"/>
      <c r="L198" s="116"/>
      <c r="M198" s="116"/>
      <c r="N198" s="116"/>
      <c r="O198" s="116"/>
      <c r="P198" s="116"/>
      <c r="Q198" s="116"/>
      <c r="R198" s="116"/>
      <c r="S198" s="116"/>
      <c r="T198" s="116"/>
      <c r="U198" s="116"/>
      <c r="V198" s="116"/>
      <c r="W198" s="116"/>
      <c r="X198" s="116"/>
      <c r="Y198" s="116"/>
    </row>
    <row r="199" spans="1:25" ht="15.75" customHeight="1">
      <c r="A199" s="116"/>
      <c r="B199" s="116"/>
      <c r="C199" s="116"/>
      <c r="D199" s="116"/>
      <c r="E199" s="116"/>
      <c r="F199" s="404"/>
      <c r="G199" s="116"/>
      <c r="H199" s="116"/>
      <c r="I199" s="116"/>
      <c r="J199" s="116"/>
      <c r="K199" s="116"/>
      <c r="L199" s="116"/>
      <c r="M199" s="116"/>
      <c r="N199" s="116"/>
      <c r="O199" s="116"/>
      <c r="P199" s="116"/>
      <c r="Q199" s="116"/>
      <c r="R199" s="116"/>
      <c r="S199" s="116"/>
      <c r="T199" s="116"/>
      <c r="U199" s="116"/>
      <c r="V199" s="116"/>
      <c r="W199" s="116"/>
      <c r="X199" s="116"/>
      <c r="Y199" s="116"/>
    </row>
    <row r="200" spans="1:25" ht="15.75" customHeight="1">
      <c r="A200" s="116"/>
      <c r="B200" s="116"/>
      <c r="C200" s="116"/>
      <c r="D200" s="116"/>
      <c r="E200" s="116"/>
      <c r="F200" s="404"/>
      <c r="G200" s="116"/>
      <c r="H200" s="116"/>
      <c r="I200" s="116"/>
      <c r="J200" s="116"/>
      <c r="K200" s="116"/>
      <c r="L200" s="116"/>
      <c r="M200" s="116"/>
      <c r="N200" s="116"/>
      <c r="O200" s="116"/>
      <c r="P200" s="116"/>
      <c r="Q200" s="116"/>
      <c r="R200" s="116"/>
      <c r="S200" s="116"/>
      <c r="T200" s="116"/>
      <c r="U200" s="116"/>
      <c r="V200" s="116"/>
      <c r="W200" s="116"/>
      <c r="X200" s="116"/>
      <c r="Y200" s="116"/>
    </row>
    <row r="201" spans="1:25" ht="15.75" customHeight="1">
      <c r="A201" s="116"/>
      <c r="B201" s="116"/>
      <c r="C201" s="116"/>
      <c r="D201" s="116"/>
      <c r="E201" s="116"/>
      <c r="F201" s="404"/>
      <c r="G201" s="116"/>
      <c r="H201" s="116"/>
      <c r="I201" s="116"/>
      <c r="J201" s="116"/>
      <c r="K201" s="116"/>
      <c r="L201" s="116"/>
      <c r="M201" s="116"/>
      <c r="N201" s="116"/>
      <c r="O201" s="116"/>
      <c r="P201" s="116"/>
      <c r="Q201" s="116"/>
      <c r="R201" s="116"/>
      <c r="S201" s="116"/>
      <c r="T201" s="116"/>
      <c r="U201" s="116"/>
      <c r="V201" s="116"/>
      <c r="W201" s="116"/>
      <c r="X201" s="116"/>
      <c r="Y201" s="116"/>
    </row>
    <row r="202" spans="1:25" ht="15.75" customHeight="1">
      <c r="A202" s="116"/>
      <c r="B202" s="116"/>
      <c r="C202" s="116"/>
      <c r="D202" s="116"/>
      <c r="E202" s="116"/>
      <c r="F202" s="404"/>
      <c r="G202" s="116"/>
      <c r="H202" s="116"/>
      <c r="I202" s="116"/>
      <c r="J202" s="116"/>
      <c r="K202" s="116"/>
      <c r="L202" s="116"/>
      <c r="M202" s="116"/>
      <c r="N202" s="116"/>
      <c r="O202" s="116"/>
      <c r="P202" s="116"/>
      <c r="Q202" s="116"/>
      <c r="R202" s="116"/>
      <c r="S202" s="116"/>
      <c r="T202" s="116"/>
      <c r="U202" s="116"/>
      <c r="V202" s="116"/>
      <c r="W202" s="116"/>
      <c r="X202" s="116"/>
      <c r="Y202" s="116"/>
    </row>
    <row r="203" spans="1:25" ht="15.75" customHeight="1">
      <c r="A203" s="116"/>
      <c r="B203" s="116"/>
      <c r="C203" s="116"/>
      <c r="D203" s="116"/>
      <c r="E203" s="116"/>
      <c r="F203" s="404"/>
      <c r="G203" s="116"/>
      <c r="H203" s="116"/>
      <c r="I203" s="116"/>
      <c r="J203" s="116"/>
      <c r="K203" s="116"/>
      <c r="L203" s="116"/>
      <c r="M203" s="116"/>
      <c r="N203" s="116"/>
      <c r="O203" s="116"/>
      <c r="P203" s="116"/>
      <c r="Q203" s="116"/>
      <c r="R203" s="116"/>
      <c r="S203" s="116"/>
      <c r="T203" s="116"/>
      <c r="U203" s="116"/>
      <c r="V203" s="116"/>
      <c r="W203" s="116"/>
      <c r="X203" s="116"/>
      <c r="Y203" s="116"/>
    </row>
    <row r="204" spans="1:25" ht="15.75" customHeight="1">
      <c r="A204" s="116"/>
      <c r="B204" s="116"/>
      <c r="C204" s="116"/>
      <c r="D204" s="116"/>
      <c r="E204" s="116"/>
      <c r="F204" s="404"/>
      <c r="G204" s="116"/>
      <c r="H204" s="116"/>
      <c r="I204" s="116"/>
      <c r="J204" s="116"/>
      <c r="K204" s="116"/>
      <c r="L204" s="116"/>
      <c r="M204" s="116"/>
      <c r="N204" s="116"/>
      <c r="O204" s="116"/>
      <c r="P204" s="116"/>
      <c r="Q204" s="116"/>
      <c r="R204" s="116"/>
      <c r="S204" s="116"/>
      <c r="T204" s="116"/>
      <c r="U204" s="116"/>
      <c r="V204" s="116"/>
      <c r="W204" s="116"/>
      <c r="X204" s="116"/>
      <c r="Y204" s="116"/>
    </row>
    <row r="205" spans="1:25" ht="15.75" customHeight="1">
      <c r="A205" s="116"/>
      <c r="B205" s="116"/>
      <c r="C205" s="116"/>
      <c r="D205" s="116"/>
      <c r="E205" s="116"/>
      <c r="F205" s="404"/>
      <c r="G205" s="116"/>
      <c r="H205" s="116"/>
      <c r="I205" s="116"/>
      <c r="J205" s="116"/>
      <c r="K205" s="116"/>
      <c r="L205" s="116"/>
      <c r="M205" s="116"/>
      <c r="N205" s="116"/>
      <c r="O205" s="116"/>
      <c r="P205" s="116"/>
      <c r="Q205" s="116"/>
      <c r="R205" s="116"/>
      <c r="S205" s="116"/>
      <c r="T205" s="116"/>
      <c r="U205" s="116"/>
      <c r="V205" s="116"/>
      <c r="W205" s="116"/>
      <c r="X205" s="116"/>
      <c r="Y205" s="116"/>
    </row>
    <row r="206" spans="1:25" ht="15.75" customHeight="1">
      <c r="A206" s="116"/>
      <c r="B206" s="116"/>
      <c r="C206" s="116"/>
      <c r="D206" s="116"/>
      <c r="E206" s="116"/>
      <c r="F206" s="404"/>
      <c r="G206" s="116"/>
      <c r="H206" s="116"/>
      <c r="I206" s="116"/>
      <c r="J206" s="116"/>
      <c r="K206" s="116"/>
      <c r="L206" s="116"/>
      <c r="M206" s="116"/>
      <c r="N206" s="116"/>
      <c r="O206" s="116"/>
      <c r="P206" s="116"/>
      <c r="Q206" s="116"/>
      <c r="R206" s="116"/>
      <c r="S206" s="116"/>
      <c r="T206" s="116"/>
      <c r="U206" s="116"/>
      <c r="V206" s="116"/>
      <c r="W206" s="116"/>
      <c r="X206" s="116"/>
      <c r="Y206" s="116"/>
    </row>
    <row r="207" spans="1:25" ht="15.75" customHeight="1">
      <c r="A207" s="116"/>
      <c r="B207" s="116"/>
      <c r="C207" s="116"/>
      <c r="D207" s="116"/>
      <c r="E207" s="116"/>
      <c r="F207" s="404"/>
      <c r="G207" s="116"/>
      <c r="H207" s="116"/>
      <c r="I207" s="116"/>
      <c r="J207" s="116"/>
      <c r="K207" s="116"/>
      <c r="L207" s="116"/>
      <c r="M207" s="116"/>
      <c r="N207" s="116"/>
      <c r="O207" s="116"/>
      <c r="P207" s="116"/>
      <c r="Q207" s="116"/>
      <c r="R207" s="116"/>
      <c r="S207" s="116"/>
      <c r="T207" s="116"/>
      <c r="U207" s="116"/>
      <c r="V207" s="116"/>
      <c r="W207" s="116"/>
      <c r="X207" s="116"/>
      <c r="Y207" s="116"/>
    </row>
    <row r="208" spans="1:25" ht="15.75" customHeight="1">
      <c r="A208" s="116"/>
      <c r="B208" s="116"/>
      <c r="C208" s="116"/>
      <c r="D208" s="116"/>
      <c r="E208" s="116"/>
      <c r="F208" s="404"/>
      <c r="G208" s="116"/>
      <c r="H208" s="116"/>
      <c r="I208" s="116"/>
      <c r="J208" s="116"/>
      <c r="K208" s="116"/>
      <c r="L208" s="116"/>
      <c r="M208" s="116"/>
      <c r="N208" s="116"/>
      <c r="O208" s="116"/>
      <c r="P208" s="116"/>
      <c r="Q208" s="116"/>
      <c r="R208" s="116"/>
      <c r="S208" s="116"/>
      <c r="T208" s="116"/>
      <c r="U208" s="116"/>
      <c r="V208" s="116"/>
      <c r="W208" s="116"/>
      <c r="X208" s="116"/>
      <c r="Y208" s="116"/>
    </row>
    <row r="209" spans="1:25" ht="15.75" customHeight="1">
      <c r="A209" s="116"/>
      <c r="B209" s="116"/>
      <c r="C209" s="116"/>
      <c r="D209" s="116"/>
      <c r="E209" s="116"/>
      <c r="F209" s="404"/>
      <c r="G209" s="116"/>
      <c r="H209" s="116"/>
      <c r="I209" s="116"/>
      <c r="J209" s="116"/>
      <c r="K209" s="116"/>
      <c r="L209" s="116"/>
      <c r="M209" s="116"/>
      <c r="N209" s="116"/>
      <c r="O209" s="116"/>
      <c r="P209" s="116"/>
      <c r="Q209" s="116"/>
      <c r="R209" s="116"/>
      <c r="S209" s="116"/>
      <c r="T209" s="116"/>
      <c r="U209" s="116"/>
      <c r="V209" s="116"/>
      <c r="W209" s="116"/>
      <c r="X209" s="116"/>
      <c r="Y209" s="116"/>
    </row>
    <row r="210" spans="1:25" ht="15.75" customHeight="1">
      <c r="A210" s="116"/>
      <c r="B210" s="116"/>
      <c r="C210" s="116"/>
      <c r="D210" s="116"/>
      <c r="E210" s="116"/>
      <c r="F210" s="404"/>
      <c r="G210" s="116"/>
      <c r="H210" s="116"/>
      <c r="I210" s="116"/>
      <c r="J210" s="116"/>
      <c r="K210" s="116"/>
      <c r="L210" s="116"/>
      <c r="M210" s="116"/>
      <c r="N210" s="116"/>
      <c r="O210" s="116"/>
      <c r="P210" s="116"/>
      <c r="Q210" s="116"/>
      <c r="R210" s="116"/>
      <c r="S210" s="116"/>
      <c r="T210" s="116"/>
      <c r="U210" s="116"/>
      <c r="V210" s="116"/>
      <c r="W210" s="116"/>
      <c r="X210" s="116"/>
      <c r="Y210" s="116"/>
    </row>
    <row r="211" spans="1:25" ht="15.75" customHeight="1">
      <c r="A211" s="116"/>
      <c r="B211" s="116"/>
      <c r="C211" s="116"/>
      <c r="D211" s="116"/>
      <c r="E211" s="116"/>
      <c r="F211" s="404"/>
      <c r="G211" s="116"/>
      <c r="H211" s="116"/>
      <c r="I211" s="116"/>
      <c r="J211" s="116"/>
      <c r="K211" s="116"/>
      <c r="L211" s="116"/>
      <c r="M211" s="116"/>
      <c r="N211" s="116"/>
      <c r="O211" s="116"/>
      <c r="P211" s="116"/>
      <c r="Q211" s="116"/>
      <c r="R211" s="116"/>
      <c r="S211" s="116"/>
      <c r="T211" s="116"/>
      <c r="U211" s="116"/>
      <c r="V211" s="116"/>
      <c r="W211" s="116"/>
      <c r="X211" s="116"/>
      <c r="Y211" s="116"/>
    </row>
    <row r="212" spans="1:25" ht="15.75" customHeight="1">
      <c r="A212" s="116"/>
      <c r="B212" s="116"/>
      <c r="C212" s="116"/>
      <c r="D212" s="116"/>
      <c r="E212" s="116"/>
      <c r="F212" s="404"/>
      <c r="G212" s="116"/>
      <c r="H212" s="116"/>
      <c r="I212" s="116"/>
      <c r="J212" s="116"/>
      <c r="K212" s="116"/>
      <c r="L212" s="116"/>
      <c r="M212" s="116"/>
      <c r="N212" s="116"/>
      <c r="O212" s="116"/>
      <c r="P212" s="116"/>
      <c r="Q212" s="116"/>
      <c r="R212" s="116"/>
      <c r="S212" s="116"/>
      <c r="T212" s="116"/>
      <c r="U212" s="116"/>
      <c r="V212" s="116"/>
      <c r="W212" s="116"/>
      <c r="X212" s="116"/>
      <c r="Y212" s="116"/>
    </row>
    <row r="213" spans="1:25" ht="15.75" customHeight="1">
      <c r="A213" s="116"/>
      <c r="B213" s="116"/>
      <c r="C213" s="116"/>
      <c r="D213" s="116"/>
      <c r="E213" s="116"/>
      <c r="F213" s="404"/>
      <c r="G213" s="116"/>
      <c r="H213" s="116"/>
      <c r="I213" s="116"/>
      <c r="J213" s="116"/>
      <c r="K213" s="116"/>
      <c r="L213" s="116"/>
      <c r="M213" s="116"/>
      <c r="N213" s="116"/>
      <c r="O213" s="116"/>
      <c r="P213" s="116"/>
      <c r="Q213" s="116"/>
      <c r="R213" s="116"/>
      <c r="S213" s="116"/>
      <c r="T213" s="116"/>
      <c r="U213" s="116"/>
      <c r="V213" s="116"/>
      <c r="W213" s="116"/>
      <c r="X213" s="116"/>
      <c r="Y213" s="116"/>
    </row>
    <row r="214" spans="1:25" ht="15.75" customHeight="1">
      <c r="A214" s="116"/>
      <c r="B214" s="116"/>
      <c r="C214" s="116"/>
      <c r="D214" s="116"/>
      <c r="E214" s="116"/>
      <c r="F214" s="404"/>
      <c r="G214" s="116"/>
      <c r="H214" s="116"/>
      <c r="I214" s="116"/>
      <c r="J214" s="116"/>
      <c r="K214" s="116"/>
      <c r="L214" s="116"/>
      <c r="M214" s="116"/>
      <c r="N214" s="116"/>
      <c r="O214" s="116"/>
      <c r="P214" s="116"/>
      <c r="Q214" s="116"/>
      <c r="R214" s="116"/>
      <c r="S214" s="116"/>
      <c r="T214" s="116"/>
      <c r="U214" s="116"/>
      <c r="V214" s="116"/>
      <c r="W214" s="116"/>
      <c r="X214" s="116"/>
      <c r="Y214" s="116"/>
    </row>
    <row r="215" spans="1:25" ht="15.75" customHeight="1">
      <c r="A215" s="116"/>
      <c r="B215" s="116"/>
      <c r="C215" s="116"/>
      <c r="D215" s="116"/>
      <c r="E215" s="116"/>
      <c r="F215" s="404"/>
      <c r="G215" s="116"/>
      <c r="H215" s="116"/>
      <c r="I215" s="116"/>
      <c r="J215" s="116"/>
      <c r="K215" s="116"/>
      <c r="L215" s="116"/>
      <c r="M215" s="116"/>
      <c r="N215" s="116"/>
      <c r="O215" s="116"/>
      <c r="P215" s="116"/>
      <c r="Q215" s="116"/>
      <c r="R215" s="116"/>
      <c r="S215" s="116"/>
      <c r="T215" s="116"/>
      <c r="U215" s="116"/>
      <c r="V215" s="116"/>
      <c r="W215" s="116"/>
      <c r="X215" s="116"/>
      <c r="Y215" s="116"/>
    </row>
    <row r="216" spans="1:25" ht="15.75" customHeight="1">
      <c r="A216" s="116"/>
      <c r="B216" s="116"/>
      <c r="C216" s="116"/>
      <c r="D216" s="116"/>
      <c r="E216" s="116"/>
      <c r="F216" s="404"/>
      <c r="G216" s="116"/>
      <c r="H216" s="116"/>
      <c r="I216" s="116"/>
      <c r="J216" s="116"/>
      <c r="K216" s="116"/>
      <c r="L216" s="116"/>
      <c r="M216" s="116"/>
      <c r="N216" s="116"/>
      <c r="O216" s="116"/>
      <c r="P216" s="116"/>
      <c r="Q216" s="116"/>
      <c r="R216" s="116"/>
      <c r="S216" s="116"/>
      <c r="T216" s="116"/>
      <c r="U216" s="116"/>
      <c r="V216" s="116"/>
      <c r="W216" s="116"/>
      <c r="X216" s="116"/>
      <c r="Y216" s="116"/>
    </row>
    <row r="217" spans="1:25" ht="15.75" customHeight="1">
      <c r="A217" s="116"/>
      <c r="B217" s="116"/>
      <c r="C217" s="116"/>
      <c r="D217" s="116"/>
      <c r="E217" s="116"/>
      <c r="F217" s="404"/>
      <c r="G217" s="116"/>
      <c r="H217" s="116"/>
      <c r="I217" s="116"/>
      <c r="J217" s="116"/>
      <c r="K217" s="116"/>
      <c r="L217" s="116"/>
      <c r="M217" s="116"/>
      <c r="N217" s="116"/>
      <c r="O217" s="116"/>
      <c r="P217" s="116"/>
      <c r="Q217" s="116"/>
      <c r="R217" s="116"/>
      <c r="S217" s="116"/>
      <c r="T217" s="116"/>
      <c r="U217" s="116"/>
      <c r="V217" s="116"/>
      <c r="W217" s="116"/>
      <c r="X217" s="116"/>
      <c r="Y217" s="116"/>
    </row>
    <row r="218" spans="1:25" ht="15.75" customHeight="1">
      <c r="A218" s="116"/>
      <c r="B218" s="116"/>
      <c r="C218" s="116"/>
      <c r="D218" s="116"/>
      <c r="E218" s="116"/>
      <c r="F218" s="404"/>
      <c r="G218" s="116"/>
      <c r="H218" s="116"/>
      <c r="I218" s="116"/>
      <c r="J218" s="116"/>
      <c r="K218" s="116"/>
      <c r="L218" s="116"/>
      <c r="M218" s="116"/>
      <c r="N218" s="116"/>
      <c r="O218" s="116"/>
      <c r="P218" s="116"/>
      <c r="Q218" s="116"/>
      <c r="R218" s="116"/>
      <c r="S218" s="116"/>
      <c r="T218" s="116"/>
      <c r="U218" s="116"/>
      <c r="V218" s="116"/>
      <c r="W218" s="116"/>
      <c r="X218" s="116"/>
      <c r="Y218" s="116"/>
    </row>
    <row r="219" spans="1:25" ht="15.75" customHeight="1">
      <c r="A219" s="116"/>
      <c r="B219" s="116"/>
      <c r="C219" s="116"/>
      <c r="D219" s="116"/>
      <c r="E219" s="116"/>
      <c r="F219" s="404"/>
      <c r="G219" s="116"/>
      <c r="H219" s="116"/>
      <c r="I219" s="116"/>
      <c r="J219" s="116"/>
      <c r="K219" s="116"/>
      <c r="L219" s="116"/>
      <c r="M219" s="116"/>
      <c r="N219" s="116"/>
      <c r="O219" s="116"/>
      <c r="P219" s="116"/>
      <c r="Q219" s="116"/>
      <c r="R219" s="116"/>
      <c r="S219" s="116"/>
      <c r="T219" s="116"/>
      <c r="U219" s="116"/>
      <c r="V219" s="116"/>
      <c r="W219" s="116"/>
      <c r="X219" s="116"/>
      <c r="Y219" s="116"/>
    </row>
    <row r="220" spans="1:25" ht="15.75" customHeight="1">
      <c r="A220" s="116"/>
      <c r="B220" s="116"/>
      <c r="C220" s="116"/>
      <c r="D220" s="116"/>
      <c r="E220" s="116"/>
      <c r="F220" s="404"/>
      <c r="G220" s="116"/>
      <c r="H220" s="116"/>
      <c r="I220" s="116"/>
      <c r="J220" s="116"/>
      <c r="K220" s="116"/>
      <c r="L220" s="116"/>
      <c r="M220" s="116"/>
      <c r="N220" s="116"/>
      <c r="O220" s="116"/>
      <c r="P220" s="116"/>
      <c r="Q220" s="116"/>
      <c r="R220" s="116"/>
      <c r="S220" s="116"/>
      <c r="T220" s="116"/>
      <c r="U220" s="116"/>
      <c r="V220" s="116"/>
      <c r="W220" s="116"/>
      <c r="X220" s="116"/>
      <c r="Y220" s="116"/>
    </row>
    <row r="221" spans="1:25" ht="15.75" customHeight="1">
      <c r="A221" s="116"/>
      <c r="B221" s="116"/>
      <c r="C221" s="116"/>
      <c r="D221" s="116"/>
      <c r="E221" s="116"/>
      <c r="F221" s="404"/>
      <c r="G221" s="116"/>
      <c r="H221" s="116"/>
      <c r="I221" s="116"/>
      <c r="J221" s="116"/>
      <c r="K221" s="116"/>
      <c r="L221" s="116"/>
      <c r="M221" s="116"/>
      <c r="N221" s="116"/>
      <c r="O221" s="116"/>
      <c r="P221" s="116"/>
      <c r="Q221" s="116"/>
      <c r="R221" s="116"/>
      <c r="S221" s="116"/>
      <c r="T221" s="116"/>
      <c r="U221" s="116"/>
      <c r="V221" s="116"/>
      <c r="W221" s="116"/>
      <c r="X221" s="116"/>
      <c r="Y221" s="116"/>
    </row>
    <row r="222" spans="1:25" ht="15.75" customHeight="1">
      <c r="A222" s="116"/>
      <c r="B222" s="116"/>
      <c r="C222" s="116"/>
      <c r="D222" s="116"/>
      <c r="E222" s="116"/>
      <c r="F222" s="404"/>
      <c r="G222" s="116"/>
      <c r="H222" s="116"/>
      <c r="I222" s="116"/>
      <c r="J222" s="116"/>
      <c r="K222" s="116"/>
      <c r="L222" s="116"/>
      <c r="M222" s="116"/>
      <c r="N222" s="116"/>
      <c r="O222" s="116"/>
      <c r="P222" s="116"/>
      <c r="Q222" s="116"/>
      <c r="R222" s="116"/>
      <c r="S222" s="116"/>
      <c r="T222" s="116"/>
      <c r="U222" s="116"/>
      <c r="V222" s="116"/>
      <c r="W222" s="116"/>
      <c r="X222" s="116"/>
      <c r="Y222" s="116"/>
    </row>
    <row r="223" spans="1:25" ht="15.75" customHeight="1">
      <c r="A223" s="116"/>
      <c r="B223" s="116"/>
      <c r="C223" s="116"/>
      <c r="D223" s="116"/>
      <c r="E223" s="116"/>
      <c r="F223" s="404"/>
      <c r="G223" s="116"/>
      <c r="H223" s="116"/>
      <c r="I223" s="116"/>
      <c r="J223" s="116"/>
      <c r="K223" s="116"/>
      <c r="L223" s="116"/>
      <c r="M223" s="116"/>
      <c r="N223" s="116"/>
      <c r="O223" s="116"/>
      <c r="P223" s="116"/>
      <c r="Q223" s="116"/>
      <c r="R223" s="116"/>
      <c r="S223" s="116"/>
      <c r="T223" s="116"/>
      <c r="U223" s="116"/>
      <c r="V223" s="116"/>
      <c r="W223" s="116"/>
      <c r="X223" s="116"/>
      <c r="Y223" s="116"/>
    </row>
    <row r="224" spans="1:25" ht="15.75" customHeight="1">
      <c r="A224" s="116"/>
      <c r="B224" s="116"/>
      <c r="C224" s="116"/>
      <c r="D224" s="116"/>
      <c r="E224" s="116"/>
      <c r="F224" s="404"/>
      <c r="G224" s="116"/>
      <c r="H224" s="116"/>
      <c r="I224" s="116"/>
      <c r="J224" s="116"/>
      <c r="K224" s="116"/>
      <c r="L224" s="116"/>
      <c r="M224" s="116"/>
      <c r="N224" s="116"/>
      <c r="O224" s="116"/>
      <c r="P224" s="116"/>
      <c r="Q224" s="116"/>
      <c r="R224" s="116"/>
      <c r="S224" s="116"/>
      <c r="T224" s="116"/>
      <c r="U224" s="116"/>
      <c r="V224" s="116"/>
      <c r="W224" s="116"/>
      <c r="X224" s="116"/>
      <c r="Y224" s="116"/>
    </row>
    <row r="225" spans="1:25" ht="15.75" customHeight="1">
      <c r="A225" s="116"/>
      <c r="B225" s="116"/>
      <c r="C225" s="116"/>
      <c r="D225" s="116"/>
      <c r="E225" s="116"/>
      <c r="F225" s="404"/>
      <c r="G225" s="116"/>
      <c r="H225" s="116"/>
      <c r="I225" s="116"/>
      <c r="J225" s="116"/>
      <c r="K225" s="116"/>
      <c r="L225" s="116"/>
      <c r="M225" s="116"/>
      <c r="N225" s="116"/>
      <c r="O225" s="116"/>
      <c r="P225" s="116"/>
      <c r="Q225" s="116"/>
      <c r="R225" s="116"/>
      <c r="S225" s="116"/>
      <c r="T225" s="116"/>
      <c r="U225" s="116"/>
      <c r="V225" s="116"/>
      <c r="W225" s="116"/>
      <c r="X225" s="116"/>
      <c r="Y225" s="116"/>
    </row>
    <row r="226" spans="1:25" ht="15.75" customHeight="1">
      <c r="A226" s="116"/>
      <c r="B226" s="116"/>
      <c r="C226" s="116"/>
      <c r="D226" s="116"/>
      <c r="E226" s="116"/>
      <c r="F226" s="404"/>
      <c r="G226" s="116"/>
      <c r="H226" s="116"/>
      <c r="I226" s="116"/>
      <c r="J226" s="116"/>
      <c r="K226" s="116"/>
      <c r="L226" s="116"/>
      <c r="M226" s="116"/>
      <c r="N226" s="116"/>
      <c r="O226" s="116"/>
      <c r="P226" s="116"/>
      <c r="Q226" s="116"/>
      <c r="R226" s="116"/>
      <c r="S226" s="116"/>
      <c r="T226" s="116"/>
      <c r="U226" s="116"/>
      <c r="V226" s="116"/>
      <c r="W226" s="116"/>
      <c r="X226" s="116"/>
      <c r="Y226" s="116"/>
    </row>
    <row r="227" spans="1:25" ht="15.75" customHeight="1">
      <c r="A227" s="116"/>
      <c r="B227" s="116"/>
      <c r="C227" s="116"/>
      <c r="D227" s="116"/>
      <c r="E227" s="116"/>
      <c r="F227" s="404"/>
      <c r="G227" s="116"/>
      <c r="H227" s="116"/>
      <c r="I227" s="116"/>
      <c r="J227" s="116"/>
      <c r="K227" s="116"/>
      <c r="L227" s="116"/>
      <c r="M227" s="116"/>
      <c r="N227" s="116"/>
      <c r="O227" s="116"/>
      <c r="P227" s="116"/>
      <c r="Q227" s="116"/>
      <c r="R227" s="116"/>
      <c r="S227" s="116"/>
      <c r="T227" s="116"/>
      <c r="U227" s="116"/>
      <c r="V227" s="116"/>
      <c r="W227" s="116"/>
      <c r="X227" s="116"/>
      <c r="Y227" s="116"/>
    </row>
    <row r="228" spans="1:25" ht="15.75" customHeight="1">
      <c r="A228" s="116"/>
      <c r="B228" s="116"/>
      <c r="C228" s="116"/>
      <c r="D228" s="116"/>
      <c r="E228" s="116"/>
      <c r="F228" s="404"/>
      <c r="G228" s="116"/>
      <c r="H228" s="116"/>
      <c r="I228" s="116"/>
      <c r="J228" s="116"/>
      <c r="K228" s="116"/>
      <c r="L228" s="116"/>
      <c r="M228" s="116"/>
      <c r="N228" s="116"/>
      <c r="O228" s="116"/>
      <c r="P228" s="116"/>
      <c r="Q228" s="116"/>
      <c r="R228" s="116"/>
      <c r="S228" s="116"/>
      <c r="T228" s="116"/>
      <c r="U228" s="116"/>
      <c r="V228" s="116"/>
      <c r="W228" s="116"/>
      <c r="X228" s="116"/>
      <c r="Y228" s="116"/>
    </row>
    <row r="229" spans="1:25" ht="15.75" customHeight="1">
      <c r="A229" s="116"/>
      <c r="B229" s="116"/>
      <c r="C229" s="116"/>
      <c r="D229" s="116"/>
      <c r="E229" s="116"/>
      <c r="F229" s="404"/>
      <c r="G229" s="116"/>
      <c r="H229" s="116"/>
      <c r="I229" s="116"/>
      <c r="J229" s="116"/>
      <c r="K229" s="116"/>
      <c r="L229" s="116"/>
      <c r="M229" s="116"/>
      <c r="N229" s="116"/>
      <c r="O229" s="116"/>
      <c r="P229" s="116"/>
      <c r="Q229" s="116"/>
      <c r="R229" s="116"/>
      <c r="S229" s="116"/>
      <c r="T229" s="116"/>
      <c r="U229" s="116"/>
      <c r="V229" s="116"/>
      <c r="W229" s="116"/>
      <c r="X229" s="116"/>
      <c r="Y229" s="116"/>
    </row>
    <row r="230" spans="1:25" ht="15.75" customHeight="1">
      <c r="A230" s="116"/>
      <c r="B230" s="116"/>
      <c r="C230" s="116"/>
      <c r="D230" s="116"/>
      <c r="E230" s="116"/>
      <c r="F230" s="404"/>
      <c r="G230" s="116"/>
      <c r="H230" s="116"/>
      <c r="I230" s="116"/>
      <c r="J230" s="116"/>
      <c r="K230" s="116"/>
      <c r="L230" s="116"/>
      <c r="M230" s="116"/>
      <c r="N230" s="116"/>
      <c r="O230" s="116"/>
      <c r="P230" s="116"/>
      <c r="Q230" s="116"/>
      <c r="R230" s="116"/>
      <c r="S230" s="116"/>
      <c r="T230" s="116"/>
      <c r="U230" s="116"/>
      <c r="V230" s="116"/>
      <c r="W230" s="116"/>
      <c r="X230" s="116"/>
      <c r="Y230" s="116"/>
    </row>
    <row r="231" spans="1:25" ht="15.75" customHeight="1">
      <c r="A231" s="116"/>
      <c r="B231" s="116"/>
      <c r="C231" s="116"/>
      <c r="D231" s="116"/>
      <c r="E231" s="116"/>
      <c r="F231" s="404"/>
      <c r="G231" s="116"/>
      <c r="H231" s="116"/>
      <c r="I231" s="116"/>
      <c r="J231" s="116"/>
      <c r="K231" s="116"/>
      <c r="L231" s="116"/>
      <c r="M231" s="116"/>
      <c r="N231" s="116"/>
      <c r="O231" s="116"/>
      <c r="P231" s="116"/>
      <c r="Q231" s="116"/>
      <c r="R231" s="116"/>
      <c r="S231" s="116"/>
      <c r="T231" s="116"/>
      <c r="U231" s="116"/>
      <c r="V231" s="116"/>
      <c r="W231" s="116"/>
      <c r="X231" s="116"/>
      <c r="Y231" s="116"/>
    </row>
    <row r="232" spans="1:25" ht="15.75" customHeight="1">
      <c r="A232" s="116"/>
      <c r="B232" s="116"/>
      <c r="C232" s="116"/>
      <c r="D232" s="116"/>
      <c r="E232" s="116"/>
      <c r="F232" s="404"/>
      <c r="G232" s="116"/>
      <c r="H232" s="116"/>
      <c r="I232" s="116"/>
      <c r="J232" s="116"/>
      <c r="K232" s="116"/>
      <c r="L232" s="116"/>
      <c r="M232" s="116"/>
      <c r="N232" s="116"/>
      <c r="O232" s="116"/>
      <c r="P232" s="116"/>
      <c r="Q232" s="116"/>
      <c r="R232" s="116"/>
      <c r="S232" s="116"/>
      <c r="T232" s="116"/>
      <c r="U232" s="116"/>
      <c r="V232" s="116"/>
      <c r="W232" s="116"/>
      <c r="X232" s="116"/>
      <c r="Y232" s="116"/>
    </row>
    <row r="233" spans="1:25" ht="15.75" customHeight="1">
      <c r="A233" s="116"/>
      <c r="B233" s="116"/>
      <c r="C233" s="116"/>
      <c r="D233" s="116"/>
      <c r="E233" s="116"/>
      <c r="F233" s="404"/>
      <c r="G233" s="116"/>
      <c r="H233" s="116"/>
      <c r="I233" s="116"/>
      <c r="J233" s="116"/>
      <c r="K233" s="116"/>
      <c r="L233" s="116"/>
      <c r="M233" s="116"/>
      <c r="N233" s="116"/>
      <c r="O233" s="116"/>
      <c r="P233" s="116"/>
      <c r="Q233" s="116"/>
      <c r="R233" s="116"/>
      <c r="S233" s="116"/>
      <c r="T233" s="116"/>
      <c r="U233" s="116"/>
      <c r="V233" s="116"/>
      <c r="W233" s="116"/>
      <c r="X233" s="116"/>
      <c r="Y233" s="116"/>
    </row>
    <row r="234" spans="1:25" ht="15.75" customHeight="1">
      <c r="A234" s="116"/>
      <c r="B234" s="116"/>
      <c r="C234" s="116"/>
      <c r="D234" s="116"/>
      <c r="E234" s="116"/>
      <c r="F234" s="404"/>
      <c r="G234" s="116"/>
      <c r="H234" s="116"/>
      <c r="I234" s="116"/>
      <c r="J234" s="116"/>
      <c r="K234" s="116"/>
      <c r="L234" s="116"/>
      <c r="M234" s="116"/>
      <c r="N234" s="116"/>
      <c r="O234" s="116"/>
      <c r="P234" s="116"/>
      <c r="Q234" s="116"/>
      <c r="R234" s="116"/>
      <c r="S234" s="116"/>
      <c r="T234" s="116"/>
      <c r="U234" s="116"/>
      <c r="V234" s="116"/>
      <c r="W234" s="116"/>
      <c r="X234" s="116"/>
      <c r="Y234" s="116"/>
    </row>
    <row r="235" spans="1:25" ht="15.75" customHeight="1">
      <c r="A235" s="116"/>
      <c r="B235" s="116"/>
      <c r="C235" s="116"/>
      <c r="D235" s="116"/>
      <c r="E235" s="116"/>
      <c r="F235" s="404"/>
      <c r="G235" s="116"/>
      <c r="H235" s="116"/>
      <c r="I235" s="116"/>
      <c r="J235" s="116"/>
      <c r="K235" s="116"/>
      <c r="L235" s="116"/>
      <c r="M235" s="116"/>
      <c r="N235" s="116"/>
      <c r="O235" s="116"/>
      <c r="P235" s="116"/>
      <c r="Q235" s="116"/>
      <c r="R235" s="116"/>
      <c r="S235" s="116"/>
      <c r="T235" s="116"/>
      <c r="U235" s="116"/>
      <c r="V235" s="116"/>
      <c r="W235" s="116"/>
      <c r="X235" s="116"/>
      <c r="Y235" s="116"/>
    </row>
    <row r="236" spans="1:25" ht="15.75" customHeight="1">
      <c r="A236" s="116"/>
      <c r="B236" s="116"/>
      <c r="C236" s="116"/>
      <c r="D236" s="116"/>
      <c r="E236" s="116"/>
      <c r="F236" s="404"/>
      <c r="G236" s="116"/>
      <c r="H236" s="116"/>
      <c r="I236" s="116"/>
      <c r="J236" s="116"/>
      <c r="K236" s="116"/>
      <c r="L236" s="116"/>
      <c r="M236" s="116"/>
      <c r="N236" s="116"/>
      <c r="O236" s="116"/>
      <c r="P236" s="116"/>
      <c r="Q236" s="116"/>
      <c r="R236" s="116"/>
      <c r="S236" s="116"/>
      <c r="T236" s="116"/>
      <c r="U236" s="116"/>
      <c r="V236" s="116"/>
      <c r="W236" s="116"/>
      <c r="X236" s="116"/>
      <c r="Y236" s="116"/>
    </row>
    <row r="237" spans="1:25" ht="15.75" customHeight="1">
      <c r="A237" s="116"/>
      <c r="B237" s="116"/>
      <c r="C237" s="116"/>
      <c r="D237" s="116"/>
      <c r="E237" s="116"/>
      <c r="F237" s="404"/>
      <c r="G237" s="116"/>
      <c r="H237" s="116"/>
      <c r="I237" s="116"/>
      <c r="J237" s="116"/>
      <c r="K237" s="116"/>
      <c r="L237" s="116"/>
      <c r="M237" s="116"/>
      <c r="N237" s="116"/>
      <c r="O237" s="116"/>
      <c r="P237" s="116"/>
      <c r="Q237" s="116"/>
      <c r="R237" s="116"/>
      <c r="S237" s="116"/>
      <c r="T237" s="116"/>
      <c r="U237" s="116"/>
      <c r="V237" s="116"/>
      <c r="W237" s="116"/>
      <c r="X237" s="116"/>
      <c r="Y237" s="116"/>
    </row>
    <row r="238" spans="1:25" ht="15.75" customHeight="1">
      <c r="A238" s="116"/>
      <c r="B238" s="116"/>
      <c r="C238" s="116"/>
      <c r="D238" s="116"/>
      <c r="E238" s="116"/>
      <c r="F238" s="404"/>
      <c r="G238" s="116"/>
      <c r="H238" s="116"/>
      <c r="I238" s="116"/>
      <c r="J238" s="116"/>
      <c r="K238" s="116"/>
      <c r="L238" s="116"/>
      <c r="M238" s="116"/>
      <c r="N238" s="116"/>
      <c r="O238" s="116"/>
      <c r="P238" s="116"/>
      <c r="Q238" s="116"/>
      <c r="R238" s="116"/>
      <c r="S238" s="116"/>
      <c r="T238" s="116"/>
      <c r="U238" s="116"/>
      <c r="V238" s="116"/>
      <c r="W238" s="116"/>
      <c r="X238" s="116"/>
      <c r="Y238" s="116"/>
    </row>
    <row r="239" spans="1:25" ht="15.75" customHeight="1">
      <c r="A239" s="116"/>
      <c r="B239" s="116"/>
      <c r="C239" s="116"/>
      <c r="D239" s="116"/>
      <c r="E239" s="116"/>
      <c r="F239" s="404"/>
      <c r="G239" s="116"/>
      <c r="H239" s="116"/>
      <c r="I239" s="116"/>
      <c r="J239" s="116"/>
      <c r="K239" s="116"/>
      <c r="L239" s="116"/>
      <c r="M239" s="116"/>
      <c r="N239" s="116"/>
      <c r="O239" s="116"/>
      <c r="P239" s="116"/>
      <c r="Q239" s="116"/>
      <c r="R239" s="116"/>
      <c r="S239" s="116"/>
      <c r="T239" s="116"/>
      <c r="U239" s="116"/>
      <c r="V239" s="116"/>
      <c r="W239" s="116"/>
      <c r="X239" s="116"/>
      <c r="Y239" s="116"/>
    </row>
    <row r="240" spans="1:25" ht="15.75" customHeight="1">
      <c r="A240" s="116"/>
      <c r="B240" s="116"/>
      <c r="C240" s="116"/>
      <c r="D240" s="116"/>
      <c r="E240" s="116"/>
      <c r="F240" s="404"/>
      <c r="G240" s="116"/>
      <c r="H240" s="116"/>
      <c r="I240" s="116"/>
      <c r="J240" s="116"/>
      <c r="K240" s="116"/>
      <c r="L240" s="116"/>
      <c r="M240" s="116"/>
      <c r="N240" s="116"/>
      <c r="O240" s="116"/>
      <c r="P240" s="116"/>
      <c r="Q240" s="116"/>
      <c r="R240" s="116"/>
      <c r="S240" s="116"/>
      <c r="T240" s="116"/>
      <c r="U240" s="116"/>
      <c r="V240" s="116"/>
      <c r="W240" s="116"/>
      <c r="X240" s="116"/>
      <c r="Y240" s="116"/>
    </row>
    <row r="241" spans="1:25" ht="15.75" customHeight="1">
      <c r="A241" s="116"/>
      <c r="B241" s="116"/>
      <c r="C241" s="116"/>
      <c r="D241" s="116"/>
      <c r="E241" s="116"/>
      <c r="F241" s="404"/>
      <c r="G241" s="116"/>
      <c r="H241" s="116"/>
      <c r="I241" s="116"/>
      <c r="J241" s="116"/>
      <c r="K241" s="116"/>
      <c r="L241" s="116"/>
      <c r="M241" s="116"/>
      <c r="N241" s="116"/>
      <c r="O241" s="116"/>
      <c r="P241" s="116"/>
      <c r="Q241" s="116"/>
      <c r="R241" s="116"/>
      <c r="S241" s="116"/>
      <c r="T241" s="116"/>
      <c r="U241" s="116"/>
      <c r="V241" s="116"/>
      <c r="W241" s="116"/>
      <c r="X241" s="116"/>
      <c r="Y241" s="116"/>
    </row>
    <row r="242" spans="1:25" ht="15.75" customHeight="1">
      <c r="A242" s="116"/>
      <c r="B242" s="116"/>
      <c r="C242" s="116"/>
      <c r="D242" s="116"/>
      <c r="E242" s="116"/>
      <c r="F242" s="404"/>
      <c r="G242" s="116"/>
      <c r="H242" s="116"/>
      <c r="I242" s="116"/>
      <c r="J242" s="116"/>
      <c r="K242" s="116"/>
      <c r="L242" s="116"/>
      <c r="M242" s="116"/>
      <c r="N242" s="116"/>
      <c r="O242" s="116"/>
      <c r="P242" s="116"/>
      <c r="Q242" s="116"/>
      <c r="R242" s="116"/>
      <c r="S242" s="116"/>
      <c r="T242" s="116"/>
      <c r="U242" s="116"/>
      <c r="V242" s="116"/>
      <c r="W242" s="116"/>
      <c r="X242" s="116"/>
      <c r="Y242" s="116"/>
    </row>
    <row r="243" spans="1:25" ht="15.75" customHeight="1">
      <c r="A243" s="116"/>
      <c r="B243" s="116"/>
      <c r="C243" s="116"/>
      <c r="D243" s="116"/>
      <c r="E243" s="116"/>
      <c r="F243" s="404"/>
      <c r="G243" s="116"/>
      <c r="H243" s="116"/>
      <c r="I243" s="116"/>
      <c r="J243" s="116"/>
      <c r="K243" s="116"/>
      <c r="L243" s="116"/>
      <c r="M243" s="116"/>
      <c r="N243" s="116"/>
      <c r="O243" s="116"/>
      <c r="P243" s="116"/>
      <c r="Q243" s="116"/>
      <c r="R243" s="116"/>
      <c r="S243" s="116"/>
      <c r="T243" s="116"/>
      <c r="U243" s="116"/>
      <c r="V243" s="116"/>
      <c r="W243" s="116"/>
      <c r="X243" s="116"/>
      <c r="Y243" s="116"/>
    </row>
    <row r="244" spans="1:25" ht="15.75" customHeight="1">
      <c r="A244" s="116"/>
      <c r="B244" s="116"/>
      <c r="C244" s="116"/>
      <c r="D244" s="116"/>
      <c r="E244" s="116"/>
      <c r="F244" s="404"/>
      <c r="G244" s="116"/>
      <c r="H244" s="116"/>
      <c r="I244" s="116"/>
      <c r="J244" s="116"/>
      <c r="K244" s="116"/>
      <c r="L244" s="116"/>
      <c r="M244" s="116"/>
      <c r="N244" s="116"/>
      <c r="O244" s="116"/>
      <c r="P244" s="116"/>
      <c r="Q244" s="116"/>
      <c r="R244" s="116"/>
      <c r="S244" s="116"/>
      <c r="T244" s="116"/>
      <c r="U244" s="116"/>
      <c r="V244" s="116"/>
      <c r="W244" s="116"/>
      <c r="X244" s="116"/>
      <c r="Y244" s="116"/>
    </row>
    <row r="245" spans="1:25" ht="15.75" customHeight="1">
      <c r="A245" s="116"/>
      <c r="B245" s="116"/>
      <c r="C245" s="116"/>
      <c r="D245" s="116"/>
      <c r="E245" s="116"/>
      <c r="F245" s="404"/>
      <c r="G245" s="116"/>
      <c r="H245" s="116"/>
      <c r="I245" s="116"/>
      <c r="J245" s="116"/>
      <c r="K245" s="116"/>
      <c r="L245" s="116"/>
      <c r="M245" s="116"/>
      <c r="N245" s="116"/>
      <c r="O245" s="116"/>
      <c r="P245" s="116"/>
      <c r="Q245" s="116"/>
      <c r="R245" s="116"/>
      <c r="S245" s="116"/>
      <c r="T245" s="116"/>
      <c r="U245" s="116"/>
      <c r="V245" s="116"/>
      <c r="W245" s="116"/>
      <c r="X245" s="116"/>
      <c r="Y245" s="116"/>
    </row>
    <row r="246" spans="1:25" ht="15.75" customHeight="1">
      <c r="A246" s="116"/>
      <c r="B246" s="116"/>
      <c r="C246" s="116"/>
      <c r="D246" s="116"/>
      <c r="E246" s="116"/>
      <c r="F246" s="404"/>
      <c r="G246" s="116"/>
      <c r="H246" s="116"/>
      <c r="I246" s="116"/>
      <c r="J246" s="116"/>
      <c r="K246" s="116"/>
      <c r="L246" s="116"/>
      <c r="M246" s="116"/>
      <c r="N246" s="116"/>
      <c r="O246" s="116"/>
      <c r="P246" s="116"/>
      <c r="Q246" s="116"/>
      <c r="R246" s="116"/>
      <c r="S246" s="116"/>
      <c r="T246" s="116"/>
      <c r="U246" s="116"/>
      <c r="V246" s="116"/>
      <c r="W246" s="116"/>
      <c r="X246" s="116"/>
      <c r="Y246" s="116"/>
    </row>
    <row r="247" spans="1:25" ht="15.75" customHeight="1">
      <c r="A247" s="116"/>
      <c r="B247" s="116"/>
      <c r="C247" s="116"/>
      <c r="D247" s="116"/>
      <c r="E247" s="116"/>
      <c r="F247" s="404"/>
      <c r="G247" s="116"/>
      <c r="H247" s="116"/>
      <c r="I247" s="116"/>
      <c r="J247" s="116"/>
      <c r="K247" s="116"/>
      <c r="L247" s="116"/>
      <c r="M247" s="116"/>
      <c r="N247" s="116"/>
      <c r="O247" s="116"/>
      <c r="P247" s="116"/>
      <c r="Q247" s="116"/>
      <c r="R247" s="116"/>
      <c r="S247" s="116"/>
      <c r="T247" s="116"/>
      <c r="U247" s="116"/>
      <c r="V247" s="116"/>
      <c r="W247" s="116"/>
      <c r="X247" s="116"/>
      <c r="Y247" s="116"/>
    </row>
    <row r="248" spans="1:25" ht="15.75" customHeight="1">
      <c r="A248" s="116"/>
      <c r="B248" s="116"/>
      <c r="C248" s="116"/>
      <c r="D248" s="116"/>
      <c r="E248" s="116"/>
      <c r="F248" s="404"/>
      <c r="G248" s="116"/>
      <c r="H248" s="116"/>
      <c r="I248" s="116"/>
      <c r="J248" s="116"/>
      <c r="K248" s="116"/>
      <c r="L248" s="116"/>
      <c r="M248" s="116"/>
      <c r="N248" s="116"/>
      <c r="O248" s="116"/>
      <c r="P248" s="116"/>
      <c r="Q248" s="116"/>
      <c r="R248" s="116"/>
      <c r="S248" s="116"/>
      <c r="T248" s="116"/>
      <c r="U248" s="116"/>
      <c r="V248" s="116"/>
      <c r="W248" s="116"/>
      <c r="X248" s="116"/>
      <c r="Y248" s="116"/>
    </row>
    <row r="249" spans="1:25" ht="15.75" customHeight="1">
      <c r="A249" s="116"/>
      <c r="B249" s="116"/>
      <c r="C249" s="116"/>
      <c r="D249" s="116"/>
      <c r="E249" s="116"/>
      <c r="F249" s="404"/>
      <c r="G249" s="116"/>
      <c r="H249" s="116"/>
      <c r="I249" s="116"/>
      <c r="J249" s="116"/>
      <c r="K249" s="116"/>
      <c r="L249" s="116"/>
      <c r="M249" s="116"/>
      <c r="N249" s="116"/>
      <c r="O249" s="116"/>
      <c r="P249" s="116"/>
      <c r="Q249" s="116"/>
      <c r="R249" s="116"/>
      <c r="S249" s="116"/>
      <c r="T249" s="116"/>
      <c r="U249" s="116"/>
      <c r="V249" s="116"/>
      <c r="W249" s="116"/>
      <c r="X249" s="116"/>
      <c r="Y249" s="116"/>
    </row>
    <row r="250" spans="1:25" ht="15.75" customHeight="1">
      <c r="A250" s="116"/>
      <c r="B250" s="116"/>
      <c r="C250" s="116"/>
      <c r="D250" s="116"/>
      <c r="E250" s="116"/>
      <c r="F250" s="404"/>
      <c r="G250" s="116"/>
      <c r="H250" s="116"/>
      <c r="I250" s="116"/>
      <c r="J250" s="116"/>
      <c r="K250" s="116"/>
      <c r="L250" s="116"/>
      <c r="M250" s="116"/>
      <c r="N250" s="116"/>
      <c r="O250" s="116"/>
      <c r="P250" s="116"/>
      <c r="Q250" s="116"/>
      <c r="R250" s="116"/>
      <c r="S250" s="116"/>
      <c r="T250" s="116"/>
      <c r="U250" s="116"/>
      <c r="V250" s="116"/>
      <c r="W250" s="116"/>
      <c r="X250" s="116"/>
      <c r="Y250" s="116"/>
    </row>
    <row r="251" spans="1:25" ht="15.75" customHeight="1">
      <c r="A251" s="116"/>
      <c r="B251" s="116"/>
      <c r="C251" s="116"/>
      <c r="D251" s="116"/>
      <c r="E251" s="116"/>
      <c r="F251" s="404"/>
      <c r="G251" s="116"/>
      <c r="H251" s="116"/>
      <c r="I251" s="116"/>
      <c r="J251" s="116"/>
      <c r="K251" s="116"/>
      <c r="L251" s="116"/>
      <c r="M251" s="116"/>
      <c r="N251" s="116"/>
      <c r="O251" s="116"/>
      <c r="P251" s="116"/>
      <c r="Q251" s="116"/>
      <c r="R251" s="116"/>
      <c r="S251" s="116"/>
      <c r="T251" s="116"/>
      <c r="U251" s="116"/>
      <c r="V251" s="116"/>
      <c r="W251" s="116"/>
      <c r="X251" s="116"/>
      <c r="Y251" s="116"/>
    </row>
    <row r="252" spans="1:25" ht="15.75" customHeight="1">
      <c r="A252" s="116"/>
      <c r="B252" s="116"/>
      <c r="C252" s="116"/>
      <c r="D252" s="116"/>
      <c r="E252" s="116"/>
      <c r="F252" s="404"/>
      <c r="G252" s="116"/>
      <c r="H252" s="116"/>
      <c r="I252" s="116"/>
      <c r="J252" s="116"/>
      <c r="K252" s="116"/>
      <c r="L252" s="116"/>
      <c r="M252" s="116"/>
      <c r="N252" s="116"/>
      <c r="O252" s="116"/>
      <c r="P252" s="116"/>
      <c r="Q252" s="116"/>
      <c r="R252" s="116"/>
      <c r="S252" s="116"/>
      <c r="T252" s="116"/>
      <c r="U252" s="116"/>
      <c r="V252" s="116"/>
      <c r="W252" s="116"/>
      <c r="X252" s="116"/>
      <c r="Y252" s="116"/>
    </row>
    <row r="253" spans="1:25" ht="15.75" customHeight="1">
      <c r="A253" s="116"/>
      <c r="B253" s="116"/>
      <c r="C253" s="116"/>
      <c r="D253" s="116"/>
      <c r="E253" s="116"/>
      <c r="F253" s="404"/>
      <c r="G253" s="116"/>
      <c r="H253" s="116"/>
      <c r="I253" s="116"/>
      <c r="J253" s="116"/>
      <c r="K253" s="116"/>
      <c r="L253" s="116"/>
      <c r="M253" s="116"/>
      <c r="N253" s="116"/>
      <c r="O253" s="116"/>
      <c r="P253" s="116"/>
      <c r="Q253" s="116"/>
      <c r="R253" s="116"/>
      <c r="S253" s="116"/>
      <c r="T253" s="116"/>
      <c r="U253" s="116"/>
      <c r="V253" s="116"/>
      <c r="W253" s="116"/>
      <c r="X253" s="116"/>
      <c r="Y253" s="116"/>
    </row>
    <row r="254" spans="1:25" ht="15.75" customHeight="1">
      <c r="A254" s="116"/>
      <c r="B254" s="116"/>
      <c r="C254" s="116"/>
      <c r="D254" s="116"/>
      <c r="E254" s="116"/>
      <c r="F254" s="404"/>
      <c r="G254" s="116"/>
      <c r="H254" s="116"/>
      <c r="I254" s="116"/>
      <c r="J254" s="116"/>
      <c r="K254" s="116"/>
      <c r="L254" s="116"/>
      <c r="M254" s="116"/>
      <c r="N254" s="116"/>
      <c r="O254" s="116"/>
      <c r="P254" s="116"/>
      <c r="Q254" s="116"/>
      <c r="R254" s="116"/>
      <c r="S254" s="116"/>
      <c r="T254" s="116"/>
      <c r="U254" s="116"/>
      <c r="V254" s="116"/>
      <c r="W254" s="116"/>
      <c r="X254" s="116"/>
      <c r="Y254" s="116"/>
    </row>
    <row r="255" spans="1:25" ht="15.75" customHeight="1">
      <c r="A255" s="116"/>
      <c r="B255" s="116"/>
      <c r="C255" s="116"/>
      <c r="D255" s="116"/>
      <c r="E255" s="116"/>
      <c r="F255" s="404"/>
      <c r="G255" s="116"/>
      <c r="H255" s="116"/>
      <c r="I255" s="116"/>
      <c r="J255" s="116"/>
      <c r="K255" s="116"/>
      <c r="L255" s="116"/>
      <c r="M255" s="116"/>
      <c r="N255" s="116"/>
      <c r="O255" s="116"/>
      <c r="P255" s="116"/>
      <c r="Q255" s="116"/>
      <c r="R255" s="116"/>
      <c r="S255" s="116"/>
      <c r="T255" s="116"/>
      <c r="U255" s="116"/>
      <c r="V255" s="116"/>
      <c r="W255" s="116"/>
      <c r="X255" s="116"/>
      <c r="Y255" s="116"/>
    </row>
    <row r="256" spans="1:25" ht="15.75" customHeight="1">
      <c r="A256" s="116"/>
      <c r="B256" s="116"/>
      <c r="C256" s="116"/>
      <c r="D256" s="116"/>
      <c r="E256" s="116"/>
      <c r="F256" s="404"/>
      <c r="G256" s="116"/>
      <c r="H256" s="116"/>
      <c r="I256" s="116"/>
      <c r="J256" s="116"/>
      <c r="K256" s="116"/>
      <c r="L256" s="116"/>
      <c r="M256" s="116"/>
      <c r="N256" s="116"/>
      <c r="O256" s="116"/>
      <c r="P256" s="116"/>
      <c r="Q256" s="116"/>
      <c r="R256" s="116"/>
      <c r="S256" s="116"/>
      <c r="T256" s="116"/>
      <c r="U256" s="116"/>
      <c r="V256" s="116"/>
      <c r="W256" s="116"/>
      <c r="X256" s="116"/>
      <c r="Y256" s="116"/>
    </row>
    <row r="257" spans="1:25" ht="15.75" customHeight="1">
      <c r="A257" s="116"/>
      <c r="B257" s="116"/>
      <c r="C257" s="116"/>
      <c r="D257" s="116"/>
      <c r="E257" s="116"/>
      <c r="F257" s="404"/>
      <c r="G257" s="116"/>
      <c r="H257" s="116"/>
      <c r="I257" s="116"/>
      <c r="J257" s="116"/>
      <c r="K257" s="116"/>
      <c r="L257" s="116"/>
      <c r="M257" s="116"/>
      <c r="N257" s="116"/>
      <c r="O257" s="116"/>
      <c r="P257" s="116"/>
      <c r="Q257" s="116"/>
      <c r="R257" s="116"/>
      <c r="S257" s="116"/>
      <c r="T257" s="116"/>
      <c r="U257" s="116"/>
      <c r="V257" s="116"/>
      <c r="W257" s="116"/>
      <c r="X257" s="116"/>
      <c r="Y257" s="116"/>
    </row>
    <row r="258" spans="1:25" ht="15.75" customHeight="1">
      <c r="A258" s="116"/>
      <c r="B258" s="116"/>
      <c r="C258" s="116"/>
      <c r="D258" s="116"/>
      <c r="E258" s="116"/>
      <c r="F258" s="404"/>
      <c r="G258" s="116"/>
      <c r="H258" s="116"/>
      <c r="I258" s="116"/>
      <c r="J258" s="116"/>
      <c r="K258" s="116"/>
      <c r="L258" s="116"/>
      <c r="M258" s="116"/>
      <c r="N258" s="116"/>
      <c r="O258" s="116"/>
      <c r="P258" s="116"/>
      <c r="Q258" s="116"/>
      <c r="R258" s="116"/>
      <c r="S258" s="116"/>
      <c r="T258" s="116"/>
      <c r="U258" s="116"/>
      <c r="V258" s="116"/>
      <c r="W258" s="116"/>
      <c r="X258" s="116"/>
      <c r="Y258" s="116"/>
    </row>
    <row r="259" spans="1:25" ht="15.75" customHeight="1">
      <c r="A259" s="116"/>
      <c r="B259" s="116"/>
      <c r="C259" s="116"/>
      <c r="D259" s="116"/>
      <c r="E259" s="116"/>
      <c r="F259" s="404"/>
      <c r="G259" s="116"/>
      <c r="H259" s="116"/>
      <c r="I259" s="116"/>
      <c r="J259" s="116"/>
      <c r="K259" s="116"/>
      <c r="L259" s="116"/>
      <c r="M259" s="116"/>
      <c r="N259" s="116"/>
      <c r="O259" s="116"/>
      <c r="P259" s="116"/>
      <c r="Q259" s="116"/>
      <c r="R259" s="116"/>
      <c r="S259" s="116"/>
      <c r="T259" s="116"/>
      <c r="U259" s="116"/>
      <c r="V259" s="116"/>
      <c r="W259" s="116"/>
      <c r="X259" s="116"/>
      <c r="Y259" s="116"/>
    </row>
    <row r="260" spans="1:25" ht="15.75" customHeight="1">
      <c r="A260" s="116"/>
      <c r="B260" s="116"/>
      <c r="C260" s="116"/>
      <c r="D260" s="116"/>
      <c r="E260" s="116"/>
      <c r="F260" s="404"/>
      <c r="G260" s="116"/>
      <c r="H260" s="116"/>
      <c r="I260" s="116"/>
      <c r="J260" s="116"/>
      <c r="K260" s="116"/>
      <c r="L260" s="116"/>
      <c r="M260" s="116"/>
      <c r="N260" s="116"/>
      <c r="O260" s="116"/>
      <c r="P260" s="116"/>
      <c r="Q260" s="116"/>
      <c r="R260" s="116"/>
      <c r="S260" s="116"/>
      <c r="T260" s="116"/>
      <c r="U260" s="116"/>
      <c r="V260" s="116"/>
      <c r="W260" s="116"/>
      <c r="X260" s="116"/>
      <c r="Y260" s="116"/>
    </row>
    <row r="261" spans="1:25" ht="15.75" customHeight="1">
      <c r="A261" s="116"/>
      <c r="B261" s="116"/>
      <c r="C261" s="116"/>
      <c r="D261" s="116"/>
      <c r="E261" s="116"/>
      <c r="F261" s="404"/>
      <c r="G261" s="116"/>
      <c r="H261" s="116"/>
      <c r="I261" s="116"/>
      <c r="J261" s="116"/>
      <c r="K261" s="116"/>
      <c r="L261" s="116"/>
      <c r="M261" s="116"/>
      <c r="N261" s="116"/>
      <c r="O261" s="116"/>
      <c r="P261" s="116"/>
      <c r="Q261" s="116"/>
      <c r="R261" s="116"/>
      <c r="S261" s="116"/>
      <c r="T261" s="116"/>
      <c r="U261" s="116"/>
      <c r="V261" s="116"/>
      <c r="W261" s="116"/>
      <c r="X261" s="116"/>
      <c r="Y261" s="116"/>
    </row>
    <row r="262" spans="1:25" ht="15.75" customHeight="1">
      <c r="A262" s="116"/>
      <c r="B262" s="116"/>
      <c r="C262" s="116"/>
      <c r="D262" s="116"/>
      <c r="E262" s="116"/>
      <c r="F262" s="404"/>
      <c r="G262" s="116"/>
      <c r="H262" s="116"/>
      <c r="I262" s="116"/>
      <c r="J262" s="116"/>
      <c r="K262" s="116"/>
      <c r="L262" s="116"/>
      <c r="M262" s="116"/>
      <c r="N262" s="116"/>
      <c r="O262" s="116"/>
      <c r="P262" s="116"/>
      <c r="Q262" s="116"/>
      <c r="R262" s="116"/>
      <c r="S262" s="116"/>
      <c r="T262" s="116"/>
      <c r="U262" s="116"/>
      <c r="V262" s="116"/>
      <c r="W262" s="116"/>
      <c r="X262" s="116"/>
      <c r="Y262" s="116"/>
    </row>
    <row r="263" spans="1:25" ht="15.75" customHeight="1">
      <c r="A263" s="116"/>
      <c r="B263" s="116"/>
      <c r="C263" s="116"/>
      <c r="D263" s="116"/>
      <c r="E263" s="116"/>
      <c r="F263" s="404"/>
      <c r="G263" s="116"/>
      <c r="H263" s="116"/>
      <c r="I263" s="116"/>
      <c r="J263" s="116"/>
      <c r="K263" s="116"/>
      <c r="L263" s="116"/>
      <c r="M263" s="116"/>
      <c r="N263" s="116"/>
      <c r="O263" s="116"/>
      <c r="P263" s="116"/>
      <c r="Q263" s="116"/>
      <c r="R263" s="116"/>
      <c r="S263" s="116"/>
      <c r="T263" s="116"/>
      <c r="U263" s="116"/>
      <c r="V263" s="116"/>
      <c r="W263" s="116"/>
      <c r="X263" s="116"/>
      <c r="Y263" s="116"/>
    </row>
    <row r="264" spans="1:25" ht="15.75" customHeight="1">
      <c r="A264" s="116"/>
      <c r="B264" s="116"/>
      <c r="C264" s="116"/>
      <c r="D264" s="116"/>
      <c r="E264" s="116"/>
      <c r="F264" s="404"/>
      <c r="G264" s="116"/>
      <c r="H264" s="116"/>
      <c r="I264" s="116"/>
      <c r="J264" s="116"/>
      <c r="K264" s="116"/>
      <c r="L264" s="116"/>
      <c r="M264" s="116"/>
      <c r="N264" s="116"/>
      <c r="O264" s="116"/>
      <c r="P264" s="116"/>
      <c r="Q264" s="116"/>
      <c r="R264" s="116"/>
      <c r="S264" s="116"/>
      <c r="T264" s="116"/>
      <c r="U264" s="116"/>
      <c r="V264" s="116"/>
      <c r="W264" s="116"/>
      <c r="X264" s="116"/>
      <c r="Y264" s="116"/>
    </row>
    <row r="265" spans="1:25" ht="15.75" customHeight="1">
      <c r="A265" s="116"/>
      <c r="B265" s="116"/>
      <c r="C265" s="116"/>
      <c r="D265" s="116"/>
      <c r="E265" s="116"/>
      <c r="F265" s="404"/>
      <c r="G265" s="116"/>
      <c r="H265" s="116"/>
      <c r="I265" s="116"/>
      <c r="J265" s="116"/>
      <c r="K265" s="116"/>
      <c r="L265" s="116"/>
      <c r="M265" s="116"/>
      <c r="N265" s="116"/>
      <c r="O265" s="116"/>
      <c r="P265" s="116"/>
      <c r="Q265" s="116"/>
      <c r="R265" s="116"/>
      <c r="S265" s="116"/>
      <c r="T265" s="116"/>
      <c r="U265" s="116"/>
      <c r="V265" s="116"/>
      <c r="W265" s="116"/>
      <c r="X265" s="116"/>
      <c r="Y265" s="116"/>
    </row>
    <row r="266" spans="1:25" ht="15.75" customHeight="1">
      <c r="A266" s="116"/>
      <c r="B266" s="116"/>
      <c r="C266" s="116"/>
      <c r="D266" s="116"/>
      <c r="E266" s="116"/>
      <c r="F266" s="404"/>
      <c r="G266" s="116"/>
      <c r="H266" s="116"/>
      <c r="I266" s="116"/>
      <c r="J266" s="116"/>
      <c r="K266" s="116"/>
      <c r="L266" s="116"/>
      <c r="M266" s="116"/>
      <c r="N266" s="116"/>
      <c r="O266" s="116"/>
      <c r="P266" s="116"/>
      <c r="Q266" s="116"/>
      <c r="R266" s="116"/>
      <c r="S266" s="116"/>
      <c r="T266" s="116"/>
      <c r="U266" s="116"/>
      <c r="V266" s="116"/>
      <c r="W266" s="116"/>
      <c r="X266" s="116"/>
      <c r="Y266" s="116"/>
    </row>
    <row r="267" spans="1:25" ht="15.75" customHeight="1">
      <c r="A267" s="116"/>
      <c r="B267" s="116"/>
      <c r="C267" s="116"/>
      <c r="D267" s="116"/>
      <c r="E267" s="116"/>
      <c r="F267" s="404"/>
      <c r="G267" s="116"/>
      <c r="H267" s="116"/>
      <c r="I267" s="116"/>
      <c r="J267" s="116"/>
      <c r="K267" s="116"/>
      <c r="L267" s="116"/>
      <c r="M267" s="116"/>
      <c r="N267" s="116"/>
      <c r="O267" s="116"/>
      <c r="P267" s="116"/>
      <c r="Q267" s="116"/>
      <c r="R267" s="116"/>
      <c r="S267" s="116"/>
      <c r="T267" s="116"/>
      <c r="U267" s="116"/>
      <c r="V267" s="116"/>
      <c r="W267" s="116"/>
      <c r="X267" s="116"/>
      <c r="Y267" s="116"/>
    </row>
    <row r="268" spans="1:25" ht="15.75" customHeight="1">
      <c r="A268" s="116"/>
      <c r="B268" s="116"/>
      <c r="C268" s="116"/>
      <c r="D268" s="116"/>
      <c r="E268" s="116"/>
      <c r="F268" s="404"/>
      <c r="G268" s="116"/>
      <c r="H268" s="116"/>
      <c r="I268" s="116"/>
      <c r="J268" s="116"/>
      <c r="K268" s="116"/>
      <c r="L268" s="116"/>
      <c r="M268" s="116"/>
      <c r="N268" s="116"/>
      <c r="O268" s="116"/>
      <c r="P268" s="116"/>
      <c r="Q268" s="116"/>
      <c r="R268" s="116"/>
      <c r="S268" s="116"/>
      <c r="T268" s="116"/>
      <c r="U268" s="116"/>
      <c r="V268" s="116"/>
      <c r="W268" s="116"/>
      <c r="X268" s="116"/>
      <c r="Y268" s="116"/>
    </row>
    <row r="269" spans="1:25" ht="15.75" customHeight="1">
      <c r="A269" s="116"/>
      <c r="B269" s="116"/>
      <c r="C269" s="116"/>
      <c r="D269" s="116"/>
      <c r="E269" s="116"/>
      <c r="F269" s="404"/>
      <c r="G269" s="116"/>
      <c r="H269" s="116"/>
      <c r="I269" s="116"/>
      <c r="J269" s="116"/>
      <c r="K269" s="116"/>
      <c r="L269" s="116"/>
      <c r="M269" s="116"/>
      <c r="N269" s="116"/>
      <c r="O269" s="116"/>
      <c r="P269" s="116"/>
      <c r="Q269" s="116"/>
      <c r="R269" s="116"/>
      <c r="S269" s="116"/>
      <c r="T269" s="116"/>
      <c r="U269" s="116"/>
      <c r="V269" s="116"/>
      <c r="W269" s="116"/>
      <c r="X269" s="116"/>
      <c r="Y269" s="116"/>
    </row>
    <row r="270" spans="1:25" ht="15.75" customHeight="1">
      <c r="A270" s="116"/>
      <c r="B270" s="116"/>
      <c r="C270" s="116"/>
      <c r="D270" s="116"/>
      <c r="E270" s="116"/>
      <c r="F270" s="404"/>
      <c r="G270" s="116"/>
      <c r="H270" s="116"/>
      <c r="I270" s="116"/>
      <c r="J270" s="116"/>
      <c r="K270" s="116"/>
      <c r="L270" s="116"/>
      <c r="M270" s="116"/>
      <c r="N270" s="116"/>
      <c r="O270" s="116"/>
      <c r="P270" s="116"/>
      <c r="Q270" s="116"/>
      <c r="R270" s="116"/>
      <c r="S270" s="116"/>
      <c r="T270" s="116"/>
      <c r="U270" s="116"/>
      <c r="V270" s="116"/>
      <c r="W270" s="116"/>
      <c r="X270" s="116"/>
      <c r="Y270" s="116"/>
    </row>
    <row r="271" spans="1:25" ht="15.75" customHeight="1">
      <c r="A271" s="116"/>
      <c r="B271" s="116"/>
      <c r="C271" s="116"/>
      <c r="D271" s="116"/>
      <c r="E271" s="116"/>
      <c r="F271" s="404"/>
      <c r="G271" s="116"/>
      <c r="H271" s="116"/>
      <c r="I271" s="116"/>
      <c r="J271" s="116"/>
      <c r="K271" s="116"/>
      <c r="L271" s="116"/>
      <c r="M271" s="116"/>
      <c r="N271" s="116"/>
      <c r="O271" s="116"/>
      <c r="P271" s="116"/>
      <c r="Q271" s="116"/>
      <c r="R271" s="116"/>
      <c r="S271" s="116"/>
      <c r="T271" s="116"/>
      <c r="U271" s="116"/>
      <c r="V271" s="116"/>
      <c r="W271" s="116"/>
      <c r="X271" s="116"/>
      <c r="Y271" s="116"/>
    </row>
    <row r="272" spans="1:25" ht="15.75" customHeight="1">
      <c r="A272" s="116"/>
      <c r="B272" s="116"/>
      <c r="C272" s="116"/>
      <c r="D272" s="116"/>
      <c r="E272" s="116"/>
      <c r="F272" s="404"/>
      <c r="G272" s="116"/>
      <c r="H272" s="116"/>
      <c r="I272" s="116"/>
      <c r="J272" s="116"/>
      <c r="K272" s="116"/>
      <c r="L272" s="116"/>
      <c r="M272" s="116"/>
      <c r="N272" s="116"/>
      <c r="O272" s="116"/>
      <c r="P272" s="116"/>
      <c r="Q272" s="116"/>
      <c r="R272" s="116"/>
      <c r="S272" s="116"/>
      <c r="T272" s="116"/>
      <c r="U272" s="116"/>
      <c r="V272" s="116"/>
      <c r="W272" s="116"/>
      <c r="X272" s="116"/>
      <c r="Y272" s="116"/>
    </row>
    <row r="273" spans="1:25" ht="15.75" customHeight="1">
      <c r="A273" s="116"/>
      <c r="B273" s="116"/>
      <c r="C273" s="116"/>
      <c r="D273" s="116"/>
      <c r="E273" s="116"/>
      <c r="F273" s="404"/>
      <c r="G273" s="116"/>
      <c r="H273" s="116"/>
      <c r="I273" s="116"/>
      <c r="J273" s="116"/>
      <c r="K273" s="116"/>
      <c r="L273" s="116"/>
      <c r="M273" s="116"/>
      <c r="N273" s="116"/>
      <c r="O273" s="116"/>
      <c r="P273" s="116"/>
      <c r="Q273" s="116"/>
      <c r="R273" s="116"/>
      <c r="S273" s="116"/>
      <c r="T273" s="116"/>
      <c r="U273" s="116"/>
      <c r="V273" s="116"/>
      <c r="W273" s="116"/>
      <c r="X273" s="116"/>
      <c r="Y273" s="116"/>
    </row>
    <row r="274" spans="1:25" ht="15.75" customHeight="1">
      <c r="A274" s="116"/>
      <c r="B274" s="116"/>
      <c r="C274" s="116"/>
      <c r="D274" s="116"/>
      <c r="E274" s="116"/>
      <c r="F274" s="404"/>
      <c r="G274" s="116"/>
      <c r="H274" s="116"/>
      <c r="I274" s="116"/>
      <c r="J274" s="116"/>
      <c r="K274" s="116"/>
      <c r="L274" s="116"/>
      <c r="M274" s="116"/>
      <c r="N274" s="116"/>
      <c r="O274" s="116"/>
      <c r="P274" s="116"/>
      <c r="Q274" s="116"/>
      <c r="R274" s="116"/>
      <c r="S274" s="116"/>
      <c r="T274" s="116"/>
      <c r="U274" s="116"/>
      <c r="V274" s="116"/>
      <c r="W274" s="116"/>
      <c r="X274" s="116"/>
      <c r="Y274" s="116"/>
    </row>
    <row r="275" spans="1:25" ht="15.75" customHeight="1">
      <c r="A275" s="116"/>
      <c r="B275" s="116"/>
      <c r="C275" s="116"/>
      <c r="D275" s="116"/>
      <c r="E275" s="116"/>
      <c r="F275" s="404"/>
      <c r="G275" s="116"/>
      <c r="H275" s="116"/>
      <c r="I275" s="116"/>
      <c r="J275" s="116"/>
      <c r="K275" s="116"/>
      <c r="L275" s="116"/>
      <c r="M275" s="116"/>
      <c r="N275" s="116"/>
      <c r="O275" s="116"/>
      <c r="P275" s="116"/>
      <c r="Q275" s="116"/>
      <c r="R275" s="116"/>
      <c r="S275" s="116"/>
      <c r="T275" s="116"/>
      <c r="U275" s="116"/>
      <c r="V275" s="116"/>
      <c r="W275" s="116"/>
      <c r="X275" s="116"/>
      <c r="Y275" s="116"/>
    </row>
    <row r="276" spans="1:25" ht="15.75" customHeight="1">
      <c r="A276" s="116"/>
      <c r="B276" s="116"/>
      <c r="C276" s="116"/>
      <c r="D276" s="116"/>
      <c r="E276" s="116"/>
      <c r="F276" s="404"/>
      <c r="G276" s="116"/>
      <c r="H276" s="116"/>
      <c r="I276" s="116"/>
      <c r="J276" s="116"/>
      <c r="K276" s="116"/>
      <c r="L276" s="116"/>
      <c r="M276" s="116"/>
      <c r="N276" s="116"/>
      <c r="O276" s="116"/>
      <c r="P276" s="116"/>
      <c r="Q276" s="116"/>
      <c r="R276" s="116"/>
      <c r="S276" s="116"/>
      <c r="T276" s="116"/>
      <c r="U276" s="116"/>
      <c r="V276" s="116"/>
      <c r="W276" s="116"/>
      <c r="X276" s="116"/>
      <c r="Y276" s="116"/>
    </row>
    <row r="277" spans="1:25" ht="15.75" customHeight="1">
      <c r="A277" s="116"/>
      <c r="B277" s="116"/>
      <c r="C277" s="116"/>
      <c r="D277" s="116"/>
      <c r="E277" s="116"/>
      <c r="F277" s="404"/>
      <c r="G277" s="116"/>
      <c r="H277" s="116"/>
      <c r="I277" s="116"/>
      <c r="J277" s="116"/>
      <c r="K277" s="116"/>
      <c r="L277" s="116"/>
      <c r="M277" s="116"/>
      <c r="N277" s="116"/>
      <c r="O277" s="116"/>
      <c r="P277" s="116"/>
      <c r="Q277" s="116"/>
      <c r="R277" s="116"/>
      <c r="S277" s="116"/>
      <c r="T277" s="116"/>
      <c r="U277" s="116"/>
      <c r="V277" s="116"/>
      <c r="W277" s="116"/>
      <c r="X277" s="116"/>
      <c r="Y277" s="116"/>
    </row>
    <row r="278" spans="1:25" ht="15.75" customHeight="1">
      <c r="A278" s="116"/>
      <c r="B278" s="116"/>
      <c r="C278" s="116"/>
      <c r="D278" s="116"/>
      <c r="E278" s="116"/>
      <c r="F278" s="404"/>
      <c r="G278" s="116"/>
      <c r="H278" s="116"/>
      <c r="I278" s="116"/>
      <c r="J278" s="116"/>
      <c r="K278" s="116"/>
      <c r="L278" s="116"/>
      <c r="M278" s="116"/>
      <c r="N278" s="116"/>
      <c r="O278" s="116"/>
      <c r="P278" s="116"/>
      <c r="Q278" s="116"/>
      <c r="R278" s="116"/>
      <c r="S278" s="116"/>
      <c r="T278" s="116"/>
      <c r="U278" s="116"/>
      <c r="V278" s="116"/>
      <c r="W278" s="116"/>
      <c r="X278" s="116"/>
      <c r="Y278" s="116"/>
    </row>
    <row r="279" spans="1:25" ht="15.75" customHeight="1">
      <c r="A279" s="116"/>
      <c r="B279" s="116"/>
      <c r="C279" s="116"/>
      <c r="D279" s="116"/>
      <c r="E279" s="116"/>
      <c r="F279" s="404"/>
      <c r="G279" s="116"/>
      <c r="H279" s="116"/>
      <c r="I279" s="116"/>
      <c r="J279" s="116"/>
      <c r="K279" s="116"/>
      <c r="L279" s="116"/>
      <c r="M279" s="116"/>
      <c r="N279" s="116"/>
      <c r="O279" s="116"/>
      <c r="P279" s="116"/>
      <c r="Q279" s="116"/>
      <c r="R279" s="116"/>
      <c r="S279" s="116"/>
      <c r="T279" s="116"/>
      <c r="U279" s="116"/>
      <c r="V279" s="116"/>
      <c r="W279" s="116"/>
      <c r="X279" s="116"/>
      <c r="Y279" s="116"/>
    </row>
    <row r="280" spans="1:25" ht="15.75" customHeight="1">
      <c r="A280" s="116"/>
      <c r="B280" s="116"/>
      <c r="C280" s="116"/>
      <c r="D280" s="116"/>
      <c r="E280" s="116"/>
      <c r="F280" s="404"/>
      <c r="G280" s="116"/>
      <c r="H280" s="116"/>
      <c r="I280" s="116"/>
      <c r="J280" s="116"/>
      <c r="K280" s="116"/>
      <c r="L280" s="116"/>
      <c r="M280" s="116"/>
      <c r="N280" s="116"/>
      <c r="O280" s="116"/>
      <c r="P280" s="116"/>
      <c r="Q280" s="116"/>
      <c r="R280" s="116"/>
      <c r="S280" s="116"/>
      <c r="T280" s="116"/>
      <c r="U280" s="116"/>
      <c r="V280" s="116"/>
      <c r="W280" s="116"/>
      <c r="X280" s="116"/>
      <c r="Y280" s="116"/>
    </row>
    <row r="281" spans="1:25" ht="15.75" customHeight="1">
      <c r="A281" s="116"/>
      <c r="B281" s="116"/>
      <c r="C281" s="116"/>
      <c r="D281" s="116"/>
      <c r="E281" s="116"/>
      <c r="F281" s="404"/>
      <c r="G281" s="116"/>
      <c r="H281" s="116"/>
      <c r="I281" s="116"/>
      <c r="J281" s="116"/>
      <c r="K281" s="116"/>
      <c r="L281" s="116"/>
      <c r="M281" s="116"/>
      <c r="N281" s="116"/>
      <c r="O281" s="116"/>
      <c r="P281" s="116"/>
      <c r="Q281" s="116"/>
      <c r="R281" s="116"/>
      <c r="S281" s="116"/>
      <c r="T281" s="116"/>
      <c r="U281" s="116"/>
      <c r="V281" s="116"/>
      <c r="W281" s="116"/>
      <c r="X281" s="116"/>
      <c r="Y281" s="116"/>
    </row>
    <row r="282" spans="1:25" ht="15.75" customHeight="1">
      <c r="A282" s="116"/>
      <c r="B282" s="116"/>
      <c r="C282" s="116"/>
      <c r="D282" s="116"/>
      <c r="E282" s="116"/>
      <c r="F282" s="404"/>
      <c r="G282" s="116"/>
      <c r="H282" s="116"/>
      <c r="I282" s="116"/>
      <c r="J282" s="116"/>
      <c r="K282" s="116"/>
      <c r="L282" s="116"/>
      <c r="M282" s="116"/>
      <c r="N282" s="116"/>
      <c r="O282" s="116"/>
      <c r="P282" s="116"/>
      <c r="Q282" s="116"/>
      <c r="R282" s="116"/>
      <c r="S282" s="116"/>
      <c r="T282" s="116"/>
      <c r="U282" s="116"/>
      <c r="V282" s="116"/>
      <c r="W282" s="116"/>
      <c r="X282" s="116"/>
      <c r="Y282" s="116"/>
    </row>
    <row r="283" spans="1:25" ht="15.75" customHeight="1">
      <c r="A283" s="116"/>
      <c r="B283" s="116"/>
      <c r="C283" s="116"/>
      <c r="D283" s="116"/>
      <c r="E283" s="116"/>
      <c r="F283" s="404"/>
      <c r="G283" s="116"/>
      <c r="H283" s="116"/>
      <c r="I283" s="116"/>
      <c r="J283" s="116"/>
      <c r="K283" s="116"/>
      <c r="L283" s="116"/>
      <c r="M283" s="116"/>
      <c r="N283" s="116"/>
      <c r="O283" s="116"/>
      <c r="P283" s="116"/>
      <c r="Q283" s="116"/>
      <c r="R283" s="116"/>
      <c r="S283" s="116"/>
      <c r="T283" s="116"/>
      <c r="U283" s="116"/>
      <c r="V283" s="116"/>
      <c r="W283" s="116"/>
      <c r="X283" s="116"/>
      <c r="Y283" s="116"/>
    </row>
    <row r="284" spans="1:25" ht="15.75" customHeight="1">
      <c r="A284" s="116"/>
      <c r="B284" s="116"/>
      <c r="C284" s="116"/>
      <c r="D284" s="116"/>
      <c r="E284" s="116"/>
      <c r="F284" s="404"/>
      <c r="G284" s="116"/>
      <c r="H284" s="116"/>
      <c r="I284" s="116"/>
      <c r="J284" s="116"/>
      <c r="K284" s="116"/>
      <c r="L284" s="116"/>
      <c r="M284" s="116"/>
      <c r="N284" s="116"/>
      <c r="O284" s="116"/>
      <c r="P284" s="116"/>
      <c r="Q284" s="116"/>
      <c r="R284" s="116"/>
      <c r="S284" s="116"/>
      <c r="T284" s="116"/>
      <c r="U284" s="116"/>
      <c r="V284" s="116"/>
      <c r="W284" s="116"/>
      <c r="X284" s="116"/>
      <c r="Y284" s="116"/>
    </row>
    <row r="285" spans="1:25" ht="15.75" customHeight="1">
      <c r="A285" s="116"/>
      <c r="B285" s="116"/>
      <c r="C285" s="116"/>
      <c r="D285" s="116"/>
      <c r="E285" s="116"/>
      <c r="F285" s="404"/>
      <c r="G285" s="116"/>
      <c r="H285" s="116"/>
      <c r="I285" s="116"/>
      <c r="J285" s="116"/>
      <c r="K285" s="116"/>
      <c r="L285" s="116"/>
      <c r="M285" s="116"/>
      <c r="N285" s="116"/>
      <c r="O285" s="116"/>
      <c r="P285" s="116"/>
      <c r="Q285" s="116"/>
      <c r="R285" s="116"/>
      <c r="S285" s="116"/>
      <c r="T285" s="116"/>
      <c r="U285" s="116"/>
      <c r="V285" s="116"/>
      <c r="W285" s="116"/>
      <c r="X285" s="116"/>
      <c r="Y285" s="116"/>
    </row>
    <row r="286" spans="1:25" ht="15.75" customHeight="1">
      <c r="A286" s="116"/>
      <c r="B286" s="116"/>
      <c r="C286" s="116"/>
      <c r="D286" s="116"/>
      <c r="E286" s="116"/>
      <c r="F286" s="404"/>
      <c r="G286" s="116"/>
      <c r="H286" s="116"/>
      <c r="I286" s="116"/>
      <c r="J286" s="116"/>
      <c r="K286" s="116"/>
      <c r="L286" s="116"/>
      <c r="M286" s="116"/>
      <c r="N286" s="116"/>
      <c r="O286" s="116"/>
      <c r="P286" s="116"/>
      <c r="Q286" s="116"/>
      <c r="R286" s="116"/>
      <c r="S286" s="116"/>
      <c r="T286" s="116"/>
      <c r="U286" s="116"/>
      <c r="V286" s="116"/>
      <c r="W286" s="116"/>
      <c r="X286" s="116"/>
      <c r="Y286" s="116"/>
    </row>
    <row r="287" spans="1:25" ht="15.75" customHeight="1">
      <c r="A287" s="116"/>
      <c r="B287" s="116"/>
      <c r="C287" s="116"/>
      <c r="D287" s="116"/>
      <c r="E287" s="116"/>
      <c r="F287" s="404"/>
      <c r="G287" s="116"/>
      <c r="H287" s="116"/>
      <c r="I287" s="116"/>
      <c r="J287" s="116"/>
      <c r="K287" s="116"/>
      <c r="L287" s="116"/>
      <c r="M287" s="116"/>
      <c r="N287" s="116"/>
      <c r="O287" s="116"/>
      <c r="P287" s="116"/>
      <c r="Q287" s="116"/>
      <c r="R287" s="116"/>
      <c r="S287" s="116"/>
      <c r="T287" s="116"/>
      <c r="U287" s="116"/>
      <c r="V287" s="116"/>
      <c r="W287" s="116"/>
      <c r="X287" s="116"/>
      <c r="Y287" s="116"/>
    </row>
    <row r="288" spans="1:25" ht="15.75" customHeight="1">
      <c r="A288" s="116"/>
      <c r="B288" s="116"/>
      <c r="C288" s="116"/>
      <c r="D288" s="116"/>
      <c r="E288" s="116"/>
      <c r="F288" s="404"/>
      <c r="G288" s="116"/>
      <c r="H288" s="116"/>
      <c r="I288" s="116"/>
      <c r="J288" s="116"/>
      <c r="K288" s="116"/>
      <c r="L288" s="116"/>
      <c r="M288" s="116"/>
      <c r="N288" s="116"/>
      <c r="O288" s="116"/>
      <c r="P288" s="116"/>
      <c r="Q288" s="116"/>
      <c r="R288" s="116"/>
      <c r="S288" s="116"/>
      <c r="T288" s="116"/>
      <c r="U288" s="116"/>
      <c r="V288" s="116"/>
      <c r="W288" s="116"/>
      <c r="X288" s="116"/>
      <c r="Y288" s="116"/>
    </row>
    <row r="289" spans="1:25" ht="15.75" customHeight="1">
      <c r="A289" s="116"/>
      <c r="B289" s="116"/>
      <c r="C289" s="116"/>
      <c r="D289" s="116"/>
      <c r="E289" s="116"/>
      <c r="F289" s="404"/>
      <c r="G289" s="116"/>
      <c r="H289" s="116"/>
      <c r="I289" s="116"/>
      <c r="J289" s="116"/>
      <c r="K289" s="116"/>
      <c r="L289" s="116"/>
      <c r="M289" s="116"/>
      <c r="N289" s="116"/>
      <c r="O289" s="116"/>
      <c r="P289" s="116"/>
      <c r="Q289" s="116"/>
      <c r="R289" s="116"/>
      <c r="S289" s="116"/>
      <c r="T289" s="116"/>
      <c r="U289" s="116"/>
      <c r="V289" s="116"/>
      <c r="W289" s="116"/>
      <c r="X289" s="116"/>
      <c r="Y289" s="116"/>
    </row>
    <row r="290" spans="1:25" ht="15.75" customHeight="1">
      <c r="A290" s="116"/>
      <c r="B290" s="116"/>
      <c r="C290" s="116"/>
      <c r="D290" s="116"/>
      <c r="E290" s="116"/>
      <c r="F290" s="404"/>
      <c r="G290" s="116"/>
      <c r="H290" s="116"/>
      <c r="I290" s="116"/>
      <c r="J290" s="116"/>
      <c r="K290" s="116"/>
      <c r="L290" s="116"/>
      <c r="M290" s="116"/>
      <c r="N290" s="116"/>
      <c r="O290" s="116"/>
      <c r="P290" s="116"/>
      <c r="Q290" s="116"/>
      <c r="R290" s="116"/>
      <c r="S290" s="116"/>
      <c r="T290" s="116"/>
      <c r="U290" s="116"/>
      <c r="V290" s="116"/>
      <c r="W290" s="116"/>
      <c r="X290" s="116"/>
      <c r="Y290" s="116"/>
    </row>
    <row r="291" spans="1:25" ht="15.75" customHeight="1">
      <c r="A291" s="116"/>
      <c r="B291" s="116"/>
      <c r="C291" s="116"/>
      <c r="D291" s="116"/>
      <c r="E291" s="116"/>
      <c r="F291" s="404"/>
      <c r="G291" s="116"/>
      <c r="H291" s="116"/>
      <c r="I291" s="116"/>
      <c r="J291" s="116"/>
      <c r="K291" s="116"/>
      <c r="L291" s="116"/>
      <c r="M291" s="116"/>
      <c r="N291" s="116"/>
      <c r="O291" s="116"/>
      <c r="P291" s="116"/>
      <c r="Q291" s="116"/>
      <c r="R291" s="116"/>
      <c r="S291" s="116"/>
      <c r="T291" s="116"/>
      <c r="U291" s="116"/>
      <c r="V291" s="116"/>
      <c r="W291" s="116"/>
      <c r="X291" s="116"/>
      <c r="Y291" s="116"/>
    </row>
    <row r="292" spans="1:25" ht="15.75" customHeight="1">
      <c r="A292" s="116"/>
      <c r="B292" s="116"/>
      <c r="C292" s="116"/>
      <c r="D292" s="116"/>
      <c r="E292" s="116"/>
      <c r="F292" s="404"/>
      <c r="G292" s="116"/>
      <c r="H292" s="116"/>
      <c r="I292" s="116"/>
      <c r="J292" s="116"/>
      <c r="K292" s="116"/>
      <c r="L292" s="116"/>
      <c r="M292" s="116"/>
      <c r="N292" s="116"/>
      <c r="O292" s="116"/>
      <c r="P292" s="116"/>
      <c r="Q292" s="116"/>
      <c r="R292" s="116"/>
      <c r="S292" s="116"/>
      <c r="T292" s="116"/>
      <c r="U292" s="116"/>
      <c r="V292" s="116"/>
      <c r="W292" s="116"/>
      <c r="X292" s="116"/>
      <c r="Y292" s="116"/>
    </row>
    <row r="293" spans="1:25" ht="15.75" customHeight="1">
      <c r="A293" s="116"/>
      <c r="B293" s="116"/>
      <c r="C293" s="116"/>
      <c r="D293" s="116"/>
      <c r="E293" s="116"/>
      <c r="F293" s="404"/>
      <c r="G293" s="116"/>
      <c r="H293" s="116"/>
      <c r="I293" s="116"/>
      <c r="J293" s="116"/>
      <c r="K293" s="116"/>
      <c r="L293" s="116"/>
      <c r="M293" s="116"/>
      <c r="N293" s="116"/>
      <c r="O293" s="116"/>
      <c r="P293" s="116"/>
      <c r="Q293" s="116"/>
      <c r="R293" s="116"/>
      <c r="S293" s="116"/>
      <c r="T293" s="116"/>
      <c r="U293" s="116"/>
      <c r="V293" s="116"/>
      <c r="W293" s="116"/>
      <c r="X293" s="116"/>
      <c r="Y293" s="116"/>
    </row>
    <row r="294" spans="1:25" ht="15.75" customHeight="1">
      <c r="A294" s="116"/>
      <c r="B294" s="116"/>
      <c r="C294" s="116"/>
      <c r="D294" s="116"/>
      <c r="E294" s="116"/>
      <c r="F294" s="404"/>
      <c r="G294" s="116"/>
      <c r="H294" s="116"/>
      <c r="I294" s="116"/>
      <c r="J294" s="116"/>
      <c r="K294" s="116"/>
      <c r="L294" s="116"/>
      <c r="M294" s="116"/>
      <c r="N294" s="116"/>
      <c r="O294" s="116"/>
      <c r="P294" s="116"/>
      <c r="Q294" s="116"/>
      <c r="R294" s="116"/>
      <c r="S294" s="116"/>
      <c r="T294" s="116"/>
      <c r="U294" s="116"/>
      <c r="V294" s="116"/>
      <c r="W294" s="116"/>
      <c r="X294" s="116"/>
      <c r="Y294" s="116"/>
    </row>
    <row r="295" spans="1:25" ht="15.75" customHeight="1">
      <c r="A295" s="116"/>
      <c r="B295" s="116"/>
      <c r="C295" s="116"/>
      <c r="D295" s="116"/>
      <c r="E295" s="116"/>
      <c r="F295" s="404"/>
      <c r="G295" s="116"/>
      <c r="H295" s="116"/>
      <c r="I295" s="116"/>
      <c r="J295" s="116"/>
      <c r="K295" s="116"/>
      <c r="L295" s="116"/>
      <c r="M295" s="116"/>
      <c r="N295" s="116"/>
      <c r="O295" s="116"/>
      <c r="P295" s="116"/>
      <c r="Q295" s="116"/>
      <c r="R295" s="116"/>
      <c r="S295" s="116"/>
      <c r="T295" s="116"/>
      <c r="U295" s="116"/>
      <c r="V295" s="116"/>
      <c r="W295" s="116"/>
      <c r="X295" s="116"/>
      <c r="Y295" s="116"/>
    </row>
    <row r="296" spans="1:25" ht="15.75" customHeight="1">
      <c r="A296" s="116"/>
      <c r="B296" s="116"/>
      <c r="C296" s="116"/>
      <c r="D296" s="116"/>
      <c r="E296" s="116"/>
      <c r="F296" s="404"/>
      <c r="G296" s="116"/>
      <c r="H296" s="116"/>
      <c r="I296" s="116"/>
      <c r="J296" s="116"/>
      <c r="K296" s="116"/>
      <c r="L296" s="116"/>
      <c r="M296" s="116"/>
      <c r="N296" s="116"/>
      <c r="O296" s="116"/>
      <c r="P296" s="116"/>
      <c r="Q296" s="116"/>
      <c r="R296" s="116"/>
      <c r="S296" s="116"/>
      <c r="T296" s="116"/>
      <c r="U296" s="116"/>
      <c r="V296" s="116"/>
      <c r="W296" s="116"/>
      <c r="X296" s="116"/>
      <c r="Y296" s="116"/>
    </row>
    <row r="297" spans="1:25" ht="15.75" customHeight="1">
      <c r="A297" s="116"/>
      <c r="B297" s="116"/>
      <c r="C297" s="116"/>
      <c r="D297" s="116"/>
      <c r="E297" s="116"/>
      <c r="F297" s="404"/>
      <c r="G297" s="116"/>
      <c r="H297" s="116"/>
      <c r="I297" s="116"/>
      <c r="J297" s="116"/>
      <c r="K297" s="116"/>
      <c r="L297" s="116"/>
      <c r="M297" s="116"/>
      <c r="N297" s="116"/>
      <c r="O297" s="116"/>
      <c r="P297" s="116"/>
      <c r="Q297" s="116"/>
      <c r="R297" s="116"/>
      <c r="S297" s="116"/>
      <c r="T297" s="116"/>
      <c r="U297" s="116"/>
      <c r="V297" s="116"/>
      <c r="W297" s="116"/>
      <c r="X297" s="116"/>
      <c r="Y297" s="116"/>
    </row>
    <row r="298" spans="1:25" ht="15.75" customHeight="1">
      <c r="A298" s="116"/>
      <c r="B298" s="116"/>
      <c r="C298" s="116"/>
      <c r="D298" s="116"/>
      <c r="E298" s="116"/>
      <c r="F298" s="404"/>
      <c r="G298" s="116"/>
      <c r="H298" s="116"/>
      <c r="I298" s="116"/>
      <c r="J298" s="116"/>
      <c r="K298" s="116"/>
      <c r="L298" s="116"/>
      <c r="M298" s="116"/>
      <c r="N298" s="116"/>
      <c r="O298" s="116"/>
      <c r="P298" s="116"/>
      <c r="Q298" s="116"/>
      <c r="R298" s="116"/>
      <c r="S298" s="116"/>
      <c r="T298" s="116"/>
      <c r="U298" s="116"/>
      <c r="V298" s="116"/>
      <c r="W298" s="116"/>
      <c r="X298" s="116"/>
      <c r="Y298" s="116"/>
    </row>
    <row r="299" spans="1:25" ht="15.75" customHeight="1">
      <c r="A299" s="116"/>
      <c r="B299" s="116"/>
      <c r="C299" s="116"/>
      <c r="D299" s="116"/>
      <c r="E299" s="116"/>
      <c r="F299" s="404"/>
      <c r="G299" s="116"/>
      <c r="H299" s="116"/>
      <c r="I299" s="116"/>
      <c r="J299" s="116"/>
      <c r="K299" s="116"/>
      <c r="L299" s="116"/>
      <c r="M299" s="116"/>
      <c r="N299" s="116"/>
      <c r="O299" s="116"/>
      <c r="P299" s="116"/>
      <c r="Q299" s="116"/>
      <c r="R299" s="116"/>
      <c r="S299" s="116"/>
      <c r="T299" s="116"/>
      <c r="U299" s="116"/>
      <c r="V299" s="116"/>
      <c r="W299" s="116"/>
      <c r="X299" s="116"/>
      <c r="Y299" s="116"/>
    </row>
    <row r="300" spans="1:25" ht="15.75" customHeight="1">
      <c r="A300" s="116"/>
      <c r="B300" s="116"/>
      <c r="C300" s="116"/>
      <c r="D300" s="116"/>
      <c r="E300" s="116"/>
      <c r="F300" s="404"/>
      <c r="G300" s="116"/>
      <c r="H300" s="116"/>
      <c r="I300" s="116"/>
      <c r="J300" s="116"/>
      <c r="K300" s="116"/>
      <c r="L300" s="116"/>
      <c r="M300" s="116"/>
      <c r="N300" s="116"/>
      <c r="O300" s="116"/>
      <c r="P300" s="116"/>
      <c r="Q300" s="116"/>
      <c r="R300" s="116"/>
      <c r="S300" s="116"/>
      <c r="T300" s="116"/>
      <c r="U300" s="116"/>
      <c r="V300" s="116"/>
      <c r="W300" s="116"/>
      <c r="X300" s="116"/>
      <c r="Y300" s="116"/>
    </row>
    <row r="301" spans="1:25" ht="15.75" customHeight="1">
      <c r="A301" s="116"/>
      <c r="B301" s="116"/>
      <c r="C301" s="116"/>
      <c r="D301" s="116"/>
      <c r="E301" s="116"/>
      <c r="F301" s="404"/>
      <c r="G301" s="116"/>
      <c r="H301" s="116"/>
      <c r="I301" s="116"/>
      <c r="J301" s="116"/>
      <c r="K301" s="116"/>
      <c r="L301" s="116"/>
      <c r="M301" s="116"/>
      <c r="N301" s="116"/>
      <c r="O301" s="116"/>
      <c r="P301" s="116"/>
      <c r="Q301" s="116"/>
      <c r="R301" s="116"/>
      <c r="S301" s="116"/>
      <c r="T301" s="116"/>
      <c r="U301" s="116"/>
      <c r="V301" s="116"/>
      <c r="W301" s="116"/>
      <c r="X301" s="116"/>
      <c r="Y301" s="116"/>
    </row>
    <row r="302" spans="1:25" ht="15.75" customHeight="1">
      <c r="A302" s="116"/>
      <c r="B302" s="116"/>
      <c r="C302" s="116"/>
      <c r="D302" s="116"/>
      <c r="E302" s="116"/>
      <c r="F302" s="404"/>
      <c r="G302" s="116"/>
      <c r="H302" s="116"/>
      <c r="I302" s="116"/>
      <c r="J302" s="116"/>
      <c r="K302" s="116"/>
      <c r="L302" s="116"/>
      <c r="M302" s="116"/>
      <c r="N302" s="116"/>
      <c r="O302" s="116"/>
      <c r="P302" s="116"/>
      <c r="Q302" s="116"/>
      <c r="R302" s="116"/>
      <c r="S302" s="116"/>
      <c r="T302" s="116"/>
      <c r="U302" s="116"/>
      <c r="V302" s="116"/>
      <c r="W302" s="116"/>
      <c r="X302" s="116"/>
      <c r="Y302" s="116"/>
    </row>
    <row r="303" spans="1:25" ht="15.75" customHeight="1">
      <c r="A303" s="116"/>
      <c r="B303" s="116"/>
      <c r="C303" s="116"/>
      <c r="D303" s="116"/>
      <c r="E303" s="116"/>
      <c r="F303" s="404"/>
      <c r="G303" s="116"/>
      <c r="H303" s="116"/>
      <c r="I303" s="116"/>
      <c r="J303" s="116"/>
      <c r="K303" s="116"/>
      <c r="L303" s="116"/>
      <c r="M303" s="116"/>
      <c r="N303" s="116"/>
      <c r="O303" s="116"/>
      <c r="P303" s="116"/>
      <c r="Q303" s="116"/>
      <c r="R303" s="116"/>
      <c r="S303" s="116"/>
      <c r="T303" s="116"/>
      <c r="U303" s="116"/>
      <c r="V303" s="116"/>
      <c r="W303" s="116"/>
      <c r="X303" s="116"/>
      <c r="Y303" s="116"/>
    </row>
    <row r="304" spans="1:25" ht="15.75" customHeight="1">
      <c r="A304" s="116"/>
      <c r="B304" s="116"/>
      <c r="C304" s="116"/>
      <c r="D304" s="116"/>
      <c r="E304" s="116"/>
      <c r="F304" s="404"/>
      <c r="G304" s="116"/>
      <c r="H304" s="116"/>
      <c r="I304" s="116"/>
      <c r="J304" s="116"/>
      <c r="K304" s="116"/>
      <c r="L304" s="116"/>
      <c r="M304" s="116"/>
      <c r="N304" s="116"/>
      <c r="O304" s="116"/>
      <c r="P304" s="116"/>
      <c r="Q304" s="116"/>
      <c r="R304" s="116"/>
      <c r="S304" s="116"/>
      <c r="T304" s="116"/>
      <c r="U304" s="116"/>
      <c r="V304" s="116"/>
      <c r="W304" s="116"/>
      <c r="X304" s="116"/>
      <c r="Y304" s="116"/>
    </row>
    <row r="305" spans="1:25" ht="15.75" customHeight="1">
      <c r="A305" s="116"/>
      <c r="B305" s="116"/>
      <c r="C305" s="116"/>
      <c r="D305" s="116"/>
      <c r="E305" s="116"/>
      <c r="F305" s="404"/>
      <c r="G305" s="116"/>
      <c r="H305" s="116"/>
      <c r="I305" s="116"/>
      <c r="J305" s="116"/>
      <c r="K305" s="116"/>
      <c r="L305" s="116"/>
      <c r="M305" s="116"/>
      <c r="N305" s="116"/>
      <c r="O305" s="116"/>
      <c r="P305" s="116"/>
      <c r="Q305" s="116"/>
      <c r="R305" s="116"/>
      <c r="S305" s="116"/>
      <c r="T305" s="116"/>
      <c r="U305" s="116"/>
      <c r="V305" s="116"/>
      <c r="W305" s="116"/>
      <c r="X305" s="116"/>
      <c r="Y305" s="116"/>
    </row>
    <row r="306" spans="1:25" ht="15.75" customHeight="1">
      <c r="A306" s="116"/>
      <c r="B306" s="116"/>
      <c r="C306" s="116"/>
      <c r="D306" s="116"/>
      <c r="E306" s="116"/>
      <c r="F306" s="404"/>
      <c r="G306" s="116"/>
      <c r="H306" s="116"/>
      <c r="I306" s="116"/>
      <c r="J306" s="116"/>
      <c r="K306" s="116"/>
      <c r="L306" s="116"/>
      <c r="M306" s="116"/>
      <c r="N306" s="116"/>
      <c r="O306" s="116"/>
      <c r="P306" s="116"/>
      <c r="Q306" s="116"/>
      <c r="R306" s="116"/>
      <c r="S306" s="116"/>
      <c r="T306" s="116"/>
      <c r="U306" s="116"/>
      <c r="V306" s="116"/>
      <c r="W306" s="116"/>
      <c r="X306" s="116"/>
      <c r="Y306" s="116"/>
    </row>
    <row r="307" spans="1:25" ht="15.75" customHeight="1">
      <c r="A307" s="116"/>
      <c r="B307" s="116"/>
      <c r="C307" s="116"/>
      <c r="D307" s="116"/>
      <c r="E307" s="116"/>
      <c r="F307" s="404"/>
      <c r="G307" s="116"/>
      <c r="H307" s="116"/>
      <c r="I307" s="116"/>
      <c r="J307" s="116"/>
      <c r="K307" s="116"/>
      <c r="L307" s="116"/>
      <c r="M307" s="116"/>
      <c r="N307" s="116"/>
      <c r="O307" s="116"/>
      <c r="P307" s="116"/>
      <c r="Q307" s="116"/>
      <c r="R307" s="116"/>
      <c r="S307" s="116"/>
      <c r="T307" s="116"/>
      <c r="U307" s="116"/>
      <c r="V307" s="116"/>
      <c r="W307" s="116"/>
      <c r="X307" s="116"/>
      <c r="Y307" s="116"/>
    </row>
    <row r="308" spans="1:25" ht="15.75" customHeight="1">
      <c r="A308" s="116"/>
      <c r="B308" s="116"/>
      <c r="C308" s="116"/>
      <c r="D308" s="116"/>
      <c r="E308" s="116"/>
      <c r="F308" s="404"/>
      <c r="G308" s="116"/>
      <c r="H308" s="116"/>
      <c r="I308" s="116"/>
      <c r="J308" s="116"/>
      <c r="K308" s="116"/>
      <c r="L308" s="116"/>
      <c r="M308" s="116"/>
      <c r="N308" s="116"/>
      <c r="O308" s="116"/>
      <c r="P308" s="116"/>
      <c r="Q308" s="116"/>
      <c r="R308" s="116"/>
      <c r="S308" s="116"/>
      <c r="T308" s="116"/>
      <c r="U308" s="116"/>
      <c r="V308" s="116"/>
      <c r="W308" s="116"/>
      <c r="X308" s="116"/>
      <c r="Y308" s="116"/>
    </row>
    <row r="309" spans="1:25" ht="15.75" customHeight="1">
      <c r="A309" s="116"/>
      <c r="B309" s="116"/>
      <c r="C309" s="116"/>
      <c r="D309" s="116"/>
      <c r="E309" s="116"/>
      <c r="F309" s="404"/>
      <c r="G309" s="116"/>
      <c r="H309" s="116"/>
      <c r="I309" s="116"/>
      <c r="J309" s="116"/>
      <c r="K309" s="116"/>
      <c r="L309" s="116"/>
      <c r="M309" s="116"/>
      <c r="N309" s="116"/>
      <c r="O309" s="116"/>
      <c r="P309" s="116"/>
      <c r="Q309" s="116"/>
      <c r="R309" s="116"/>
      <c r="S309" s="116"/>
      <c r="T309" s="116"/>
      <c r="U309" s="116"/>
      <c r="V309" s="116"/>
      <c r="W309" s="116"/>
      <c r="X309" s="116"/>
      <c r="Y309" s="116"/>
    </row>
    <row r="310" spans="1:25" ht="15.75" customHeight="1">
      <c r="A310" s="116"/>
      <c r="B310" s="116"/>
      <c r="C310" s="116"/>
      <c r="D310" s="116"/>
      <c r="E310" s="116"/>
      <c r="F310" s="404"/>
      <c r="G310" s="116"/>
      <c r="H310" s="116"/>
      <c r="I310" s="116"/>
      <c r="J310" s="116"/>
      <c r="K310" s="116"/>
      <c r="L310" s="116"/>
      <c r="M310" s="116"/>
      <c r="N310" s="116"/>
      <c r="O310" s="116"/>
      <c r="P310" s="116"/>
      <c r="Q310" s="116"/>
      <c r="R310" s="116"/>
      <c r="S310" s="116"/>
      <c r="T310" s="116"/>
      <c r="U310" s="116"/>
      <c r="V310" s="116"/>
      <c r="W310" s="116"/>
      <c r="X310" s="116"/>
      <c r="Y310" s="116"/>
    </row>
    <row r="311" spans="1:25" ht="15.75" customHeight="1">
      <c r="A311" s="116"/>
      <c r="B311" s="116"/>
      <c r="C311" s="116"/>
      <c r="D311" s="116"/>
      <c r="E311" s="116"/>
      <c r="F311" s="404"/>
      <c r="G311" s="116"/>
      <c r="H311" s="116"/>
      <c r="I311" s="116"/>
      <c r="J311" s="116"/>
      <c r="K311" s="116"/>
      <c r="L311" s="116"/>
      <c r="M311" s="116"/>
      <c r="N311" s="116"/>
      <c r="O311" s="116"/>
      <c r="P311" s="116"/>
      <c r="Q311" s="116"/>
      <c r="R311" s="116"/>
      <c r="S311" s="116"/>
      <c r="T311" s="116"/>
      <c r="U311" s="116"/>
      <c r="V311" s="116"/>
      <c r="W311" s="116"/>
      <c r="X311" s="116"/>
      <c r="Y311" s="116"/>
    </row>
    <row r="312" spans="1:25" ht="15.75" customHeight="1">
      <c r="A312" s="116"/>
      <c r="B312" s="116"/>
      <c r="C312" s="116"/>
      <c r="D312" s="116"/>
      <c r="E312" s="116"/>
      <c r="F312" s="404"/>
      <c r="G312" s="116"/>
      <c r="H312" s="116"/>
      <c r="I312" s="116"/>
      <c r="J312" s="116"/>
      <c r="K312" s="116"/>
      <c r="L312" s="116"/>
      <c r="M312" s="116"/>
      <c r="N312" s="116"/>
      <c r="O312" s="116"/>
      <c r="P312" s="116"/>
      <c r="Q312" s="116"/>
      <c r="R312" s="116"/>
      <c r="S312" s="116"/>
      <c r="T312" s="116"/>
      <c r="U312" s="116"/>
      <c r="V312" s="116"/>
      <c r="W312" s="116"/>
      <c r="X312" s="116"/>
      <c r="Y312" s="116"/>
    </row>
    <row r="313" spans="1:25" ht="15.75" customHeight="1">
      <c r="A313" s="116"/>
      <c r="B313" s="116"/>
      <c r="C313" s="116"/>
      <c r="D313" s="116"/>
      <c r="E313" s="116"/>
      <c r="F313" s="404"/>
      <c r="G313" s="116"/>
      <c r="H313" s="116"/>
      <c r="I313" s="116"/>
      <c r="J313" s="116"/>
      <c r="K313" s="116"/>
      <c r="L313" s="116"/>
      <c r="M313" s="116"/>
      <c r="N313" s="116"/>
      <c r="O313" s="116"/>
      <c r="P313" s="116"/>
      <c r="Q313" s="116"/>
      <c r="R313" s="116"/>
      <c r="S313" s="116"/>
      <c r="T313" s="116"/>
      <c r="U313" s="116"/>
      <c r="V313" s="116"/>
      <c r="W313" s="116"/>
      <c r="X313" s="116"/>
      <c r="Y313" s="116"/>
    </row>
    <row r="314" spans="1:25" ht="15.75" customHeight="1">
      <c r="A314" s="116"/>
      <c r="B314" s="116"/>
      <c r="C314" s="116"/>
      <c r="D314" s="116"/>
      <c r="E314" s="116"/>
      <c r="F314" s="404"/>
      <c r="G314" s="116"/>
      <c r="H314" s="116"/>
      <c r="I314" s="116"/>
      <c r="J314" s="116"/>
      <c r="K314" s="116"/>
      <c r="L314" s="116"/>
      <c r="M314" s="116"/>
      <c r="N314" s="116"/>
      <c r="O314" s="116"/>
      <c r="P314" s="116"/>
      <c r="Q314" s="116"/>
      <c r="R314" s="116"/>
      <c r="S314" s="116"/>
      <c r="T314" s="116"/>
      <c r="U314" s="116"/>
      <c r="V314" s="116"/>
      <c r="W314" s="116"/>
      <c r="X314" s="116"/>
      <c r="Y314" s="116"/>
    </row>
    <row r="315" spans="1:25" ht="15.75" customHeight="1">
      <c r="A315" s="116"/>
      <c r="B315" s="116"/>
      <c r="C315" s="116"/>
      <c r="D315" s="116"/>
      <c r="E315" s="116"/>
      <c r="F315" s="404"/>
      <c r="G315" s="116"/>
      <c r="H315" s="116"/>
      <c r="I315" s="116"/>
      <c r="J315" s="116"/>
      <c r="K315" s="116"/>
      <c r="L315" s="116"/>
      <c r="M315" s="116"/>
      <c r="N315" s="116"/>
      <c r="O315" s="116"/>
      <c r="P315" s="116"/>
      <c r="Q315" s="116"/>
      <c r="R315" s="116"/>
      <c r="S315" s="116"/>
      <c r="T315" s="116"/>
      <c r="U315" s="116"/>
      <c r="V315" s="116"/>
      <c r="W315" s="116"/>
      <c r="X315" s="116"/>
      <c r="Y315" s="116"/>
    </row>
    <row r="316" spans="1:25" ht="15.75" customHeight="1">
      <c r="A316" s="116"/>
      <c r="B316" s="116"/>
      <c r="C316" s="116"/>
      <c r="D316" s="116"/>
      <c r="E316" s="116"/>
      <c r="F316" s="404"/>
      <c r="G316" s="116"/>
      <c r="H316" s="116"/>
      <c r="I316" s="116"/>
      <c r="J316" s="116"/>
      <c r="K316" s="116"/>
      <c r="L316" s="116"/>
      <c r="M316" s="116"/>
      <c r="N316" s="116"/>
      <c r="O316" s="116"/>
      <c r="P316" s="116"/>
      <c r="Q316" s="116"/>
      <c r="R316" s="116"/>
      <c r="S316" s="116"/>
      <c r="T316" s="116"/>
      <c r="U316" s="116"/>
      <c r="V316" s="116"/>
      <c r="W316" s="116"/>
      <c r="X316" s="116"/>
      <c r="Y316" s="116"/>
    </row>
    <row r="317" spans="1:25" ht="15.75" customHeight="1">
      <c r="A317" s="116"/>
      <c r="B317" s="116"/>
      <c r="C317" s="116"/>
      <c r="D317" s="116"/>
      <c r="E317" s="116"/>
      <c r="F317" s="404"/>
      <c r="G317" s="116"/>
      <c r="H317" s="116"/>
      <c r="I317" s="116"/>
      <c r="J317" s="116"/>
      <c r="K317" s="116"/>
      <c r="L317" s="116"/>
      <c r="M317" s="116"/>
      <c r="N317" s="116"/>
      <c r="O317" s="116"/>
      <c r="P317" s="116"/>
      <c r="Q317" s="116"/>
      <c r="R317" s="116"/>
      <c r="S317" s="116"/>
      <c r="T317" s="116"/>
      <c r="U317" s="116"/>
      <c r="V317" s="116"/>
      <c r="W317" s="116"/>
      <c r="X317" s="116"/>
      <c r="Y317" s="116"/>
    </row>
    <row r="318" spans="1:25" ht="15.75" customHeight="1">
      <c r="A318" s="116"/>
      <c r="B318" s="116"/>
      <c r="C318" s="116"/>
      <c r="D318" s="116"/>
      <c r="E318" s="116"/>
      <c r="F318" s="404"/>
      <c r="G318" s="116"/>
      <c r="H318" s="116"/>
      <c r="I318" s="116"/>
      <c r="J318" s="116"/>
      <c r="K318" s="116"/>
      <c r="L318" s="116"/>
      <c r="M318" s="116"/>
      <c r="N318" s="116"/>
      <c r="O318" s="116"/>
      <c r="P318" s="116"/>
      <c r="Q318" s="116"/>
      <c r="R318" s="116"/>
      <c r="S318" s="116"/>
      <c r="T318" s="116"/>
      <c r="U318" s="116"/>
      <c r="V318" s="116"/>
      <c r="W318" s="116"/>
      <c r="X318" s="116"/>
      <c r="Y318" s="116"/>
    </row>
    <row r="319" spans="1:25" ht="15.75" customHeight="1">
      <c r="A319" s="116"/>
      <c r="B319" s="116"/>
      <c r="C319" s="116"/>
      <c r="D319" s="116"/>
      <c r="E319" s="116"/>
      <c r="F319" s="404"/>
      <c r="G319" s="116"/>
      <c r="H319" s="116"/>
      <c r="I319" s="116"/>
      <c r="J319" s="116"/>
      <c r="K319" s="116"/>
      <c r="L319" s="116"/>
      <c r="M319" s="116"/>
      <c r="N319" s="116"/>
      <c r="O319" s="116"/>
      <c r="P319" s="116"/>
      <c r="Q319" s="116"/>
      <c r="R319" s="116"/>
      <c r="S319" s="116"/>
      <c r="T319" s="116"/>
      <c r="U319" s="116"/>
      <c r="V319" s="116"/>
      <c r="W319" s="116"/>
      <c r="X319" s="116"/>
      <c r="Y319" s="116"/>
    </row>
    <row r="320" spans="1:25" ht="15.75" customHeight="1">
      <c r="A320" s="116"/>
      <c r="B320" s="116"/>
      <c r="C320" s="116"/>
      <c r="D320" s="116"/>
      <c r="E320" s="116"/>
      <c r="F320" s="404"/>
      <c r="G320" s="116"/>
      <c r="H320" s="116"/>
      <c r="I320" s="116"/>
      <c r="J320" s="116"/>
      <c r="K320" s="116"/>
      <c r="L320" s="116"/>
      <c r="M320" s="116"/>
      <c r="N320" s="116"/>
      <c r="O320" s="116"/>
      <c r="P320" s="116"/>
      <c r="Q320" s="116"/>
      <c r="R320" s="116"/>
      <c r="S320" s="116"/>
      <c r="T320" s="116"/>
      <c r="U320" s="116"/>
      <c r="V320" s="116"/>
      <c r="W320" s="116"/>
      <c r="X320" s="116"/>
      <c r="Y320" s="116"/>
    </row>
    <row r="321" spans="1:25" ht="15.75" customHeight="1">
      <c r="A321" s="116"/>
      <c r="B321" s="116"/>
      <c r="C321" s="116"/>
      <c r="D321" s="116"/>
      <c r="E321" s="116"/>
      <c r="F321" s="404"/>
      <c r="G321" s="116"/>
      <c r="H321" s="116"/>
      <c r="I321" s="116"/>
      <c r="J321" s="116"/>
      <c r="K321" s="116"/>
      <c r="L321" s="116"/>
      <c r="M321" s="116"/>
      <c r="N321" s="116"/>
      <c r="O321" s="116"/>
      <c r="P321" s="116"/>
      <c r="Q321" s="116"/>
      <c r="R321" s="116"/>
      <c r="S321" s="116"/>
      <c r="T321" s="116"/>
      <c r="U321" s="116"/>
      <c r="V321" s="116"/>
      <c r="W321" s="116"/>
      <c r="X321" s="116"/>
      <c r="Y321" s="116"/>
    </row>
    <row r="322" spans="1:25" ht="15.75" customHeight="1">
      <c r="A322" s="116"/>
      <c r="B322" s="116"/>
      <c r="C322" s="116"/>
      <c r="D322" s="116"/>
      <c r="E322" s="116"/>
      <c r="F322" s="404"/>
      <c r="G322" s="116"/>
      <c r="H322" s="116"/>
      <c r="I322" s="116"/>
      <c r="J322" s="116"/>
      <c r="K322" s="116"/>
      <c r="L322" s="116"/>
      <c r="M322" s="116"/>
      <c r="N322" s="116"/>
      <c r="O322" s="116"/>
      <c r="P322" s="116"/>
      <c r="Q322" s="116"/>
      <c r="R322" s="116"/>
      <c r="S322" s="116"/>
      <c r="T322" s="116"/>
      <c r="U322" s="116"/>
      <c r="V322" s="116"/>
      <c r="W322" s="116"/>
      <c r="X322" s="116"/>
      <c r="Y322" s="116"/>
    </row>
    <row r="323" spans="1:25" ht="15.75" customHeight="1">
      <c r="A323" s="116"/>
      <c r="B323" s="116"/>
      <c r="C323" s="116"/>
      <c r="D323" s="116"/>
      <c r="E323" s="116"/>
      <c r="F323" s="404"/>
      <c r="G323" s="116"/>
      <c r="H323" s="116"/>
      <c r="I323" s="116"/>
      <c r="J323" s="116"/>
      <c r="K323" s="116"/>
      <c r="L323" s="116"/>
      <c r="M323" s="116"/>
      <c r="N323" s="116"/>
      <c r="O323" s="116"/>
      <c r="P323" s="116"/>
      <c r="Q323" s="116"/>
      <c r="R323" s="116"/>
      <c r="S323" s="116"/>
      <c r="T323" s="116"/>
      <c r="U323" s="116"/>
      <c r="V323" s="116"/>
      <c r="W323" s="116"/>
      <c r="X323" s="116"/>
      <c r="Y323" s="116"/>
    </row>
    <row r="324" spans="1:25" ht="15.75" customHeight="1">
      <c r="A324" s="116"/>
      <c r="B324" s="116"/>
      <c r="C324" s="116"/>
      <c r="D324" s="116"/>
      <c r="E324" s="116"/>
      <c r="F324" s="404"/>
      <c r="G324" s="116"/>
      <c r="H324" s="116"/>
      <c r="I324" s="116"/>
      <c r="J324" s="116"/>
      <c r="K324" s="116"/>
      <c r="L324" s="116"/>
      <c r="M324" s="116"/>
      <c r="N324" s="116"/>
      <c r="O324" s="116"/>
      <c r="P324" s="116"/>
      <c r="Q324" s="116"/>
      <c r="R324" s="116"/>
      <c r="S324" s="116"/>
      <c r="T324" s="116"/>
      <c r="U324" s="116"/>
      <c r="V324" s="116"/>
      <c r="W324" s="116"/>
      <c r="X324" s="116"/>
      <c r="Y324" s="116"/>
    </row>
    <row r="325" spans="1:25" ht="15.75" customHeight="1">
      <c r="A325" s="116"/>
      <c r="B325" s="116"/>
      <c r="C325" s="116"/>
      <c r="D325" s="116"/>
      <c r="E325" s="116"/>
      <c r="F325" s="404"/>
      <c r="G325" s="116"/>
      <c r="H325" s="116"/>
      <c r="I325" s="116"/>
      <c r="J325" s="116"/>
      <c r="K325" s="116"/>
      <c r="L325" s="116"/>
      <c r="M325" s="116"/>
      <c r="N325" s="116"/>
      <c r="O325" s="116"/>
      <c r="P325" s="116"/>
      <c r="Q325" s="116"/>
      <c r="R325" s="116"/>
      <c r="S325" s="116"/>
      <c r="T325" s="116"/>
      <c r="U325" s="116"/>
      <c r="V325" s="116"/>
      <c r="W325" s="116"/>
      <c r="X325" s="116"/>
      <c r="Y325" s="116"/>
    </row>
    <row r="326" spans="1:25" ht="15.75" customHeight="1">
      <c r="A326" s="116"/>
      <c r="B326" s="116"/>
      <c r="C326" s="116"/>
      <c r="D326" s="116"/>
      <c r="E326" s="116"/>
      <c r="F326" s="404"/>
      <c r="G326" s="116"/>
      <c r="H326" s="116"/>
      <c r="I326" s="116"/>
      <c r="J326" s="116"/>
      <c r="K326" s="116"/>
      <c r="L326" s="116"/>
      <c r="M326" s="116"/>
      <c r="N326" s="116"/>
      <c r="O326" s="116"/>
      <c r="P326" s="116"/>
      <c r="Q326" s="116"/>
      <c r="R326" s="116"/>
      <c r="S326" s="116"/>
      <c r="T326" s="116"/>
      <c r="U326" s="116"/>
      <c r="V326" s="116"/>
      <c r="W326" s="116"/>
      <c r="X326" s="116"/>
      <c r="Y326" s="116"/>
    </row>
    <row r="327" spans="1:25" ht="15.75" customHeight="1">
      <c r="A327" s="116"/>
      <c r="B327" s="116"/>
      <c r="C327" s="116"/>
      <c r="D327" s="116"/>
      <c r="E327" s="116"/>
      <c r="F327" s="404"/>
      <c r="G327" s="116"/>
      <c r="H327" s="116"/>
      <c r="I327" s="116"/>
      <c r="J327" s="116"/>
      <c r="K327" s="116"/>
      <c r="L327" s="116"/>
      <c r="M327" s="116"/>
      <c r="N327" s="116"/>
      <c r="O327" s="116"/>
      <c r="P327" s="116"/>
      <c r="Q327" s="116"/>
      <c r="R327" s="116"/>
      <c r="S327" s="116"/>
      <c r="T327" s="116"/>
      <c r="U327" s="116"/>
      <c r="V327" s="116"/>
      <c r="W327" s="116"/>
      <c r="X327" s="116"/>
      <c r="Y327" s="116"/>
    </row>
    <row r="328" spans="1:25" ht="15.75" customHeight="1">
      <c r="A328" s="116"/>
      <c r="B328" s="116"/>
      <c r="C328" s="116"/>
      <c r="D328" s="116"/>
      <c r="E328" s="116"/>
      <c r="F328" s="404"/>
      <c r="G328" s="116"/>
      <c r="H328" s="116"/>
      <c r="I328" s="116"/>
      <c r="J328" s="116"/>
      <c r="K328" s="116"/>
      <c r="L328" s="116"/>
      <c r="M328" s="116"/>
      <c r="N328" s="116"/>
      <c r="O328" s="116"/>
      <c r="P328" s="116"/>
      <c r="Q328" s="116"/>
      <c r="R328" s="116"/>
      <c r="S328" s="116"/>
      <c r="T328" s="116"/>
      <c r="U328" s="116"/>
      <c r="V328" s="116"/>
      <c r="W328" s="116"/>
      <c r="X328" s="116"/>
      <c r="Y328" s="116"/>
    </row>
    <row r="329" spans="1:25" ht="15.75" customHeight="1">
      <c r="A329" s="116"/>
      <c r="B329" s="116"/>
      <c r="C329" s="116"/>
      <c r="D329" s="116"/>
      <c r="E329" s="116"/>
      <c r="F329" s="404"/>
      <c r="G329" s="116"/>
      <c r="H329" s="116"/>
      <c r="I329" s="116"/>
      <c r="J329" s="116"/>
      <c r="K329" s="116"/>
      <c r="L329" s="116"/>
      <c r="M329" s="116"/>
      <c r="N329" s="116"/>
      <c r="O329" s="116"/>
      <c r="P329" s="116"/>
      <c r="Q329" s="116"/>
      <c r="R329" s="116"/>
      <c r="S329" s="116"/>
      <c r="T329" s="116"/>
      <c r="U329" s="116"/>
      <c r="V329" s="116"/>
      <c r="W329" s="116"/>
      <c r="X329" s="116"/>
      <c r="Y329" s="116"/>
    </row>
    <row r="330" spans="1:25" ht="15.75" customHeight="1">
      <c r="A330" s="116"/>
      <c r="B330" s="116"/>
      <c r="C330" s="116"/>
      <c r="D330" s="116"/>
      <c r="E330" s="116"/>
      <c r="F330" s="404"/>
      <c r="G330" s="116"/>
      <c r="H330" s="116"/>
      <c r="I330" s="116"/>
      <c r="J330" s="116"/>
      <c r="K330" s="116"/>
      <c r="L330" s="116"/>
      <c r="M330" s="116"/>
      <c r="N330" s="116"/>
      <c r="O330" s="116"/>
      <c r="P330" s="116"/>
      <c r="Q330" s="116"/>
      <c r="R330" s="116"/>
      <c r="S330" s="116"/>
      <c r="T330" s="116"/>
      <c r="U330" s="116"/>
      <c r="V330" s="116"/>
      <c r="W330" s="116"/>
      <c r="X330" s="116"/>
      <c r="Y330" s="116"/>
    </row>
    <row r="331" spans="1:25" ht="15.75" customHeight="1">
      <c r="A331" s="116"/>
      <c r="B331" s="116"/>
      <c r="C331" s="116"/>
      <c r="D331" s="116"/>
      <c r="E331" s="116"/>
      <c r="F331" s="404"/>
      <c r="G331" s="116"/>
      <c r="H331" s="116"/>
      <c r="I331" s="116"/>
      <c r="J331" s="116"/>
      <c r="K331" s="116"/>
      <c r="L331" s="116"/>
      <c r="M331" s="116"/>
      <c r="N331" s="116"/>
      <c r="O331" s="116"/>
      <c r="P331" s="116"/>
      <c r="Q331" s="116"/>
      <c r="R331" s="116"/>
      <c r="S331" s="116"/>
      <c r="T331" s="116"/>
      <c r="U331" s="116"/>
      <c r="V331" s="116"/>
      <c r="W331" s="116"/>
      <c r="X331" s="116"/>
      <c r="Y331" s="116"/>
    </row>
    <row r="332" spans="1:25" ht="15.75" customHeight="1">
      <c r="A332" s="116"/>
      <c r="B332" s="116"/>
      <c r="C332" s="116"/>
      <c r="D332" s="116"/>
      <c r="E332" s="116"/>
      <c r="F332" s="404"/>
      <c r="G332" s="116"/>
      <c r="H332" s="116"/>
      <c r="I332" s="116"/>
      <c r="J332" s="116"/>
      <c r="K332" s="116"/>
      <c r="L332" s="116"/>
      <c r="M332" s="116"/>
      <c r="N332" s="116"/>
      <c r="O332" s="116"/>
      <c r="P332" s="116"/>
      <c r="Q332" s="116"/>
      <c r="R332" s="116"/>
      <c r="S332" s="116"/>
      <c r="T332" s="116"/>
      <c r="U332" s="116"/>
      <c r="V332" s="116"/>
      <c r="W332" s="116"/>
      <c r="X332" s="116"/>
      <c r="Y332" s="116"/>
    </row>
    <row r="333" spans="1:25" ht="15.75" customHeight="1">
      <c r="A333" s="116"/>
      <c r="B333" s="116"/>
      <c r="C333" s="116"/>
      <c r="D333" s="116"/>
      <c r="E333" s="116"/>
      <c r="F333" s="404"/>
      <c r="G333" s="116"/>
      <c r="H333" s="116"/>
      <c r="I333" s="116"/>
      <c r="J333" s="116"/>
      <c r="K333" s="116"/>
      <c r="L333" s="116"/>
      <c r="M333" s="116"/>
      <c r="N333" s="116"/>
      <c r="O333" s="116"/>
      <c r="P333" s="116"/>
      <c r="Q333" s="116"/>
      <c r="R333" s="116"/>
      <c r="S333" s="116"/>
      <c r="T333" s="116"/>
      <c r="U333" s="116"/>
      <c r="V333" s="116"/>
      <c r="W333" s="116"/>
      <c r="X333" s="116"/>
      <c r="Y333" s="116"/>
    </row>
    <row r="334" spans="1:25" ht="15.75" customHeight="1">
      <c r="A334" s="116"/>
      <c r="B334" s="116"/>
      <c r="C334" s="116"/>
      <c r="D334" s="116"/>
      <c r="E334" s="116"/>
      <c r="F334" s="404"/>
      <c r="G334" s="116"/>
      <c r="H334" s="116"/>
      <c r="I334" s="116"/>
      <c r="J334" s="116"/>
      <c r="K334" s="116"/>
      <c r="L334" s="116"/>
      <c r="M334" s="116"/>
      <c r="N334" s="116"/>
      <c r="O334" s="116"/>
      <c r="P334" s="116"/>
      <c r="Q334" s="116"/>
      <c r="R334" s="116"/>
      <c r="S334" s="116"/>
      <c r="T334" s="116"/>
      <c r="U334" s="116"/>
      <c r="V334" s="116"/>
      <c r="W334" s="116"/>
      <c r="X334" s="116"/>
      <c r="Y334" s="116"/>
    </row>
    <row r="335" spans="1:25" ht="15.75" customHeight="1">
      <c r="A335" s="116"/>
      <c r="B335" s="116"/>
      <c r="C335" s="116"/>
      <c r="D335" s="116"/>
      <c r="E335" s="116"/>
      <c r="F335" s="404"/>
      <c r="G335" s="116"/>
      <c r="H335" s="116"/>
      <c r="I335" s="116"/>
      <c r="J335" s="116"/>
      <c r="K335" s="116"/>
      <c r="L335" s="116"/>
      <c r="M335" s="116"/>
      <c r="N335" s="116"/>
      <c r="O335" s="116"/>
      <c r="P335" s="116"/>
      <c r="Q335" s="116"/>
      <c r="R335" s="116"/>
      <c r="S335" s="116"/>
      <c r="T335" s="116"/>
      <c r="U335" s="116"/>
      <c r="V335" s="116"/>
      <c r="W335" s="116"/>
      <c r="X335" s="116"/>
      <c r="Y335" s="116"/>
    </row>
    <row r="336" spans="1:25" ht="15.75" customHeight="1">
      <c r="A336" s="116"/>
      <c r="B336" s="116"/>
      <c r="C336" s="116"/>
      <c r="D336" s="116"/>
      <c r="E336" s="116"/>
      <c r="F336" s="404"/>
      <c r="G336" s="116"/>
      <c r="H336" s="116"/>
      <c r="I336" s="116"/>
      <c r="J336" s="116"/>
      <c r="K336" s="116"/>
      <c r="L336" s="116"/>
      <c r="M336" s="116"/>
      <c r="N336" s="116"/>
      <c r="O336" s="116"/>
      <c r="P336" s="116"/>
      <c r="Q336" s="116"/>
      <c r="R336" s="116"/>
      <c r="S336" s="116"/>
      <c r="T336" s="116"/>
      <c r="U336" s="116"/>
      <c r="V336" s="116"/>
      <c r="W336" s="116"/>
      <c r="X336" s="116"/>
      <c r="Y336" s="116"/>
    </row>
    <row r="337" spans="1:25" ht="15.75" customHeight="1">
      <c r="A337" s="116"/>
      <c r="B337" s="116"/>
      <c r="C337" s="116"/>
      <c r="D337" s="116"/>
      <c r="E337" s="116"/>
      <c r="F337" s="404"/>
      <c r="G337" s="116"/>
      <c r="H337" s="116"/>
      <c r="I337" s="116"/>
      <c r="J337" s="116"/>
      <c r="K337" s="116"/>
      <c r="L337" s="116"/>
      <c r="M337" s="116"/>
      <c r="N337" s="116"/>
      <c r="O337" s="116"/>
      <c r="P337" s="116"/>
      <c r="Q337" s="116"/>
      <c r="R337" s="116"/>
      <c r="S337" s="116"/>
      <c r="T337" s="116"/>
      <c r="U337" s="116"/>
      <c r="V337" s="116"/>
      <c r="W337" s="116"/>
      <c r="X337" s="116"/>
      <c r="Y337" s="116"/>
    </row>
    <row r="338" spans="1:25" ht="15.75" customHeight="1">
      <c r="A338" s="116"/>
      <c r="B338" s="116"/>
      <c r="C338" s="116"/>
      <c r="D338" s="116"/>
      <c r="E338" s="116"/>
      <c r="F338" s="404"/>
      <c r="G338" s="116"/>
      <c r="H338" s="116"/>
      <c r="I338" s="116"/>
      <c r="J338" s="116"/>
      <c r="K338" s="116"/>
      <c r="L338" s="116"/>
      <c r="M338" s="116"/>
      <c r="N338" s="116"/>
      <c r="O338" s="116"/>
      <c r="P338" s="116"/>
      <c r="Q338" s="116"/>
      <c r="R338" s="116"/>
      <c r="S338" s="116"/>
      <c r="T338" s="116"/>
      <c r="U338" s="116"/>
      <c r="V338" s="116"/>
      <c r="W338" s="116"/>
      <c r="X338" s="116"/>
      <c r="Y338" s="116"/>
    </row>
    <row r="339" spans="1:25" ht="15.75" customHeight="1">
      <c r="A339" s="116"/>
      <c r="B339" s="116"/>
      <c r="C339" s="116"/>
      <c r="D339" s="116"/>
      <c r="E339" s="116"/>
      <c r="F339" s="404"/>
      <c r="G339" s="116"/>
      <c r="H339" s="116"/>
      <c r="I339" s="116"/>
      <c r="J339" s="116"/>
      <c r="K339" s="116"/>
      <c r="L339" s="116"/>
      <c r="M339" s="116"/>
      <c r="N339" s="116"/>
      <c r="O339" s="116"/>
      <c r="P339" s="116"/>
      <c r="Q339" s="116"/>
      <c r="R339" s="116"/>
      <c r="S339" s="116"/>
      <c r="T339" s="116"/>
      <c r="U339" s="116"/>
      <c r="V339" s="116"/>
      <c r="W339" s="116"/>
      <c r="X339" s="116"/>
      <c r="Y339" s="116"/>
    </row>
    <row r="340" spans="1:25" ht="15.75" customHeight="1">
      <c r="A340" s="116"/>
      <c r="B340" s="116"/>
      <c r="C340" s="116"/>
      <c r="D340" s="116"/>
      <c r="E340" s="116"/>
      <c r="F340" s="404"/>
      <c r="G340" s="116"/>
      <c r="H340" s="116"/>
      <c r="I340" s="116"/>
      <c r="J340" s="116"/>
      <c r="K340" s="116"/>
      <c r="L340" s="116"/>
      <c r="M340" s="116"/>
      <c r="N340" s="116"/>
      <c r="O340" s="116"/>
      <c r="P340" s="116"/>
      <c r="Q340" s="116"/>
      <c r="R340" s="116"/>
      <c r="S340" s="116"/>
      <c r="T340" s="116"/>
      <c r="U340" s="116"/>
      <c r="V340" s="116"/>
      <c r="W340" s="116"/>
      <c r="X340" s="116"/>
      <c r="Y340" s="116"/>
    </row>
    <row r="341" spans="1:25" ht="15.75" customHeight="1">
      <c r="A341" s="116"/>
      <c r="B341" s="116"/>
      <c r="C341" s="116"/>
      <c r="D341" s="116"/>
      <c r="E341" s="116"/>
      <c r="F341" s="404"/>
      <c r="G341" s="116"/>
      <c r="H341" s="116"/>
      <c r="I341" s="116"/>
      <c r="J341" s="116"/>
      <c r="K341" s="116"/>
      <c r="L341" s="116"/>
      <c r="M341" s="116"/>
      <c r="N341" s="116"/>
      <c r="O341" s="116"/>
      <c r="P341" s="116"/>
      <c r="Q341" s="116"/>
      <c r="R341" s="116"/>
      <c r="S341" s="116"/>
      <c r="T341" s="116"/>
      <c r="U341" s="116"/>
      <c r="V341" s="116"/>
      <c r="W341" s="116"/>
      <c r="X341" s="116"/>
      <c r="Y341" s="116"/>
    </row>
    <row r="342" spans="1:25" ht="15.75" customHeight="1">
      <c r="A342" s="116"/>
      <c r="B342" s="116"/>
      <c r="C342" s="116"/>
      <c r="D342" s="116"/>
      <c r="E342" s="116"/>
      <c r="F342" s="404"/>
      <c r="G342" s="116"/>
      <c r="H342" s="116"/>
      <c r="I342" s="116"/>
      <c r="J342" s="116"/>
      <c r="K342" s="116"/>
      <c r="L342" s="116"/>
      <c r="M342" s="116"/>
      <c r="N342" s="116"/>
      <c r="O342" s="116"/>
      <c r="P342" s="116"/>
      <c r="Q342" s="116"/>
      <c r="R342" s="116"/>
      <c r="S342" s="116"/>
      <c r="T342" s="116"/>
      <c r="U342" s="116"/>
      <c r="V342" s="116"/>
      <c r="W342" s="116"/>
      <c r="X342" s="116"/>
      <c r="Y342" s="116"/>
    </row>
    <row r="343" spans="1:25" ht="15.75" customHeight="1">
      <c r="A343" s="116"/>
      <c r="B343" s="116"/>
      <c r="C343" s="116"/>
      <c r="D343" s="116"/>
      <c r="E343" s="116"/>
      <c r="F343" s="404"/>
      <c r="G343" s="116"/>
      <c r="H343" s="116"/>
      <c r="I343" s="116"/>
      <c r="J343" s="116"/>
      <c r="K343" s="116"/>
      <c r="L343" s="116"/>
      <c r="M343" s="116"/>
      <c r="N343" s="116"/>
      <c r="O343" s="116"/>
      <c r="P343" s="116"/>
      <c r="Q343" s="116"/>
      <c r="R343" s="116"/>
      <c r="S343" s="116"/>
      <c r="T343" s="116"/>
      <c r="U343" s="116"/>
      <c r="V343" s="116"/>
      <c r="W343" s="116"/>
      <c r="X343" s="116"/>
      <c r="Y343" s="116"/>
    </row>
    <row r="344" spans="1:25" ht="15.75" customHeight="1">
      <c r="A344" s="116"/>
      <c r="B344" s="116"/>
      <c r="C344" s="116"/>
      <c r="D344" s="116"/>
      <c r="E344" s="116"/>
      <c r="F344" s="404"/>
      <c r="G344" s="116"/>
      <c r="H344" s="116"/>
      <c r="I344" s="116"/>
      <c r="J344" s="116"/>
      <c r="K344" s="116"/>
      <c r="L344" s="116"/>
      <c r="M344" s="116"/>
      <c r="N344" s="116"/>
      <c r="O344" s="116"/>
      <c r="P344" s="116"/>
      <c r="Q344" s="116"/>
      <c r="R344" s="116"/>
      <c r="S344" s="116"/>
      <c r="T344" s="116"/>
      <c r="U344" s="116"/>
      <c r="V344" s="116"/>
      <c r="W344" s="116"/>
      <c r="X344" s="116"/>
      <c r="Y344" s="116"/>
    </row>
    <row r="345" spans="1:25" ht="15.75" customHeight="1">
      <c r="A345" s="116"/>
      <c r="B345" s="116"/>
      <c r="C345" s="116"/>
      <c r="D345" s="116"/>
      <c r="E345" s="116"/>
      <c r="F345" s="404"/>
      <c r="G345" s="116"/>
      <c r="H345" s="116"/>
      <c r="I345" s="116"/>
      <c r="J345" s="116"/>
      <c r="K345" s="116"/>
      <c r="L345" s="116"/>
      <c r="M345" s="116"/>
      <c r="N345" s="116"/>
      <c r="O345" s="116"/>
      <c r="P345" s="116"/>
      <c r="Q345" s="116"/>
      <c r="R345" s="116"/>
      <c r="S345" s="116"/>
      <c r="T345" s="116"/>
      <c r="U345" s="116"/>
      <c r="V345" s="116"/>
      <c r="W345" s="116"/>
      <c r="X345" s="116"/>
      <c r="Y345" s="116"/>
    </row>
    <row r="346" spans="1:25" ht="15.75" customHeight="1">
      <c r="A346" s="116"/>
      <c r="B346" s="116"/>
      <c r="C346" s="116"/>
      <c r="D346" s="116"/>
      <c r="E346" s="116"/>
      <c r="F346" s="404"/>
      <c r="G346" s="116"/>
      <c r="H346" s="116"/>
      <c r="I346" s="116"/>
      <c r="J346" s="116"/>
      <c r="K346" s="116"/>
      <c r="L346" s="116"/>
      <c r="M346" s="116"/>
      <c r="N346" s="116"/>
      <c r="O346" s="116"/>
      <c r="P346" s="116"/>
      <c r="Q346" s="116"/>
      <c r="R346" s="116"/>
      <c r="S346" s="116"/>
      <c r="T346" s="116"/>
      <c r="U346" s="116"/>
      <c r="V346" s="116"/>
      <c r="W346" s="116"/>
      <c r="X346" s="116"/>
      <c r="Y346" s="116"/>
    </row>
    <row r="347" spans="1:25" ht="15.75" customHeight="1">
      <c r="A347" s="116"/>
      <c r="B347" s="116"/>
      <c r="C347" s="116"/>
      <c r="D347" s="116"/>
      <c r="E347" s="116"/>
      <c r="F347" s="404"/>
      <c r="G347" s="116"/>
      <c r="H347" s="116"/>
      <c r="I347" s="116"/>
      <c r="J347" s="116"/>
      <c r="K347" s="116"/>
      <c r="L347" s="116"/>
      <c r="M347" s="116"/>
      <c r="N347" s="116"/>
      <c r="O347" s="116"/>
      <c r="P347" s="116"/>
      <c r="Q347" s="116"/>
      <c r="R347" s="116"/>
      <c r="S347" s="116"/>
      <c r="T347" s="116"/>
      <c r="U347" s="116"/>
      <c r="V347" s="116"/>
      <c r="W347" s="116"/>
      <c r="X347" s="116"/>
      <c r="Y347" s="116"/>
    </row>
    <row r="348" spans="1:25" ht="15.75" customHeight="1">
      <c r="A348" s="116"/>
      <c r="B348" s="116"/>
      <c r="C348" s="116"/>
      <c r="D348" s="116"/>
      <c r="E348" s="116"/>
      <c r="F348" s="404"/>
      <c r="G348" s="116"/>
      <c r="H348" s="116"/>
      <c r="I348" s="116"/>
      <c r="J348" s="116"/>
      <c r="K348" s="116"/>
      <c r="L348" s="116"/>
      <c r="M348" s="116"/>
      <c r="N348" s="116"/>
      <c r="O348" s="116"/>
      <c r="P348" s="116"/>
      <c r="Q348" s="116"/>
      <c r="R348" s="116"/>
      <c r="S348" s="116"/>
      <c r="T348" s="116"/>
      <c r="U348" s="116"/>
      <c r="V348" s="116"/>
      <c r="W348" s="116"/>
      <c r="X348" s="116"/>
      <c r="Y348" s="116"/>
    </row>
    <row r="349" spans="1:25" ht="15.75" customHeight="1">
      <c r="A349" s="116"/>
      <c r="B349" s="116"/>
      <c r="C349" s="116"/>
      <c r="D349" s="116"/>
      <c r="E349" s="116"/>
      <c r="F349" s="404"/>
      <c r="G349" s="116"/>
      <c r="H349" s="116"/>
      <c r="I349" s="116"/>
      <c r="J349" s="116"/>
      <c r="K349" s="116"/>
      <c r="L349" s="116"/>
      <c r="M349" s="116"/>
      <c r="N349" s="116"/>
      <c r="O349" s="116"/>
      <c r="P349" s="116"/>
      <c r="Q349" s="116"/>
      <c r="R349" s="116"/>
      <c r="S349" s="116"/>
      <c r="T349" s="116"/>
      <c r="U349" s="116"/>
      <c r="V349" s="116"/>
      <c r="W349" s="116"/>
      <c r="X349" s="116"/>
      <c r="Y349" s="116"/>
    </row>
    <row r="350" spans="1:25" ht="15.75" customHeight="1">
      <c r="A350" s="116"/>
      <c r="B350" s="116"/>
      <c r="C350" s="116"/>
      <c r="D350" s="116"/>
      <c r="E350" s="116"/>
      <c r="F350" s="404"/>
      <c r="G350" s="116"/>
      <c r="H350" s="116"/>
      <c r="I350" s="116"/>
      <c r="J350" s="116"/>
      <c r="K350" s="116"/>
      <c r="L350" s="116"/>
      <c r="M350" s="116"/>
      <c r="N350" s="116"/>
      <c r="O350" s="116"/>
      <c r="P350" s="116"/>
      <c r="Q350" s="116"/>
      <c r="R350" s="116"/>
      <c r="S350" s="116"/>
      <c r="T350" s="116"/>
      <c r="U350" s="116"/>
      <c r="V350" s="116"/>
      <c r="W350" s="116"/>
      <c r="X350" s="116"/>
      <c r="Y350" s="116"/>
    </row>
    <row r="351" spans="1:25" ht="15.75" customHeight="1">
      <c r="A351" s="116"/>
      <c r="B351" s="116"/>
      <c r="C351" s="116"/>
      <c r="D351" s="116"/>
      <c r="E351" s="116"/>
      <c r="F351" s="404"/>
      <c r="G351" s="116"/>
      <c r="H351" s="116"/>
      <c r="I351" s="116"/>
      <c r="J351" s="116"/>
      <c r="K351" s="116"/>
      <c r="L351" s="116"/>
      <c r="M351" s="116"/>
      <c r="N351" s="116"/>
      <c r="O351" s="116"/>
      <c r="P351" s="116"/>
      <c r="Q351" s="116"/>
      <c r="R351" s="116"/>
      <c r="S351" s="116"/>
      <c r="T351" s="116"/>
      <c r="U351" s="116"/>
      <c r="V351" s="116"/>
      <c r="W351" s="116"/>
      <c r="X351" s="116"/>
      <c r="Y351" s="116"/>
    </row>
    <row r="352" spans="1:25" ht="15.75" customHeight="1">
      <c r="A352" s="116"/>
      <c r="B352" s="116"/>
      <c r="C352" s="116"/>
      <c r="D352" s="116"/>
      <c r="E352" s="116"/>
      <c r="F352" s="404"/>
      <c r="G352" s="116"/>
      <c r="H352" s="116"/>
      <c r="I352" s="116"/>
      <c r="J352" s="116"/>
      <c r="K352" s="116"/>
      <c r="L352" s="116"/>
      <c r="M352" s="116"/>
      <c r="N352" s="116"/>
      <c r="O352" s="116"/>
      <c r="P352" s="116"/>
      <c r="Q352" s="116"/>
      <c r="R352" s="116"/>
      <c r="S352" s="116"/>
      <c r="T352" s="116"/>
      <c r="U352" s="116"/>
      <c r="V352" s="116"/>
      <c r="W352" s="116"/>
      <c r="X352" s="116"/>
      <c r="Y352" s="116"/>
    </row>
    <row r="353" spans="1:25" ht="15.75" customHeight="1">
      <c r="A353" s="116"/>
      <c r="B353" s="116"/>
      <c r="C353" s="116"/>
      <c r="D353" s="116"/>
      <c r="E353" s="116"/>
      <c r="F353" s="404"/>
      <c r="G353" s="116"/>
      <c r="H353" s="116"/>
      <c r="I353" s="116"/>
      <c r="J353" s="116"/>
      <c r="K353" s="116"/>
      <c r="L353" s="116"/>
      <c r="M353" s="116"/>
      <c r="N353" s="116"/>
      <c r="O353" s="116"/>
      <c r="P353" s="116"/>
      <c r="Q353" s="116"/>
      <c r="R353" s="116"/>
      <c r="S353" s="116"/>
      <c r="T353" s="116"/>
      <c r="U353" s="116"/>
      <c r="V353" s="116"/>
      <c r="W353" s="116"/>
      <c r="X353" s="116"/>
      <c r="Y353" s="116"/>
    </row>
    <row r="354" spans="1:25" ht="15.75" customHeight="1">
      <c r="A354" s="116"/>
      <c r="B354" s="116"/>
      <c r="C354" s="116"/>
      <c r="D354" s="116"/>
      <c r="E354" s="116"/>
      <c r="F354" s="404"/>
      <c r="G354" s="116"/>
      <c r="H354" s="116"/>
      <c r="I354" s="116"/>
      <c r="J354" s="116"/>
      <c r="K354" s="116"/>
      <c r="L354" s="116"/>
      <c r="M354" s="116"/>
      <c r="N354" s="116"/>
      <c r="O354" s="116"/>
      <c r="P354" s="116"/>
      <c r="Q354" s="116"/>
      <c r="R354" s="116"/>
      <c r="S354" s="116"/>
      <c r="T354" s="116"/>
      <c r="U354" s="116"/>
      <c r="V354" s="116"/>
      <c r="W354" s="116"/>
      <c r="X354" s="116"/>
      <c r="Y354" s="116"/>
    </row>
    <row r="355" spans="1:25" ht="15.75" customHeight="1">
      <c r="A355" s="116"/>
      <c r="B355" s="116"/>
      <c r="C355" s="116"/>
      <c r="D355" s="116"/>
      <c r="E355" s="116"/>
      <c r="F355" s="404"/>
      <c r="G355" s="116"/>
      <c r="H355" s="116"/>
      <c r="I355" s="116"/>
      <c r="J355" s="116"/>
      <c r="K355" s="116"/>
      <c r="L355" s="116"/>
      <c r="M355" s="116"/>
      <c r="N355" s="116"/>
      <c r="O355" s="116"/>
      <c r="P355" s="116"/>
      <c r="Q355" s="116"/>
      <c r="R355" s="116"/>
      <c r="S355" s="116"/>
      <c r="T355" s="116"/>
      <c r="U355" s="116"/>
      <c r="V355" s="116"/>
      <c r="W355" s="116"/>
      <c r="X355" s="116"/>
      <c r="Y355" s="116"/>
    </row>
    <row r="356" spans="1:25" ht="15.75" customHeight="1">
      <c r="A356" s="116"/>
      <c r="B356" s="116"/>
      <c r="C356" s="116"/>
      <c r="D356" s="116"/>
      <c r="E356" s="116"/>
      <c r="F356" s="404"/>
      <c r="G356" s="116"/>
      <c r="H356" s="116"/>
      <c r="I356" s="116"/>
      <c r="J356" s="116"/>
      <c r="K356" s="116"/>
      <c r="L356" s="116"/>
      <c r="M356" s="116"/>
      <c r="N356" s="116"/>
      <c r="O356" s="116"/>
      <c r="P356" s="116"/>
      <c r="Q356" s="116"/>
      <c r="R356" s="116"/>
      <c r="S356" s="116"/>
      <c r="T356" s="116"/>
      <c r="U356" s="116"/>
      <c r="V356" s="116"/>
      <c r="W356" s="116"/>
      <c r="X356" s="116"/>
      <c r="Y356" s="116"/>
    </row>
    <row r="357" spans="1:25" ht="15.75" customHeight="1">
      <c r="A357" s="116"/>
      <c r="B357" s="116"/>
      <c r="C357" s="116"/>
      <c r="D357" s="116"/>
      <c r="E357" s="116"/>
      <c r="F357" s="404"/>
      <c r="G357" s="116"/>
      <c r="H357" s="116"/>
      <c r="I357" s="116"/>
      <c r="J357" s="116"/>
      <c r="K357" s="116"/>
      <c r="L357" s="116"/>
      <c r="M357" s="116"/>
      <c r="N357" s="116"/>
      <c r="O357" s="116"/>
      <c r="P357" s="116"/>
      <c r="Q357" s="116"/>
      <c r="R357" s="116"/>
      <c r="S357" s="116"/>
      <c r="T357" s="116"/>
      <c r="U357" s="116"/>
      <c r="V357" s="116"/>
      <c r="W357" s="116"/>
      <c r="X357" s="116"/>
      <c r="Y357" s="116"/>
    </row>
    <row r="358" spans="1:25" ht="15.75" customHeight="1">
      <c r="A358" s="116"/>
      <c r="B358" s="116"/>
      <c r="C358" s="116"/>
      <c r="D358" s="116"/>
      <c r="E358" s="116"/>
      <c r="F358" s="404"/>
      <c r="G358" s="116"/>
      <c r="H358" s="116"/>
      <c r="I358" s="116"/>
      <c r="J358" s="116"/>
      <c r="K358" s="116"/>
      <c r="L358" s="116"/>
      <c r="M358" s="116"/>
      <c r="N358" s="116"/>
      <c r="O358" s="116"/>
      <c r="P358" s="116"/>
      <c r="Q358" s="116"/>
      <c r="R358" s="116"/>
      <c r="S358" s="116"/>
      <c r="T358" s="116"/>
      <c r="U358" s="116"/>
      <c r="V358" s="116"/>
      <c r="W358" s="116"/>
      <c r="X358" s="116"/>
      <c r="Y358" s="116"/>
    </row>
    <row r="359" spans="1:25" ht="15.75" customHeight="1">
      <c r="A359" s="116"/>
      <c r="B359" s="116"/>
      <c r="C359" s="116"/>
      <c r="D359" s="116"/>
      <c r="E359" s="116"/>
      <c r="F359" s="404"/>
      <c r="G359" s="116"/>
      <c r="H359" s="116"/>
      <c r="I359" s="116"/>
      <c r="J359" s="116"/>
      <c r="K359" s="116"/>
      <c r="L359" s="116"/>
      <c r="M359" s="116"/>
      <c r="N359" s="116"/>
      <c r="O359" s="116"/>
      <c r="P359" s="116"/>
      <c r="Q359" s="116"/>
      <c r="R359" s="116"/>
      <c r="S359" s="116"/>
      <c r="T359" s="116"/>
      <c r="U359" s="116"/>
      <c r="V359" s="116"/>
      <c r="W359" s="116"/>
      <c r="X359" s="116"/>
      <c r="Y359" s="116"/>
    </row>
    <row r="360" spans="1:25" ht="15.75" customHeight="1">
      <c r="A360" s="116"/>
      <c r="B360" s="116"/>
      <c r="C360" s="116"/>
      <c r="D360" s="116"/>
      <c r="E360" s="116"/>
      <c r="F360" s="404"/>
      <c r="G360" s="116"/>
      <c r="H360" s="116"/>
      <c r="I360" s="116"/>
      <c r="J360" s="116"/>
      <c r="K360" s="116"/>
      <c r="L360" s="116"/>
      <c r="M360" s="116"/>
      <c r="N360" s="116"/>
      <c r="O360" s="116"/>
      <c r="P360" s="116"/>
      <c r="Q360" s="116"/>
      <c r="R360" s="116"/>
      <c r="S360" s="116"/>
      <c r="T360" s="116"/>
      <c r="U360" s="116"/>
      <c r="V360" s="116"/>
      <c r="W360" s="116"/>
      <c r="X360" s="116"/>
      <c r="Y360" s="116"/>
    </row>
    <row r="361" spans="1:25" ht="15.75" customHeight="1">
      <c r="A361" s="116"/>
      <c r="B361" s="116"/>
      <c r="C361" s="116"/>
      <c r="D361" s="116"/>
      <c r="E361" s="116"/>
      <c r="F361" s="404"/>
      <c r="G361" s="116"/>
      <c r="H361" s="116"/>
      <c r="I361" s="116"/>
      <c r="J361" s="116"/>
      <c r="K361" s="116"/>
      <c r="L361" s="116"/>
      <c r="M361" s="116"/>
      <c r="N361" s="116"/>
      <c r="O361" s="116"/>
      <c r="P361" s="116"/>
      <c r="Q361" s="116"/>
      <c r="R361" s="116"/>
      <c r="S361" s="116"/>
      <c r="T361" s="116"/>
      <c r="U361" s="116"/>
      <c r="V361" s="116"/>
      <c r="W361" s="116"/>
      <c r="X361" s="116"/>
      <c r="Y361" s="116"/>
    </row>
    <row r="362" spans="1:25" ht="15.75" customHeight="1">
      <c r="A362" s="116"/>
      <c r="B362" s="116"/>
      <c r="C362" s="116"/>
      <c r="D362" s="116"/>
      <c r="E362" s="116"/>
      <c r="F362" s="404"/>
      <c r="G362" s="116"/>
      <c r="H362" s="116"/>
      <c r="I362" s="116"/>
      <c r="J362" s="116"/>
      <c r="K362" s="116"/>
      <c r="L362" s="116"/>
      <c r="M362" s="116"/>
      <c r="N362" s="116"/>
      <c r="O362" s="116"/>
      <c r="P362" s="116"/>
      <c r="Q362" s="116"/>
      <c r="R362" s="116"/>
      <c r="S362" s="116"/>
      <c r="T362" s="116"/>
      <c r="U362" s="116"/>
      <c r="V362" s="116"/>
      <c r="W362" s="116"/>
      <c r="X362" s="116"/>
      <c r="Y362" s="116"/>
    </row>
    <row r="363" spans="1:25" ht="15.75" customHeight="1">
      <c r="A363" s="116"/>
      <c r="B363" s="116"/>
      <c r="C363" s="116"/>
      <c r="D363" s="116"/>
      <c r="E363" s="116"/>
      <c r="F363" s="404"/>
      <c r="G363" s="116"/>
      <c r="H363" s="116"/>
      <c r="I363" s="116"/>
      <c r="J363" s="116"/>
      <c r="K363" s="116"/>
      <c r="L363" s="116"/>
      <c r="M363" s="116"/>
      <c r="N363" s="116"/>
      <c r="O363" s="116"/>
      <c r="P363" s="116"/>
      <c r="Q363" s="116"/>
      <c r="R363" s="116"/>
      <c r="S363" s="116"/>
      <c r="T363" s="116"/>
      <c r="U363" s="116"/>
      <c r="V363" s="116"/>
      <c r="W363" s="116"/>
      <c r="X363" s="116"/>
      <c r="Y363" s="116"/>
    </row>
    <row r="364" spans="1:25" ht="15.75" customHeight="1">
      <c r="A364" s="116"/>
      <c r="B364" s="116"/>
      <c r="C364" s="116"/>
      <c r="D364" s="116"/>
      <c r="E364" s="116"/>
      <c r="F364" s="404"/>
      <c r="G364" s="116"/>
      <c r="H364" s="116"/>
      <c r="I364" s="116"/>
      <c r="J364" s="116"/>
      <c r="K364" s="116"/>
      <c r="L364" s="116"/>
      <c r="M364" s="116"/>
      <c r="N364" s="116"/>
      <c r="O364" s="116"/>
      <c r="P364" s="116"/>
      <c r="Q364" s="116"/>
      <c r="R364" s="116"/>
      <c r="S364" s="116"/>
      <c r="T364" s="116"/>
      <c r="U364" s="116"/>
      <c r="V364" s="116"/>
      <c r="W364" s="116"/>
      <c r="X364" s="116"/>
      <c r="Y364" s="116"/>
    </row>
    <row r="365" spans="1:25" ht="15.75" customHeight="1">
      <c r="A365" s="116"/>
      <c r="B365" s="116"/>
      <c r="C365" s="116"/>
      <c r="D365" s="116"/>
      <c r="E365" s="116"/>
      <c r="F365" s="404"/>
      <c r="G365" s="116"/>
      <c r="H365" s="116"/>
      <c r="I365" s="116"/>
      <c r="J365" s="116"/>
      <c r="K365" s="116"/>
      <c r="L365" s="116"/>
      <c r="M365" s="116"/>
      <c r="N365" s="116"/>
      <c r="O365" s="116"/>
      <c r="P365" s="116"/>
      <c r="Q365" s="116"/>
      <c r="R365" s="116"/>
      <c r="S365" s="116"/>
      <c r="T365" s="116"/>
      <c r="U365" s="116"/>
      <c r="V365" s="116"/>
      <c r="W365" s="116"/>
      <c r="X365" s="116"/>
      <c r="Y365" s="116"/>
    </row>
    <row r="366" spans="1:25" ht="15.75" customHeight="1">
      <c r="A366" s="116"/>
      <c r="B366" s="116"/>
      <c r="C366" s="116"/>
      <c r="D366" s="116"/>
      <c r="E366" s="116"/>
      <c r="F366" s="404"/>
      <c r="G366" s="116"/>
      <c r="H366" s="116"/>
      <c r="I366" s="116"/>
      <c r="J366" s="116"/>
      <c r="K366" s="116"/>
      <c r="L366" s="116"/>
      <c r="M366" s="116"/>
      <c r="N366" s="116"/>
      <c r="O366" s="116"/>
      <c r="P366" s="116"/>
      <c r="Q366" s="116"/>
      <c r="R366" s="116"/>
      <c r="S366" s="116"/>
      <c r="T366" s="116"/>
      <c r="U366" s="116"/>
      <c r="V366" s="116"/>
      <c r="W366" s="116"/>
      <c r="X366" s="116"/>
      <c r="Y366" s="116"/>
    </row>
    <row r="367" spans="1:25" ht="15.75" customHeight="1">
      <c r="A367" s="116"/>
      <c r="B367" s="116"/>
      <c r="C367" s="116"/>
      <c r="D367" s="116"/>
      <c r="E367" s="116"/>
      <c r="F367" s="404"/>
      <c r="G367" s="116"/>
      <c r="H367" s="116"/>
      <c r="I367" s="116"/>
      <c r="J367" s="116"/>
      <c r="K367" s="116"/>
      <c r="L367" s="116"/>
      <c r="M367" s="116"/>
      <c r="N367" s="116"/>
      <c r="O367" s="116"/>
      <c r="P367" s="116"/>
      <c r="Q367" s="116"/>
      <c r="R367" s="116"/>
      <c r="S367" s="116"/>
      <c r="T367" s="116"/>
      <c r="U367" s="116"/>
      <c r="V367" s="116"/>
      <c r="W367" s="116"/>
      <c r="X367" s="116"/>
      <c r="Y367" s="116"/>
    </row>
    <row r="368" spans="1:25" ht="15.75" customHeight="1">
      <c r="A368" s="116"/>
      <c r="B368" s="116"/>
      <c r="C368" s="116"/>
      <c r="D368" s="116"/>
      <c r="E368" s="116"/>
      <c r="F368" s="404"/>
      <c r="G368" s="116"/>
      <c r="H368" s="116"/>
      <c r="I368" s="116"/>
      <c r="J368" s="116"/>
      <c r="K368" s="116"/>
      <c r="L368" s="116"/>
      <c r="M368" s="116"/>
      <c r="N368" s="116"/>
      <c r="O368" s="116"/>
      <c r="P368" s="116"/>
      <c r="Q368" s="116"/>
      <c r="R368" s="116"/>
      <c r="S368" s="116"/>
      <c r="T368" s="116"/>
      <c r="U368" s="116"/>
      <c r="V368" s="116"/>
      <c r="W368" s="116"/>
      <c r="X368" s="116"/>
      <c r="Y368" s="116"/>
    </row>
    <row r="369" spans="1:25" ht="15.75" customHeight="1">
      <c r="A369" s="116"/>
      <c r="B369" s="116"/>
      <c r="C369" s="116"/>
      <c r="D369" s="116"/>
      <c r="E369" s="116"/>
      <c r="F369" s="404"/>
      <c r="G369" s="116"/>
      <c r="H369" s="116"/>
      <c r="I369" s="116"/>
      <c r="J369" s="116"/>
      <c r="K369" s="116"/>
      <c r="L369" s="116"/>
      <c r="M369" s="116"/>
      <c r="N369" s="116"/>
      <c r="O369" s="116"/>
      <c r="P369" s="116"/>
      <c r="Q369" s="116"/>
      <c r="R369" s="116"/>
      <c r="S369" s="116"/>
      <c r="T369" s="116"/>
      <c r="U369" s="116"/>
      <c r="V369" s="116"/>
      <c r="W369" s="116"/>
      <c r="X369" s="116"/>
      <c r="Y369" s="116"/>
    </row>
    <row r="370" spans="1:25" ht="15.75" customHeight="1">
      <c r="A370" s="116"/>
      <c r="B370" s="116"/>
      <c r="C370" s="116"/>
      <c r="D370" s="116"/>
      <c r="E370" s="116"/>
      <c r="F370" s="404"/>
      <c r="G370" s="116"/>
      <c r="H370" s="116"/>
      <c r="I370" s="116"/>
      <c r="J370" s="116"/>
      <c r="K370" s="116"/>
      <c r="L370" s="116"/>
      <c r="M370" s="116"/>
      <c r="N370" s="116"/>
      <c r="O370" s="116"/>
      <c r="P370" s="116"/>
      <c r="Q370" s="116"/>
      <c r="R370" s="116"/>
      <c r="S370" s="116"/>
      <c r="T370" s="116"/>
      <c r="U370" s="116"/>
      <c r="V370" s="116"/>
      <c r="W370" s="116"/>
      <c r="X370" s="116"/>
      <c r="Y370" s="116"/>
    </row>
    <row r="371" spans="1:25" ht="15.75" customHeight="1">
      <c r="A371" s="116"/>
      <c r="B371" s="116"/>
      <c r="C371" s="116"/>
      <c r="D371" s="116"/>
      <c r="E371" s="116"/>
      <c r="F371" s="404"/>
      <c r="G371" s="116"/>
      <c r="H371" s="116"/>
      <c r="I371" s="116"/>
      <c r="J371" s="116"/>
      <c r="K371" s="116"/>
      <c r="L371" s="116"/>
      <c r="M371" s="116"/>
      <c r="N371" s="116"/>
      <c r="O371" s="116"/>
      <c r="P371" s="116"/>
      <c r="Q371" s="116"/>
      <c r="R371" s="116"/>
      <c r="S371" s="116"/>
      <c r="T371" s="116"/>
      <c r="U371" s="116"/>
      <c r="V371" s="116"/>
      <c r="W371" s="116"/>
      <c r="X371" s="116"/>
      <c r="Y371" s="116"/>
    </row>
    <row r="372" spans="1:25" ht="15.75" customHeight="1">
      <c r="A372" s="116"/>
      <c r="B372" s="116"/>
      <c r="C372" s="116"/>
      <c r="D372" s="116"/>
      <c r="E372" s="116"/>
      <c r="F372" s="404"/>
      <c r="G372" s="116"/>
      <c r="H372" s="116"/>
      <c r="I372" s="116"/>
      <c r="J372" s="116"/>
      <c r="K372" s="116"/>
      <c r="L372" s="116"/>
      <c r="M372" s="116"/>
      <c r="N372" s="116"/>
      <c r="O372" s="116"/>
      <c r="P372" s="116"/>
      <c r="Q372" s="116"/>
      <c r="R372" s="116"/>
      <c r="S372" s="116"/>
      <c r="T372" s="116"/>
      <c r="U372" s="116"/>
      <c r="V372" s="116"/>
      <c r="W372" s="116"/>
      <c r="X372" s="116"/>
      <c r="Y372" s="116"/>
    </row>
    <row r="373" spans="1:25" ht="15.75" customHeight="1">
      <c r="A373" s="116"/>
      <c r="B373" s="116"/>
      <c r="C373" s="116"/>
      <c r="D373" s="116"/>
      <c r="E373" s="116"/>
      <c r="F373" s="404"/>
      <c r="G373" s="116"/>
      <c r="H373" s="116"/>
      <c r="I373" s="116"/>
      <c r="J373" s="116"/>
      <c r="K373" s="116"/>
      <c r="L373" s="116"/>
      <c r="M373" s="116"/>
      <c r="N373" s="116"/>
      <c r="O373" s="116"/>
      <c r="P373" s="116"/>
      <c r="Q373" s="116"/>
      <c r="R373" s="116"/>
      <c r="S373" s="116"/>
      <c r="T373" s="116"/>
      <c r="U373" s="116"/>
      <c r="V373" s="116"/>
      <c r="W373" s="116"/>
      <c r="X373" s="116"/>
      <c r="Y373" s="116"/>
    </row>
    <row r="374" spans="1:25" ht="15.75" customHeight="1">
      <c r="A374" s="116"/>
      <c r="B374" s="116"/>
      <c r="C374" s="116"/>
      <c r="D374" s="116"/>
      <c r="E374" s="116"/>
      <c r="F374" s="404"/>
      <c r="G374" s="116"/>
      <c r="H374" s="116"/>
      <c r="I374" s="116"/>
      <c r="J374" s="116"/>
      <c r="K374" s="116"/>
      <c r="L374" s="116"/>
      <c r="M374" s="116"/>
      <c r="N374" s="116"/>
      <c r="O374" s="116"/>
      <c r="P374" s="116"/>
      <c r="Q374" s="116"/>
      <c r="R374" s="116"/>
      <c r="S374" s="116"/>
      <c r="T374" s="116"/>
      <c r="U374" s="116"/>
      <c r="V374" s="116"/>
      <c r="W374" s="116"/>
      <c r="X374" s="116"/>
      <c r="Y374" s="116"/>
    </row>
    <row r="375" spans="1:25" ht="15.75" customHeight="1">
      <c r="A375" s="116"/>
      <c r="B375" s="116"/>
      <c r="C375" s="116"/>
      <c r="D375" s="116"/>
      <c r="E375" s="116"/>
      <c r="F375" s="404"/>
      <c r="G375" s="116"/>
      <c r="H375" s="116"/>
      <c r="I375" s="116"/>
      <c r="J375" s="116"/>
      <c r="K375" s="116"/>
      <c r="L375" s="116"/>
      <c r="M375" s="116"/>
      <c r="N375" s="116"/>
      <c r="O375" s="116"/>
      <c r="P375" s="116"/>
      <c r="Q375" s="116"/>
      <c r="R375" s="116"/>
      <c r="S375" s="116"/>
      <c r="T375" s="116"/>
      <c r="U375" s="116"/>
      <c r="V375" s="116"/>
      <c r="W375" s="116"/>
      <c r="X375" s="116"/>
      <c r="Y375" s="116"/>
    </row>
    <row r="376" spans="1:25" ht="15.75" customHeight="1">
      <c r="A376" s="116"/>
      <c r="B376" s="116"/>
      <c r="C376" s="116"/>
      <c r="D376" s="116"/>
      <c r="E376" s="116"/>
      <c r="F376" s="404"/>
      <c r="G376" s="116"/>
      <c r="H376" s="116"/>
      <c r="I376" s="116"/>
      <c r="J376" s="116"/>
      <c r="K376" s="116"/>
      <c r="L376" s="116"/>
      <c r="M376" s="116"/>
      <c r="N376" s="116"/>
      <c r="O376" s="116"/>
      <c r="P376" s="116"/>
      <c r="Q376" s="116"/>
      <c r="R376" s="116"/>
      <c r="S376" s="116"/>
      <c r="T376" s="116"/>
      <c r="U376" s="116"/>
      <c r="V376" s="116"/>
      <c r="W376" s="116"/>
      <c r="X376" s="116"/>
      <c r="Y376" s="116"/>
    </row>
    <row r="377" spans="1:25" ht="15.75" customHeight="1">
      <c r="A377" s="116"/>
      <c r="B377" s="116"/>
      <c r="C377" s="116"/>
      <c r="D377" s="116"/>
      <c r="E377" s="116"/>
      <c r="F377" s="404"/>
      <c r="G377" s="116"/>
      <c r="H377" s="116"/>
      <c r="I377" s="116"/>
      <c r="J377" s="116"/>
      <c r="K377" s="116"/>
      <c r="L377" s="116"/>
      <c r="M377" s="116"/>
      <c r="N377" s="116"/>
      <c r="O377" s="116"/>
      <c r="P377" s="116"/>
      <c r="Q377" s="116"/>
      <c r="R377" s="116"/>
      <c r="S377" s="116"/>
      <c r="T377" s="116"/>
      <c r="U377" s="116"/>
      <c r="V377" s="116"/>
      <c r="W377" s="116"/>
      <c r="X377" s="116"/>
      <c r="Y377" s="116"/>
    </row>
    <row r="378" spans="1:25" ht="15.75" customHeight="1">
      <c r="A378" s="116"/>
      <c r="B378" s="116"/>
      <c r="C378" s="116"/>
      <c r="D378" s="116"/>
      <c r="E378" s="116"/>
      <c r="F378" s="404"/>
      <c r="G378" s="116"/>
      <c r="H378" s="116"/>
      <c r="I378" s="116"/>
      <c r="J378" s="116"/>
      <c r="K378" s="116"/>
      <c r="L378" s="116"/>
      <c r="M378" s="116"/>
      <c r="N378" s="116"/>
      <c r="O378" s="116"/>
      <c r="P378" s="116"/>
      <c r="Q378" s="116"/>
      <c r="R378" s="116"/>
      <c r="S378" s="116"/>
      <c r="T378" s="116"/>
      <c r="U378" s="116"/>
      <c r="V378" s="116"/>
      <c r="W378" s="116"/>
      <c r="X378" s="116"/>
      <c r="Y378" s="116"/>
    </row>
    <row r="379" spans="1:25" ht="15.75" customHeight="1">
      <c r="A379" s="116"/>
      <c r="B379" s="116"/>
      <c r="C379" s="116"/>
      <c r="D379" s="116"/>
      <c r="E379" s="116"/>
      <c r="F379" s="404"/>
      <c r="G379" s="116"/>
      <c r="H379" s="116"/>
      <c r="I379" s="116"/>
      <c r="J379" s="116"/>
      <c r="K379" s="116"/>
      <c r="L379" s="116"/>
      <c r="M379" s="116"/>
      <c r="N379" s="116"/>
      <c r="O379" s="116"/>
      <c r="P379" s="116"/>
      <c r="Q379" s="116"/>
      <c r="R379" s="116"/>
      <c r="S379" s="116"/>
      <c r="T379" s="116"/>
      <c r="U379" s="116"/>
      <c r="V379" s="116"/>
      <c r="W379" s="116"/>
      <c r="X379" s="116"/>
      <c r="Y379" s="116"/>
    </row>
    <row r="380" spans="1:25" ht="15.75" customHeight="1">
      <c r="A380" s="116"/>
      <c r="B380" s="116"/>
      <c r="C380" s="116"/>
      <c r="D380" s="116"/>
      <c r="E380" s="116"/>
      <c r="F380" s="404"/>
      <c r="G380" s="116"/>
      <c r="H380" s="116"/>
      <c r="I380" s="116"/>
      <c r="J380" s="116"/>
      <c r="K380" s="116"/>
      <c r="L380" s="116"/>
      <c r="M380" s="116"/>
      <c r="N380" s="116"/>
      <c r="O380" s="116"/>
      <c r="P380" s="116"/>
      <c r="Q380" s="116"/>
      <c r="R380" s="116"/>
      <c r="S380" s="116"/>
      <c r="T380" s="116"/>
      <c r="U380" s="116"/>
      <c r="V380" s="116"/>
      <c r="W380" s="116"/>
      <c r="X380" s="116"/>
      <c r="Y380" s="116"/>
    </row>
    <row r="381" spans="1:25" ht="15.75" customHeight="1">
      <c r="A381" s="116"/>
      <c r="B381" s="116"/>
      <c r="C381" s="116"/>
      <c r="D381" s="116"/>
      <c r="E381" s="116"/>
      <c r="F381" s="404"/>
      <c r="G381" s="116"/>
      <c r="H381" s="116"/>
      <c r="I381" s="116"/>
      <c r="J381" s="116"/>
      <c r="K381" s="116"/>
      <c r="L381" s="116"/>
      <c r="M381" s="116"/>
      <c r="N381" s="116"/>
      <c r="O381" s="116"/>
      <c r="P381" s="116"/>
      <c r="Q381" s="116"/>
      <c r="R381" s="116"/>
      <c r="S381" s="116"/>
      <c r="T381" s="116"/>
      <c r="U381" s="116"/>
      <c r="V381" s="116"/>
      <c r="W381" s="116"/>
      <c r="X381" s="116"/>
      <c r="Y381" s="116"/>
    </row>
    <row r="382" spans="1:25" ht="15.75" customHeight="1">
      <c r="A382" s="116"/>
      <c r="B382" s="116"/>
      <c r="C382" s="116"/>
      <c r="D382" s="116"/>
      <c r="E382" s="116"/>
      <c r="F382" s="404"/>
      <c r="G382" s="116"/>
      <c r="H382" s="116"/>
      <c r="I382" s="116"/>
      <c r="J382" s="116"/>
      <c r="K382" s="116"/>
      <c r="L382" s="116"/>
      <c r="M382" s="116"/>
      <c r="N382" s="116"/>
      <c r="O382" s="116"/>
      <c r="P382" s="116"/>
      <c r="Q382" s="116"/>
      <c r="R382" s="116"/>
      <c r="S382" s="116"/>
      <c r="T382" s="116"/>
      <c r="U382" s="116"/>
      <c r="V382" s="116"/>
      <c r="W382" s="116"/>
      <c r="X382" s="116"/>
      <c r="Y382" s="116"/>
    </row>
    <row r="383" spans="1:25" ht="15.75" customHeight="1">
      <c r="A383" s="116"/>
      <c r="B383" s="116"/>
      <c r="C383" s="116"/>
      <c r="D383" s="116"/>
      <c r="E383" s="116"/>
      <c r="F383" s="404"/>
      <c r="G383" s="116"/>
      <c r="H383" s="116"/>
      <c r="I383" s="116"/>
      <c r="J383" s="116"/>
      <c r="K383" s="116"/>
      <c r="L383" s="116"/>
      <c r="M383" s="116"/>
      <c r="N383" s="116"/>
      <c r="O383" s="116"/>
      <c r="P383" s="116"/>
      <c r="Q383" s="116"/>
      <c r="R383" s="116"/>
      <c r="S383" s="116"/>
      <c r="T383" s="116"/>
      <c r="U383" s="116"/>
      <c r="V383" s="116"/>
      <c r="W383" s="116"/>
      <c r="X383" s="116"/>
      <c r="Y383" s="116"/>
    </row>
    <row r="384" spans="1:25" ht="15.75" customHeight="1">
      <c r="A384" s="116"/>
      <c r="B384" s="116"/>
      <c r="C384" s="116"/>
      <c r="D384" s="116"/>
      <c r="E384" s="116"/>
      <c r="F384" s="404"/>
      <c r="G384" s="116"/>
      <c r="H384" s="116"/>
      <c r="I384" s="116"/>
      <c r="J384" s="116"/>
      <c r="K384" s="116"/>
      <c r="L384" s="116"/>
      <c r="M384" s="116"/>
      <c r="N384" s="116"/>
      <c r="O384" s="116"/>
      <c r="P384" s="116"/>
      <c r="Q384" s="116"/>
      <c r="R384" s="116"/>
      <c r="S384" s="116"/>
      <c r="T384" s="116"/>
      <c r="U384" s="116"/>
      <c r="V384" s="116"/>
      <c r="W384" s="116"/>
      <c r="X384" s="116"/>
      <c r="Y384" s="116"/>
    </row>
    <row r="385" spans="1:25" ht="15.75" customHeight="1">
      <c r="A385" s="116"/>
      <c r="B385" s="116"/>
      <c r="C385" s="116"/>
      <c r="D385" s="116"/>
      <c r="E385" s="116"/>
      <c r="F385" s="404"/>
      <c r="G385" s="116"/>
      <c r="H385" s="116"/>
      <c r="I385" s="116"/>
      <c r="J385" s="116"/>
      <c r="K385" s="116"/>
      <c r="L385" s="116"/>
      <c r="M385" s="116"/>
      <c r="N385" s="116"/>
      <c r="O385" s="116"/>
      <c r="P385" s="116"/>
      <c r="Q385" s="116"/>
      <c r="R385" s="116"/>
      <c r="S385" s="116"/>
      <c r="T385" s="116"/>
      <c r="U385" s="116"/>
      <c r="V385" s="116"/>
      <c r="W385" s="116"/>
      <c r="X385" s="116"/>
      <c r="Y385" s="116"/>
    </row>
    <row r="386" spans="1:25" ht="15.75" customHeight="1">
      <c r="A386" s="116"/>
      <c r="B386" s="116"/>
      <c r="C386" s="116"/>
      <c r="D386" s="116"/>
      <c r="E386" s="116"/>
      <c r="F386" s="404"/>
      <c r="G386" s="116"/>
      <c r="H386" s="116"/>
      <c r="I386" s="116"/>
      <c r="J386" s="116"/>
      <c r="K386" s="116"/>
      <c r="L386" s="116"/>
      <c r="M386" s="116"/>
      <c r="N386" s="116"/>
      <c r="O386" s="116"/>
      <c r="P386" s="116"/>
      <c r="Q386" s="116"/>
      <c r="R386" s="116"/>
      <c r="S386" s="116"/>
      <c r="T386" s="116"/>
      <c r="U386" s="116"/>
      <c r="V386" s="116"/>
      <c r="W386" s="116"/>
      <c r="X386" s="116"/>
      <c r="Y386" s="116"/>
    </row>
    <row r="387" spans="1:25" ht="15.75" customHeight="1">
      <c r="A387" s="116"/>
      <c r="B387" s="116"/>
      <c r="C387" s="116"/>
      <c r="D387" s="116"/>
      <c r="E387" s="116"/>
      <c r="F387" s="404"/>
      <c r="G387" s="116"/>
      <c r="H387" s="116"/>
      <c r="I387" s="116"/>
      <c r="J387" s="116"/>
      <c r="K387" s="116"/>
      <c r="L387" s="116"/>
      <c r="M387" s="116"/>
      <c r="N387" s="116"/>
      <c r="O387" s="116"/>
      <c r="P387" s="116"/>
      <c r="Q387" s="116"/>
      <c r="R387" s="116"/>
      <c r="S387" s="116"/>
      <c r="T387" s="116"/>
      <c r="U387" s="116"/>
      <c r="V387" s="116"/>
      <c r="W387" s="116"/>
      <c r="X387" s="116"/>
      <c r="Y387" s="116"/>
    </row>
    <row r="388" spans="1:25" ht="15.75" customHeight="1">
      <c r="A388" s="116"/>
      <c r="B388" s="116"/>
      <c r="C388" s="116"/>
      <c r="D388" s="116"/>
      <c r="E388" s="116"/>
      <c r="F388" s="404"/>
      <c r="G388" s="116"/>
      <c r="H388" s="116"/>
      <c r="I388" s="116"/>
      <c r="J388" s="116"/>
      <c r="K388" s="116"/>
      <c r="L388" s="116"/>
      <c r="M388" s="116"/>
      <c r="N388" s="116"/>
      <c r="O388" s="116"/>
      <c r="P388" s="116"/>
      <c r="Q388" s="116"/>
      <c r="R388" s="116"/>
      <c r="S388" s="116"/>
      <c r="T388" s="116"/>
      <c r="U388" s="116"/>
      <c r="V388" s="116"/>
      <c r="W388" s="116"/>
      <c r="X388" s="116"/>
      <c r="Y388" s="116"/>
    </row>
    <row r="389" spans="1:25" ht="15.75" customHeight="1">
      <c r="A389" s="116"/>
      <c r="B389" s="116"/>
      <c r="C389" s="116"/>
      <c r="D389" s="116"/>
      <c r="E389" s="116"/>
      <c r="F389" s="404"/>
      <c r="G389" s="116"/>
      <c r="H389" s="116"/>
      <c r="I389" s="116"/>
      <c r="J389" s="116"/>
      <c r="K389" s="116"/>
      <c r="L389" s="116"/>
      <c r="M389" s="116"/>
      <c r="N389" s="116"/>
      <c r="O389" s="116"/>
      <c r="P389" s="116"/>
      <c r="Q389" s="116"/>
      <c r="R389" s="116"/>
      <c r="S389" s="116"/>
      <c r="T389" s="116"/>
      <c r="U389" s="116"/>
      <c r="V389" s="116"/>
      <c r="W389" s="116"/>
      <c r="X389" s="116"/>
      <c r="Y389" s="116"/>
    </row>
    <row r="390" spans="1:25" ht="15.75" customHeight="1">
      <c r="A390" s="116"/>
      <c r="B390" s="116"/>
      <c r="C390" s="116"/>
      <c r="D390" s="116"/>
      <c r="E390" s="116"/>
      <c r="F390" s="404"/>
      <c r="G390" s="116"/>
      <c r="H390" s="116"/>
      <c r="I390" s="116"/>
      <c r="J390" s="116"/>
      <c r="K390" s="116"/>
      <c r="L390" s="116"/>
      <c r="M390" s="116"/>
      <c r="N390" s="116"/>
      <c r="O390" s="116"/>
      <c r="P390" s="116"/>
      <c r="Q390" s="116"/>
      <c r="R390" s="116"/>
      <c r="S390" s="116"/>
      <c r="T390" s="116"/>
      <c r="U390" s="116"/>
      <c r="V390" s="116"/>
      <c r="W390" s="116"/>
      <c r="X390" s="116"/>
      <c r="Y390" s="116"/>
    </row>
    <row r="391" spans="1:25" ht="15.75" customHeight="1">
      <c r="A391" s="116"/>
      <c r="B391" s="116"/>
      <c r="C391" s="116"/>
      <c r="D391" s="116"/>
      <c r="E391" s="116"/>
      <c r="F391" s="404"/>
      <c r="G391" s="116"/>
      <c r="H391" s="116"/>
      <c r="I391" s="116"/>
      <c r="J391" s="116"/>
      <c r="K391" s="116"/>
      <c r="L391" s="116"/>
      <c r="M391" s="116"/>
      <c r="N391" s="116"/>
      <c r="O391" s="116"/>
      <c r="P391" s="116"/>
      <c r="Q391" s="116"/>
      <c r="R391" s="116"/>
      <c r="S391" s="116"/>
      <c r="T391" s="116"/>
      <c r="U391" s="116"/>
      <c r="V391" s="116"/>
      <c r="W391" s="116"/>
      <c r="X391" s="116"/>
      <c r="Y391" s="116"/>
    </row>
    <row r="392" spans="1:25" ht="15.75" customHeight="1">
      <c r="A392" s="116"/>
      <c r="B392" s="116"/>
      <c r="C392" s="116"/>
      <c r="D392" s="116"/>
      <c r="E392" s="116"/>
      <c r="F392" s="404"/>
      <c r="G392" s="116"/>
      <c r="H392" s="116"/>
      <c r="I392" s="116"/>
      <c r="J392" s="116"/>
      <c r="K392" s="116"/>
      <c r="L392" s="116"/>
      <c r="M392" s="116"/>
      <c r="N392" s="116"/>
      <c r="O392" s="116"/>
      <c r="P392" s="116"/>
      <c r="Q392" s="116"/>
      <c r="R392" s="116"/>
      <c r="S392" s="116"/>
      <c r="T392" s="116"/>
      <c r="U392" s="116"/>
      <c r="V392" s="116"/>
      <c r="W392" s="116"/>
      <c r="X392" s="116"/>
      <c r="Y392" s="116"/>
    </row>
    <row r="393" spans="1:25" ht="15.75" customHeight="1">
      <c r="A393" s="116"/>
      <c r="B393" s="116"/>
      <c r="C393" s="116"/>
      <c r="D393" s="116"/>
      <c r="E393" s="116"/>
      <c r="F393" s="404"/>
      <c r="G393" s="116"/>
      <c r="H393" s="116"/>
      <c r="I393" s="116"/>
      <c r="J393" s="116"/>
      <c r="K393" s="116"/>
      <c r="L393" s="116"/>
      <c r="M393" s="116"/>
      <c r="N393" s="116"/>
      <c r="O393" s="116"/>
      <c r="P393" s="116"/>
      <c r="Q393" s="116"/>
      <c r="R393" s="116"/>
      <c r="S393" s="116"/>
      <c r="T393" s="116"/>
      <c r="U393" s="116"/>
      <c r="V393" s="116"/>
      <c r="W393" s="116"/>
      <c r="X393" s="116"/>
      <c r="Y393" s="116"/>
    </row>
    <row r="394" spans="1:25" ht="15.75" customHeight="1">
      <c r="A394" s="116"/>
      <c r="B394" s="116"/>
      <c r="C394" s="116"/>
      <c r="D394" s="116"/>
      <c r="E394" s="116"/>
      <c r="F394" s="404"/>
      <c r="G394" s="116"/>
      <c r="H394" s="116"/>
      <c r="I394" s="116"/>
      <c r="J394" s="116"/>
      <c r="K394" s="116"/>
      <c r="L394" s="116"/>
      <c r="M394" s="116"/>
      <c r="N394" s="116"/>
      <c r="O394" s="116"/>
      <c r="P394" s="116"/>
      <c r="Q394" s="116"/>
      <c r="R394" s="116"/>
      <c r="S394" s="116"/>
      <c r="T394" s="116"/>
      <c r="U394" s="116"/>
      <c r="V394" s="116"/>
      <c r="W394" s="116"/>
      <c r="X394" s="116"/>
      <c r="Y394" s="116"/>
    </row>
    <row r="395" spans="1:25" ht="15.75" customHeight="1">
      <c r="A395" s="116"/>
      <c r="B395" s="116"/>
      <c r="C395" s="116"/>
      <c r="D395" s="116"/>
      <c r="E395" s="116"/>
      <c r="F395" s="404"/>
      <c r="G395" s="116"/>
      <c r="H395" s="116"/>
      <c r="I395" s="116"/>
      <c r="J395" s="116"/>
      <c r="K395" s="116"/>
      <c r="L395" s="116"/>
      <c r="M395" s="116"/>
      <c r="N395" s="116"/>
      <c r="O395" s="116"/>
      <c r="P395" s="116"/>
      <c r="Q395" s="116"/>
      <c r="R395" s="116"/>
      <c r="S395" s="116"/>
      <c r="T395" s="116"/>
      <c r="U395" s="116"/>
      <c r="V395" s="116"/>
      <c r="W395" s="116"/>
      <c r="X395" s="116"/>
      <c r="Y395" s="116"/>
    </row>
    <row r="396" spans="1:25" ht="15.75" customHeight="1">
      <c r="A396" s="116"/>
      <c r="B396" s="116"/>
      <c r="C396" s="116"/>
      <c r="D396" s="116"/>
      <c r="E396" s="116"/>
      <c r="F396" s="404"/>
      <c r="G396" s="116"/>
      <c r="H396" s="116"/>
      <c r="I396" s="116"/>
      <c r="J396" s="116"/>
      <c r="K396" s="116"/>
      <c r="L396" s="116"/>
      <c r="M396" s="116"/>
      <c r="N396" s="116"/>
      <c r="O396" s="116"/>
      <c r="P396" s="116"/>
      <c r="Q396" s="116"/>
      <c r="R396" s="116"/>
      <c r="S396" s="116"/>
      <c r="T396" s="116"/>
      <c r="U396" s="116"/>
      <c r="V396" s="116"/>
      <c r="W396" s="116"/>
      <c r="X396" s="116"/>
      <c r="Y396" s="116"/>
    </row>
    <row r="397" spans="1:25" ht="15.75" customHeight="1">
      <c r="A397" s="116"/>
      <c r="B397" s="116"/>
      <c r="C397" s="116"/>
      <c r="D397" s="116"/>
      <c r="E397" s="116"/>
      <c r="F397" s="404"/>
      <c r="G397" s="116"/>
      <c r="H397" s="116"/>
      <c r="I397" s="116"/>
      <c r="J397" s="116"/>
      <c r="K397" s="116"/>
      <c r="L397" s="116"/>
      <c r="M397" s="116"/>
      <c r="N397" s="116"/>
      <c r="O397" s="116"/>
      <c r="P397" s="116"/>
      <c r="Q397" s="116"/>
      <c r="R397" s="116"/>
      <c r="S397" s="116"/>
      <c r="T397" s="116"/>
      <c r="U397" s="116"/>
      <c r="V397" s="116"/>
      <c r="W397" s="116"/>
      <c r="X397" s="116"/>
      <c r="Y397" s="116"/>
    </row>
    <row r="398" spans="1:25" ht="15.75" customHeight="1">
      <c r="A398" s="116"/>
      <c r="B398" s="116"/>
      <c r="C398" s="116"/>
      <c r="D398" s="116"/>
      <c r="E398" s="116"/>
      <c r="F398" s="404"/>
      <c r="G398" s="116"/>
      <c r="H398" s="116"/>
      <c r="I398" s="116"/>
      <c r="J398" s="116"/>
      <c r="K398" s="116"/>
      <c r="L398" s="116"/>
      <c r="M398" s="116"/>
      <c r="N398" s="116"/>
      <c r="O398" s="116"/>
      <c r="P398" s="116"/>
      <c r="Q398" s="116"/>
      <c r="R398" s="116"/>
      <c r="S398" s="116"/>
      <c r="T398" s="116"/>
      <c r="U398" s="116"/>
      <c r="V398" s="116"/>
      <c r="W398" s="116"/>
      <c r="X398" s="116"/>
      <c r="Y398" s="116"/>
    </row>
    <row r="399" spans="1:25" ht="15.75" customHeight="1">
      <c r="A399" s="116"/>
      <c r="B399" s="116"/>
      <c r="C399" s="116"/>
      <c r="D399" s="116"/>
      <c r="E399" s="116"/>
      <c r="F399" s="404"/>
      <c r="G399" s="116"/>
      <c r="H399" s="116"/>
      <c r="I399" s="116"/>
      <c r="J399" s="116"/>
      <c r="K399" s="116"/>
      <c r="L399" s="116"/>
      <c r="M399" s="116"/>
      <c r="N399" s="116"/>
      <c r="O399" s="116"/>
      <c r="P399" s="116"/>
      <c r="Q399" s="116"/>
      <c r="R399" s="116"/>
      <c r="S399" s="116"/>
      <c r="T399" s="116"/>
      <c r="U399" s="116"/>
      <c r="V399" s="116"/>
      <c r="W399" s="116"/>
      <c r="X399" s="116"/>
      <c r="Y399" s="116"/>
    </row>
    <row r="400" spans="1:25" ht="15.75" customHeight="1">
      <c r="A400" s="116"/>
      <c r="B400" s="116"/>
      <c r="C400" s="116"/>
      <c r="D400" s="116"/>
      <c r="E400" s="116"/>
      <c r="F400" s="404"/>
      <c r="G400" s="116"/>
      <c r="H400" s="116"/>
      <c r="I400" s="116"/>
      <c r="J400" s="116"/>
      <c r="K400" s="116"/>
      <c r="L400" s="116"/>
      <c r="M400" s="116"/>
      <c r="N400" s="116"/>
      <c r="O400" s="116"/>
      <c r="P400" s="116"/>
      <c r="Q400" s="116"/>
      <c r="R400" s="116"/>
      <c r="S400" s="116"/>
      <c r="T400" s="116"/>
      <c r="U400" s="116"/>
      <c r="V400" s="116"/>
      <c r="W400" s="116"/>
      <c r="X400" s="116"/>
      <c r="Y400" s="116"/>
    </row>
    <row r="401" spans="1:25" ht="15.75" customHeight="1">
      <c r="A401" s="116"/>
      <c r="B401" s="116"/>
      <c r="C401" s="116"/>
      <c r="D401" s="116"/>
      <c r="E401" s="116"/>
      <c r="F401" s="404"/>
      <c r="G401" s="116"/>
      <c r="H401" s="116"/>
      <c r="I401" s="116"/>
      <c r="J401" s="116"/>
      <c r="K401" s="116"/>
      <c r="L401" s="116"/>
      <c r="M401" s="116"/>
      <c r="N401" s="116"/>
      <c r="O401" s="116"/>
      <c r="P401" s="116"/>
      <c r="Q401" s="116"/>
      <c r="R401" s="116"/>
      <c r="S401" s="116"/>
      <c r="T401" s="116"/>
      <c r="U401" s="116"/>
      <c r="V401" s="116"/>
      <c r="W401" s="116"/>
      <c r="X401" s="116"/>
      <c r="Y401" s="116"/>
    </row>
    <row r="402" spans="1:25" ht="15.75" customHeight="1">
      <c r="A402" s="116"/>
      <c r="B402" s="116"/>
      <c r="C402" s="116"/>
      <c r="D402" s="116"/>
      <c r="E402" s="116"/>
      <c r="F402" s="404"/>
      <c r="G402" s="116"/>
      <c r="H402" s="116"/>
      <c r="I402" s="116"/>
      <c r="J402" s="116"/>
      <c r="K402" s="116"/>
      <c r="L402" s="116"/>
      <c r="M402" s="116"/>
      <c r="N402" s="116"/>
      <c r="O402" s="116"/>
      <c r="P402" s="116"/>
      <c r="Q402" s="116"/>
      <c r="R402" s="116"/>
      <c r="S402" s="116"/>
      <c r="T402" s="116"/>
      <c r="U402" s="116"/>
      <c r="V402" s="116"/>
      <c r="W402" s="116"/>
      <c r="X402" s="116"/>
      <c r="Y402" s="116"/>
    </row>
    <row r="403" spans="1:25" ht="15.75" customHeight="1">
      <c r="A403" s="116"/>
      <c r="B403" s="116"/>
      <c r="C403" s="116"/>
      <c r="D403" s="116"/>
      <c r="E403" s="116"/>
      <c r="F403" s="404"/>
      <c r="G403" s="116"/>
      <c r="H403" s="116"/>
      <c r="I403" s="116"/>
      <c r="J403" s="116"/>
      <c r="K403" s="116"/>
      <c r="L403" s="116"/>
      <c r="M403" s="116"/>
      <c r="N403" s="116"/>
      <c r="O403" s="116"/>
      <c r="P403" s="116"/>
      <c r="Q403" s="116"/>
      <c r="R403" s="116"/>
      <c r="S403" s="116"/>
      <c r="T403" s="116"/>
      <c r="U403" s="116"/>
      <c r="V403" s="116"/>
      <c r="W403" s="116"/>
      <c r="X403" s="116"/>
      <c r="Y403" s="116"/>
    </row>
    <row r="404" spans="1:25" ht="15.75" customHeight="1">
      <c r="A404" s="116"/>
      <c r="B404" s="116"/>
      <c r="C404" s="116"/>
      <c r="D404" s="116"/>
      <c r="E404" s="116"/>
      <c r="F404" s="404"/>
      <c r="G404" s="116"/>
      <c r="H404" s="116"/>
      <c r="I404" s="116"/>
      <c r="J404" s="116"/>
      <c r="K404" s="116"/>
      <c r="L404" s="116"/>
      <c r="M404" s="116"/>
      <c r="N404" s="116"/>
      <c r="O404" s="116"/>
      <c r="P404" s="116"/>
      <c r="Q404" s="116"/>
      <c r="R404" s="116"/>
      <c r="S404" s="116"/>
      <c r="T404" s="116"/>
      <c r="U404" s="116"/>
      <c r="V404" s="116"/>
      <c r="W404" s="116"/>
      <c r="X404" s="116"/>
      <c r="Y404" s="116"/>
    </row>
    <row r="405" spans="1:25" ht="15.75" customHeight="1">
      <c r="A405" s="116"/>
      <c r="B405" s="116"/>
      <c r="C405" s="116"/>
      <c r="D405" s="116"/>
      <c r="E405" s="116"/>
      <c r="F405" s="404"/>
      <c r="G405" s="116"/>
      <c r="H405" s="116"/>
      <c r="I405" s="116"/>
      <c r="J405" s="116"/>
      <c r="K405" s="116"/>
      <c r="L405" s="116"/>
      <c r="M405" s="116"/>
      <c r="N405" s="116"/>
      <c r="O405" s="116"/>
      <c r="P405" s="116"/>
      <c r="Q405" s="116"/>
      <c r="R405" s="116"/>
      <c r="S405" s="116"/>
      <c r="T405" s="116"/>
      <c r="U405" s="116"/>
      <c r="V405" s="116"/>
      <c r="W405" s="116"/>
      <c r="X405" s="116"/>
      <c r="Y405" s="116"/>
    </row>
    <row r="406" spans="1:25" ht="15.75" customHeight="1">
      <c r="A406" s="116"/>
      <c r="B406" s="116"/>
      <c r="C406" s="116"/>
      <c r="D406" s="116"/>
      <c r="E406" s="116"/>
      <c r="F406" s="404"/>
      <c r="G406" s="116"/>
      <c r="H406" s="116"/>
      <c r="I406" s="116"/>
      <c r="J406" s="116"/>
      <c r="K406" s="116"/>
      <c r="L406" s="116"/>
      <c r="M406" s="116"/>
      <c r="N406" s="116"/>
      <c r="O406" s="116"/>
      <c r="P406" s="116"/>
      <c r="Q406" s="116"/>
      <c r="R406" s="116"/>
      <c r="S406" s="116"/>
      <c r="T406" s="116"/>
      <c r="U406" s="116"/>
      <c r="V406" s="116"/>
      <c r="W406" s="116"/>
      <c r="X406" s="116"/>
      <c r="Y406" s="116"/>
    </row>
    <row r="407" spans="1:25" ht="15.75" customHeight="1">
      <c r="A407" s="116"/>
      <c r="B407" s="116"/>
      <c r="C407" s="116"/>
      <c r="D407" s="116"/>
      <c r="E407" s="116"/>
      <c r="F407" s="404"/>
      <c r="G407" s="116"/>
      <c r="H407" s="116"/>
      <c r="I407" s="116"/>
      <c r="J407" s="116"/>
      <c r="K407" s="116"/>
      <c r="L407" s="116"/>
      <c r="M407" s="116"/>
      <c r="N407" s="116"/>
      <c r="O407" s="116"/>
      <c r="P407" s="116"/>
      <c r="Q407" s="116"/>
      <c r="R407" s="116"/>
      <c r="S407" s="116"/>
      <c r="T407" s="116"/>
      <c r="U407" s="116"/>
      <c r="V407" s="116"/>
      <c r="W407" s="116"/>
      <c r="X407" s="116"/>
      <c r="Y407" s="116"/>
    </row>
    <row r="408" spans="1:25" ht="15.75" customHeight="1">
      <c r="A408" s="116"/>
      <c r="B408" s="116"/>
      <c r="C408" s="116"/>
      <c r="D408" s="116"/>
      <c r="E408" s="116"/>
      <c r="F408" s="404"/>
      <c r="G408" s="116"/>
      <c r="H408" s="116"/>
      <c r="I408" s="116"/>
      <c r="J408" s="116"/>
      <c r="K408" s="116"/>
      <c r="L408" s="116"/>
      <c r="M408" s="116"/>
      <c r="N408" s="116"/>
      <c r="O408" s="116"/>
      <c r="P408" s="116"/>
      <c r="Q408" s="116"/>
      <c r="R408" s="116"/>
      <c r="S408" s="116"/>
      <c r="T408" s="116"/>
      <c r="U408" s="116"/>
      <c r="V408" s="116"/>
      <c r="W408" s="116"/>
      <c r="X408" s="116"/>
      <c r="Y408" s="116"/>
    </row>
    <row r="409" spans="1:25" ht="15.75" customHeight="1">
      <c r="A409" s="116"/>
      <c r="B409" s="116"/>
      <c r="C409" s="116"/>
      <c r="D409" s="116"/>
      <c r="E409" s="116"/>
      <c r="F409" s="404"/>
      <c r="G409" s="116"/>
      <c r="H409" s="116"/>
      <c r="I409" s="116"/>
      <c r="J409" s="116"/>
      <c r="K409" s="116"/>
      <c r="L409" s="116"/>
      <c r="M409" s="116"/>
      <c r="N409" s="116"/>
      <c r="O409" s="116"/>
      <c r="P409" s="116"/>
      <c r="Q409" s="116"/>
      <c r="R409" s="116"/>
      <c r="S409" s="116"/>
      <c r="T409" s="116"/>
      <c r="U409" s="116"/>
      <c r="V409" s="116"/>
      <c r="W409" s="116"/>
      <c r="X409" s="116"/>
      <c r="Y409" s="116"/>
    </row>
    <row r="410" spans="1:25" ht="15.75" customHeight="1">
      <c r="A410" s="116"/>
      <c r="B410" s="116"/>
      <c r="C410" s="116"/>
      <c r="D410" s="116"/>
      <c r="E410" s="116"/>
      <c r="F410" s="404"/>
      <c r="G410" s="116"/>
      <c r="H410" s="116"/>
      <c r="I410" s="116"/>
      <c r="J410" s="116"/>
      <c r="K410" s="116"/>
      <c r="L410" s="116"/>
      <c r="M410" s="116"/>
      <c r="N410" s="116"/>
      <c r="O410" s="116"/>
      <c r="P410" s="116"/>
      <c r="Q410" s="116"/>
      <c r="R410" s="116"/>
      <c r="S410" s="116"/>
      <c r="T410" s="116"/>
      <c r="U410" s="116"/>
      <c r="V410" s="116"/>
      <c r="W410" s="116"/>
      <c r="X410" s="116"/>
      <c r="Y410" s="116"/>
    </row>
    <row r="411" spans="1:25" ht="15.75" customHeight="1">
      <c r="A411" s="116"/>
      <c r="B411" s="116"/>
      <c r="C411" s="116"/>
      <c r="D411" s="116"/>
      <c r="E411" s="116"/>
      <c r="F411" s="404"/>
      <c r="G411" s="116"/>
      <c r="H411" s="116"/>
      <c r="I411" s="116"/>
      <c r="J411" s="116"/>
      <c r="K411" s="116"/>
      <c r="L411" s="116"/>
      <c r="M411" s="116"/>
      <c r="N411" s="116"/>
      <c r="O411" s="116"/>
      <c r="P411" s="116"/>
      <c r="Q411" s="116"/>
      <c r="R411" s="116"/>
      <c r="S411" s="116"/>
      <c r="T411" s="116"/>
      <c r="U411" s="116"/>
      <c r="V411" s="116"/>
      <c r="W411" s="116"/>
      <c r="X411" s="116"/>
      <c r="Y411" s="116"/>
    </row>
    <row r="412" spans="1:25" ht="15.75" customHeight="1">
      <c r="A412" s="116"/>
      <c r="B412" s="116"/>
      <c r="C412" s="116"/>
      <c r="D412" s="116"/>
      <c r="E412" s="116"/>
      <c r="F412" s="404"/>
      <c r="G412" s="116"/>
      <c r="H412" s="116"/>
      <c r="I412" s="116"/>
      <c r="J412" s="116"/>
      <c r="K412" s="116"/>
      <c r="L412" s="116"/>
      <c r="M412" s="116"/>
      <c r="N412" s="116"/>
      <c r="O412" s="116"/>
      <c r="P412" s="116"/>
      <c r="Q412" s="116"/>
      <c r="R412" s="116"/>
      <c r="S412" s="116"/>
      <c r="T412" s="116"/>
      <c r="U412" s="116"/>
      <c r="V412" s="116"/>
      <c r="W412" s="116"/>
      <c r="X412" s="116"/>
      <c r="Y412" s="116"/>
    </row>
    <row r="413" spans="1:25" ht="15.75" customHeight="1">
      <c r="A413" s="116"/>
      <c r="B413" s="116"/>
      <c r="C413" s="116"/>
      <c r="D413" s="116"/>
      <c r="E413" s="116"/>
      <c r="F413" s="404"/>
      <c r="G413" s="116"/>
      <c r="H413" s="116"/>
      <c r="I413" s="116"/>
      <c r="J413" s="116"/>
      <c r="K413" s="116"/>
      <c r="L413" s="116"/>
      <c r="M413" s="116"/>
      <c r="N413" s="116"/>
      <c r="O413" s="116"/>
      <c r="P413" s="116"/>
      <c r="Q413" s="116"/>
      <c r="R413" s="116"/>
      <c r="S413" s="116"/>
      <c r="T413" s="116"/>
      <c r="U413" s="116"/>
      <c r="V413" s="116"/>
      <c r="W413" s="116"/>
      <c r="X413" s="116"/>
      <c r="Y413" s="116"/>
    </row>
    <row r="414" spans="1:25" ht="15.75" customHeight="1">
      <c r="A414" s="116"/>
      <c r="B414" s="116"/>
      <c r="C414" s="116"/>
      <c r="D414" s="116"/>
      <c r="E414" s="116"/>
      <c r="F414" s="404"/>
      <c r="G414" s="116"/>
      <c r="H414" s="116"/>
      <c r="I414" s="116"/>
      <c r="J414" s="116"/>
      <c r="K414" s="116"/>
      <c r="L414" s="116"/>
      <c r="M414" s="116"/>
      <c r="N414" s="116"/>
      <c r="O414" s="116"/>
      <c r="P414" s="116"/>
      <c r="Q414" s="116"/>
      <c r="R414" s="116"/>
      <c r="S414" s="116"/>
      <c r="T414" s="116"/>
      <c r="U414" s="116"/>
      <c r="V414" s="116"/>
      <c r="W414" s="116"/>
      <c r="X414" s="116"/>
      <c r="Y414" s="116"/>
    </row>
    <row r="415" spans="1:25" ht="15.75" customHeight="1">
      <c r="A415" s="116"/>
      <c r="B415" s="116"/>
      <c r="C415" s="116"/>
      <c r="D415" s="116"/>
      <c r="E415" s="116"/>
      <c r="F415" s="404"/>
      <c r="G415" s="116"/>
      <c r="H415" s="116"/>
      <c r="I415" s="116"/>
      <c r="J415" s="116"/>
      <c r="K415" s="116"/>
      <c r="L415" s="116"/>
      <c r="M415" s="116"/>
      <c r="N415" s="116"/>
      <c r="O415" s="116"/>
      <c r="P415" s="116"/>
      <c r="Q415" s="116"/>
      <c r="R415" s="116"/>
      <c r="S415" s="116"/>
      <c r="T415" s="116"/>
      <c r="U415" s="116"/>
      <c r="V415" s="116"/>
      <c r="W415" s="116"/>
      <c r="X415" s="116"/>
      <c r="Y415" s="116"/>
    </row>
    <row r="416" spans="1:25" ht="15.75" customHeight="1">
      <c r="A416" s="116"/>
      <c r="B416" s="116"/>
      <c r="C416" s="116"/>
      <c r="D416" s="116"/>
      <c r="E416" s="116"/>
      <c r="F416" s="404"/>
      <c r="G416" s="116"/>
      <c r="H416" s="116"/>
      <c r="I416" s="116"/>
      <c r="J416" s="116"/>
      <c r="K416" s="116"/>
      <c r="L416" s="116"/>
      <c r="M416" s="116"/>
      <c r="N416" s="116"/>
      <c r="O416" s="116"/>
      <c r="P416" s="116"/>
      <c r="Q416" s="116"/>
      <c r="R416" s="116"/>
      <c r="S416" s="116"/>
      <c r="T416" s="116"/>
      <c r="U416" s="116"/>
      <c r="V416" s="116"/>
      <c r="W416" s="116"/>
      <c r="X416" s="116"/>
      <c r="Y416" s="116"/>
    </row>
    <row r="417" spans="1:25" ht="15.75" customHeight="1">
      <c r="A417" s="116"/>
      <c r="B417" s="116"/>
      <c r="C417" s="116"/>
      <c r="D417" s="116"/>
      <c r="E417" s="116"/>
      <c r="F417" s="404"/>
      <c r="G417" s="116"/>
      <c r="H417" s="116"/>
      <c r="I417" s="116"/>
      <c r="J417" s="116"/>
      <c r="K417" s="116"/>
      <c r="L417" s="116"/>
      <c r="M417" s="116"/>
      <c r="N417" s="116"/>
      <c r="O417" s="116"/>
      <c r="P417" s="116"/>
      <c r="Q417" s="116"/>
      <c r="R417" s="116"/>
      <c r="S417" s="116"/>
      <c r="T417" s="116"/>
      <c r="U417" s="116"/>
      <c r="V417" s="116"/>
      <c r="W417" s="116"/>
      <c r="X417" s="116"/>
      <c r="Y417" s="116"/>
    </row>
    <row r="418" spans="1:25" ht="15.75" customHeight="1">
      <c r="A418" s="116"/>
      <c r="B418" s="116"/>
      <c r="C418" s="116"/>
      <c r="D418" s="116"/>
      <c r="E418" s="116"/>
      <c r="F418" s="404"/>
      <c r="G418" s="116"/>
      <c r="H418" s="116"/>
      <c r="I418" s="116"/>
      <c r="J418" s="116"/>
      <c r="K418" s="116"/>
      <c r="L418" s="116"/>
      <c r="M418" s="116"/>
      <c r="N418" s="116"/>
      <c r="O418" s="116"/>
      <c r="P418" s="116"/>
      <c r="Q418" s="116"/>
      <c r="R418" s="116"/>
      <c r="S418" s="116"/>
      <c r="T418" s="116"/>
      <c r="U418" s="116"/>
      <c r="V418" s="116"/>
      <c r="W418" s="116"/>
      <c r="X418" s="116"/>
      <c r="Y418" s="116"/>
    </row>
    <row r="419" spans="1:25" ht="15.75" customHeight="1">
      <c r="A419" s="116"/>
      <c r="B419" s="116"/>
      <c r="C419" s="116"/>
      <c r="D419" s="116"/>
      <c r="E419" s="116"/>
      <c r="F419" s="404"/>
      <c r="G419" s="116"/>
      <c r="H419" s="116"/>
      <c r="I419" s="116"/>
      <c r="J419" s="116"/>
      <c r="K419" s="116"/>
      <c r="L419" s="116"/>
      <c r="M419" s="116"/>
      <c r="N419" s="116"/>
      <c r="O419" s="116"/>
      <c r="P419" s="116"/>
      <c r="Q419" s="116"/>
      <c r="R419" s="116"/>
      <c r="S419" s="116"/>
      <c r="T419" s="116"/>
      <c r="U419" s="116"/>
      <c r="V419" s="116"/>
      <c r="W419" s="116"/>
      <c r="X419" s="116"/>
      <c r="Y419" s="116"/>
    </row>
    <row r="420" spans="1:25" ht="15.75" customHeight="1">
      <c r="A420" s="116"/>
      <c r="B420" s="116"/>
      <c r="C420" s="116"/>
      <c r="D420" s="116"/>
      <c r="E420" s="116"/>
      <c r="F420" s="404"/>
      <c r="G420" s="116"/>
      <c r="H420" s="116"/>
      <c r="I420" s="116"/>
      <c r="J420" s="116"/>
      <c r="K420" s="116"/>
      <c r="L420" s="116"/>
      <c r="M420" s="116"/>
      <c r="N420" s="116"/>
      <c r="O420" s="116"/>
      <c r="P420" s="116"/>
      <c r="Q420" s="116"/>
      <c r="R420" s="116"/>
      <c r="S420" s="116"/>
      <c r="T420" s="116"/>
      <c r="U420" s="116"/>
      <c r="V420" s="116"/>
      <c r="W420" s="116"/>
      <c r="X420" s="116"/>
      <c r="Y420" s="116"/>
    </row>
    <row r="421" spans="1:25" ht="15.75" customHeight="1">
      <c r="A421" s="116"/>
      <c r="B421" s="116"/>
      <c r="C421" s="116"/>
      <c r="D421" s="116"/>
      <c r="E421" s="116"/>
      <c r="F421" s="404"/>
      <c r="G421" s="116"/>
      <c r="H421" s="116"/>
      <c r="I421" s="116"/>
      <c r="J421" s="116"/>
      <c r="K421" s="116"/>
      <c r="L421" s="116"/>
      <c r="M421" s="116"/>
      <c r="N421" s="116"/>
      <c r="O421" s="116"/>
      <c r="P421" s="116"/>
      <c r="Q421" s="116"/>
      <c r="R421" s="116"/>
      <c r="S421" s="116"/>
      <c r="T421" s="116"/>
      <c r="U421" s="116"/>
      <c r="V421" s="116"/>
      <c r="W421" s="116"/>
      <c r="X421" s="116"/>
      <c r="Y421" s="116"/>
    </row>
    <row r="422" spans="1:25" ht="15.75" customHeight="1">
      <c r="A422" s="116"/>
      <c r="B422" s="116"/>
      <c r="C422" s="116"/>
      <c r="D422" s="116"/>
      <c r="E422" s="116"/>
      <c r="F422" s="404"/>
      <c r="G422" s="116"/>
      <c r="H422" s="116"/>
      <c r="I422" s="116"/>
      <c r="J422" s="116"/>
      <c r="K422" s="116"/>
      <c r="L422" s="116"/>
      <c r="M422" s="116"/>
      <c r="N422" s="116"/>
      <c r="O422" s="116"/>
      <c r="P422" s="116"/>
      <c r="Q422" s="116"/>
      <c r="R422" s="116"/>
      <c r="S422" s="116"/>
      <c r="T422" s="116"/>
      <c r="U422" s="116"/>
      <c r="V422" s="116"/>
      <c r="W422" s="116"/>
      <c r="X422" s="116"/>
      <c r="Y422" s="116"/>
    </row>
    <row r="423" spans="1:25" ht="15.75" customHeight="1">
      <c r="A423" s="116"/>
      <c r="B423" s="116"/>
      <c r="C423" s="116"/>
      <c r="D423" s="116"/>
      <c r="E423" s="116"/>
      <c r="F423" s="404"/>
      <c r="G423" s="116"/>
      <c r="H423" s="116"/>
      <c r="I423" s="116"/>
      <c r="J423" s="116"/>
      <c r="K423" s="116"/>
      <c r="L423" s="116"/>
      <c r="M423" s="116"/>
      <c r="N423" s="116"/>
      <c r="O423" s="116"/>
      <c r="P423" s="116"/>
      <c r="Q423" s="116"/>
      <c r="R423" s="116"/>
      <c r="S423" s="116"/>
      <c r="T423" s="116"/>
      <c r="U423" s="116"/>
      <c r="V423" s="116"/>
      <c r="W423" s="116"/>
      <c r="X423" s="116"/>
      <c r="Y423" s="116"/>
    </row>
    <row r="424" spans="1:25" ht="15.75" customHeight="1">
      <c r="A424" s="116"/>
      <c r="B424" s="116"/>
      <c r="C424" s="116"/>
      <c r="D424" s="116"/>
      <c r="E424" s="116"/>
      <c r="F424" s="404"/>
      <c r="G424" s="116"/>
      <c r="H424" s="116"/>
      <c r="I424" s="116"/>
      <c r="J424" s="116"/>
      <c r="K424" s="116"/>
      <c r="L424" s="116"/>
      <c r="M424" s="116"/>
      <c r="N424" s="116"/>
      <c r="O424" s="116"/>
      <c r="P424" s="116"/>
      <c r="Q424" s="116"/>
      <c r="R424" s="116"/>
      <c r="S424" s="116"/>
      <c r="T424" s="116"/>
      <c r="U424" s="116"/>
      <c r="V424" s="116"/>
      <c r="W424" s="116"/>
      <c r="X424" s="116"/>
      <c r="Y424" s="116"/>
    </row>
    <row r="425" spans="1:25" ht="15.75" customHeight="1">
      <c r="A425" s="116"/>
      <c r="B425" s="116"/>
      <c r="C425" s="116"/>
      <c r="D425" s="116"/>
      <c r="E425" s="116"/>
      <c r="F425" s="404"/>
      <c r="G425" s="116"/>
      <c r="H425" s="116"/>
      <c r="I425" s="116"/>
      <c r="J425" s="116"/>
      <c r="K425" s="116"/>
      <c r="L425" s="116"/>
      <c r="M425" s="116"/>
      <c r="N425" s="116"/>
      <c r="O425" s="116"/>
      <c r="P425" s="116"/>
      <c r="Q425" s="116"/>
      <c r="R425" s="116"/>
      <c r="S425" s="116"/>
      <c r="T425" s="116"/>
      <c r="U425" s="116"/>
      <c r="V425" s="116"/>
      <c r="W425" s="116"/>
      <c r="X425" s="116"/>
      <c r="Y425" s="116"/>
    </row>
    <row r="426" spans="1:25" ht="15.75" customHeight="1">
      <c r="A426" s="116"/>
      <c r="B426" s="116"/>
      <c r="C426" s="116"/>
      <c r="D426" s="116"/>
      <c r="E426" s="116"/>
      <c r="F426" s="404"/>
      <c r="G426" s="116"/>
      <c r="H426" s="116"/>
      <c r="I426" s="116"/>
      <c r="J426" s="116"/>
      <c r="K426" s="116"/>
      <c r="L426" s="116"/>
      <c r="M426" s="116"/>
      <c r="N426" s="116"/>
      <c r="O426" s="116"/>
      <c r="P426" s="116"/>
      <c r="Q426" s="116"/>
      <c r="R426" s="116"/>
      <c r="S426" s="116"/>
      <c r="T426" s="116"/>
      <c r="U426" s="116"/>
      <c r="V426" s="116"/>
      <c r="W426" s="116"/>
      <c r="X426" s="116"/>
      <c r="Y426" s="116"/>
    </row>
    <row r="427" spans="1:25" ht="15.75" customHeight="1">
      <c r="A427" s="116"/>
      <c r="B427" s="116"/>
      <c r="C427" s="116"/>
      <c r="D427" s="116"/>
      <c r="E427" s="116"/>
      <c r="F427" s="404"/>
      <c r="G427" s="116"/>
      <c r="H427" s="116"/>
      <c r="I427" s="116"/>
      <c r="J427" s="116"/>
      <c r="K427" s="116"/>
      <c r="L427" s="116"/>
      <c r="M427" s="116"/>
      <c r="N427" s="116"/>
      <c r="O427" s="116"/>
      <c r="P427" s="116"/>
      <c r="Q427" s="116"/>
      <c r="R427" s="116"/>
      <c r="S427" s="116"/>
      <c r="T427" s="116"/>
      <c r="U427" s="116"/>
      <c r="V427" s="116"/>
      <c r="W427" s="116"/>
      <c r="X427" s="116"/>
      <c r="Y427" s="116"/>
    </row>
    <row r="428" spans="1:25" ht="15.75" customHeight="1">
      <c r="A428" s="116"/>
      <c r="B428" s="116"/>
      <c r="C428" s="116"/>
      <c r="D428" s="116"/>
      <c r="E428" s="116"/>
      <c r="F428" s="404"/>
      <c r="G428" s="116"/>
      <c r="H428" s="116"/>
      <c r="I428" s="116"/>
      <c r="J428" s="116"/>
      <c r="K428" s="116"/>
      <c r="L428" s="116"/>
      <c r="M428" s="116"/>
      <c r="N428" s="116"/>
      <c r="O428" s="116"/>
      <c r="P428" s="116"/>
      <c r="Q428" s="116"/>
      <c r="R428" s="116"/>
      <c r="S428" s="116"/>
      <c r="T428" s="116"/>
      <c r="U428" s="116"/>
      <c r="V428" s="116"/>
      <c r="W428" s="116"/>
      <c r="X428" s="116"/>
      <c r="Y428" s="116"/>
    </row>
    <row r="429" spans="1:25" ht="15.75" customHeight="1">
      <c r="A429" s="116"/>
      <c r="B429" s="116"/>
      <c r="C429" s="116"/>
      <c r="D429" s="116"/>
      <c r="E429" s="116"/>
      <c r="F429" s="404"/>
      <c r="G429" s="116"/>
      <c r="H429" s="116"/>
      <c r="I429" s="116"/>
      <c r="J429" s="116"/>
      <c r="K429" s="116"/>
      <c r="L429" s="116"/>
      <c r="M429" s="116"/>
      <c r="N429" s="116"/>
      <c r="O429" s="116"/>
      <c r="P429" s="116"/>
      <c r="Q429" s="116"/>
      <c r="R429" s="116"/>
      <c r="S429" s="116"/>
      <c r="T429" s="116"/>
      <c r="U429" s="116"/>
      <c r="V429" s="116"/>
      <c r="W429" s="116"/>
      <c r="X429" s="116"/>
      <c r="Y429" s="116"/>
    </row>
    <row r="430" spans="1:25" ht="15.75" customHeight="1">
      <c r="A430" s="116"/>
      <c r="B430" s="116"/>
      <c r="C430" s="116"/>
      <c r="D430" s="116"/>
      <c r="E430" s="116"/>
      <c r="F430" s="404"/>
      <c r="G430" s="116"/>
      <c r="H430" s="116"/>
      <c r="I430" s="116"/>
      <c r="J430" s="116"/>
      <c r="K430" s="116"/>
      <c r="L430" s="116"/>
      <c r="M430" s="116"/>
      <c r="N430" s="116"/>
      <c r="O430" s="116"/>
      <c r="P430" s="116"/>
      <c r="Q430" s="116"/>
      <c r="R430" s="116"/>
      <c r="S430" s="116"/>
      <c r="T430" s="116"/>
      <c r="U430" s="116"/>
      <c r="V430" s="116"/>
      <c r="W430" s="116"/>
      <c r="X430" s="116"/>
      <c r="Y430" s="116"/>
    </row>
    <row r="431" spans="1:25" ht="15.75" customHeight="1">
      <c r="A431" s="116"/>
      <c r="B431" s="116"/>
      <c r="C431" s="116"/>
      <c r="D431" s="116"/>
      <c r="E431" s="116"/>
      <c r="F431" s="404"/>
      <c r="G431" s="116"/>
      <c r="H431" s="116"/>
      <c r="I431" s="116"/>
      <c r="J431" s="116"/>
      <c r="K431" s="116"/>
      <c r="L431" s="116"/>
      <c r="M431" s="116"/>
      <c r="N431" s="116"/>
      <c r="O431" s="116"/>
      <c r="P431" s="116"/>
      <c r="Q431" s="116"/>
      <c r="R431" s="116"/>
      <c r="S431" s="116"/>
      <c r="T431" s="116"/>
      <c r="U431" s="116"/>
      <c r="V431" s="116"/>
      <c r="W431" s="116"/>
      <c r="X431" s="116"/>
      <c r="Y431" s="116"/>
    </row>
    <row r="432" spans="1:25" ht="15.75" customHeight="1">
      <c r="A432" s="116"/>
      <c r="B432" s="116"/>
      <c r="C432" s="116"/>
      <c r="D432" s="116"/>
      <c r="E432" s="116"/>
      <c r="F432" s="404"/>
      <c r="G432" s="116"/>
      <c r="H432" s="116"/>
      <c r="I432" s="116"/>
      <c r="J432" s="116"/>
      <c r="K432" s="116"/>
      <c r="L432" s="116"/>
      <c r="M432" s="116"/>
      <c r="N432" s="116"/>
      <c r="O432" s="116"/>
      <c r="P432" s="116"/>
      <c r="Q432" s="116"/>
      <c r="R432" s="116"/>
      <c r="S432" s="116"/>
      <c r="T432" s="116"/>
      <c r="U432" s="116"/>
      <c r="V432" s="116"/>
      <c r="W432" s="116"/>
      <c r="X432" s="116"/>
      <c r="Y432" s="116"/>
    </row>
    <row r="433" spans="1:25" ht="15.75" customHeight="1">
      <c r="A433" s="116"/>
      <c r="B433" s="116"/>
      <c r="C433" s="116"/>
      <c r="D433" s="116"/>
      <c r="E433" s="116"/>
      <c r="F433" s="404"/>
      <c r="G433" s="116"/>
      <c r="H433" s="116"/>
      <c r="I433" s="116"/>
      <c r="J433" s="116"/>
      <c r="K433" s="116"/>
      <c r="L433" s="116"/>
      <c r="M433" s="116"/>
      <c r="N433" s="116"/>
      <c r="O433" s="116"/>
      <c r="P433" s="116"/>
      <c r="Q433" s="116"/>
      <c r="R433" s="116"/>
      <c r="S433" s="116"/>
      <c r="T433" s="116"/>
      <c r="U433" s="116"/>
      <c r="V433" s="116"/>
      <c r="W433" s="116"/>
      <c r="X433" s="116"/>
      <c r="Y433" s="116"/>
    </row>
    <row r="434" spans="1:25" ht="15.75" customHeight="1">
      <c r="A434" s="116"/>
      <c r="B434" s="116"/>
      <c r="C434" s="116"/>
      <c r="D434" s="116"/>
      <c r="E434" s="116"/>
      <c r="F434" s="404"/>
      <c r="G434" s="116"/>
      <c r="H434" s="116"/>
      <c r="I434" s="116"/>
      <c r="J434" s="116"/>
      <c r="K434" s="116"/>
      <c r="L434" s="116"/>
      <c r="M434" s="116"/>
      <c r="N434" s="116"/>
      <c r="O434" s="116"/>
      <c r="P434" s="116"/>
      <c r="Q434" s="116"/>
      <c r="R434" s="116"/>
      <c r="S434" s="116"/>
      <c r="T434" s="116"/>
      <c r="U434" s="116"/>
      <c r="V434" s="116"/>
      <c r="W434" s="116"/>
      <c r="X434" s="116"/>
      <c r="Y434" s="116"/>
    </row>
    <row r="435" spans="1:25" ht="15.75" customHeight="1">
      <c r="A435" s="116"/>
      <c r="B435" s="116"/>
      <c r="C435" s="116"/>
      <c r="D435" s="116"/>
      <c r="E435" s="116"/>
      <c r="F435" s="404"/>
      <c r="G435" s="116"/>
      <c r="H435" s="116"/>
      <c r="I435" s="116"/>
      <c r="J435" s="116"/>
      <c r="K435" s="116"/>
      <c r="L435" s="116"/>
      <c r="M435" s="116"/>
      <c r="N435" s="116"/>
      <c r="O435" s="116"/>
      <c r="P435" s="116"/>
      <c r="Q435" s="116"/>
      <c r="R435" s="116"/>
      <c r="S435" s="116"/>
      <c r="T435" s="116"/>
      <c r="U435" s="116"/>
      <c r="V435" s="116"/>
      <c r="W435" s="116"/>
      <c r="X435" s="116"/>
      <c r="Y435" s="116"/>
    </row>
    <row r="436" spans="1:25" ht="15.75" customHeight="1">
      <c r="A436" s="116"/>
      <c r="B436" s="116"/>
      <c r="C436" s="116"/>
      <c r="D436" s="116"/>
      <c r="E436" s="116"/>
      <c r="F436" s="404"/>
      <c r="G436" s="116"/>
      <c r="H436" s="116"/>
      <c r="I436" s="116"/>
      <c r="J436" s="116"/>
      <c r="K436" s="116"/>
      <c r="L436" s="116"/>
      <c r="M436" s="116"/>
      <c r="N436" s="116"/>
      <c r="O436" s="116"/>
      <c r="P436" s="116"/>
      <c r="Q436" s="116"/>
      <c r="R436" s="116"/>
      <c r="S436" s="116"/>
      <c r="T436" s="116"/>
      <c r="U436" s="116"/>
      <c r="V436" s="116"/>
      <c r="W436" s="116"/>
      <c r="X436" s="116"/>
      <c r="Y436" s="116"/>
    </row>
    <row r="437" spans="1:25" ht="15.75" customHeight="1">
      <c r="A437" s="116"/>
      <c r="B437" s="116"/>
      <c r="C437" s="116"/>
      <c r="D437" s="116"/>
      <c r="E437" s="116"/>
      <c r="F437" s="404"/>
      <c r="G437" s="116"/>
      <c r="H437" s="116"/>
      <c r="I437" s="116"/>
      <c r="J437" s="116"/>
      <c r="K437" s="116"/>
      <c r="L437" s="116"/>
      <c r="M437" s="116"/>
      <c r="N437" s="116"/>
      <c r="O437" s="116"/>
      <c r="P437" s="116"/>
      <c r="Q437" s="116"/>
      <c r="R437" s="116"/>
      <c r="S437" s="116"/>
      <c r="T437" s="116"/>
      <c r="U437" s="116"/>
      <c r="V437" s="116"/>
      <c r="W437" s="116"/>
      <c r="X437" s="116"/>
      <c r="Y437" s="116"/>
    </row>
    <row r="438" spans="1:25" ht="15.75" customHeight="1">
      <c r="A438" s="116"/>
      <c r="B438" s="116"/>
      <c r="C438" s="116"/>
      <c r="D438" s="116"/>
      <c r="E438" s="116"/>
      <c r="F438" s="404"/>
      <c r="G438" s="116"/>
      <c r="H438" s="116"/>
      <c r="I438" s="116"/>
      <c r="J438" s="116"/>
      <c r="K438" s="116"/>
      <c r="L438" s="116"/>
      <c r="M438" s="116"/>
      <c r="N438" s="116"/>
      <c r="O438" s="116"/>
      <c r="P438" s="116"/>
      <c r="Q438" s="116"/>
      <c r="R438" s="116"/>
      <c r="S438" s="116"/>
      <c r="T438" s="116"/>
      <c r="U438" s="116"/>
      <c r="V438" s="116"/>
      <c r="W438" s="116"/>
      <c r="X438" s="116"/>
      <c r="Y438" s="116"/>
    </row>
    <row r="439" spans="1:25" ht="15.75" customHeight="1">
      <c r="A439" s="116"/>
      <c r="B439" s="116"/>
      <c r="C439" s="116"/>
      <c r="D439" s="116"/>
      <c r="E439" s="116"/>
      <c r="F439" s="404"/>
      <c r="G439" s="116"/>
      <c r="H439" s="116"/>
      <c r="I439" s="116"/>
      <c r="J439" s="116"/>
      <c r="K439" s="116"/>
      <c r="L439" s="116"/>
      <c r="M439" s="116"/>
      <c r="N439" s="116"/>
      <c r="O439" s="116"/>
      <c r="P439" s="116"/>
      <c r="Q439" s="116"/>
      <c r="R439" s="116"/>
      <c r="S439" s="116"/>
      <c r="T439" s="116"/>
      <c r="U439" s="116"/>
      <c r="V439" s="116"/>
      <c r="W439" s="116"/>
      <c r="X439" s="116"/>
      <c r="Y439" s="116"/>
    </row>
    <row r="440" spans="1:25" ht="15.75" customHeight="1">
      <c r="A440" s="116"/>
      <c r="B440" s="116"/>
      <c r="C440" s="116"/>
      <c r="D440" s="116"/>
      <c r="E440" s="116"/>
      <c r="F440" s="404"/>
      <c r="G440" s="116"/>
      <c r="H440" s="116"/>
      <c r="I440" s="116"/>
      <c r="J440" s="116"/>
      <c r="K440" s="116"/>
      <c r="L440" s="116"/>
      <c r="M440" s="116"/>
      <c r="N440" s="116"/>
      <c r="O440" s="116"/>
      <c r="P440" s="116"/>
      <c r="Q440" s="116"/>
      <c r="R440" s="116"/>
      <c r="S440" s="116"/>
      <c r="T440" s="116"/>
      <c r="U440" s="116"/>
      <c r="V440" s="116"/>
      <c r="W440" s="116"/>
      <c r="X440" s="116"/>
      <c r="Y440" s="116"/>
    </row>
    <row r="441" spans="1:25" ht="15.75" customHeight="1">
      <c r="A441" s="116"/>
      <c r="B441" s="116"/>
      <c r="C441" s="116"/>
      <c r="D441" s="116"/>
      <c r="E441" s="116"/>
      <c r="F441" s="404"/>
      <c r="G441" s="116"/>
      <c r="H441" s="116"/>
      <c r="I441" s="116"/>
      <c r="J441" s="116"/>
      <c r="K441" s="116"/>
      <c r="L441" s="116"/>
      <c r="M441" s="116"/>
      <c r="N441" s="116"/>
      <c r="O441" s="116"/>
      <c r="P441" s="116"/>
      <c r="Q441" s="116"/>
      <c r="R441" s="116"/>
      <c r="S441" s="116"/>
      <c r="T441" s="116"/>
      <c r="U441" s="116"/>
      <c r="V441" s="116"/>
      <c r="W441" s="116"/>
      <c r="X441" s="116"/>
      <c r="Y441" s="116"/>
    </row>
    <row r="442" spans="1:25" ht="15.75" customHeight="1">
      <c r="A442" s="116"/>
      <c r="B442" s="116"/>
      <c r="C442" s="116"/>
      <c r="D442" s="116"/>
      <c r="E442" s="116"/>
      <c r="F442" s="404"/>
      <c r="G442" s="116"/>
      <c r="H442" s="116"/>
      <c r="I442" s="116"/>
      <c r="J442" s="116"/>
      <c r="K442" s="116"/>
      <c r="L442" s="116"/>
      <c r="M442" s="116"/>
      <c r="N442" s="116"/>
      <c r="O442" s="116"/>
      <c r="P442" s="116"/>
      <c r="Q442" s="116"/>
      <c r="R442" s="116"/>
      <c r="S442" s="116"/>
      <c r="T442" s="116"/>
      <c r="U442" s="116"/>
      <c r="V442" s="116"/>
      <c r="W442" s="116"/>
      <c r="X442" s="116"/>
      <c r="Y442" s="116"/>
    </row>
    <row r="443" spans="1:25" ht="15.75" customHeight="1">
      <c r="A443" s="116"/>
      <c r="B443" s="116"/>
      <c r="C443" s="116"/>
      <c r="D443" s="116"/>
      <c r="E443" s="116"/>
      <c r="F443" s="404"/>
      <c r="G443" s="116"/>
      <c r="H443" s="116"/>
      <c r="I443" s="116"/>
      <c r="J443" s="116"/>
      <c r="K443" s="116"/>
      <c r="L443" s="116"/>
      <c r="M443" s="116"/>
      <c r="N443" s="116"/>
      <c r="O443" s="116"/>
      <c r="P443" s="116"/>
      <c r="Q443" s="116"/>
      <c r="R443" s="116"/>
      <c r="S443" s="116"/>
      <c r="T443" s="116"/>
      <c r="U443" s="116"/>
      <c r="V443" s="116"/>
      <c r="W443" s="116"/>
      <c r="X443" s="116"/>
      <c r="Y443" s="116"/>
    </row>
    <row r="444" spans="1:25" ht="15.75" customHeight="1">
      <c r="A444" s="116"/>
      <c r="B444" s="116"/>
      <c r="C444" s="116"/>
      <c r="D444" s="116"/>
      <c r="E444" s="116"/>
      <c r="F444" s="404"/>
      <c r="G444" s="116"/>
      <c r="H444" s="116"/>
      <c r="I444" s="116"/>
      <c r="J444" s="116"/>
      <c r="K444" s="116"/>
      <c r="L444" s="116"/>
      <c r="M444" s="116"/>
      <c r="N444" s="116"/>
      <c r="O444" s="116"/>
      <c r="P444" s="116"/>
      <c r="Q444" s="116"/>
      <c r="R444" s="116"/>
      <c r="S444" s="116"/>
      <c r="T444" s="116"/>
      <c r="U444" s="116"/>
      <c r="V444" s="116"/>
      <c r="W444" s="116"/>
      <c r="X444" s="116"/>
      <c r="Y444" s="116"/>
    </row>
    <row r="445" spans="1:25" ht="15.75" customHeight="1">
      <c r="A445" s="116"/>
      <c r="B445" s="116"/>
      <c r="C445" s="116"/>
      <c r="D445" s="116"/>
      <c r="E445" s="116"/>
      <c r="F445" s="404"/>
      <c r="G445" s="116"/>
      <c r="H445" s="116"/>
      <c r="I445" s="116"/>
      <c r="J445" s="116"/>
      <c r="K445" s="116"/>
      <c r="L445" s="116"/>
      <c r="M445" s="116"/>
      <c r="N445" s="116"/>
      <c r="O445" s="116"/>
      <c r="P445" s="116"/>
      <c r="Q445" s="116"/>
      <c r="R445" s="116"/>
      <c r="S445" s="116"/>
      <c r="T445" s="116"/>
      <c r="U445" s="116"/>
      <c r="V445" s="116"/>
      <c r="W445" s="116"/>
      <c r="X445" s="116"/>
      <c r="Y445" s="116"/>
    </row>
    <row r="446" spans="1:25" ht="15.75" customHeight="1">
      <c r="A446" s="116"/>
      <c r="B446" s="116"/>
      <c r="C446" s="116"/>
      <c r="D446" s="116"/>
      <c r="E446" s="116"/>
      <c r="F446" s="404"/>
      <c r="G446" s="116"/>
      <c r="H446" s="116"/>
      <c r="I446" s="116"/>
      <c r="J446" s="116"/>
      <c r="K446" s="116"/>
      <c r="L446" s="116"/>
      <c r="M446" s="116"/>
      <c r="N446" s="116"/>
      <c r="O446" s="116"/>
      <c r="P446" s="116"/>
      <c r="Q446" s="116"/>
      <c r="R446" s="116"/>
      <c r="S446" s="116"/>
      <c r="T446" s="116"/>
      <c r="U446" s="116"/>
      <c r="V446" s="116"/>
      <c r="W446" s="116"/>
      <c r="X446" s="116"/>
      <c r="Y446" s="116"/>
    </row>
    <row r="447" spans="1:25" ht="15.75" customHeight="1">
      <c r="A447" s="116"/>
      <c r="B447" s="116"/>
      <c r="C447" s="116"/>
      <c r="D447" s="116"/>
      <c r="E447" s="116"/>
      <c r="F447" s="404"/>
      <c r="G447" s="116"/>
      <c r="H447" s="116"/>
      <c r="I447" s="116"/>
      <c r="J447" s="116"/>
      <c r="K447" s="116"/>
      <c r="L447" s="116"/>
      <c r="M447" s="116"/>
      <c r="N447" s="116"/>
      <c r="O447" s="116"/>
      <c r="P447" s="116"/>
      <c r="Q447" s="116"/>
      <c r="R447" s="116"/>
      <c r="S447" s="116"/>
      <c r="T447" s="116"/>
      <c r="U447" s="116"/>
      <c r="V447" s="116"/>
      <c r="W447" s="116"/>
      <c r="X447" s="116"/>
      <c r="Y447" s="116"/>
    </row>
    <row r="448" spans="1:25" ht="15.75" customHeight="1">
      <c r="A448" s="116"/>
      <c r="B448" s="116"/>
      <c r="C448" s="116"/>
      <c r="D448" s="116"/>
      <c r="E448" s="116"/>
      <c r="F448" s="404"/>
      <c r="G448" s="116"/>
      <c r="H448" s="116"/>
      <c r="I448" s="116"/>
      <c r="J448" s="116"/>
      <c r="K448" s="116"/>
      <c r="L448" s="116"/>
      <c r="M448" s="116"/>
      <c r="N448" s="116"/>
      <c r="O448" s="116"/>
      <c r="P448" s="116"/>
      <c r="Q448" s="116"/>
      <c r="R448" s="116"/>
      <c r="S448" s="116"/>
      <c r="T448" s="116"/>
      <c r="U448" s="116"/>
      <c r="V448" s="116"/>
      <c r="W448" s="116"/>
      <c r="X448" s="116"/>
      <c r="Y448" s="116"/>
    </row>
    <row r="449" spans="1:25" ht="15.75" customHeight="1">
      <c r="A449" s="116"/>
      <c r="B449" s="116"/>
      <c r="C449" s="116"/>
      <c r="D449" s="116"/>
      <c r="E449" s="116"/>
      <c r="F449" s="404"/>
      <c r="G449" s="116"/>
      <c r="H449" s="116"/>
      <c r="I449" s="116"/>
      <c r="J449" s="116"/>
      <c r="K449" s="116"/>
      <c r="L449" s="116"/>
      <c r="M449" s="116"/>
      <c r="N449" s="116"/>
      <c r="O449" s="116"/>
      <c r="P449" s="116"/>
      <c r="Q449" s="116"/>
      <c r="R449" s="116"/>
      <c r="S449" s="116"/>
      <c r="T449" s="116"/>
      <c r="U449" s="116"/>
      <c r="V449" s="116"/>
      <c r="W449" s="116"/>
      <c r="X449" s="116"/>
      <c r="Y449" s="116"/>
    </row>
    <row r="450" spans="1:25" ht="15.75" customHeight="1">
      <c r="A450" s="116"/>
      <c r="B450" s="116"/>
      <c r="C450" s="116"/>
      <c r="D450" s="116"/>
      <c r="E450" s="116"/>
      <c r="F450" s="404"/>
      <c r="G450" s="116"/>
      <c r="H450" s="116"/>
      <c r="I450" s="116"/>
      <c r="J450" s="116"/>
      <c r="K450" s="116"/>
      <c r="L450" s="116"/>
      <c r="M450" s="116"/>
      <c r="N450" s="116"/>
      <c r="O450" s="116"/>
      <c r="P450" s="116"/>
      <c r="Q450" s="116"/>
      <c r="R450" s="116"/>
      <c r="S450" s="116"/>
      <c r="T450" s="116"/>
      <c r="U450" s="116"/>
      <c r="V450" s="116"/>
      <c r="W450" s="116"/>
      <c r="X450" s="116"/>
      <c r="Y450" s="116"/>
    </row>
    <row r="451" spans="1:25" ht="15.75" customHeight="1">
      <c r="A451" s="116"/>
      <c r="B451" s="116"/>
      <c r="C451" s="116"/>
      <c r="D451" s="116"/>
      <c r="E451" s="116"/>
      <c r="F451" s="404"/>
      <c r="G451" s="116"/>
      <c r="H451" s="116"/>
      <c r="I451" s="116"/>
      <c r="J451" s="116"/>
      <c r="K451" s="116"/>
      <c r="L451" s="116"/>
      <c r="M451" s="116"/>
      <c r="N451" s="116"/>
      <c r="O451" s="116"/>
      <c r="P451" s="116"/>
      <c r="Q451" s="116"/>
      <c r="R451" s="116"/>
      <c r="S451" s="116"/>
      <c r="T451" s="116"/>
      <c r="U451" s="116"/>
      <c r="V451" s="116"/>
      <c r="W451" s="116"/>
      <c r="X451" s="116"/>
      <c r="Y451" s="116"/>
    </row>
    <row r="452" spans="1:25" ht="15.75" customHeight="1">
      <c r="A452" s="116"/>
      <c r="B452" s="116"/>
      <c r="C452" s="116"/>
      <c r="D452" s="116"/>
      <c r="E452" s="116"/>
      <c r="F452" s="404"/>
      <c r="G452" s="116"/>
      <c r="H452" s="116"/>
      <c r="I452" s="116"/>
      <c r="J452" s="116"/>
      <c r="K452" s="116"/>
      <c r="L452" s="116"/>
      <c r="M452" s="116"/>
      <c r="N452" s="116"/>
      <c r="O452" s="116"/>
      <c r="P452" s="116"/>
      <c r="Q452" s="116"/>
      <c r="R452" s="116"/>
      <c r="S452" s="116"/>
      <c r="T452" s="116"/>
      <c r="U452" s="116"/>
      <c r="V452" s="116"/>
      <c r="W452" s="116"/>
      <c r="X452" s="116"/>
      <c r="Y452" s="116"/>
    </row>
    <row r="453" spans="1:25" ht="15.75" customHeight="1">
      <c r="A453" s="116"/>
      <c r="B453" s="116"/>
      <c r="C453" s="116"/>
      <c r="D453" s="116"/>
      <c r="E453" s="116"/>
      <c r="F453" s="404"/>
      <c r="G453" s="116"/>
      <c r="H453" s="116"/>
      <c r="I453" s="116"/>
      <c r="J453" s="116"/>
      <c r="K453" s="116"/>
      <c r="L453" s="116"/>
      <c r="M453" s="116"/>
      <c r="N453" s="116"/>
      <c r="O453" s="116"/>
      <c r="P453" s="116"/>
      <c r="Q453" s="116"/>
      <c r="R453" s="116"/>
      <c r="S453" s="116"/>
      <c r="T453" s="116"/>
      <c r="U453" s="116"/>
      <c r="V453" s="116"/>
      <c r="W453" s="116"/>
      <c r="X453" s="116"/>
      <c r="Y453" s="116"/>
    </row>
    <row r="454" spans="1:25" ht="15.75" customHeight="1">
      <c r="A454" s="116"/>
      <c r="B454" s="116"/>
      <c r="C454" s="116"/>
      <c r="D454" s="116"/>
      <c r="E454" s="116"/>
      <c r="F454" s="404"/>
      <c r="G454" s="116"/>
      <c r="H454" s="116"/>
      <c r="I454" s="116"/>
      <c r="J454" s="116"/>
      <c r="K454" s="116"/>
      <c r="L454" s="116"/>
      <c r="M454" s="116"/>
      <c r="N454" s="116"/>
      <c r="O454" s="116"/>
      <c r="P454" s="116"/>
      <c r="Q454" s="116"/>
      <c r="R454" s="116"/>
      <c r="S454" s="116"/>
      <c r="T454" s="116"/>
      <c r="U454" s="116"/>
      <c r="V454" s="116"/>
      <c r="W454" s="116"/>
      <c r="X454" s="116"/>
      <c r="Y454" s="116"/>
    </row>
    <row r="455" spans="1:25" ht="15.75" customHeight="1">
      <c r="A455" s="116"/>
      <c r="B455" s="116"/>
      <c r="C455" s="116"/>
      <c r="D455" s="116"/>
      <c r="E455" s="116"/>
      <c r="F455" s="404"/>
      <c r="G455" s="116"/>
      <c r="H455" s="116"/>
      <c r="I455" s="116"/>
      <c r="J455" s="116"/>
      <c r="K455" s="116"/>
      <c r="L455" s="116"/>
      <c r="M455" s="116"/>
      <c r="N455" s="116"/>
      <c r="O455" s="116"/>
      <c r="P455" s="116"/>
      <c r="Q455" s="116"/>
      <c r="R455" s="116"/>
      <c r="S455" s="116"/>
      <c r="T455" s="116"/>
      <c r="U455" s="116"/>
      <c r="V455" s="116"/>
      <c r="W455" s="116"/>
      <c r="X455" s="116"/>
      <c r="Y455" s="116"/>
    </row>
    <row r="456" spans="1:25" ht="15.75" customHeight="1">
      <c r="A456" s="116"/>
      <c r="B456" s="116"/>
      <c r="C456" s="116"/>
      <c r="D456" s="116"/>
      <c r="E456" s="116"/>
      <c r="F456" s="404"/>
      <c r="G456" s="116"/>
      <c r="H456" s="116"/>
      <c r="I456" s="116"/>
      <c r="J456" s="116"/>
      <c r="K456" s="116"/>
      <c r="L456" s="116"/>
      <c r="M456" s="116"/>
      <c r="N456" s="116"/>
      <c r="O456" s="116"/>
      <c r="P456" s="116"/>
      <c r="Q456" s="116"/>
      <c r="R456" s="116"/>
      <c r="S456" s="116"/>
      <c r="T456" s="116"/>
      <c r="U456" s="116"/>
      <c r="V456" s="116"/>
      <c r="W456" s="116"/>
      <c r="X456" s="116"/>
      <c r="Y456" s="116"/>
    </row>
    <row r="457" spans="1:25" ht="15.75" customHeight="1">
      <c r="A457" s="116"/>
      <c r="B457" s="116"/>
      <c r="C457" s="116"/>
      <c r="D457" s="116"/>
      <c r="E457" s="116"/>
      <c r="F457" s="404"/>
      <c r="G457" s="116"/>
      <c r="H457" s="116"/>
      <c r="I457" s="116"/>
      <c r="J457" s="116"/>
      <c r="K457" s="116"/>
      <c r="L457" s="116"/>
      <c r="M457" s="116"/>
      <c r="N457" s="116"/>
      <c r="O457" s="116"/>
      <c r="P457" s="116"/>
      <c r="Q457" s="116"/>
      <c r="R457" s="116"/>
      <c r="S457" s="116"/>
      <c r="T457" s="116"/>
      <c r="U457" s="116"/>
      <c r="V457" s="116"/>
      <c r="W457" s="116"/>
      <c r="X457" s="116"/>
      <c r="Y457" s="116"/>
    </row>
    <row r="458" spans="1:25" ht="15.75" customHeight="1">
      <c r="A458" s="116"/>
      <c r="B458" s="116"/>
      <c r="C458" s="116"/>
      <c r="D458" s="116"/>
      <c r="E458" s="116"/>
      <c r="F458" s="404"/>
      <c r="G458" s="116"/>
      <c r="H458" s="116"/>
      <c r="I458" s="116"/>
      <c r="J458" s="116"/>
      <c r="K458" s="116"/>
      <c r="L458" s="116"/>
      <c r="M458" s="116"/>
      <c r="N458" s="116"/>
      <c r="O458" s="116"/>
      <c r="P458" s="116"/>
      <c r="Q458" s="116"/>
      <c r="R458" s="116"/>
      <c r="S458" s="116"/>
      <c r="T458" s="116"/>
      <c r="U458" s="116"/>
      <c r="V458" s="116"/>
      <c r="W458" s="116"/>
      <c r="X458" s="116"/>
      <c r="Y458" s="116"/>
    </row>
    <row r="459" spans="1:25" ht="15.75" customHeight="1">
      <c r="A459" s="116"/>
      <c r="B459" s="116"/>
      <c r="C459" s="116"/>
      <c r="D459" s="116"/>
      <c r="E459" s="116"/>
      <c r="F459" s="404"/>
      <c r="G459" s="116"/>
      <c r="H459" s="116"/>
      <c r="I459" s="116"/>
      <c r="J459" s="116"/>
      <c r="K459" s="116"/>
      <c r="L459" s="116"/>
      <c r="M459" s="116"/>
      <c r="N459" s="116"/>
      <c r="O459" s="116"/>
      <c r="P459" s="116"/>
      <c r="Q459" s="116"/>
      <c r="R459" s="116"/>
      <c r="S459" s="116"/>
      <c r="T459" s="116"/>
      <c r="U459" s="116"/>
      <c r="V459" s="116"/>
      <c r="W459" s="116"/>
      <c r="X459" s="116"/>
      <c r="Y459" s="116"/>
    </row>
    <row r="460" spans="1:25" ht="15.75" customHeight="1">
      <c r="A460" s="116"/>
      <c r="B460" s="116"/>
      <c r="C460" s="116"/>
      <c r="D460" s="116"/>
      <c r="E460" s="116"/>
      <c r="F460" s="404"/>
      <c r="G460" s="116"/>
      <c r="H460" s="116"/>
      <c r="I460" s="116"/>
      <c r="J460" s="116"/>
      <c r="K460" s="116"/>
      <c r="L460" s="116"/>
      <c r="M460" s="116"/>
      <c r="N460" s="116"/>
      <c r="O460" s="116"/>
      <c r="P460" s="116"/>
      <c r="Q460" s="116"/>
      <c r="R460" s="116"/>
      <c r="S460" s="116"/>
      <c r="T460" s="116"/>
      <c r="U460" s="116"/>
      <c r="V460" s="116"/>
      <c r="W460" s="116"/>
      <c r="X460" s="116"/>
      <c r="Y460" s="116"/>
    </row>
    <row r="461" spans="1:25" ht="15.75" customHeight="1">
      <c r="A461" s="116"/>
      <c r="B461" s="116"/>
      <c r="C461" s="116"/>
      <c r="D461" s="116"/>
      <c r="E461" s="116"/>
      <c r="F461" s="404"/>
      <c r="G461" s="116"/>
      <c r="H461" s="116"/>
      <c r="I461" s="116"/>
      <c r="J461" s="116"/>
      <c r="K461" s="116"/>
      <c r="L461" s="116"/>
      <c r="M461" s="116"/>
      <c r="N461" s="116"/>
      <c r="O461" s="116"/>
      <c r="P461" s="116"/>
      <c r="Q461" s="116"/>
      <c r="R461" s="116"/>
      <c r="S461" s="116"/>
      <c r="T461" s="116"/>
      <c r="U461" s="116"/>
      <c r="V461" s="116"/>
      <c r="W461" s="116"/>
      <c r="X461" s="116"/>
      <c r="Y461" s="116"/>
    </row>
    <row r="462" spans="1:25" ht="15.75" customHeight="1">
      <c r="A462" s="116"/>
      <c r="B462" s="116"/>
      <c r="C462" s="116"/>
      <c r="D462" s="116"/>
      <c r="E462" s="116"/>
      <c r="F462" s="404"/>
      <c r="G462" s="116"/>
      <c r="H462" s="116"/>
      <c r="I462" s="116"/>
      <c r="J462" s="116"/>
      <c r="K462" s="116"/>
      <c r="L462" s="116"/>
      <c r="M462" s="116"/>
      <c r="N462" s="116"/>
      <c r="O462" s="116"/>
      <c r="P462" s="116"/>
      <c r="Q462" s="116"/>
      <c r="R462" s="116"/>
      <c r="S462" s="116"/>
      <c r="T462" s="116"/>
      <c r="U462" s="116"/>
      <c r="V462" s="116"/>
      <c r="W462" s="116"/>
      <c r="X462" s="116"/>
      <c r="Y462" s="116"/>
    </row>
    <row r="463" spans="1:25" ht="15.75" customHeight="1">
      <c r="A463" s="116"/>
      <c r="B463" s="116"/>
      <c r="C463" s="116"/>
      <c r="D463" s="116"/>
      <c r="E463" s="116"/>
      <c r="F463" s="404"/>
      <c r="G463" s="116"/>
      <c r="H463" s="116"/>
      <c r="I463" s="116"/>
      <c r="J463" s="116"/>
      <c r="K463" s="116"/>
      <c r="L463" s="116"/>
      <c r="M463" s="116"/>
      <c r="N463" s="116"/>
      <c r="O463" s="116"/>
      <c r="P463" s="116"/>
      <c r="Q463" s="116"/>
      <c r="R463" s="116"/>
      <c r="S463" s="116"/>
      <c r="T463" s="116"/>
      <c r="U463" s="116"/>
      <c r="V463" s="116"/>
      <c r="W463" s="116"/>
      <c r="X463" s="116"/>
      <c r="Y463" s="116"/>
    </row>
    <row r="464" spans="1:25" ht="15.75" customHeight="1">
      <c r="A464" s="116"/>
      <c r="B464" s="116"/>
      <c r="C464" s="116"/>
      <c r="D464" s="116"/>
      <c r="E464" s="116"/>
      <c r="F464" s="404"/>
      <c r="G464" s="116"/>
      <c r="H464" s="116"/>
      <c r="I464" s="116"/>
      <c r="J464" s="116"/>
      <c r="K464" s="116"/>
      <c r="L464" s="116"/>
      <c r="M464" s="116"/>
      <c r="N464" s="116"/>
      <c r="O464" s="116"/>
      <c r="P464" s="116"/>
      <c r="Q464" s="116"/>
      <c r="R464" s="116"/>
      <c r="S464" s="116"/>
      <c r="T464" s="116"/>
      <c r="U464" s="116"/>
      <c r="V464" s="116"/>
      <c r="W464" s="116"/>
      <c r="X464" s="116"/>
      <c r="Y464" s="116"/>
    </row>
    <row r="465" spans="1:25" ht="15.75" customHeight="1">
      <c r="A465" s="116"/>
      <c r="B465" s="116"/>
      <c r="C465" s="116"/>
      <c r="D465" s="116"/>
      <c r="E465" s="116"/>
      <c r="F465" s="404"/>
      <c r="G465" s="116"/>
      <c r="H465" s="116"/>
      <c r="I465" s="116"/>
      <c r="J465" s="116"/>
      <c r="K465" s="116"/>
      <c r="L465" s="116"/>
      <c r="M465" s="116"/>
      <c r="N465" s="116"/>
      <c r="O465" s="116"/>
      <c r="P465" s="116"/>
      <c r="Q465" s="116"/>
      <c r="R465" s="116"/>
      <c r="S465" s="116"/>
      <c r="T465" s="116"/>
      <c r="U465" s="116"/>
      <c r="V465" s="116"/>
      <c r="W465" s="116"/>
      <c r="X465" s="116"/>
      <c r="Y465" s="116"/>
    </row>
    <row r="466" spans="1:25" ht="15.75" customHeight="1">
      <c r="A466" s="116"/>
      <c r="B466" s="116"/>
      <c r="C466" s="116"/>
      <c r="D466" s="116"/>
      <c r="E466" s="116"/>
      <c r="F466" s="404"/>
      <c r="G466" s="116"/>
      <c r="H466" s="116"/>
      <c r="I466" s="116"/>
      <c r="J466" s="116"/>
      <c r="K466" s="116"/>
      <c r="L466" s="116"/>
      <c r="M466" s="116"/>
      <c r="N466" s="116"/>
      <c r="O466" s="116"/>
      <c r="P466" s="116"/>
      <c r="Q466" s="116"/>
      <c r="R466" s="116"/>
      <c r="S466" s="116"/>
      <c r="T466" s="116"/>
      <c r="U466" s="116"/>
      <c r="V466" s="116"/>
      <c r="W466" s="116"/>
      <c r="X466" s="116"/>
      <c r="Y466" s="116"/>
    </row>
    <row r="467" spans="1:25" ht="15.75" customHeight="1">
      <c r="A467" s="116"/>
      <c r="B467" s="116"/>
      <c r="C467" s="116"/>
      <c r="D467" s="116"/>
      <c r="E467" s="116"/>
      <c r="F467" s="404"/>
      <c r="G467" s="116"/>
      <c r="H467" s="116"/>
      <c r="I467" s="116"/>
      <c r="J467" s="116"/>
      <c r="K467" s="116"/>
      <c r="L467" s="116"/>
      <c r="M467" s="116"/>
      <c r="N467" s="116"/>
      <c r="O467" s="116"/>
      <c r="P467" s="116"/>
      <c r="Q467" s="116"/>
      <c r="R467" s="116"/>
      <c r="S467" s="116"/>
      <c r="T467" s="116"/>
      <c r="U467" s="116"/>
      <c r="V467" s="116"/>
      <c r="W467" s="116"/>
      <c r="X467" s="116"/>
      <c r="Y467" s="116"/>
    </row>
    <row r="468" spans="1:25" ht="15.75" customHeight="1">
      <c r="A468" s="116"/>
      <c r="B468" s="116"/>
      <c r="C468" s="116"/>
      <c r="D468" s="116"/>
      <c r="E468" s="116"/>
      <c r="F468" s="404"/>
      <c r="G468" s="116"/>
      <c r="H468" s="116"/>
      <c r="I468" s="116"/>
      <c r="J468" s="116"/>
      <c r="K468" s="116"/>
      <c r="L468" s="116"/>
      <c r="M468" s="116"/>
      <c r="N468" s="116"/>
      <c r="O468" s="116"/>
      <c r="P468" s="116"/>
      <c r="Q468" s="116"/>
      <c r="R468" s="116"/>
      <c r="S468" s="116"/>
      <c r="T468" s="116"/>
      <c r="U468" s="116"/>
      <c r="V468" s="116"/>
      <c r="W468" s="116"/>
      <c r="X468" s="116"/>
      <c r="Y468" s="116"/>
    </row>
    <row r="469" spans="1:25" ht="15.75" customHeight="1">
      <c r="A469" s="116"/>
      <c r="B469" s="116"/>
      <c r="C469" s="116"/>
      <c r="D469" s="116"/>
      <c r="E469" s="116"/>
      <c r="F469" s="404"/>
      <c r="G469" s="116"/>
      <c r="H469" s="116"/>
      <c r="I469" s="116"/>
      <c r="J469" s="116"/>
      <c r="K469" s="116"/>
      <c r="L469" s="116"/>
      <c r="M469" s="116"/>
      <c r="N469" s="116"/>
      <c r="O469" s="116"/>
      <c r="P469" s="116"/>
      <c r="Q469" s="116"/>
      <c r="R469" s="116"/>
      <c r="S469" s="116"/>
      <c r="T469" s="116"/>
      <c r="U469" s="116"/>
      <c r="V469" s="116"/>
      <c r="W469" s="116"/>
      <c r="X469" s="116"/>
      <c r="Y469" s="116"/>
    </row>
    <row r="470" spans="1:25" ht="15.75" customHeight="1">
      <c r="A470" s="116"/>
      <c r="B470" s="116"/>
      <c r="C470" s="116"/>
      <c r="D470" s="116"/>
      <c r="E470" s="116"/>
      <c r="F470" s="404"/>
      <c r="G470" s="116"/>
      <c r="H470" s="116"/>
      <c r="I470" s="116"/>
      <c r="J470" s="116"/>
      <c r="K470" s="116"/>
      <c r="L470" s="116"/>
      <c r="M470" s="116"/>
      <c r="N470" s="116"/>
      <c r="O470" s="116"/>
      <c r="P470" s="116"/>
      <c r="Q470" s="116"/>
      <c r="R470" s="116"/>
      <c r="S470" s="116"/>
      <c r="T470" s="116"/>
      <c r="U470" s="116"/>
      <c r="V470" s="116"/>
      <c r="W470" s="116"/>
      <c r="X470" s="116"/>
      <c r="Y470" s="116"/>
    </row>
    <row r="471" spans="1:25" ht="15.75" customHeight="1">
      <c r="A471" s="116"/>
      <c r="B471" s="116"/>
      <c r="C471" s="116"/>
      <c r="D471" s="116"/>
      <c r="E471" s="116"/>
      <c r="F471" s="404"/>
      <c r="G471" s="116"/>
      <c r="H471" s="116"/>
      <c r="I471" s="116"/>
      <c r="J471" s="116"/>
      <c r="K471" s="116"/>
      <c r="L471" s="116"/>
      <c r="M471" s="116"/>
      <c r="N471" s="116"/>
      <c r="O471" s="116"/>
      <c r="P471" s="116"/>
      <c r="Q471" s="116"/>
      <c r="R471" s="116"/>
      <c r="S471" s="116"/>
      <c r="T471" s="116"/>
      <c r="U471" s="116"/>
      <c r="V471" s="116"/>
      <c r="W471" s="116"/>
      <c r="X471" s="116"/>
      <c r="Y471" s="116"/>
    </row>
    <row r="472" spans="1:25" ht="15.75" customHeight="1">
      <c r="A472" s="116"/>
      <c r="B472" s="116"/>
      <c r="C472" s="116"/>
      <c r="D472" s="116"/>
      <c r="E472" s="116"/>
      <c r="F472" s="404"/>
      <c r="G472" s="116"/>
      <c r="H472" s="116"/>
      <c r="I472" s="116"/>
      <c r="J472" s="116"/>
      <c r="K472" s="116"/>
      <c r="L472" s="116"/>
      <c r="M472" s="116"/>
      <c r="N472" s="116"/>
      <c r="O472" s="116"/>
      <c r="P472" s="116"/>
      <c r="Q472" s="116"/>
      <c r="R472" s="116"/>
      <c r="S472" s="116"/>
      <c r="T472" s="116"/>
      <c r="U472" s="116"/>
      <c r="V472" s="116"/>
      <c r="W472" s="116"/>
      <c r="X472" s="116"/>
      <c r="Y472" s="116"/>
    </row>
    <row r="473" spans="1:25" ht="15.75" customHeight="1">
      <c r="A473" s="116"/>
      <c r="B473" s="116"/>
      <c r="C473" s="116"/>
      <c r="D473" s="116"/>
      <c r="E473" s="116"/>
      <c r="F473" s="404"/>
      <c r="G473" s="116"/>
      <c r="H473" s="116"/>
      <c r="I473" s="116"/>
      <c r="J473" s="116"/>
      <c r="K473" s="116"/>
      <c r="L473" s="116"/>
      <c r="M473" s="116"/>
      <c r="N473" s="116"/>
      <c r="O473" s="116"/>
      <c r="P473" s="116"/>
      <c r="Q473" s="116"/>
      <c r="R473" s="116"/>
      <c r="S473" s="116"/>
      <c r="T473" s="116"/>
      <c r="U473" s="116"/>
      <c r="V473" s="116"/>
      <c r="W473" s="116"/>
      <c r="X473" s="116"/>
      <c r="Y473" s="116"/>
    </row>
    <row r="474" spans="1:25" ht="15.75" customHeight="1">
      <c r="A474" s="116"/>
      <c r="B474" s="116"/>
      <c r="C474" s="116"/>
      <c r="D474" s="116"/>
      <c r="E474" s="116"/>
      <c r="F474" s="404"/>
      <c r="G474" s="116"/>
      <c r="H474" s="116"/>
      <c r="I474" s="116"/>
      <c r="J474" s="116"/>
      <c r="K474" s="116"/>
      <c r="L474" s="116"/>
      <c r="M474" s="116"/>
      <c r="N474" s="116"/>
      <c r="O474" s="116"/>
      <c r="P474" s="116"/>
      <c r="Q474" s="116"/>
      <c r="R474" s="116"/>
      <c r="S474" s="116"/>
      <c r="T474" s="116"/>
      <c r="U474" s="116"/>
      <c r="V474" s="116"/>
      <c r="W474" s="116"/>
      <c r="X474" s="116"/>
      <c r="Y474" s="116"/>
    </row>
    <row r="475" spans="1:25" ht="15.75" customHeight="1">
      <c r="A475" s="116"/>
      <c r="B475" s="116"/>
      <c r="C475" s="116"/>
      <c r="D475" s="116"/>
      <c r="E475" s="116"/>
      <c r="F475" s="404"/>
      <c r="G475" s="116"/>
      <c r="H475" s="116"/>
      <c r="I475" s="116"/>
      <c r="J475" s="116"/>
      <c r="K475" s="116"/>
      <c r="L475" s="116"/>
      <c r="M475" s="116"/>
      <c r="N475" s="116"/>
      <c r="O475" s="116"/>
      <c r="P475" s="116"/>
      <c r="Q475" s="116"/>
      <c r="R475" s="116"/>
      <c r="S475" s="116"/>
      <c r="T475" s="116"/>
      <c r="U475" s="116"/>
      <c r="V475" s="116"/>
      <c r="W475" s="116"/>
      <c r="X475" s="116"/>
      <c r="Y475" s="116"/>
    </row>
    <row r="476" spans="1:25" ht="15.75" customHeight="1">
      <c r="A476" s="116"/>
      <c r="B476" s="116"/>
      <c r="C476" s="116"/>
      <c r="D476" s="116"/>
      <c r="E476" s="116"/>
      <c r="F476" s="404"/>
      <c r="G476" s="116"/>
      <c r="H476" s="116"/>
      <c r="I476" s="116"/>
      <c r="J476" s="116"/>
      <c r="K476" s="116"/>
      <c r="L476" s="116"/>
      <c r="M476" s="116"/>
      <c r="N476" s="116"/>
      <c r="O476" s="116"/>
      <c r="P476" s="116"/>
      <c r="Q476" s="116"/>
      <c r="R476" s="116"/>
      <c r="S476" s="116"/>
      <c r="T476" s="116"/>
      <c r="U476" s="116"/>
      <c r="V476" s="116"/>
      <c r="W476" s="116"/>
      <c r="X476" s="116"/>
      <c r="Y476" s="116"/>
    </row>
    <row r="477" spans="1:25" ht="15.75" customHeight="1">
      <c r="A477" s="116"/>
      <c r="B477" s="116"/>
      <c r="C477" s="116"/>
      <c r="D477" s="116"/>
      <c r="E477" s="116"/>
      <c r="F477" s="404"/>
      <c r="G477" s="116"/>
      <c r="H477" s="116"/>
      <c r="I477" s="116"/>
      <c r="J477" s="116"/>
      <c r="K477" s="116"/>
      <c r="L477" s="116"/>
      <c r="M477" s="116"/>
      <c r="N477" s="116"/>
      <c r="O477" s="116"/>
      <c r="P477" s="116"/>
      <c r="Q477" s="116"/>
      <c r="R477" s="116"/>
      <c r="S477" s="116"/>
      <c r="T477" s="116"/>
      <c r="U477" s="116"/>
      <c r="V477" s="116"/>
      <c r="W477" s="116"/>
      <c r="X477" s="116"/>
      <c r="Y477" s="116"/>
    </row>
    <row r="478" spans="1:25" ht="15.75" customHeight="1">
      <c r="A478" s="116"/>
      <c r="B478" s="116"/>
      <c r="C478" s="116"/>
      <c r="D478" s="116"/>
      <c r="E478" s="116"/>
      <c r="F478" s="404"/>
      <c r="G478" s="116"/>
      <c r="H478" s="116"/>
      <c r="I478" s="116"/>
      <c r="J478" s="116"/>
      <c r="K478" s="116"/>
      <c r="L478" s="116"/>
      <c r="M478" s="116"/>
      <c r="N478" s="116"/>
      <c r="O478" s="116"/>
      <c r="P478" s="116"/>
      <c r="Q478" s="116"/>
      <c r="R478" s="116"/>
      <c r="S478" s="116"/>
      <c r="T478" s="116"/>
      <c r="U478" s="116"/>
      <c r="V478" s="116"/>
      <c r="W478" s="116"/>
      <c r="X478" s="116"/>
      <c r="Y478" s="116"/>
    </row>
    <row r="479" spans="1:25" ht="15.75" customHeight="1">
      <c r="A479" s="116"/>
      <c r="B479" s="116"/>
      <c r="C479" s="116"/>
      <c r="D479" s="116"/>
      <c r="E479" s="116"/>
      <c r="F479" s="404"/>
      <c r="G479" s="116"/>
      <c r="H479" s="116"/>
      <c r="I479" s="116"/>
      <c r="J479" s="116"/>
      <c r="K479" s="116"/>
      <c r="L479" s="116"/>
      <c r="M479" s="116"/>
      <c r="N479" s="116"/>
      <c r="O479" s="116"/>
      <c r="P479" s="116"/>
      <c r="Q479" s="116"/>
      <c r="R479" s="116"/>
      <c r="S479" s="116"/>
      <c r="T479" s="116"/>
      <c r="U479" s="116"/>
      <c r="V479" s="116"/>
      <c r="W479" s="116"/>
      <c r="X479" s="116"/>
      <c r="Y479" s="116"/>
    </row>
    <row r="480" spans="1:25" ht="15.75" customHeight="1">
      <c r="A480" s="116"/>
      <c r="B480" s="116"/>
      <c r="C480" s="116"/>
      <c r="D480" s="116"/>
      <c r="E480" s="116"/>
      <c r="F480" s="404"/>
      <c r="G480" s="116"/>
      <c r="H480" s="116"/>
      <c r="I480" s="116"/>
      <c r="J480" s="116"/>
      <c r="K480" s="116"/>
      <c r="L480" s="116"/>
      <c r="M480" s="116"/>
      <c r="N480" s="116"/>
      <c r="O480" s="116"/>
      <c r="P480" s="116"/>
      <c r="Q480" s="116"/>
      <c r="R480" s="116"/>
      <c r="S480" s="116"/>
      <c r="T480" s="116"/>
      <c r="U480" s="116"/>
      <c r="V480" s="116"/>
      <c r="W480" s="116"/>
      <c r="X480" s="116"/>
      <c r="Y480" s="116"/>
    </row>
    <row r="481" spans="1:25" ht="15.75" customHeight="1">
      <c r="A481" s="116"/>
      <c r="B481" s="116"/>
      <c r="C481" s="116"/>
      <c r="D481" s="116"/>
      <c r="E481" s="116"/>
      <c r="F481" s="404"/>
      <c r="G481" s="116"/>
      <c r="H481" s="116"/>
      <c r="I481" s="116"/>
      <c r="J481" s="116"/>
      <c r="K481" s="116"/>
      <c r="L481" s="116"/>
      <c r="M481" s="116"/>
      <c r="N481" s="116"/>
      <c r="O481" s="116"/>
      <c r="P481" s="116"/>
      <c r="Q481" s="116"/>
      <c r="R481" s="116"/>
      <c r="S481" s="116"/>
      <c r="T481" s="116"/>
      <c r="U481" s="116"/>
      <c r="V481" s="116"/>
      <c r="W481" s="116"/>
      <c r="X481" s="116"/>
      <c r="Y481" s="116"/>
    </row>
    <row r="482" spans="1:25" ht="15.75" customHeight="1">
      <c r="A482" s="116"/>
      <c r="B482" s="116"/>
      <c r="C482" s="116"/>
      <c r="D482" s="116"/>
      <c r="E482" s="116"/>
      <c r="F482" s="404"/>
      <c r="G482" s="116"/>
      <c r="H482" s="116"/>
      <c r="I482" s="116"/>
      <c r="J482" s="116"/>
      <c r="K482" s="116"/>
      <c r="L482" s="116"/>
      <c r="M482" s="116"/>
      <c r="N482" s="116"/>
      <c r="O482" s="116"/>
      <c r="P482" s="116"/>
      <c r="Q482" s="116"/>
      <c r="R482" s="116"/>
      <c r="S482" s="116"/>
      <c r="T482" s="116"/>
      <c r="U482" s="116"/>
      <c r="V482" s="116"/>
      <c r="W482" s="116"/>
      <c r="X482" s="116"/>
      <c r="Y482" s="116"/>
    </row>
    <row r="483" spans="1:25" ht="15.75" customHeight="1">
      <c r="A483" s="116"/>
      <c r="B483" s="116"/>
      <c r="C483" s="116"/>
      <c r="D483" s="116"/>
      <c r="E483" s="116"/>
      <c r="F483" s="404"/>
      <c r="G483" s="116"/>
      <c r="H483" s="116"/>
      <c r="I483" s="116"/>
      <c r="J483" s="116"/>
      <c r="K483" s="116"/>
      <c r="L483" s="116"/>
      <c r="M483" s="116"/>
      <c r="N483" s="116"/>
      <c r="O483" s="116"/>
      <c r="P483" s="116"/>
      <c r="Q483" s="116"/>
      <c r="R483" s="116"/>
      <c r="S483" s="116"/>
      <c r="T483" s="116"/>
      <c r="U483" s="116"/>
      <c r="V483" s="116"/>
      <c r="W483" s="116"/>
      <c r="X483" s="116"/>
      <c r="Y483" s="116"/>
    </row>
    <row r="484" spans="1:25" ht="15.75" customHeight="1">
      <c r="A484" s="116"/>
      <c r="B484" s="116"/>
      <c r="C484" s="116"/>
      <c r="D484" s="116"/>
      <c r="E484" s="116"/>
      <c r="F484" s="404"/>
      <c r="G484" s="116"/>
      <c r="H484" s="116"/>
      <c r="I484" s="116"/>
      <c r="J484" s="116"/>
      <c r="K484" s="116"/>
      <c r="L484" s="116"/>
      <c r="M484" s="116"/>
      <c r="N484" s="116"/>
      <c r="O484" s="116"/>
      <c r="P484" s="116"/>
      <c r="Q484" s="116"/>
      <c r="R484" s="116"/>
      <c r="S484" s="116"/>
      <c r="T484" s="116"/>
      <c r="U484" s="116"/>
      <c r="V484" s="116"/>
      <c r="W484" s="116"/>
      <c r="X484" s="116"/>
      <c r="Y484" s="116"/>
    </row>
    <row r="485" spans="1:25" ht="15.75" customHeight="1">
      <c r="A485" s="116"/>
      <c r="B485" s="116"/>
      <c r="C485" s="116"/>
      <c r="D485" s="116"/>
      <c r="E485" s="116"/>
      <c r="F485" s="404"/>
      <c r="G485" s="116"/>
      <c r="H485" s="116"/>
      <c r="I485" s="116"/>
      <c r="J485" s="116"/>
      <c r="K485" s="116"/>
      <c r="L485" s="116"/>
      <c r="M485" s="116"/>
      <c r="N485" s="116"/>
      <c r="O485" s="116"/>
      <c r="P485" s="116"/>
      <c r="Q485" s="116"/>
      <c r="R485" s="116"/>
      <c r="S485" s="116"/>
      <c r="T485" s="116"/>
      <c r="U485" s="116"/>
      <c r="V485" s="116"/>
      <c r="W485" s="116"/>
      <c r="X485" s="116"/>
      <c r="Y485" s="116"/>
    </row>
    <row r="486" spans="1:25" ht="15.75" customHeight="1">
      <c r="A486" s="116"/>
      <c r="B486" s="116"/>
      <c r="C486" s="116"/>
      <c r="D486" s="116"/>
      <c r="E486" s="116"/>
      <c r="F486" s="404"/>
      <c r="G486" s="116"/>
      <c r="H486" s="116"/>
      <c r="I486" s="116"/>
      <c r="J486" s="116"/>
      <c r="K486" s="116"/>
      <c r="L486" s="116"/>
      <c r="M486" s="116"/>
      <c r="N486" s="116"/>
      <c r="O486" s="116"/>
      <c r="P486" s="116"/>
      <c r="Q486" s="116"/>
      <c r="R486" s="116"/>
      <c r="S486" s="116"/>
      <c r="T486" s="116"/>
      <c r="U486" s="116"/>
      <c r="V486" s="116"/>
      <c r="W486" s="116"/>
      <c r="X486" s="116"/>
      <c r="Y486" s="116"/>
    </row>
    <row r="487" spans="1:25" ht="15.75" customHeight="1">
      <c r="A487" s="116"/>
      <c r="B487" s="116"/>
      <c r="C487" s="116"/>
      <c r="D487" s="116"/>
      <c r="E487" s="116"/>
      <c r="F487" s="404"/>
      <c r="G487" s="116"/>
      <c r="H487" s="116"/>
      <c r="I487" s="116"/>
      <c r="J487" s="116"/>
      <c r="K487" s="116"/>
      <c r="L487" s="116"/>
      <c r="M487" s="116"/>
      <c r="N487" s="116"/>
      <c r="O487" s="116"/>
      <c r="P487" s="116"/>
      <c r="Q487" s="116"/>
      <c r="R487" s="116"/>
      <c r="S487" s="116"/>
      <c r="T487" s="116"/>
      <c r="U487" s="116"/>
      <c r="V487" s="116"/>
      <c r="W487" s="116"/>
      <c r="X487" s="116"/>
      <c r="Y487" s="116"/>
    </row>
    <row r="488" spans="1:25" ht="15.75" customHeight="1">
      <c r="A488" s="116"/>
      <c r="B488" s="116"/>
      <c r="C488" s="116"/>
      <c r="D488" s="116"/>
      <c r="E488" s="116"/>
      <c r="F488" s="404"/>
      <c r="G488" s="116"/>
      <c r="H488" s="116"/>
      <c r="I488" s="116"/>
      <c r="J488" s="116"/>
      <c r="K488" s="116"/>
      <c r="L488" s="116"/>
      <c r="M488" s="116"/>
      <c r="N488" s="116"/>
      <c r="O488" s="116"/>
      <c r="P488" s="116"/>
      <c r="Q488" s="116"/>
      <c r="R488" s="116"/>
      <c r="S488" s="116"/>
      <c r="T488" s="116"/>
      <c r="U488" s="116"/>
      <c r="V488" s="116"/>
      <c r="W488" s="116"/>
      <c r="X488" s="116"/>
      <c r="Y488" s="116"/>
    </row>
    <row r="489" spans="1:25" ht="15.75" customHeight="1">
      <c r="A489" s="116"/>
      <c r="B489" s="116"/>
      <c r="C489" s="116"/>
      <c r="D489" s="116"/>
      <c r="E489" s="116"/>
      <c r="F489" s="404"/>
      <c r="G489" s="116"/>
      <c r="H489" s="116"/>
      <c r="I489" s="116"/>
      <c r="J489" s="116"/>
      <c r="K489" s="116"/>
      <c r="L489" s="116"/>
      <c r="M489" s="116"/>
      <c r="N489" s="116"/>
      <c r="O489" s="116"/>
      <c r="P489" s="116"/>
      <c r="Q489" s="116"/>
      <c r="R489" s="116"/>
      <c r="S489" s="116"/>
      <c r="T489" s="116"/>
      <c r="U489" s="116"/>
      <c r="V489" s="116"/>
      <c r="W489" s="116"/>
      <c r="X489" s="116"/>
      <c r="Y489" s="116"/>
    </row>
    <row r="490" spans="1:25" ht="15.75" customHeight="1">
      <c r="A490" s="116"/>
      <c r="B490" s="116"/>
      <c r="C490" s="116"/>
      <c r="D490" s="116"/>
      <c r="E490" s="116"/>
      <c r="F490" s="404"/>
      <c r="G490" s="116"/>
      <c r="H490" s="116"/>
      <c r="I490" s="116"/>
      <c r="J490" s="116"/>
      <c r="K490" s="116"/>
      <c r="L490" s="116"/>
      <c r="M490" s="116"/>
      <c r="N490" s="116"/>
      <c r="O490" s="116"/>
      <c r="P490" s="116"/>
      <c r="Q490" s="116"/>
      <c r="R490" s="116"/>
      <c r="S490" s="116"/>
      <c r="T490" s="116"/>
      <c r="U490" s="116"/>
      <c r="V490" s="116"/>
      <c r="W490" s="116"/>
      <c r="X490" s="116"/>
      <c r="Y490" s="116"/>
    </row>
    <row r="491" spans="1:25" ht="15.75" customHeight="1">
      <c r="A491" s="116"/>
      <c r="B491" s="116"/>
      <c r="C491" s="116"/>
      <c r="D491" s="116"/>
      <c r="E491" s="116"/>
      <c r="F491" s="404"/>
      <c r="G491" s="116"/>
      <c r="H491" s="116"/>
      <c r="I491" s="116"/>
      <c r="J491" s="116"/>
      <c r="K491" s="116"/>
      <c r="L491" s="116"/>
      <c r="M491" s="116"/>
      <c r="N491" s="116"/>
      <c r="O491" s="116"/>
      <c r="P491" s="116"/>
      <c r="Q491" s="116"/>
      <c r="R491" s="116"/>
      <c r="S491" s="116"/>
      <c r="T491" s="116"/>
      <c r="U491" s="116"/>
      <c r="V491" s="116"/>
      <c r="W491" s="116"/>
      <c r="X491" s="116"/>
      <c r="Y491" s="116"/>
    </row>
    <row r="492" spans="1:25" ht="15.75" customHeight="1">
      <c r="A492" s="116"/>
      <c r="B492" s="116"/>
      <c r="C492" s="116"/>
      <c r="D492" s="116"/>
      <c r="E492" s="116"/>
      <c r="F492" s="404"/>
      <c r="G492" s="116"/>
      <c r="H492" s="116"/>
      <c r="I492" s="116"/>
      <c r="J492" s="116"/>
      <c r="K492" s="116"/>
      <c r="L492" s="116"/>
      <c r="M492" s="116"/>
      <c r="N492" s="116"/>
      <c r="O492" s="116"/>
      <c r="P492" s="116"/>
      <c r="Q492" s="116"/>
      <c r="R492" s="116"/>
      <c r="S492" s="116"/>
      <c r="T492" s="116"/>
      <c r="U492" s="116"/>
      <c r="V492" s="116"/>
      <c r="W492" s="116"/>
      <c r="X492" s="116"/>
      <c r="Y492" s="116"/>
    </row>
    <row r="493" spans="1:25" ht="15.75" customHeight="1">
      <c r="A493" s="116"/>
      <c r="B493" s="116"/>
      <c r="C493" s="116"/>
      <c r="D493" s="116"/>
      <c r="E493" s="116"/>
      <c r="F493" s="404"/>
      <c r="G493" s="116"/>
      <c r="H493" s="116"/>
      <c r="I493" s="116"/>
      <c r="J493" s="116"/>
      <c r="K493" s="116"/>
      <c r="L493" s="116"/>
      <c r="M493" s="116"/>
      <c r="N493" s="116"/>
      <c r="O493" s="116"/>
      <c r="P493" s="116"/>
      <c r="Q493" s="116"/>
      <c r="R493" s="116"/>
      <c r="S493" s="116"/>
      <c r="T493" s="116"/>
      <c r="U493" s="116"/>
      <c r="V493" s="116"/>
      <c r="W493" s="116"/>
      <c r="X493" s="116"/>
      <c r="Y493" s="116"/>
    </row>
    <row r="494" spans="1:25" ht="15.75" customHeight="1">
      <c r="A494" s="116"/>
      <c r="B494" s="116"/>
      <c r="C494" s="116"/>
      <c r="D494" s="116"/>
      <c r="E494" s="116"/>
      <c r="F494" s="404"/>
      <c r="G494" s="116"/>
      <c r="H494" s="116"/>
      <c r="I494" s="116"/>
      <c r="J494" s="116"/>
      <c r="K494" s="116"/>
      <c r="L494" s="116"/>
      <c r="M494" s="116"/>
      <c r="N494" s="116"/>
      <c r="O494" s="116"/>
      <c r="P494" s="116"/>
      <c r="Q494" s="116"/>
      <c r="R494" s="116"/>
      <c r="S494" s="116"/>
      <c r="T494" s="116"/>
      <c r="U494" s="116"/>
      <c r="V494" s="116"/>
      <c r="W494" s="116"/>
      <c r="X494" s="116"/>
      <c r="Y494" s="116"/>
    </row>
    <row r="495" spans="1:25" ht="15.75" customHeight="1">
      <c r="A495" s="116"/>
      <c r="B495" s="116"/>
      <c r="C495" s="116"/>
      <c r="D495" s="116"/>
      <c r="E495" s="116"/>
      <c r="F495" s="404"/>
      <c r="G495" s="116"/>
      <c r="H495" s="116"/>
      <c r="I495" s="116"/>
      <c r="J495" s="116"/>
      <c r="K495" s="116"/>
      <c r="L495" s="116"/>
      <c r="M495" s="116"/>
      <c r="N495" s="116"/>
      <c r="O495" s="116"/>
      <c r="P495" s="116"/>
      <c r="Q495" s="116"/>
      <c r="R495" s="116"/>
      <c r="S495" s="116"/>
      <c r="T495" s="116"/>
      <c r="U495" s="116"/>
      <c r="V495" s="116"/>
      <c r="W495" s="116"/>
      <c r="X495" s="116"/>
      <c r="Y495" s="116"/>
    </row>
    <row r="496" spans="1:25" ht="15.75" customHeight="1">
      <c r="A496" s="116"/>
      <c r="B496" s="116"/>
      <c r="C496" s="116"/>
      <c r="D496" s="116"/>
      <c r="E496" s="116"/>
      <c r="F496" s="404"/>
      <c r="G496" s="116"/>
      <c r="H496" s="116"/>
      <c r="I496" s="116"/>
      <c r="J496" s="116"/>
      <c r="K496" s="116"/>
      <c r="L496" s="116"/>
      <c r="M496" s="116"/>
      <c r="N496" s="116"/>
      <c r="O496" s="116"/>
      <c r="P496" s="116"/>
      <c r="Q496" s="116"/>
      <c r="R496" s="116"/>
      <c r="S496" s="116"/>
      <c r="T496" s="116"/>
      <c r="U496" s="116"/>
      <c r="V496" s="116"/>
      <c r="W496" s="116"/>
      <c r="X496" s="116"/>
      <c r="Y496" s="116"/>
    </row>
    <row r="497" spans="1:25" ht="15.75" customHeight="1">
      <c r="A497" s="116"/>
      <c r="B497" s="116"/>
      <c r="C497" s="116"/>
      <c r="D497" s="116"/>
      <c r="E497" s="116"/>
      <c r="F497" s="404"/>
      <c r="G497" s="116"/>
      <c r="H497" s="116"/>
      <c r="I497" s="116"/>
      <c r="J497" s="116"/>
      <c r="K497" s="116"/>
      <c r="L497" s="116"/>
      <c r="M497" s="116"/>
      <c r="N497" s="116"/>
      <c r="O497" s="116"/>
      <c r="P497" s="116"/>
      <c r="Q497" s="116"/>
      <c r="R497" s="116"/>
      <c r="S497" s="116"/>
      <c r="T497" s="116"/>
      <c r="U497" s="116"/>
      <c r="V497" s="116"/>
      <c r="W497" s="116"/>
      <c r="X497" s="116"/>
      <c r="Y497" s="116"/>
    </row>
    <row r="498" spans="1:25" ht="15.75" customHeight="1">
      <c r="A498" s="116"/>
      <c r="B498" s="116"/>
      <c r="C498" s="116"/>
      <c r="D498" s="116"/>
      <c r="E498" s="116"/>
      <c r="F498" s="404"/>
      <c r="G498" s="116"/>
      <c r="H498" s="116"/>
      <c r="I498" s="116"/>
      <c r="J498" s="116"/>
      <c r="K498" s="116"/>
      <c r="L498" s="116"/>
      <c r="M498" s="116"/>
      <c r="N498" s="116"/>
      <c r="O498" s="116"/>
      <c r="P498" s="116"/>
      <c r="Q498" s="116"/>
      <c r="R498" s="116"/>
      <c r="S498" s="116"/>
      <c r="T498" s="116"/>
      <c r="U498" s="116"/>
      <c r="V498" s="116"/>
      <c r="W498" s="116"/>
      <c r="X498" s="116"/>
      <c r="Y498" s="116"/>
    </row>
    <row r="499" spans="1:25" ht="15.75" customHeight="1">
      <c r="A499" s="116"/>
      <c r="B499" s="116"/>
      <c r="C499" s="116"/>
      <c r="D499" s="116"/>
      <c r="E499" s="116"/>
      <c r="F499" s="404"/>
      <c r="G499" s="116"/>
      <c r="H499" s="116"/>
      <c r="I499" s="116"/>
      <c r="J499" s="116"/>
      <c r="K499" s="116"/>
      <c r="L499" s="116"/>
      <c r="M499" s="116"/>
      <c r="N499" s="116"/>
      <c r="O499" s="116"/>
      <c r="P499" s="116"/>
      <c r="Q499" s="116"/>
      <c r="R499" s="116"/>
      <c r="S499" s="116"/>
      <c r="T499" s="116"/>
      <c r="U499" s="116"/>
      <c r="V499" s="116"/>
      <c r="W499" s="116"/>
      <c r="X499" s="116"/>
      <c r="Y499" s="116"/>
    </row>
    <row r="500" spans="1:25" ht="15.75" customHeight="1">
      <c r="A500" s="116"/>
      <c r="B500" s="116"/>
      <c r="C500" s="116"/>
      <c r="D500" s="116"/>
      <c r="E500" s="116"/>
      <c r="F500" s="404"/>
      <c r="G500" s="116"/>
      <c r="H500" s="116"/>
      <c r="I500" s="116"/>
      <c r="J500" s="116"/>
      <c r="K500" s="116"/>
      <c r="L500" s="116"/>
      <c r="M500" s="116"/>
      <c r="N500" s="116"/>
      <c r="O500" s="116"/>
      <c r="P500" s="116"/>
      <c r="Q500" s="116"/>
      <c r="R500" s="116"/>
      <c r="S500" s="116"/>
      <c r="T500" s="116"/>
      <c r="U500" s="116"/>
      <c r="V500" s="116"/>
      <c r="W500" s="116"/>
      <c r="X500" s="116"/>
      <c r="Y500" s="116"/>
    </row>
    <row r="501" spans="1:25" ht="15.75" customHeight="1">
      <c r="A501" s="116"/>
      <c r="B501" s="116"/>
      <c r="C501" s="116"/>
      <c r="D501" s="116"/>
      <c r="E501" s="116"/>
      <c r="F501" s="404"/>
      <c r="G501" s="116"/>
      <c r="H501" s="116"/>
      <c r="I501" s="116"/>
      <c r="J501" s="116"/>
      <c r="K501" s="116"/>
      <c r="L501" s="116"/>
      <c r="M501" s="116"/>
      <c r="N501" s="116"/>
      <c r="O501" s="116"/>
      <c r="P501" s="116"/>
      <c r="Q501" s="116"/>
      <c r="R501" s="116"/>
      <c r="S501" s="116"/>
      <c r="T501" s="116"/>
      <c r="U501" s="116"/>
      <c r="V501" s="116"/>
      <c r="W501" s="116"/>
      <c r="X501" s="116"/>
      <c r="Y501" s="116"/>
    </row>
    <row r="502" spans="1:25" ht="15.75" customHeight="1">
      <c r="A502" s="116"/>
      <c r="B502" s="116"/>
      <c r="C502" s="116"/>
      <c r="D502" s="116"/>
      <c r="E502" s="116"/>
      <c r="F502" s="404"/>
      <c r="G502" s="116"/>
      <c r="H502" s="116"/>
      <c r="I502" s="116"/>
      <c r="J502" s="116"/>
      <c r="K502" s="116"/>
      <c r="L502" s="116"/>
      <c r="M502" s="116"/>
      <c r="N502" s="116"/>
      <c r="O502" s="116"/>
      <c r="P502" s="116"/>
      <c r="Q502" s="116"/>
      <c r="R502" s="116"/>
      <c r="S502" s="116"/>
      <c r="T502" s="116"/>
      <c r="U502" s="116"/>
      <c r="V502" s="116"/>
      <c r="W502" s="116"/>
      <c r="X502" s="116"/>
      <c r="Y502" s="116"/>
    </row>
    <row r="503" spans="1:25" ht="15.75" customHeight="1">
      <c r="A503" s="116"/>
      <c r="B503" s="116"/>
      <c r="C503" s="116"/>
      <c r="D503" s="116"/>
      <c r="E503" s="116"/>
      <c r="F503" s="404"/>
      <c r="G503" s="116"/>
      <c r="H503" s="116"/>
      <c r="I503" s="116"/>
      <c r="J503" s="116"/>
      <c r="K503" s="116"/>
      <c r="L503" s="116"/>
      <c r="M503" s="116"/>
      <c r="N503" s="116"/>
      <c r="O503" s="116"/>
      <c r="P503" s="116"/>
      <c r="Q503" s="116"/>
      <c r="R503" s="116"/>
      <c r="S503" s="116"/>
      <c r="T503" s="116"/>
      <c r="U503" s="116"/>
      <c r="V503" s="116"/>
      <c r="W503" s="116"/>
      <c r="X503" s="116"/>
      <c r="Y503" s="116"/>
    </row>
    <row r="504" spans="1:25" ht="15.75" customHeight="1">
      <c r="A504" s="116"/>
      <c r="B504" s="116"/>
      <c r="C504" s="116"/>
      <c r="D504" s="116"/>
      <c r="E504" s="116"/>
      <c r="F504" s="404"/>
      <c r="G504" s="116"/>
      <c r="H504" s="116"/>
      <c r="I504" s="116"/>
      <c r="J504" s="116"/>
      <c r="K504" s="116"/>
      <c r="L504" s="116"/>
      <c r="M504" s="116"/>
      <c r="N504" s="116"/>
      <c r="O504" s="116"/>
      <c r="P504" s="116"/>
      <c r="Q504" s="116"/>
      <c r="R504" s="116"/>
      <c r="S504" s="116"/>
      <c r="T504" s="116"/>
      <c r="U504" s="116"/>
      <c r="V504" s="116"/>
      <c r="W504" s="116"/>
      <c r="X504" s="116"/>
      <c r="Y504" s="116"/>
    </row>
    <row r="505" spans="1:25" ht="15.75" customHeight="1">
      <c r="A505" s="116"/>
      <c r="B505" s="116"/>
      <c r="C505" s="116"/>
      <c r="D505" s="116"/>
      <c r="E505" s="116"/>
      <c r="F505" s="404"/>
      <c r="G505" s="116"/>
      <c r="H505" s="116"/>
      <c r="I505" s="116"/>
      <c r="J505" s="116"/>
      <c r="K505" s="116"/>
      <c r="L505" s="116"/>
      <c r="M505" s="116"/>
      <c r="N505" s="116"/>
      <c r="O505" s="116"/>
      <c r="P505" s="116"/>
      <c r="Q505" s="116"/>
      <c r="R505" s="116"/>
      <c r="S505" s="116"/>
      <c r="T505" s="116"/>
      <c r="U505" s="116"/>
      <c r="V505" s="116"/>
      <c r="W505" s="116"/>
      <c r="X505" s="116"/>
      <c r="Y505" s="116"/>
    </row>
    <row r="506" spans="1:25" ht="15.75" customHeight="1">
      <c r="A506" s="116"/>
      <c r="B506" s="116"/>
      <c r="C506" s="116"/>
      <c r="D506" s="116"/>
      <c r="E506" s="116"/>
      <c r="F506" s="404"/>
      <c r="G506" s="116"/>
      <c r="H506" s="116"/>
      <c r="I506" s="116"/>
      <c r="J506" s="116"/>
      <c r="K506" s="116"/>
      <c r="L506" s="116"/>
      <c r="M506" s="116"/>
      <c r="N506" s="116"/>
      <c r="O506" s="116"/>
      <c r="P506" s="116"/>
      <c r="Q506" s="116"/>
      <c r="R506" s="116"/>
      <c r="S506" s="116"/>
      <c r="T506" s="116"/>
      <c r="U506" s="116"/>
      <c r="V506" s="116"/>
      <c r="W506" s="116"/>
      <c r="X506" s="116"/>
      <c r="Y506" s="116"/>
    </row>
    <row r="507" spans="1:25" ht="15.75" customHeight="1">
      <c r="A507" s="116"/>
      <c r="B507" s="116"/>
      <c r="C507" s="116"/>
      <c r="D507" s="116"/>
      <c r="E507" s="116"/>
      <c r="F507" s="404"/>
      <c r="G507" s="116"/>
      <c r="H507" s="116"/>
      <c r="I507" s="116"/>
      <c r="J507" s="116"/>
      <c r="K507" s="116"/>
      <c r="L507" s="116"/>
      <c r="M507" s="116"/>
      <c r="N507" s="116"/>
      <c r="O507" s="116"/>
      <c r="P507" s="116"/>
      <c r="Q507" s="116"/>
      <c r="R507" s="116"/>
      <c r="S507" s="116"/>
      <c r="T507" s="116"/>
      <c r="U507" s="116"/>
      <c r="V507" s="116"/>
      <c r="W507" s="116"/>
      <c r="X507" s="116"/>
      <c r="Y507" s="116"/>
    </row>
    <row r="508" spans="1:25" ht="15.75" customHeight="1">
      <c r="A508" s="116"/>
      <c r="B508" s="116"/>
      <c r="C508" s="116"/>
      <c r="D508" s="116"/>
      <c r="E508" s="116"/>
      <c r="F508" s="404"/>
      <c r="G508" s="116"/>
      <c r="H508" s="116"/>
      <c r="I508" s="116"/>
      <c r="J508" s="116"/>
      <c r="K508" s="116"/>
      <c r="L508" s="116"/>
      <c r="M508" s="116"/>
      <c r="N508" s="116"/>
      <c r="O508" s="116"/>
      <c r="P508" s="116"/>
      <c r="Q508" s="116"/>
      <c r="R508" s="116"/>
      <c r="S508" s="116"/>
      <c r="T508" s="116"/>
      <c r="U508" s="116"/>
      <c r="V508" s="116"/>
      <c r="W508" s="116"/>
      <c r="X508" s="116"/>
      <c r="Y508" s="116"/>
    </row>
    <row r="509" spans="1:25" ht="15.75" customHeight="1">
      <c r="A509" s="116"/>
      <c r="B509" s="116"/>
      <c r="C509" s="116"/>
      <c r="D509" s="116"/>
      <c r="E509" s="116"/>
      <c r="F509" s="404"/>
      <c r="G509" s="116"/>
      <c r="H509" s="116"/>
      <c r="I509" s="116"/>
      <c r="J509" s="116"/>
      <c r="K509" s="116"/>
      <c r="L509" s="116"/>
      <c r="M509" s="116"/>
      <c r="N509" s="116"/>
      <c r="O509" s="116"/>
      <c r="P509" s="116"/>
      <c r="Q509" s="116"/>
      <c r="R509" s="116"/>
      <c r="S509" s="116"/>
      <c r="T509" s="116"/>
      <c r="U509" s="116"/>
      <c r="V509" s="116"/>
      <c r="W509" s="116"/>
      <c r="X509" s="116"/>
      <c r="Y509" s="116"/>
    </row>
    <row r="510" spans="1:25" ht="15.75" customHeight="1">
      <c r="A510" s="116"/>
      <c r="B510" s="116"/>
      <c r="C510" s="116"/>
      <c r="D510" s="116"/>
      <c r="E510" s="116"/>
      <c r="F510" s="404"/>
      <c r="G510" s="116"/>
      <c r="H510" s="116"/>
      <c r="I510" s="116"/>
      <c r="J510" s="116"/>
      <c r="K510" s="116"/>
      <c r="L510" s="116"/>
      <c r="M510" s="116"/>
      <c r="N510" s="116"/>
      <c r="O510" s="116"/>
      <c r="P510" s="116"/>
      <c r="Q510" s="116"/>
      <c r="R510" s="116"/>
      <c r="S510" s="116"/>
      <c r="T510" s="116"/>
      <c r="U510" s="116"/>
      <c r="V510" s="116"/>
      <c r="W510" s="116"/>
      <c r="X510" s="116"/>
      <c r="Y510" s="116"/>
    </row>
    <row r="511" spans="1:25" ht="15.75" customHeight="1">
      <c r="A511" s="116"/>
      <c r="B511" s="116"/>
      <c r="C511" s="116"/>
      <c r="D511" s="116"/>
      <c r="E511" s="116"/>
      <c r="F511" s="404"/>
      <c r="G511" s="116"/>
      <c r="H511" s="116"/>
      <c r="I511" s="116"/>
      <c r="J511" s="116"/>
      <c r="K511" s="116"/>
      <c r="L511" s="116"/>
      <c r="M511" s="116"/>
      <c r="N511" s="116"/>
      <c r="O511" s="116"/>
      <c r="P511" s="116"/>
      <c r="Q511" s="116"/>
      <c r="R511" s="116"/>
      <c r="S511" s="116"/>
      <c r="T511" s="116"/>
      <c r="U511" s="116"/>
      <c r="V511" s="116"/>
      <c r="W511" s="116"/>
      <c r="X511" s="116"/>
      <c r="Y511" s="116"/>
    </row>
    <row r="512" spans="1:25" ht="15.75" customHeight="1">
      <c r="A512" s="116"/>
      <c r="B512" s="116"/>
      <c r="C512" s="116"/>
      <c r="D512" s="116"/>
      <c r="E512" s="116"/>
      <c r="F512" s="404"/>
      <c r="G512" s="116"/>
      <c r="H512" s="116"/>
      <c r="I512" s="116"/>
      <c r="J512" s="116"/>
      <c r="K512" s="116"/>
      <c r="L512" s="116"/>
      <c r="M512" s="116"/>
      <c r="N512" s="116"/>
      <c r="O512" s="116"/>
      <c r="P512" s="116"/>
      <c r="Q512" s="116"/>
      <c r="R512" s="116"/>
      <c r="S512" s="116"/>
      <c r="T512" s="116"/>
      <c r="U512" s="116"/>
      <c r="V512" s="116"/>
      <c r="W512" s="116"/>
      <c r="X512" s="116"/>
      <c r="Y512" s="116"/>
    </row>
    <row r="513" spans="1:25" ht="15.75" customHeight="1">
      <c r="A513" s="116"/>
      <c r="B513" s="116"/>
      <c r="C513" s="116"/>
      <c r="D513" s="116"/>
      <c r="E513" s="116"/>
      <c r="F513" s="404"/>
      <c r="G513" s="116"/>
      <c r="H513" s="116"/>
      <c r="I513" s="116"/>
      <c r="J513" s="116"/>
      <c r="K513" s="116"/>
      <c r="L513" s="116"/>
      <c r="M513" s="116"/>
      <c r="N513" s="116"/>
      <c r="O513" s="116"/>
      <c r="P513" s="116"/>
      <c r="Q513" s="116"/>
      <c r="R513" s="116"/>
      <c r="S513" s="116"/>
      <c r="T513" s="116"/>
      <c r="U513" s="116"/>
      <c r="V513" s="116"/>
      <c r="W513" s="116"/>
      <c r="X513" s="116"/>
      <c r="Y513" s="116"/>
    </row>
    <row r="514" spans="1:25" ht="15.75" customHeight="1">
      <c r="A514" s="116"/>
      <c r="B514" s="116"/>
      <c r="C514" s="116"/>
      <c r="D514" s="116"/>
      <c r="E514" s="116"/>
      <c r="F514" s="404"/>
      <c r="G514" s="116"/>
      <c r="H514" s="116"/>
      <c r="I514" s="116"/>
      <c r="J514" s="116"/>
      <c r="K514" s="116"/>
      <c r="L514" s="116"/>
      <c r="M514" s="116"/>
      <c r="N514" s="116"/>
      <c r="O514" s="116"/>
      <c r="P514" s="116"/>
      <c r="Q514" s="116"/>
      <c r="R514" s="116"/>
      <c r="S514" s="116"/>
      <c r="T514" s="116"/>
      <c r="U514" s="116"/>
      <c r="V514" s="116"/>
      <c r="W514" s="116"/>
      <c r="X514" s="116"/>
      <c r="Y514" s="116"/>
    </row>
    <row r="515" spans="1:25" ht="15.75" customHeight="1">
      <c r="A515" s="116"/>
      <c r="B515" s="116"/>
      <c r="C515" s="116"/>
      <c r="D515" s="116"/>
      <c r="E515" s="116"/>
      <c r="F515" s="404"/>
      <c r="G515" s="116"/>
      <c r="H515" s="116"/>
      <c r="I515" s="116"/>
      <c r="J515" s="116"/>
      <c r="K515" s="116"/>
      <c r="L515" s="116"/>
      <c r="M515" s="116"/>
      <c r="N515" s="116"/>
      <c r="O515" s="116"/>
      <c r="P515" s="116"/>
      <c r="Q515" s="116"/>
      <c r="R515" s="116"/>
      <c r="S515" s="116"/>
      <c r="T515" s="116"/>
      <c r="U515" s="116"/>
      <c r="V515" s="116"/>
      <c r="W515" s="116"/>
      <c r="X515" s="116"/>
      <c r="Y515" s="116"/>
    </row>
    <row r="516" spans="1:25" ht="15.75" customHeight="1">
      <c r="A516" s="116"/>
      <c r="B516" s="116"/>
      <c r="C516" s="116"/>
      <c r="D516" s="116"/>
      <c r="E516" s="116"/>
      <c r="F516" s="404"/>
      <c r="G516" s="116"/>
      <c r="H516" s="116"/>
      <c r="I516" s="116"/>
      <c r="J516" s="116"/>
      <c r="K516" s="116"/>
      <c r="L516" s="116"/>
      <c r="M516" s="116"/>
      <c r="N516" s="116"/>
      <c r="O516" s="116"/>
      <c r="P516" s="116"/>
      <c r="Q516" s="116"/>
      <c r="R516" s="116"/>
      <c r="S516" s="116"/>
      <c r="T516" s="116"/>
      <c r="U516" s="116"/>
      <c r="V516" s="116"/>
      <c r="W516" s="116"/>
      <c r="X516" s="116"/>
      <c r="Y516" s="116"/>
    </row>
    <row r="517" spans="1:25" ht="15.75" customHeight="1">
      <c r="A517" s="116"/>
      <c r="B517" s="116"/>
      <c r="C517" s="116"/>
      <c r="D517" s="116"/>
      <c r="E517" s="116"/>
      <c r="F517" s="404"/>
      <c r="G517" s="116"/>
      <c r="H517" s="116"/>
      <c r="I517" s="116"/>
      <c r="J517" s="116"/>
      <c r="K517" s="116"/>
      <c r="L517" s="116"/>
      <c r="M517" s="116"/>
      <c r="N517" s="116"/>
      <c r="O517" s="116"/>
      <c r="P517" s="116"/>
      <c r="Q517" s="116"/>
      <c r="R517" s="116"/>
      <c r="S517" s="116"/>
      <c r="T517" s="116"/>
      <c r="U517" s="116"/>
      <c r="V517" s="116"/>
      <c r="W517" s="116"/>
      <c r="X517" s="116"/>
      <c r="Y517" s="116"/>
    </row>
    <row r="518" spans="1:25" ht="15.75" customHeight="1">
      <c r="A518" s="116"/>
      <c r="B518" s="116"/>
      <c r="C518" s="116"/>
      <c r="D518" s="116"/>
      <c r="E518" s="116"/>
      <c r="F518" s="404"/>
      <c r="G518" s="116"/>
      <c r="H518" s="116"/>
      <c r="I518" s="116"/>
      <c r="J518" s="116"/>
      <c r="K518" s="116"/>
      <c r="L518" s="116"/>
      <c r="M518" s="116"/>
      <c r="N518" s="116"/>
      <c r="O518" s="116"/>
      <c r="P518" s="116"/>
      <c r="Q518" s="116"/>
      <c r="R518" s="116"/>
      <c r="S518" s="116"/>
      <c r="T518" s="116"/>
      <c r="U518" s="116"/>
      <c r="V518" s="116"/>
      <c r="W518" s="116"/>
      <c r="X518" s="116"/>
      <c r="Y518" s="116"/>
    </row>
    <row r="519" spans="1:25" ht="15.75" customHeight="1">
      <c r="A519" s="116"/>
      <c r="B519" s="116"/>
      <c r="C519" s="116"/>
      <c r="D519" s="116"/>
      <c r="E519" s="116"/>
      <c r="F519" s="404"/>
      <c r="G519" s="116"/>
      <c r="H519" s="116"/>
      <c r="I519" s="116"/>
      <c r="J519" s="116"/>
      <c r="K519" s="116"/>
      <c r="L519" s="116"/>
      <c r="M519" s="116"/>
      <c r="N519" s="116"/>
      <c r="O519" s="116"/>
      <c r="P519" s="116"/>
      <c r="Q519" s="116"/>
      <c r="R519" s="116"/>
      <c r="S519" s="116"/>
      <c r="T519" s="116"/>
      <c r="U519" s="116"/>
      <c r="V519" s="116"/>
      <c r="W519" s="116"/>
      <c r="X519" s="116"/>
      <c r="Y519" s="116"/>
    </row>
    <row r="520" spans="1:25" ht="15.75" customHeight="1">
      <c r="A520" s="116"/>
      <c r="B520" s="116"/>
      <c r="C520" s="116"/>
      <c r="D520" s="116"/>
      <c r="E520" s="116"/>
      <c r="F520" s="404"/>
      <c r="G520" s="116"/>
      <c r="H520" s="116"/>
      <c r="I520" s="116"/>
      <c r="J520" s="116"/>
      <c r="K520" s="116"/>
      <c r="L520" s="116"/>
      <c r="M520" s="116"/>
      <c r="N520" s="116"/>
      <c r="O520" s="116"/>
      <c r="P520" s="116"/>
      <c r="Q520" s="116"/>
      <c r="R520" s="116"/>
      <c r="S520" s="116"/>
      <c r="T520" s="116"/>
      <c r="U520" s="116"/>
      <c r="V520" s="116"/>
      <c r="W520" s="116"/>
      <c r="X520" s="116"/>
      <c r="Y520" s="116"/>
    </row>
    <row r="521" spans="1:25" ht="15.75" customHeight="1">
      <c r="A521" s="116"/>
      <c r="B521" s="116"/>
      <c r="C521" s="116"/>
      <c r="D521" s="116"/>
      <c r="E521" s="116"/>
      <c r="F521" s="404"/>
      <c r="G521" s="116"/>
      <c r="H521" s="116"/>
      <c r="I521" s="116"/>
      <c r="J521" s="116"/>
      <c r="K521" s="116"/>
      <c r="L521" s="116"/>
      <c r="M521" s="116"/>
      <c r="N521" s="116"/>
      <c r="O521" s="116"/>
      <c r="P521" s="116"/>
      <c r="Q521" s="116"/>
      <c r="R521" s="116"/>
      <c r="S521" s="116"/>
      <c r="T521" s="116"/>
      <c r="U521" s="116"/>
      <c r="V521" s="116"/>
      <c r="W521" s="116"/>
      <c r="X521" s="116"/>
      <c r="Y521" s="116"/>
    </row>
    <row r="522" spans="1:25" ht="15.75" customHeight="1">
      <c r="A522" s="116"/>
      <c r="B522" s="116"/>
      <c r="C522" s="116"/>
      <c r="D522" s="116"/>
      <c r="E522" s="116"/>
      <c r="F522" s="404"/>
      <c r="G522" s="116"/>
      <c r="H522" s="116"/>
      <c r="I522" s="116"/>
      <c r="J522" s="116"/>
      <c r="K522" s="116"/>
      <c r="L522" s="116"/>
      <c r="M522" s="116"/>
      <c r="N522" s="116"/>
      <c r="O522" s="116"/>
      <c r="P522" s="116"/>
      <c r="Q522" s="116"/>
      <c r="R522" s="116"/>
      <c r="S522" s="116"/>
      <c r="T522" s="116"/>
      <c r="U522" s="116"/>
      <c r="V522" s="116"/>
      <c r="W522" s="116"/>
      <c r="X522" s="116"/>
      <c r="Y522" s="116"/>
    </row>
    <row r="523" spans="1:25" ht="15.75" customHeight="1">
      <c r="A523" s="116"/>
      <c r="B523" s="116"/>
      <c r="C523" s="116"/>
      <c r="D523" s="116"/>
      <c r="E523" s="116"/>
      <c r="F523" s="404"/>
      <c r="G523" s="116"/>
      <c r="H523" s="116"/>
      <c r="I523" s="116"/>
      <c r="J523" s="116"/>
      <c r="K523" s="116"/>
      <c r="L523" s="116"/>
      <c r="M523" s="116"/>
      <c r="N523" s="116"/>
      <c r="O523" s="116"/>
      <c r="P523" s="116"/>
      <c r="Q523" s="116"/>
      <c r="R523" s="116"/>
      <c r="S523" s="116"/>
      <c r="T523" s="116"/>
      <c r="U523" s="116"/>
      <c r="V523" s="116"/>
      <c r="W523" s="116"/>
      <c r="X523" s="116"/>
      <c r="Y523" s="116"/>
    </row>
    <row r="524" spans="1:25" ht="15.75" customHeight="1">
      <c r="A524" s="116"/>
      <c r="B524" s="116"/>
      <c r="C524" s="116"/>
      <c r="D524" s="116"/>
      <c r="E524" s="116"/>
      <c r="F524" s="404"/>
      <c r="G524" s="116"/>
      <c r="H524" s="116"/>
      <c r="I524" s="116"/>
      <c r="J524" s="116"/>
      <c r="K524" s="116"/>
      <c r="L524" s="116"/>
      <c r="M524" s="116"/>
      <c r="N524" s="116"/>
      <c r="O524" s="116"/>
      <c r="P524" s="116"/>
      <c r="Q524" s="116"/>
      <c r="R524" s="116"/>
      <c r="S524" s="116"/>
      <c r="T524" s="116"/>
      <c r="U524" s="116"/>
      <c r="V524" s="116"/>
      <c r="W524" s="116"/>
      <c r="X524" s="116"/>
      <c r="Y524" s="116"/>
    </row>
    <row r="525" spans="1:25" ht="15.75" customHeight="1">
      <c r="A525" s="116"/>
      <c r="B525" s="116"/>
      <c r="C525" s="116"/>
      <c r="D525" s="116"/>
      <c r="E525" s="116"/>
      <c r="F525" s="404"/>
      <c r="G525" s="116"/>
      <c r="H525" s="116"/>
      <c r="I525" s="116"/>
      <c r="J525" s="116"/>
      <c r="K525" s="116"/>
      <c r="L525" s="116"/>
      <c r="M525" s="116"/>
      <c r="N525" s="116"/>
      <c r="O525" s="116"/>
      <c r="P525" s="116"/>
      <c r="Q525" s="116"/>
      <c r="R525" s="116"/>
      <c r="S525" s="116"/>
      <c r="T525" s="116"/>
      <c r="U525" s="116"/>
      <c r="V525" s="116"/>
      <c r="W525" s="116"/>
      <c r="X525" s="116"/>
      <c r="Y525" s="116"/>
    </row>
    <row r="526" spans="1:25" ht="15.75" customHeight="1">
      <c r="A526" s="116"/>
      <c r="B526" s="116"/>
      <c r="C526" s="116"/>
      <c r="D526" s="116"/>
      <c r="E526" s="116"/>
      <c r="F526" s="404"/>
      <c r="G526" s="116"/>
      <c r="H526" s="116"/>
      <c r="I526" s="116"/>
      <c r="J526" s="116"/>
      <c r="K526" s="116"/>
      <c r="L526" s="116"/>
      <c r="M526" s="116"/>
      <c r="N526" s="116"/>
      <c r="O526" s="116"/>
      <c r="P526" s="116"/>
      <c r="Q526" s="116"/>
      <c r="R526" s="116"/>
      <c r="S526" s="116"/>
      <c r="T526" s="116"/>
      <c r="U526" s="116"/>
      <c r="V526" s="116"/>
      <c r="W526" s="116"/>
      <c r="X526" s="116"/>
      <c r="Y526" s="116"/>
    </row>
    <row r="527" spans="1:25" ht="15.75" customHeight="1">
      <c r="A527" s="116"/>
      <c r="B527" s="116"/>
      <c r="C527" s="116"/>
      <c r="D527" s="116"/>
      <c r="E527" s="116"/>
      <c r="F527" s="404"/>
      <c r="G527" s="116"/>
      <c r="H527" s="116"/>
      <c r="I527" s="116"/>
      <c r="J527" s="116"/>
      <c r="K527" s="116"/>
      <c r="L527" s="116"/>
      <c r="M527" s="116"/>
      <c r="N527" s="116"/>
      <c r="O527" s="116"/>
      <c r="P527" s="116"/>
      <c r="Q527" s="116"/>
      <c r="R527" s="116"/>
      <c r="S527" s="116"/>
      <c r="T527" s="116"/>
      <c r="U527" s="116"/>
      <c r="V527" s="116"/>
      <c r="W527" s="116"/>
      <c r="X527" s="116"/>
      <c r="Y527" s="116"/>
    </row>
    <row r="528" spans="1:25" ht="15.75" customHeight="1">
      <c r="A528" s="116"/>
      <c r="B528" s="116"/>
      <c r="C528" s="116"/>
      <c r="D528" s="116"/>
      <c r="E528" s="116"/>
      <c r="F528" s="404"/>
      <c r="G528" s="116"/>
      <c r="H528" s="116"/>
      <c r="I528" s="116"/>
      <c r="J528" s="116"/>
      <c r="K528" s="116"/>
      <c r="L528" s="116"/>
      <c r="M528" s="116"/>
      <c r="N528" s="116"/>
      <c r="O528" s="116"/>
      <c r="P528" s="116"/>
      <c r="Q528" s="116"/>
      <c r="R528" s="116"/>
      <c r="S528" s="116"/>
      <c r="T528" s="116"/>
      <c r="U528" s="116"/>
      <c r="V528" s="116"/>
      <c r="W528" s="116"/>
      <c r="X528" s="116"/>
      <c r="Y528" s="116"/>
    </row>
    <row r="529" spans="1:25" ht="15.75" customHeight="1">
      <c r="A529" s="116"/>
      <c r="B529" s="116"/>
      <c r="C529" s="116"/>
      <c r="D529" s="116"/>
      <c r="E529" s="116"/>
      <c r="F529" s="404"/>
      <c r="G529" s="116"/>
      <c r="H529" s="116"/>
      <c r="I529" s="116"/>
      <c r="J529" s="116"/>
      <c r="K529" s="116"/>
      <c r="L529" s="116"/>
      <c r="M529" s="116"/>
      <c r="N529" s="116"/>
      <c r="O529" s="116"/>
      <c r="P529" s="116"/>
      <c r="Q529" s="116"/>
      <c r="R529" s="116"/>
      <c r="S529" s="116"/>
      <c r="T529" s="116"/>
      <c r="U529" s="116"/>
      <c r="V529" s="116"/>
      <c r="W529" s="116"/>
      <c r="X529" s="116"/>
      <c r="Y529" s="116"/>
    </row>
    <row r="530" spans="1:25" ht="15.75" customHeight="1">
      <c r="A530" s="116"/>
      <c r="B530" s="116"/>
      <c r="C530" s="116"/>
      <c r="D530" s="116"/>
      <c r="E530" s="116"/>
      <c r="F530" s="404"/>
      <c r="G530" s="116"/>
      <c r="H530" s="116"/>
      <c r="I530" s="116"/>
      <c r="J530" s="116"/>
      <c r="K530" s="116"/>
      <c r="L530" s="116"/>
      <c r="M530" s="116"/>
      <c r="N530" s="116"/>
      <c r="O530" s="116"/>
      <c r="P530" s="116"/>
      <c r="Q530" s="116"/>
      <c r="R530" s="116"/>
      <c r="S530" s="116"/>
      <c r="T530" s="116"/>
      <c r="U530" s="116"/>
      <c r="V530" s="116"/>
      <c r="W530" s="116"/>
      <c r="X530" s="116"/>
      <c r="Y530" s="116"/>
    </row>
    <row r="531" spans="1:25" ht="15.75" customHeight="1">
      <c r="A531" s="116"/>
      <c r="B531" s="116"/>
      <c r="C531" s="116"/>
      <c r="D531" s="116"/>
      <c r="E531" s="116"/>
      <c r="F531" s="404"/>
      <c r="G531" s="116"/>
      <c r="H531" s="116"/>
      <c r="I531" s="116"/>
      <c r="J531" s="116"/>
      <c r="K531" s="116"/>
      <c r="L531" s="116"/>
      <c r="M531" s="116"/>
      <c r="N531" s="116"/>
      <c r="O531" s="116"/>
      <c r="P531" s="116"/>
      <c r="Q531" s="116"/>
      <c r="R531" s="116"/>
      <c r="S531" s="116"/>
      <c r="T531" s="116"/>
      <c r="U531" s="116"/>
      <c r="V531" s="116"/>
      <c r="W531" s="116"/>
      <c r="X531" s="116"/>
      <c r="Y531" s="116"/>
    </row>
    <row r="532" spans="1:25" ht="15.75" customHeight="1">
      <c r="A532" s="116"/>
      <c r="B532" s="116"/>
      <c r="C532" s="116"/>
      <c r="D532" s="116"/>
      <c r="E532" s="116"/>
      <c r="F532" s="404"/>
      <c r="G532" s="116"/>
      <c r="H532" s="116"/>
      <c r="I532" s="116"/>
      <c r="J532" s="116"/>
      <c r="K532" s="116"/>
      <c r="L532" s="116"/>
      <c r="M532" s="116"/>
      <c r="N532" s="116"/>
      <c r="O532" s="116"/>
      <c r="P532" s="116"/>
      <c r="Q532" s="116"/>
      <c r="R532" s="116"/>
      <c r="S532" s="116"/>
      <c r="T532" s="116"/>
      <c r="U532" s="116"/>
      <c r="V532" s="116"/>
      <c r="W532" s="116"/>
      <c r="X532" s="116"/>
      <c r="Y532" s="116"/>
    </row>
    <row r="533" spans="1:25" ht="15.75" customHeight="1">
      <c r="A533" s="116"/>
      <c r="B533" s="116"/>
      <c r="C533" s="116"/>
      <c r="D533" s="116"/>
      <c r="E533" s="116"/>
      <c r="F533" s="404"/>
      <c r="G533" s="116"/>
      <c r="H533" s="116"/>
      <c r="I533" s="116"/>
      <c r="J533" s="116"/>
      <c r="K533" s="116"/>
      <c r="L533" s="116"/>
      <c r="M533" s="116"/>
      <c r="N533" s="116"/>
      <c r="O533" s="116"/>
      <c r="P533" s="116"/>
      <c r="Q533" s="116"/>
      <c r="R533" s="116"/>
      <c r="S533" s="116"/>
      <c r="T533" s="116"/>
      <c r="U533" s="116"/>
      <c r="V533" s="116"/>
      <c r="W533" s="116"/>
      <c r="X533" s="116"/>
      <c r="Y533" s="116"/>
    </row>
    <row r="534" spans="1:25" ht="15.75" customHeight="1">
      <c r="A534" s="116"/>
      <c r="B534" s="116"/>
      <c r="C534" s="116"/>
      <c r="D534" s="116"/>
      <c r="E534" s="116"/>
      <c r="F534" s="404"/>
      <c r="G534" s="116"/>
      <c r="H534" s="116"/>
      <c r="I534" s="116"/>
      <c r="J534" s="116"/>
      <c r="K534" s="116"/>
      <c r="L534" s="116"/>
      <c r="M534" s="116"/>
      <c r="N534" s="116"/>
      <c r="O534" s="116"/>
      <c r="P534" s="116"/>
      <c r="Q534" s="116"/>
      <c r="R534" s="116"/>
      <c r="S534" s="116"/>
      <c r="T534" s="116"/>
      <c r="U534" s="116"/>
      <c r="V534" s="116"/>
      <c r="W534" s="116"/>
      <c r="X534" s="116"/>
      <c r="Y534" s="116"/>
    </row>
    <row r="535" spans="1:25" ht="15.75" customHeight="1">
      <c r="A535" s="116"/>
      <c r="B535" s="116"/>
      <c r="C535" s="116"/>
      <c r="D535" s="116"/>
      <c r="E535" s="116"/>
      <c r="F535" s="404"/>
      <c r="G535" s="116"/>
      <c r="H535" s="116"/>
      <c r="I535" s="116"/>
      <c r="J535" s="116"/>
      <c r="K535" s="116"/>
      <c r="L535" s="116"/>
      <c r="M535" s="116"/>
      <c r="N535" s="116"/>
      <c r="O535" s="116"/>
      <c r="P535" s="116"/>
      <c r="Q535" s="116"/>
      <c r="R535" s="116"/>
      <c r="S535" s="116"/>
      <c r="T535" s="116"/>
      <c r="U535" s="116"/>
      <c r="V535" s="116"/>
      <c r="W535" s="116"/>
      <c r="X535" s="116"/>
      <c r="Y535" s="116"/>
    </row>
    <row r="536" spans="1:25" ht="15.75" customHeight="1">
      <c r="A536" s="116"/>
      <c r="B536" s="116"/>
      <c r="C536" s="116"/>
      <c r="D536" s="116"/>
      <c r="E536" s="116"/>
      <c r="F536" s="404"/>
      <c r="G536" s="116"/>
      <c r="H536" s="116"/>
      <c r="I536" s="116"/>
      <c r="J536" s="116"/>
      <c r="K536" s="116"/>
      <c r="L536" s="116"/>
      <c r="M536" s="116"/>
      <c r="N536" s="116"/>
      <c r="O536" s="116"/>
      <c r="P536" s="116"/>
      <c r="Q536" s="116"/>
      <c r="R536" s="116"/>
      <c r="S536" s="116"/>
      <c r="T536" s="116"/>
      <c r="U536" s="116"/>
      <c r="V536" s="116"/>
      <c r="W536" s="116"/>
      <c r="X536" s="116"/>
      <c r="Y536" s="116"/>
    </row>
    <row r="537" spans="1:25" ht="15.75" customHeight="1">
      <c r="A537" s="116"/>
      <c r="B537" s="116"/>
      <c r="C537" s="116"/>
      <c r="D537" s="116"/>
      <c r="E537" s="116"/>
      <c r="F537" s="404"/>
      <c r="G537" s="116"/>
      <c r="H537" s="116"/>
      <c r="I537" s="116"/>
      <c r="J537" s="116"/>
      <c r="K537" s="116"/>
      <c r="L537" s="116"/>
      <c r="M537" s="116"/>
      <c r="N537" s="116"/>
      <c r="O537" s="116"/>
      <c r="P537" s="116"/>
      <c r="Q537" s="116"/>
      <c r="R537" s="116"/>
      <c r="S537" s="116"/>
      <c r="T537" s="116"/>
      <c r="U537" s="116"/>
      <c r="V537" s="116"/>
      <c r="W537" s="116"/>
      <c r="X537" s="116"/>
      <c r="Y537" s="116"/>
    </row>
    <row r="538" spans="1:25" ht="15.75" customHeight="1">
      <c r="A538" s="116"/>
      <c r="B538" s="116"/>
      <c r="C538" s="116"/>
      <c r="D538" s="116"/>
      <c r="E538" s="116"/>
      <c r="F538" s="404"/>
      <c r="G538" s="116"/>
      <c r="H538" s="116"/>
      <c r="I538" s="116"/>
      <c r="J538" s="116"/>
      <c r="K538" s="116"/>
      <c r="L538" s="116"/>
      <c r="M538" s="116"/>
      <c r="N538" s="116"/>
      <c r="O538" s="116"/>
      <c r="P538" s="116"/>
      <c r="Q538" s="116"/>
      <c r="R538" s="116"/>
      <c r="S538" s="116"/>
      <c r="T538" s="116"/>
      <c r="U538" s="116"/>
      <c r="V538" s="116"/>
      <c r="W538" s="116"/>
      <c r="X538" s="116"/>
      <c r="Y538" s="116"/>
    </row>
    <row r="539" spans="1:25" ht="15.75" customHeight="1">
      <c r="A539" s="116"/>
      <c r="B539" s="116"/>
      <c r="C539" s="116"/>
      <c r="D539" s="116"/>
      <c r="E539" s="116"/>
      <c r="F539" s="404"/>
      <c r="G539" s="116"/>
      <c r="H539" s="116"/>
      <c r="I539" s="116"/>
      <c r="J539" s="116"/>
      <c r="K539" s="116"/>
      <c r="L539" s="116"/>
      <c r="M539" s="116"/>
      <c r="N539" s="116"/>
      <c r="O539" s="116"/>
      <c r="P539" s="116"/>
      <c r="Q539" s="116"/>
      <c r="R539" s="116"/>
      <c r="S539" s="116"/>
      <c r="T539" s="116"/>
      <c r="U539" s="116"/>
      <c r="V539" s="116"/>
      <c r="W539" s="116"/>
      <c r="X539" s="116"/>
      <c r="Y539" s="116"/>
    </row>
    <row r="540" spans="1:25" ht="15.75" customHeight="1">
      <c r="A540" s="116"/>
      <c r="B540" s="116"/>
      <c r="C540" s="116"/>
      <c r="D540" s="116"/>
      <c r="E540" s="116"/>
      <c r="F540" s="404"/>
      <c r="G540" s="116"/>
      <c r="H540" s="116"/>
      <c r="I540" s="116"/>
      <c r="J540" s="116"/>
      <c r="K540" s="116"/>
      <c r="L540" s="116"/>
      <c r="M540" s="116"/>
      <c r="N540" s="116"/>
      <c r="O540" s="116"/>
      <c r="P540" s="116"/>
      <c r="Q540" s="116"/>
      <c r="R540" s="116"/>
      <c r="S540" s="116"/>
      <c r="T540" s="116"/>
      <c r="U540" s="116"/>
      <c r="V540" s="116"/>
      <c r="W540" s="116"/>
      <c r="X540" s="116"/>
      <c r="Y540" s="116"/>
    </row>
    <row r="541" spans="1:25" ht="15.75" customHeight="1">
      <c r="A541" s="116"/>
      <c r="B541" s="116"/>
      <c r="C541" s="116"/>
      <c r="D541" s="116"/>
      <c r="E541" s="116"/>
      <c r="F541" s="404"/>
      <c r="G541" s="116"/>
      <c r="H541" s="116"/>
      <c r="I541" s="116"/>
      <c r="J541" s="116"/>
      <c r="K541" s="116"/>
      <c r="L541" s="116"/>
      <c r="M541" s="116"/>
      <c r="N541" s="116"/>
      <c r="O541" s="116"/>
      <c r="P541" s="116"/>
      <c r="Q541" s="116"/>
      <c r="R541" s="116"/>
      <c r="S541" s="116"/>
      <c r="T541" s="116"/>
      <c r="U541" s="116"/>
      <c r="V541" s="116"/>
      <c r="W541" s="116"/>
      <c r="X541" s="116"/>
      <c r="Y541" s="116"/>
    </row>
    <row r="542" spans="1:25" ht="15.75" customHeight="1">
      <c r="A542" s="116"/>
      <c r="B542" s="116"/>
      <c r="C542" s="116"/>
      <c r="D542" s="116"/>
      <c r="E542" s="116"/>
      <c r="F542" s="404"/>
      <c r="G542" s="116"/>
      <c r="H542" s="116"/>
      <c r="I542" s="116"/>
      <c r="J542" s="116"/>
      <c r="K542" s="116"/>
      <c r="L542" s="116"/>
      <c r="M542" s="116"/>
      <c r="N542" s="116"/>
      <c r="O542" s="116"/>
      <c r="P542" s="116"/>
      <c r="Q542" s="116"/>
      <c r="R542" s="116"/>
      <c r="S542" s="116"/>
      <c r="T542" s="116"/>
      <c r="U542" s="116"/>
      <c r="V542" s="116"/>
      <c r="W542" s="116"/>
      <c r="X542" s="116"/>
      <c r="Y542" s="116"/>
    </row>
    <row r="543" spans="1:25" ht="15.75" customHeight="1">
      <c r="A543" s="116"/>
      <c r="B543" s="116"/>
      <c r="C543" s="116"/>
      <c r="D543" s="116"/>
      <c r="E543" s="116"/>
      <c r="F543" s="404"/>
      <c r="G543" s="116"/>
      <c r="H543" s="116"/>
      <c r="I543" s="116"/>
      <c r="J543" s="116"/>
      <c r="K543" s="116"/>
      <c r="L543" s="116"/>
      <c r="M543" s="116"/>
      <c r="N543" s="116"/>
      <c r="O543" s="116"/>
      <c r="P543" s="116"/>
      <c r="Q543" s="116"/>
      <c r="R543" s="116"/>
      <c r="S543" s="116"/>
      <c r="T543" s="116"/>
      <c r="U543" s="116"/>
      <c r="V543" s="116"/>
      <c r="W543" s="116"/>
      <c r="X543" s="116"/>
      <c r="Y543" s="116"/>
    </row>
    <row r="544" spans="1:25" ht="15.75" customHeight="1">
      <c r="A544" s="116"/>
      <c r="B544" s="116"/>
      <c r="C544" s="116"/>
      <c r="D544" s="116"/>
      <c r="E544" s="116"/>
      <c r="F544" s="404"/>
      <c r="G544" s="116"/>
      <c r="H544" s="116"/>
      <c r="I544" s="116"/>
      <c r="J544" s="116"/>
      <c r="K544" s="116"/>
      <c r="L544" s="116"/>
      <c r="M544" s="116"/>
      <c r="N544" s="116"/>
      <c r="O544" s="116"/>
      <c r="P544" s="116"/>
      <c r="Q544" s="116"/>
      <c r="R544" s="116"/>
      <c r="S544" s="116"/>
      <c r="T544" s="116"/>
      <c r="U544" s="116"/>
      <c r="V544" s="116"/>
      <c r="W544" s="116"/>
      <c r="X544" s="116"/>
      <c r="Y544" s="116"/>
    </row>
    <row r="545" spans="1:25" ht="15.75" customHeight="1">
      <c r="A545" s="116"/>
      <c r="B545" s="116"/>
      <c r="C545" s="116"/>
      <c r="D545" s="116"/>
      <c r="E545" s="116"/>
      <c r="F545" s="404"/>
      <c r="G545" s="116"/>
      <c r="H545" s="116"/>
      <c r="I545" s="116"/>
      <c r="J545" s="116"/>
      <c r="K545" s="116"/>
      <c r="L545" s="116"/>
      <c r="M545" s="116"/>
      <c r="N545" s="116"/>
      <c r="O545" s="116"/>
      <c r="P545" s="116"/>
      <c r="Q545" s="116"/>
      <c r="R545" s="116"/>
      <c r="S545" s="116"/>
      <c r="T545" s="116"/>
      <c r="U545" s="116"/>
      <c r="V545" s="116"/>
      <c r="W545" s="116"/>
      <c r="X545" s="116"/>
      <c r="Y545" s="116"/>
    </row>
    <row r="546" spans="1:25" ht="15.75" customHeight="1">
      <c r="A546" s="116"/>
      <c r="B546" s="116"/>
      <c r="C546" s="116"/>
      <c r="D546" s="116"/>
      <c r="E546" s="116"/>
      <c r="F546" s="404"/>
      <c r="G546" s="116"/>
      <c r="H546" s="116"/>
      <c r="I546" s="116"/>
      <c r="J546" s="116"/>
      <c r="K546" s="116"/>
      <c r="L546" s="116"/>
      <c r="M546" s="116"/>
      <c r="N546" s="116"/>
      <c r="O546" s="116"/>
      <c r="P546" s="116"/>
      <c r="Q546" s="116"/>
      <c r="R546" s="116"/>
      <c r="S546" s="116"/>
      <c r="T546" s="116"/>
      <c r="U546" s="116"/>
      <c r="V546" s="116"/>
      <c r="W546" s="116"/>
      <c r="X546" s="116"/>
      <c r="Y546" s="116"/>
    </row>
    <row r="547" spans="1:25" ht="15.75" customHeight="1">
      <c r="A547" s="116"/>
      <c r="B547" s="116"/>
      <c r="C547" s="116"/>
      <c r="D547" s="116"/>
      <c r="E547" s="116"/>
      <c r="F547" s="404"/>
      <c r="G547" s="116"/>
      <c r="H547" s="116"/>
      <c r="I547" s="116"/>
      <c r="J547" s="116"/>
      <c r="K547" s="116"/>
      <c r="L547" s="116"/>
      <c r="M547" s="116"/>
      <c r="N547" s="116"/>
      <c r="O547" s="116"/>
      <c r="P547" s="116"/>
      <c r="Q547" s="116"/>
      <c r="R547" s="116"/>
      <c r="S547" s="116"/>
      <c r="T547" s="116"/>
      <c r="U547" s="116"/>
      <c r="V547" s="116"/>
      <c r="W547" s="116"/>
      <c r="X547" s="116"/>
      <c r="Y547" s="116"/>
    </row>
    <row r="548" spans="1:25" ht="15.75" customHeight="1">
      <c r="A548" s="116"/>
      <c r="B548" s="116"/>
      <c r="C548" s="116"/>
      <c r="D548" s="116"/>
      <c r="E548" s="116"/>
      <c r="F548" s="404"/>
      <c r="G548" s="116"/>
      <c r="H548" s="116"/>
      <c r="I548" s="116"/>
      <c r="J548" s="116"/>
      <c r="K548" s="116"/>
      <c r="L548" s="116"/>
      <c r="M548" s="116"/>
      <c r="N548" s="116"/>
      <c r="O548" s="116"/>
      <c r="P548" s="116"/>
      <c r="Q548" s="116"/>
      <c r="R548" s="116"/>
      <c r="S548" s="116"/>
      <c r="T548" s="116"/>
      <c r="U548" s="116"/>
      <c r="V548" s="116"/>
      <c r="W548" s="116"/>
      <c r="X548" s="116"/>
      <c r="Y548" s="116"/>
    </row>
    <row r="549" spans="1:25" ht="15.75" customHeight="1">
      <c r="A549" s="116"/>
      <c r="B549" s="116"/>
      <c r="C549" s="116"/>
      <c r="D549" s="116"/>
      <c r="E549" s="116"/>
      <c r="F549" s="404"/>
      <c r="G549" s="116"/>
      <c r="H549" s="116"/>
      <c r="I549" s="116"/>
      <c r="J549" s="116"/>
      <c r="K549" s="116"/>
      <c r="L549" s="116"/>
      <c r="M549" s="116"/>
      <c r="N549" s="116"/>
      <c r="O549" s="116"/>
      <c r="P549" s="116"/>
      <c r="Q549" s="116"/>
      <c r="R549" s="116"/>
      <c r="S549" s="116"/>
      <c r="T549" s="116"/>
      <c r="U549" s="116"/>
      <c r="V549" s="116"/>
      <c r="W549" s="116"/>
      <c r="X549" s="116"/>
      <c r="Y549" s="116"/>
    </row>
    <row r="550" spans="1:25" ht="15.75" customHeight="1">
      <c r="A550" s="116"/>
      <c r="B550" s="116"/>
      <c r="C550" s="116"/>
      <c r="D550" s="116"/>
      <c r="E550" s="116"/>
      <c r="F550" s="404"/>
      <c r="G550" s="116"/>
      <c r="H550" s="116"/>
      <c r="I550" s="116"/>
      <c r="J550" s="116"/>
      <c r="K550" s="116"/>
      <c r="L550" s="116"/>
      <c r="M550" s="116"/>
      <c r="N550" s="116"/>
      <c r="O550" s="116"/>
      <c r="P550" s="116"/>
      <c r="Q550" s="116"/>
      <c r="R550" s="116"/>
      <c r="S550" s="116"/>
      <c r="T550" s="116"/>
      <c r="U550" s="116"/>
      <c r="V550" s="116"/>
      <c r="W550" s="116"/>
      <c r="X550" s="116"/>
      <c r="Y550" s="116"/>
    </row>
    <row r="551" spans="1:25" ht="15.75" customHeight="1">
      <c r="A551" s="116"/>
      <c r="B551" s="116"/>
      <c r="C551" s="116"/>
      <c r="D551" s="116"/>
      <c r="E551" s="116"/>
      <c r="F551" s="404"/>
      <c r="G551" s="116"/>
      <c r="H551" s="116"/>
      <c r="I551" s="116"/>
      <c r="J551" s="116"/>
      <c r="K551" s="116"/>
      <c r="L551" s="116"/>
      <c r="M551" s="116"/>
      <c r="N551" s="116"/>
      <c r="O551" s="116"/>
      <c r="P551" s="116"/>
      <c r="Q551" s="116"/>
      <c r="R551" s="116"/>
      <c r="S551" s="116"/>
      <c r="T551" s="116"/>
      <c r="U551" s="116"/>
      <c r="V551" s="116"/>
      <c r="W551" s="116"/>
      <c r="X551" s="116"/>
      <c r="Y551" s="116"/>
    </row>
    <row r="552" spans="1:25" ht="15.75" customHeight="1">
      <c r="A552" s="116"/>
      <c r="B552" s="116"/>
      <c r="C552" s="116"/>
      <c r="D552" s="116"/>
      <c r="E552" s="116"/>
      <c r="F552" s="404"/>
      <c r="G552" s="116"/>
      <c r="H552" s="116"/>
      <c r="I552" s="116"/>
      <c r="J552" s="116"/>
      <c r="K552" s="116"/>
      <c r="L552" s="116"/>
      <c r="M552" s="116"/>
      <c r="N552" s="116"/>
      <c r="O552" s="116"/>
      <c r="P552" s="116"/>
      <c r="Q552" s="116"/>
      <c r="R552" s="116"/>
      <c r="S552" s="116"/>
      <c r="T552" s="116"/>
      <c r="U552" s="116"/>
      <c r="V552" s="116"/>
      <c r="W552" s="116"/>
      <c r="X552" s="116"/>
      <c r="Y552" s="116"/>
    </row>
    <row r="553" spans="1:25" ht="15.75" customHeight="1">
      <c r="A553" s="116"/>
      <c r="B553" s="116"/>
      <c r="C553" s="116"/>
      <c r="D553" s="116"/>
      <c r="E553" s="116"/>
      <c r="F553" s="404"/>
      <c r="G553" s="116"/>
      <c r="H553" s="116"/>
      <c r="I553" s="116"/>
      <c r="J553" s="116"/>
      <c r="K553" s="116"/>
      <c r="L553" s="116"/>
      <c r="M553" s="116"/>
      <c r="N553" s="116"/>
      <c r="O553" s="116"/>
      <c r="P553" s="116"/>
      <c r="Q553" s="116"/>
      <c r="R553" s="116"/>
      <c r="S553" s="116"/>
      <c r="T553" s="116"/>
      <c r="U553" s="116"/>
      <c r="V553" s="116"/>
      <c r="W553" s="116"/>
      <c r="X553" s="116"/>
      <c r="Y553" s="116"/>
    </row>
    <row r="554" spans="1:25" ht="15.75" customHeight="1">
      <c r="A554" s="116"/>
      <c r="B554" s="116"/>
      <c r="C554" s="116"/>
      <c r="D554" s="116"/>
      <c r="E554" s="116"/>
      <c r="F554" s="404"/>
      <c r="G554" s="116"/>
      <c r="H554" s="116"/>
      <c r="I554" s="116"/>
      <c r="J554" s="116"/>
      <c r="K554" s="116"/>
      <c r="L554" s="116"/>
      <c r="M554" s="116"/>
      <c r="N554" s="116"/>
      <c r="O554" s="116"/>
      <c r="P554" s="116"/>
      <c r="Q554" s="116"/>
      <c r="R554" s="116"/>
      <c r="S554" s="116"/>
      <c r="T554" s="116"/>
      <c r="U554" s="116"/>
      <c r="V554" s="116"/>
      <c r="W554" s="116"/>
      <c r="X554" s="116"/>
      <c r="Y554" s="116"/>
    </row>
    <row r="555" spans="1:25" ht="15.75" customHeight="1">
      <c r="A555" s="116"/>
      <c r="B555" s="116"/>
      <c r="C555" s="116"/>
      <c r="D555" s="116"/>
      <c r="E555" s="116"/>
      <c r="F555" s="404"/>
      <c r="G555" s="116"/>
      <c r="H555" s="116"/>
      <c r="I555" s="116"/>
      <c r="J555" s="116"/>
      <c r="K555" s="116"/>
      <c r="L555" s="116"/>
      <c r="M555" s="116"/>
      <c r="N555" s="116"/>
      <c r="O555" s="116"/>
      <c r="P555" s="116"/>
      <c r="Q555" s="116"/>
      <c r="R555" s="116"/>
      <c r="S555" s="116"/>
      <c r="T555" s="116"/>
      <c r="U555" s="116"/>
      <c r="V555" s="116"/>
      <c r="W555" s="116"/>
      <c r="X555" s="116"/>
      <c r="Y555" s="116"/>
    </row>
    <row r="556" spans="1:25" ht="15.75" customHeight="1">
      <c r="A556" s="116"/>
      <c r="B556" s="116"/>
      <c r="C556" s="116"/>
      <c r="D556" s="116"/>
      <c r="E556" s="116"/>
      <c r="F556" s="404"/>
      <c r="G556" s="116"/>
      <c r="H556" s="116"/>
      <c r="I556" s="116"/>
      <c r="J556" s="116"/>
      <c r="K556" s="116"/>
      <c r="L556" s="116"/>
      <c r="M556" s="116"/>
      <c r="N556" s="116"/>
      <c r="O556" s="116"/>
      <c r="P556" s="116"/>
      <c r="Q556" s="116"/>
      <c r="R556" s="116"/>
      <c r="S556" s="116"/>
      <c r="T556" s="116"/>
      <c r="U556" s="116"/>
      <c r="V556" s="116"/>
      <c r="W556" s="116"/>
      <c r="X556" s="116"/>
      <c r="Y556" s="116"/>
    </row>
    <row r="557" spans="1:25" ht="15.75" customHeight="1">
      <c r="A557" s="116"/>
      <c r="B557" s="116"/>
      <c r="C557" s="116"/>
      <c r="D557" s="116"/>
      <c r="E557" s="116"/>
      <c r="F557" s="404"/>
      <c r="G557" s="116"/>
      <c r="H557" s="116"/>
      <c r="I557" s="116"/>
      <c r="J557" s="116"/>
      <c r="K557" s="116"/>
      <c r="L557" s="116"/>
      <c r="M557" s="116"/>
      <c r="N557" s="116"/>
      <c r="O557" s="116"/>
      <c r="P557" s="116"/>
      <c r="Q557" s="116"/>
      <c r="R557" s="116"/>
      <c r="S557" s="116"/>
      <c r="T557" s="116"/>
      <c r="U557" s="116"/>
      <c r="V557" s="116"/>
      <c r="W557" s="116"/>
      <c r="X557" s="116"/>
      <c r="Y557" s="116"/>
    </row>
    <row r="558" spans="1:25" ht="15.75" customHeight="1">
      <c r="A558" s="116"/>
      <c r="B558" s="116"/>
      <c r="C558" s="116"/>
      <c r="D558" s="116"/>
      <c r="E558" s="116"/>
      <c r="F558" s="404"/>
      <c r="G558" s="116"/>
      <c r="H558" s="116"/>
      <c r="I558" s="116"/>
      <c r="J558" s="116"/>
      <c r="K558" s="116"/>
      <c r="L558" s="116"/>
      <c r="M558" s="116"/>
      <c r="N558" s="116"/>
      <c r="O558" s="116"/>
      <c r="P558" s="116"/>
      <c r="Q558" s="116"/>
      <c r="R558" s="116"/>
      <c r="S558" s="116"/>
      <c r="T558" s="116"/>
      <c r="U558" s="116"/>
      <c r="V558" s="116"/>
      <c r="W558" s="116"/>
      <c r="X558" s="116"/>
      <c r="Y558" s="116"/>
    </row>
    <row r="559" spans="1:25" ht="15.75" customHeight="1">
      <c r="A559" s="116"/>
      <c r="B559" s="116"/>
      <c r="C559" s="116"/>
      <c r="D559" s="116"/>
      <c r="E559" s="116"/>
      <c r="F559" s="404"/>
      <c r="G559" s="116"/>
      <c r="H559" s="116"/>
      <c r="I559" s="116"/>
      <c r="J559" s="116"/>
      <c r="K559" s="116"/>
      <c r="L559" s="116"/>
      <c r="M559" s="116"/>
      <c r="N559" s="116"/>
      <c r="O559" s="116"/>
      <c r="P559" s="116"/>
      <c r="Q559" s="116"/>
      <c r="R559" s="116"/>
      <c r="S559" s="116"/>
      <c r="T559" s="116"/>
      <c r="U559" s="116"/>
      <c r="V559" s="116"/>
      <c r="W559" s="116"/>
      <c r="X559" s="116"/>
      <c r="Y559" s="116"/>
    </row>
    <row r="560" spans="1:25" ht="15.75" customHeight="1">
      <c r="A560" s="116"/>
      <c r="B560" s="116"/>
      <c r="C560" s="116"/>
      <c r="D560" s="116"/>
      <c r="E560" s="116"/>
      <c r="F560" s="404"/>
      <c r="G560" s="116"/>
      <c r="H560" s="116"/>
      <c r="I560" s="116"/>
      <c r="J560" s="116"/>
      <c r="K560" s="116"/>
      <c r="L560" s="116"/>
      <c r="M560" s="116"/>
      <c r="N560" s="116"/>
      <c r="O560" s="116"/>
      <c r="P560" s="116"/>
      <c r="Q560" s="116"/>
      <c r="R560" s="116"/>
      <c r="S560" s="116"/>
      <c r="T560" s="116"/>
      <c r="U560" s="116"/>
      <c r="V560" s="116"/>
      <c r="W560" s="116"/>
      <c r="X560" s="116"/>
      <c r="Y560" s="116"/>
    </row>
    <row r="561" spans="1:25" ht="15.75" customHeight="1">
      <c r="A561" s="116"/>
      <c r="B561" s="116"/>
      <c r="C561" s="116"/>
      <c r="D561" s="116"/>
      <c r="E561" s="116"/>
      <c r="F561" s="404"/>
      <c r="G561" s="116"/>
      <c r="H561" s="116"/>
      <c r="I561" s="116"/>
      <c r="J561" s="116"/>
      <c r="K561" s="116"/>
      <c r="L561" s="116"/>
      <c r="M561" s="116"/>
      <c r="N561" s="116"/>
      <c r="O561" s="116"/>
      <c r="P561" s="116"/>
      <c r="Q561" s="116"/>
      <c r="R561" s="116"/>
      <c r="S561" s="116"/>
      <c r="T561" s="116"/>
      <c r="U561" s="116"/>
      <c r="V561" s="116"/>
      <c r="W561" s="116"/>
      <c r="X561" s="116"/>
      <c r="Y561" s="116"/>
    </row>
    <row r="562" spans="1:25" ht="15.75" customHeight="1">
      <c r="A562" s="116"/>
      <c r="B562" s="116"/>
      <c r="C562" s="116"/>
      <c r="D562" s="116"/>
      <c r="E562" s="116"/>
      <c r="F562" s="404"/>
      <c r="G562" s="116"/>
      <c r="H562" s="116"/>
      <c r="I562" s="116"/>
      <c r="J562" s="116"/>
      <c r="K562" s="116"/>
      <c r="L562" s="116"/>
      <c r="M562" s="116"/>
      <c r="N562" s="116"/>
      <c r="O562" s="116"/>
      <c r="P562" s="116"/>
      <c r="Q562" s="116"/>
      <c r="R562" s="116"/>
      <c r="S562" s="116"/>
      <c r="T562" s="116"/>
      <c r="U562" s="116"/>
      <c r="V562" s="116"/>
      <c r="W562" s="116"/>
      <c r="X562" s="116"/>
      <c r="Y562" s="116"/>
    </row>
    <row r="563" spans="1:25" ht="15.75" customHeight="1">
      <c r="A563" s="116"/>
      <c r="B563" s="116"/>
      <c r="C563" s="116"/>
      <c r="D563" s="116"/>
      <c r="E563" s="116"/>
      <c r="F563" s="404"/>
      <c r="G563" s="116"/>
      <c r="H563" s="116"/>
      <c r="I563" s="116"/>
      <c r="J563" s="116"/>
      <c r="K563" s="116"/>
      <c r="L563" s="116"/>
      <c r="M563" s="116"/>
      <c r="N563" s="116"/>
      <c r="O563" s="116"/>
      <c r="P563" s="116"/>
      <c r="Q563" s="116"/>
      <c r="R563" s="116"/>
      <c r="S563" s="116"/>
      <c r="T563" s="116"/>
      <c r="U563" s="116"/>
      <c r="V563" s="116"/>
      <c r="W563" s="116"/>
      <c r="X563" s="116"/>
      <c r="Y563" s="116"/>
    </row>
    <row r="564" spans="1:25" ht="15.75" customHeight="1">
      <c r="A564" s="116"/>
      <c r="B564" s="116"/>
      <c r="C564" s="116"/>
      <c r="D564" s="116"/>
      <c r="E564" s="116"/>
      <c r="F564" s="404"/>
      <c r="G564" s="116"/>
      <c r="H564" s="116"/>
      <c r="I564" s="116"/>
      <c r="J564" s="116"/>
      <c r="K564" s="116"/>
      <c r="L564" s="116"/>
      <c r="M564" s="116"/>
      <c r="N564" s="116"/>
      <c r="O564" s="116"/>
      <c r="P564" s="116"/>
      <c r="Q564" s="116"/>
      <c r="R564" s="116"/>
      <c r="S564" s="116"/>
      <c r="T564" s="116"/>
      <c r="U564" s="116"/>
      <c r="V564" s="116"/>
      <c r="W564" s="116"/>
      <c r="X564" s="116"/>
      <c r="Y564" s="116"/>
    </row>
    <row r="565" spans="1:25" ht="15.75" customHeight="1">
      <c r="A565" s="116"/>
      <c r="B565" s="116"/>
      <c r="C565" s="116"/>
      <c r="D565" s="116"/>
      <c r="E565" s="116"/>
      <c r="F565" s="404"/>
      <c r="G565" s="116"/>
      <c r="H565" s="116"/>
      <c r="I565" s="116"/>
      <c r="J565" s="116"/>
      <c r="K565" s="116"/>
      <c r="L565" s="116"/>
      <c r="M565" s="116"/>
      <c r="N565" s="116"/>
      <c r="O565" s="116"/>
      <c r="P565" s="116"/>
      <c r="Q565" s="116"/>
      <c r="R565" s="116"/>
      <c r="S565" s="116"/>
      <c r="T565" s="116"/>
      <c r="U565" s="116"/>
      <c r="V565" s="116"/>
      <c r="W565" s="116"/>
      <c r="X565" s="116"/>
      <c r="Y565" s="116"/>
    </row>
    <row r="566" spans="1:25" ht="15.75" customHeight="1">
      <c r="A566" s="116"/>
      <c r="B566" s="116"/>
      <c r="C566" s="116"/>
      <c r="D566" s="116"/>
      <c r="E566" s="116"/>
      <c r="F566" s="404"/>
      <c r="G566" s="116"/>
      <c r="H566" s="116"/>
      <c r="I566" s="116"/>
      <c r="J566" s="116"/>
      <c r="K566" s="116"/>
      <c r="L566" s="116"/>
      <c r="M566" s="116"/>
      <c r="N566" s="116"/>
      <c r="O566" s="116"/>
      <c r="P566" s="116"/>
      <c r="Q566" s="116"/>
      <c r="R566" s="116"/>
      <c r="S566" s="116"/>
      <c r="T566" s="116"/>
      <c r="U566" s="116"/>
      <c r="V566" s="116"/>
      <c r="W566" s="116"/>
      <c r="X566" s="116"/>
      <c r="Y566" s="116"/>
    </row>
    <row r="567" spans="1:25" ht="15.75" customHeight="1">
      <c r="A567" s="116"/>
      <c r="B567" s="116"/>
      <c r="C567" s="116"/>
      <c r="D567" s="116"/>
      <c r="E567" s="116"/>
      <c r="F567" s="404"/>
      <c r="G567" s="116"/>
      <c r="H567" s="116"/>
      <c r="I567" s="116"/>
      <c r="J567" s="116"/>
      <c r="K567" s="116"/>
      <c r="L567" s="116"/>
      <c r="M567" s="116"/>
      <c r="N567" s="116"/>
      <c r="O567" s="116"/>
      <c r="P567" s="116"/>
      <c r="Q567" s="116"/>
      <c r="R567" s="116"/>
      <c r="S567" s="116"/>
      <c r="T567" s="116"/>
      <c r="U567" s="116"/>
      <c r="V567" s="116"/>
      <c r="W567" s="116"/>
      <c r="X567" s="116"/>
      <c r="Y567" s="116"/>
    </row>
    <row r="568" spans="1:25" ht="15.75" customHeight="1">
      <c r="A568" s="116"/>
      <c r="B568" s="116"/>
      <c r="C568" s="116"/>
      <c r="D568" s="116"/>
      <c r="E568" s="116"/>
      <c r="F568" s="404"/>
      <c r="G568" s="116"/>
      <c r="H568" s="116"/>
      <c r="I568" s="116"/>
      <c r="J568" s="116"/>
      <c r="K568" s="116"/>
      <c r="L568" s="116"/>
      <c r="M568" s="116"/>
      <c r="N568" s="116"/>
      <c r="O568" s="116"/>
      <c r="P568" s="116"/>
      <c r="Q568" s="116"/>
      <c r="R568" s="116"/>
      <c r="S568" s="116"/>
      <c r="T568" s="116"/>
      <c r="U568" s="116"/>
      <c r="V568" s="116"/>
      <c r="W568" s="116"/>
      <c r="X568" s="116"/>
      <c r="Y568" s="116"/>
    </row>
    <row r="569" spans="1:25" ht="15.75" customHeight="1">
      <c r="A569" s="116"/>
      <c r="B569" s="116"/>
      <c r="C569" s="116"/>
      <c r="D569" s="116"/>
      <c r="E569" s="116"/>
      <c r="F569" s="404"/>
      <c r="G569" s="116"/>
      <c r="H569" s="116"/>
      <c r="I569" s="116"/>
      <c r="J569" s="116"/>
      <c r="K569" s="116"/>
      <c r="L569" s="116"/>
      <c r="M569" s="116"/>
      <c r="N569" s="116"/>
      <c r="O569" s="116"/>
      <c r="P569" s="116"/>
      <c r="Q569" s="116"/>
      <c r="R569" s="116"/>
      <c r="S569" s="116"/>
      <c r="T569" s="116"/>
      <c r="U569" s="116"/>
      <c r="V569" s="116"/>
      <c r="W569" s="116"/>
      <c r="X569" s="116"/>
      <c r="Y569" s="116"/>
    </row>
    <row r="570" spans="1:25" ht="15.75" customHeight="1">
      <c r="A570" s="116"/>
      <c r="B570" s="116"/>
      <c r="C570" s="116"/>
      <c r="D570" s="116"/>
      <c r="E570" s="116"/>
      <c r="F570" s="404"/>
      <c r="G570" s="116"/>
      <c r="H570" s="116"/>
      <c r="I570" s="116"/>
      <c r="J570" s="116"/>
      <c r="K570" s="116"/>
      <c r="L570" s="116"/>
      <c r="M570" s="116"/>
      <c r="N570" s="116"/>
      <c r="O570" s="116"/>
      <c r="P570" s="116"/>
      <c r="Q570" s="116"/>
      <c r="R570" s="116"/>
      <c r="S570" s="116"/>
      <c r="T570" s="116"/>
      <c r="U570" s="116"/>
      <c r="V570" s="116"/>
      <c r="W570" s="116"/>
      <c r="X570" s="116"/>
      <c r="Y570" s="116"/>
    </row>
    <row r="571" spans="1:25" ht="15.75" customHeight="1">
      <c r="A571" s="116"/>
      <c r="B571" s="116"/>
      <c r="C571" s="116"/>
      <c r="D571" s="116"/>
      <c r="E571" s="116"/>
      <c r="F571" s="404"/>
      <c r="G571" s="116"/>
      <c r="H571" s="116"/>
      <c r="I571" s="116"/>
      <c r="J571" s="116"/>
      <c r="K571" s="116"/>
      <c r="L571" s="116"/>
      <c r="M571" s="116"/>
      <c r="N571" s="116"/>
      <c r="O571" s="116"/>
      <c r="P571" s="116"/>
      <c r="Q571" s="116"/>
      <c r="R571" s="116"/>
      <c r="S571" s="116"/>
      <c r="T571" s="116"/>
      <c r="U571" s="116"/>
      <c r="V571" s="116"/>
      <c r="W571" s="116"/>
      <c r="X571" s="116"/>
      <c r="Y571" s="116"/>
    </row>
    <row r="572" spans="1:25" ht="15.75" customHeight="1">
      <c r="A572" s="116"/>
      <c r="B572" s="116"/>
      <c r="C572" s="116"/>
      <c r="D572" s="116"/>
      <c r="E572" s="116"/>
      <c r="F572" s="404"/>
      <c r="G572" s="116"/>
      <c r="H572" s="116"/>
      <c r="I572" s="116"/>
      <c r="J572" s="116"/>
      <c r="K572" s="116"/>
      <c r="L572" s="116"/>
      <c r="M572" s="116"/>
      <c r="N572" s="116"/>
      <c r="O572" s="116"/>
      <c r="P572" s="116"/>
      <c r="Q572" s="116"/>
      <c r="R572" s="116"/>
      <c r="S572" s="116"/>
      <c r="T572" s="116"/>
      <c r="U572" s="116"/>
      <c r="V572" s="116"/>
      <c r="W572" s="116"/>
      <c r="X572" s="116"/>
      <c r="Y572" s="116"/>
    </row>
    <row r="573" spans="1:25" ht="15.75" customHeight="1">
      <c r="A573" s="116"/>
      <c r="B573" s="116"/>
      <c r="C573" s="116"/>
      <c r="D573" s="116"/>
      <c r="E573" s="116"/>
      <c r="F573" s="404"/>
      <c r="G573" s="116"/>
      <c r="H573" s="116"/>
      <c r="I573" s="116"/>
      <c r="J573" s="116"/>
      <c r="K573" s="116"/>
      <c r="L573" s="116"/>
      <c r="M573" s="116"/>
      <c r="N573" s="116"/>
      <c r="O573" s="116"/>
      <c r="P573" s="116"/>
      <c r="Q573" s="116"/>
      <c r="R573" s="116"/>
      <c r="S573" s="116"/>
      <c r="T573" s="116"/>
      <c r="U573" s="116"/>
      <c r="V573" s="116"/>
      <c r="W573" s="116"/>
      <c r="X573" s="116"/>
      <c r="Y573" s="116"/>
    </row>
    <row r="574" spans="1:25" ht="15.75" customHeight="1">
      <c r="A574" s="116"/>
      <c r="B574" s="116"/>
      <c r="C574" s="116"/>
      <c r="D574" s="116"/>
      <c r="E574" s="116"/>
      <c r="F574" s="404"/>
      <c r="G574" s="116"/>
      <c r="H574" s="116"/>
      <c r="I574" s="116"/>
      <c r="J574" s="116"/>
      <c r="K574" s="116"/>
      <c r="L574" s="116"/>
      <c r="M574" s="116"/>
      <c r="N574" s="116"/>
      <c r="O574" s="116"/>
      <c r="P574" s="116"/>
      <c r="Q574" s="116"/>
      <c r="R574" s="116"/>
      <c r="S574" s="116"/>
      <c r="T574" s="116"/>
      <c r="U574" s="116"/>
      <c r="V574" s="116"/>
      <c r="W574" s="116"/>
      <c r="X574" s="116"/>
      <c r="Y574" s="116"/>
    </row>
    <row r="575" spans="1:25" ht="15.75" customHeight="1">
      <c r="A575" s="116"/>
      <c r="B575" s="116"/>
      <c r="C575" s="116"/>
      <c r="D575" s="116"/>
      <c r="E575" s="116"/>
      <c r="F575" s="404"/>
      <c r="G575" s="116"/>
      <c r="H575" s="116"/>
      <c r="I575" s="116"/>
      <c r="J575" s="116"/>
      <c r="K575" s="116"/>
      <c r="L575" s="116"/>
      <c r="M575" s="116"/>
      <c r="N575" s="116"/>
      <c r="O575" s="116"/>
      <c r="P575" s="116"/>
      <c r="Q575" s="116"/>
      <c r="R575" s="116"/>
      <c r="S575" s="116"/>
      <c r="T575" s="116"/>
      <c r="U575" s="116"/>
      <c r="V575" s="116"/>
      <c r="W575" s="116"/>
      <c r="X575" s="116"/>
      <c r="Y575" s="116"/>
    </row>
    <row r="576" spans="1:25" ht="15.75" customHeight="1">
      <c r="A576" s="116"/>
      <c r="B576" s="116"/>
      <c r="C576" s="116"/>
      <c r="D576" s="116"/>
      <c r="E576" s="116"/>
      <c r="F576" s="404"/>
      <c r="G576" s="116"/>
      <c r="H576" s="116"/>
      <c r="I576" s="116"/>
      <c r="J576" s="116"/>
      <c r="K576" s="116"/>
      <c r="L576" s="116"/>
      <c r="M576" s="116"/>
      <c r="N576" s="116"/>
      <c r="O576" s="116"/>
      <c r="P576" s="116"/>
      <c r="Q576" s="116"/>
      <c r="R576" s="116"/>
      <c r="S576" s="116"/>
      <c r="T576" s="116"/>
      <c r="U576" s="116"/>
      <c r="V576" s="116"/>
      <c r="W576" s="116"/>
      <c r="X576" s="116"/>
      <c r="Y576" s="116"/>
    </row>
    <row r="577" spans="1:25" ht="15.75" customHeight="1">
      <c r="A577" s="116"/>
      <c r="B577" s="116"/>
      <c r="C577" s="116"/>
      <c r="D577" s="116"/>
      <c r="E577" s="116"/>
      <c r="F577" s="404"/>
      <c r="G577" s="116"/>
      <c r="H577" s="116"/>
      <c r="I577" s="116"/>
      <c r="J577" s="116"/>
      <c r="K577" s="116"/>
      <c r="L577" s="116"/>
      <c r="M577" s="116"/>
      <c r="N577" s="116"/>
      <c r="O577" s="116"/>
      <c r="P577" s="116"/>
      <c r="Q577" s="116"/>
      <c r="R577" s="116"/>
      <c r="S577" s="116"/>
      <c r="T577" s="116"/>
      <c r="U577" s="116"/>
      <c r="V577" s="116"/>
      <c r="W577" s="116"/>
      <c r="X577" s="116"/>
      <c r="Y577" s="116"/>
    </row>
    <row r="578" spans="1:25" ht="15.75" customHeight="1">
      <c r="A578" s="116"/>
      <c r="B578" s="116"/>
      <c r="C578" s="116"/>
      <c r="D578" s="116"/>
      <c r="E578" s="116"/>
      <c r="F578" s="404"/>
      <c r="G578" s="116"/>
      <c r="H578" s="116"/>
      <c r="I578" s="116"/>
      <c r="J578" s="116"/>
      <c r="K578" s="116"/>
      <c r="L578" s="116"/>
      <c r="M578" s="116"/>
      <c r="N578" s="116"/>
      <c r="O578" s="116"/>
      <c r="P578" s="116"/>
      <c r="Q578" s="116"/>
      <c r="R578" s="116"/>
      <c r="S578" s="116"/>
      <c r="T578" s="116"/>
      <c r="U578" s="116"/>
      <c r="V578" s="116"/>
      <c r="W578" s="116"/>
      <c r="X578" s="116"/>
      <c r="Y578" s="116"/>
    </row>
    <row r="579" spans="1:25" ht="15.75" customHeight="1">
      <c r="A579" s="116"/>
      <c r="B579" s="116"/>
      <c r="C579" s="116"/>
      <c r="D579" s="116"/>
      <c r="E579" s="116"/>
      <c r="F579" s="404"/>
      <c r="G579" s="116"/>
      <c r="H579" s="116"/>
      <c r="I579" s="116"/>
      <c r="J579" s="116"/>
      <c r="K579" s="116"/>
      <c r="L579" s="116"/>
      <c r="M579" s="116"/>
      <c r="N579" s="116"/>
      <c r="O579" s="116"/>
      <c r="P579" s="116"/>
      <c r="Q579" s="116"/>
      <c r="R579" s="116"/>
      <c r="S579" s="116"/>
      <c r="T579" s="116"/>
      <c r="U579" s="116"/>
      <c r="V579" s="116"/>
      <c r="W579" s="116"/>
      <c r="X579" s="116"/>
      <c r="Y579" s="116"/>
    </row>
    <row r="580" spans="1:25" ht="15.75" customHeight="1">
      <c r="A580" s="116"/>
      <c r="B580" s="116"/>
      <c r="C580" s="116"/>
      <c r="D580" s="116"/>
      <c r="E580" s="116"/>
      <c r="F580" s="404"/>
      <c r="G580" s="116"/>
      <c r="H580" s="116"/>
      <c r="I580" s="116"/>
      <c r="J580" s="116"/>
      <c r="K580" s="116"/>
      <c r="L580" s="116"/>
      <c r="M580" s="116"/>
      <c r="N580" s="116"/>
      <c r="O580" s="116"/>
      <c r="P580" s="116"/>
      <c r="Q580" s="116"/>
      <c r="R580" s="116"/>
      <c r="S580" s="116"/>
      <c r="T580" s="116"/>
      <c r="U580" s="116"/>
      <c r="V580" s="116"/>
      <c r="W580" s="116"/>
      <c r="X580" s="116"/>
      <c r="Y580" s="116"/>
    </row>
    <row r="581" spans="1:25" ht="15.75" customHeight="1">
      <c r="A581" s="116"/>
      <c r="B581" s="116"/>
      <c r="C581" s="116"/>
      <c r="D581" s="116"/>
      <c r="E581" s="116"/>
      <c r="F581" s="404"/>
      <c r="G581" s="116"/>
      <c r="H581" s="116"/>
      <c r="I581" s="116"/>
      <c r="J581" s="116"/>
      <c r="K581" s="116"/>
      <c r="L581" s="116"/>
      <c r="M581" s="116"/>
      <c r="N581" s="116"/>
      <c r="O581" s="116"/>
      <c r="P581" s="116"/>
      <c r="Q581" s="116"/>
      <c r="R581" s="116"/>
      <c r="S581" s="116"/>
      <c r="T581" s="116"/>
      <c r="U581" s="116"/>
      <c r="V581" s="116"/>
      <c r="W581" s="116"/>
      <c r="X581" s="116"/>
      <c r="Y581" s="116"/>
    </row>
    <row r="582" spans="1:25" ht="15.75" customHeight="1">
      <c r="A582" s="116"/>
      <c r="B582" s="116"/>
      <c r="C582" s="116"/>
      <c r="D582" s="116"/>
      <c r="E582" s="116"/>
      <c r="F582" s="404"/>
      <c r="G582" s="116"/>
      <c r="H582" s="116"/>
      <c r="I582" s="116"/>
      <c r="J582" s="116"/>
      <c r="K582" s="116"/>
      <c r="L582" s="116"/>
      <c r="M582" s="116"/>
      <c r="N582" s="116"/>
      <c r="O582" s="116"/>
      <c r="P582" s="116"/>
      <c r="Q582" s="116"/>
      <c r="R582" s="116"/>
      <c r="S582" s="116"/>
      <c r="T582" s="116"/>
      <c r="U582" s="116"/>
      <c r="V582" s="116"/>
      <c r="W582" s="116"/>
      <c r="X582" s="116"/>
      <c r="Y582" s="116"/>
    </row>
    <row r="583" spans="1:25" ht="15.75" customHeight="1">
      <c r="A583" s="116"/>
      <c r="B583" s="116"/>
      <c r="C583" s="116"/>
      <c r="D583" s="116"/>
      <c r="E583" s="116"/>
      <c r="F583" s="404"/>
      <c r="G583" s="116"/>
      <c r="H583" s="116"/>
      <c r="I583" s="116"/>
      <c r="J583" s="116"/>
      <c r="K583" s="116"/>
      <c r="L583" s="116"/>
      <c r="M583" s="116"/>
      <c r="N583" s="116"/>
      <c r="O583" s="116"/>
      <c r="P583" s="116"/>
      <c r="Q583" s="116"/>
      <c r="R583" s="116"/>
      <c r="S583" s="116"/>
      <c r="T583" s="116"/>
      <c r="U583" s="116"/>
      <c r="V583" s="116"/>
      <c r="W583" s="116"/>
      <c r="X583" s="116"/>
      <c r="Y583" s="116"/>
    </row>
    <row r="584" spans="1:25" ht="15.75" customHeight="1">
      <c r="A584" s="116"/>
      <c r="B584" s="116"/>
      <c r="C584" s="116"/>
      <c r="D584" s="116"/>
      <c r="E584" s="116"/>
      <c r="F584" s="404"/>
      <c r="G584" s="116"/>
      <c r="H584" s="116"/>
      <c r="I584" s="116"/>
      <c r="J584" s="116"/>
      <c r="K584" s="116"/>
      <c r="L584" s="116"/>
      <c r="M584" s="116"/>
      <c r="N584" s="116"/>
      <c r="O584" s="116"/>
      <c r="P584" s="116"/>
      <c r="Q584" s="116"/>
      <c r="R584" s="116"/>
      <c r="S584" s="116"/>
      <c r="T584" s="116"/>
      <c r="U584" s="116"/>
      <c r="V584" s="116"/>
      <c r="W584" s="116"/>
      <c r="X584" s="116"/>
      <c r="Y584" s="116"/>
    </row>
    <row r="585" spans="1:25" ht="15.75" customHeight="1">
      <c r="A585" s="116"/>
      <c r="B585" s="116"/>
      <c r="C585" s="116"/>
      <c r="D585" s="116"/>
      <c r="E585" s="116"/>
      <c r="F585" s="404"/>
      <c r="G585" s="116"/>
      <c r="H585" s="116"/>
      <c r="I585" s="116"/>
      <c r="J585" s="116"/>
      <c r="K585" s="116"/>
      <c r="L585" s="116"/>
      <c r="M585" s="116"/>
      <c r="N585" s="116"/>
      <c r="O585" s="116"/>
      <c r="P585" s="116"/>
      <c r="Q585" s="116"/>
      <c r="R585" s="116"/>
      <c r="S585" s="116"/>
      <c r="T585" s="116"/>
      <c r="U585" s="116"/>
      <c r="V585" s="116"/>
      <c r="W585" s="116"/>
      <c r="X585" s="116"/>
      <c r="Y585" s="116"/>
    </row>
    <row r="586" spans="1:25" ht="15.75" customHeight="1">
      <c r="A586" s="116"/>
      <c r="B586" s="116"/>
      <c r="C586" s="116"/>
      <c r="D586" s="116"/>
      <c r="E586" s="116"/>
      <c r="F586" s="404"/>
      <c r="G586" s="116"/>
      <c r="H586" s="116"/>
      <c r="I586" s="116"/>
      <c r="J586" s="116"/>
      <c r="K586" s="116"/>
      <c r="L586" s="116"/>
      <c r="M586" s="116"/>
      <c r="N586" s="116"/>
      <c r="O586" s="116"/>
      <c r="P586" s="116"/>
      <c r="Q586" s="116"/>
      <c r="R586" s="116"/>
      <c r="S586" s="116"/>
      <c r="T586" s="116"/>
      <c r="U586" s="116"/>
      <c r="V586" s="116"/>
      <c r="W586" s="116"/>
      <c r="X586" s="116"/>
      <c r="Y586" s="116"/>
    </row>
    <row r="587" spans="1:25" ht="15.75" customHeight="1">
      <c r="A587" s="116"/>
      <c r="B587" s="116"/>
      <c r="C587" s="116"/>
      <c r="D587" s="116"/>
      <c r="E587" s="116"/>
      <c r="F587" s="404"/>
      <c r="G587" s="116"/>
      <c r="H587" s="116"/>
      <c r="I587" s="116"/>
      <c r="J587" s="116"/>
      <c r="K587" s="116"/>
      <c r="L587" s="116"/>
      <c r="M587" s="116"/>
      <c r="N587" s="116"/>
      <c r="O587" s="116"/>
      <c r="P587" s="116"/>
      <c r="Q587" s="116"/>
      <c r="R587" s="116"/>
      <c r="S587" s="116"/>
      <c r="T587" s="116"/>
      <c r="U587" s="116"/>
      <c r="V587" s="116"/>
      <c r="W587" s="116"/>
      <c r="X587" s="116"/>
      <c r="Y587" s="116"/>
    </row>
    <row r="588" spans="1:25" ht="15.75" customHeight="1">
      <c r="A588" s="116"/>
      <c r="B588" s="116"/>
      <c r="C588" s="116"/>
      <c r="D588" s="116"/>
      <c r="E588" s="116"/>
      <c r="F588" s="404"/>
      <c r="G588" s="116"/>
      <c r="H588" s="116"/>
      <c r="I588" s="116"/>
      <c r="J588" s="116"/>
      <c r="K588" s="116"/>
      <c r="L588" s="116"/>
      <c r="M588" s="116"/>
      <c r="N588" s="116"/>
      <c r="O588" s="116"/>
      <c r="P588" s="116"/>
      <c r="Q588" s="116"/>
      <c r="R588" s="116"/>
      <c r="S588" s="116"/>
      <c r="T588" s="116"/>
      <c r="U588" s="116"/>
      <c r="V588" s="116"/>
      <c r="W588" s="116"/>
      <c r="X588" s="116"/>
      <c r="Y588" s="116"/>
    </row>
    <row r="589" spans="1:25" ht="15.75" customHeight="1">
      <c r="A589" s="116"/>
      <c r="B589" s="116"/>
      <c r="C589" s="116"/>
      <c r="D589" s="116"/>
      <c r="E589" s="116"/>
      <c r="F589" s="404"/>
      <c r="G589" s="116"/>
      <c r="H589" s="116"/>
      <c r="I589" s="116"/>
      <c r="J589" s="116"/>
      <c r="K589" s="116"/>
      <c r="L589" s="116"/>
      <c r="M589" s="116"/>
      <c r="N589" s="116"/>
      <c r="O589" s="116"/>
      <c r="P589" s="116"/>
      <c r="Q589" s="116"/>
      <c r="R589" s="116"/>
      <c r="S589" s="116"/>
      <c r="T589" s="116"/>
      <c r="U589" s="116"/>
      <c r="V589" s="116"/>
      <c r="W589" s="116"/>
      <c r="X589" s="116"/>
      <c r="Y589" s="116"/>
    </row>
    <row r="590" spans="1:25" ht="15.75" customHeight="1">
      <c r="A590" s="116"/>
      <c r="B590" s="116"/>
      <c r="C590" s="116"/>
      <c r="D590" s="116"/>
      <c r="E590" s="116"/>
      <c r="F590" s="404"/>
      <c r="G590" s="116"/>
      <c r="H590" s="116"/>
      <c r="I590" s="116"/>
      <c r="J590" s="116"/>
      <c r="K590" s="116"/>
      <c r="L590" s="116"/>
      <c r="M590" s="116"/>
      <c r="N590" s="116"/>
      <c r="O590" s="116"/>
      <c r="P590" s="116"/>
      <c r="Q590" s="116"/>
      <c r="R590" s="116"/>
      <c r="S590" s="116"/>
      <c r="T590" s="116"/>
      <c r="U590" s="116"/>
      <c r="V590" s="116"/>
      <c r="W590" s="116"/>
      <c r="X590" s="116"/>
      <c r="Y590" s="116"/>
    </row>
    <row r="591" spans="1:25" ht="15.75" customHeight="1">
      <c r="A591" s="116"/>
      <c r="B591" s="116"/>
      <c r="C591" s="116"/>
      <c r="D591" s="116"/>
      <c r="E591" s="116"/>
      <c r="F591" s="404"/>
      <c r="G591" s="116"/>
      <c r="H591" s="116"/>
      <c r="I591" s="116"/>
      <c r="J591" s="116"/>
      <c r="K591" s="116"/>
      <c r="L591" s="116"/>
      <c r="M591" s="116"/>
      <c r="N591" s="116"/>
      <c r="O591" s="116"/>
      <c r="P591" s="116"/>
      <c r="Q591" s="116"/>
      <c r="R591" s="116"/>
      <c r="S591" s="116"/>
      <c r="T591" s="116"/>
      <c r="U591" s="116"/>
      <c r="V591" s="116"/>
      <c r="W591" s="116"/>
      <c r="X591" s="116"/>
      <c r="Y591" s="116"/>
    </row>
    <row r="592" spans="1:25" ht="15.75" customHeight="1">
      <c r="A592" s="116"/>
      <c r="B592" s="116"/>
      <c r="C592" s="116"/>
      <c r="D592" s="116"/>
      <c r="E592" s="116"/>
      <c r="F592" s="404"/>
      <c r="G592" s="116"/>
      <c r="H592" s="116"/>
      <c r="I592" s="116"/>
      <c r="J592" s="116"/>
      <c r="K592" s="116"/>
      <c r="L592" s="116"/>
      <c r="M592" s="116"/>
      <c r="N592" s="116"/>
      <c r="O592" s="116"/>
      <c r="P592" s="116"/>
      <c r="Q592" s="116"/>
      <c r="R592" s="116"/>
      <c r="S592" s="116"/>
      <c r="T592" s="116"/>
      <c r="U592" s="116"/>
      <c r="V592" s="116"/>
      <c r="W592" s="116"/>
      <c r="X592" s="116"/>
      <c r="Y592" s="116"/>
    </row>
    <row r="593" spans="1:25" ht="15.75" customHeight="1">
      <c r="A593" s="116"/>
      <c r="B593" s="116"/>
      <c r="C593" s="116"/>
      <c r="D593" s="116"/>
      <c r="E593" s="116"/>
      <c r="F593" s="404"/>
      <c r="G593" s="116"/>
      <c r="H593" s="116"/>
      <c r="I593" s="116"/>
      <c r="J593" s="116"/>
      <c r="K593" s="116"/>
      <c r="L593" s="116"/>
      <c r="M593" s="116"/>
      <c r="N593" s="116"/>
      <c r="O593" s="116"/>
      <c r="P593" s="116"/>
      <c r="Q593" s="116"/>
      <c r="R593" s="116"/>
      <c r="S593" s="116"/>
      <c r="T593" s="116"/>
      <c r="U593" s="116"/>
      <c r="V593" s="116"/>
      <c r="W593" s="116"/>
      <c r="X593" s="116"/>
      <c r="Y593" s="116"/>
    </row>
    <row r="594" spans="1:25" ht="15.75" customHeight="1">
      <c r="A594" s="116"/>
      <c r="B594" s="116"/>
      <c r="C594" s="116"/>
      <c r="D594" s="116"/>
      <c r="E594" s="116"/>
      <c r="F594" s="404"/>
      <c r="G594" s="116"/>
      <c r="H594" s="116"/>
      <c r="I594" s="116"/>
      <c r="J594" s="116"/>
      <c r="K594" s="116"/>
      <c r="L594" s="116"/>
      <c r="M594" s="116"/>
      <c r="N594" s="116"/>
      <c r="O594" s="116"/>
      <c r="P594" s="116"/>
      <c r="Q594" s="116"/>
      <c r="R594" s="116"/>
      <c r="S594" s="116"/>
      <c r="T594" s="116"/>
      <c r="U594" s="116"/>
      <c r="V594" s="116"/>
      <c r="W594" s="116"/>
      <c r="X594" s="116"/>
      <c r="Y594" s="116"/>
    </row>
    <row r="595" spans="1:25" ht="15.75" customHeight="1">
      <c r="A595" s="116"/>
      <c r="B595" s="116"/>
      <c r="C595" s="116"/>
      <c r="D595" s="116"/>
      <c r="E595" s="116"/>
      <c r="F595" s="404"/>
      <c r="G595" s="116"/>
      <c r="H595" s="116"/>
      <c r="I595" s="116"/>
      <c r="J595" s="116"/>
      <c r="K595" s="116"/>
      <c r="L595" s="116"/>
      <c r="M595" s="116"/>
      <c r="N595" s="116"/>
      <c r="O595" s="116"/>
      <c r="P595" s="116"/>
      <c r="Q595" s="116"/>
      <c r="R595" s="116"/>
      <c r="S595" s="116"/>
      <c r="T595" s="116"/>
      <c r="U595" s="116"/>
      <c r="V595" s="116"/>
      <c r="W595" s="116"/>
      <c r="X595" s="116"/>
      <c r="Y595" s="116"/>
    </row>
    <row r="596" spans="1:25" ht="15.75" customHeight="1">
      <c r="A596" s="116"/>
      <c r="B596" s="116"/>
      <c r="C596" s="116"/>
      <c r="D596" s="116"/>
      <c r="E596" s="116"/>
      <c r="F596" s="404"/>
      <c r="G596" s="116"/>
      <c r="H596" s="116"/>
      <c r="I596" s="116"/>
      <c r="J596" s="116"/>
      <c r="K596" s="116"/>
      <c r="L596" s="116"/>
      <c r="M596" s="116"/>
      <c r="N596" s="116"/>
      <c r="O596" s="116"/>
      <c r="P596" s="116"/>
      <c r="Q596" s="116"/>
      <c r="R596" s="116"/>
      <c r="S596" s="116"/>
      <c r="T596" s="116"/>
      <c r="U596" s="116"/>
      <c r="V596" s="116"/>
      <c r="W596" s="116"/>
      <c r="X596" s="116"/>
      <c r="Y596" s="116"/>
    </row>
    <row r="597" spans="1:25" ht="15.75" customHeight="1">
      <c r="A597" s="116"/>
      <c r="B597" s="116"/>
      <c r="C597" s="116"/>
      <c r="D597" s="116"/>
      <c r="E597" s="116"/>
      <c r="F597" s="404"/>
      <c r="G597" s="116"/>
      <c r="H597" s="116"/>
      <c r="I597" s="116"/>
      <c r="J597" s="116"/>
      <c r="K597" s="116"/>
      <c r="L597" s="116"/>
      <c r="M597" s="116"/>
      <c r="N597" s="116"/>
      <c r="O597" s="116"/>
      <c r="P597" s="116"/>
      <c r="Q597" s="116"/>
      <c r="R597" s="116"/>
      <c r="S597" s="116"/>
      <c r="T597" s="116"/>
      <c r="U597" s="116"/>
      <c r="V597" s="116"/>
      <c r="W597" s="116"/>
      <c r="X597" s="116"/>
      <c r="Y597" s="116"/>
    </row>
    <row r="598" spans="1:25" ht="15.75" customHeight="1">
      <c r="A598" s="116"/>
      <c r="B598" s="116"/>
      <c r="C598" s="116"/>
      <c r="D598" s="116"/>
      <c r="E598" s="116"/>
      <c r="F598" s="404"/>
      <c r="G598" s="116"/>
      <c r="H598" s="116"/>
      <c r="I598" s="116"/>
      <c r="J598" s="116"/>
      <c r="K598" s="116"/>
      <c r="L598" s="116"/>
      <c r="M598" s="116"/>
      <c r="N598" s="116"/>
      <c r="O598" s="116"/>
      <c r="P598" s="116"/>
      <c r="Q598" s="116"/>
      <c r="R598" s="116"/>
      <c r="S598" s="116"/>
      <c r="T598" s="116"/>
      <c r="U598" s="116"/>
      <c r="V598" s="116"/>
      <c r="W598" s="116"/>
      <c r="X598" s="116"/>
      <c r="Y598" s="116"/>
    </row>
    <row r="599" spans="1:25" ht="15.75" customHeight="1">
      <c r="A599" s="116"/>
      <c r="B599" s="116"/>
      <c r="C599" s="116"/>
      <c r="D599" s="116"/>
      <c r="E599" s="116"/>
      <c r="F599" s="404"/>
      <c r="G599" s="116"/>
      <c r="H599" s="116"/>
      <c r="I599" s="116"/>
      <c r="J599" s="116"/>
      <c r="K599" s="116"/>
      <c r="L599" s="116"/>
      <c r="M599" s="116"/>
      <c r="N599" s="116"/>
      <c r="O599" s="116"/>
      <c r="P599" s="116"/>
      <c r="Q599" s="116"/>
      <c r="R599" s="116"/>
      <c r="S599" s="116"/>
      <c r="T599" s="116"/>
      <c r="U599" s="116"/>
      <c r="V599" s="116"/>
      <c r="W599" s="116"/>
      <c r="X599" s="116"/>
      <c r="Y599" s="116"/>
    </row>
    <row r="600" spans="1:25" ht="15.75" customHeight="1">
      <c r="A600" s="116"/>
      <c r="B600" s="116"/>
      <c r="C600" s="116"/>
      <c r="D600" s="116"/>
      <c r="E600" s="116"/>
      <c r="F600" s="404"/>
      <c r="G600" s="116"/>
      <c r="H600" s="116"/>
      <c r="I600" s="116"/>
      <c r="J600" s="116"/>
      <c r="K600" s="116"/>
      <c r="L600" s="116"/>
      <c r="M600" s="116"/>
      <c r="N600" s="116"/>
      <c r="O600" s="116"/>
      <c r="P600" s="116"/>
      <c r="Q600" s="116"/>
      <c r="R600" s="116"/>
      <c r="S600" s="116"/>
      <c r="T600" s="116"/>
      <c r="U600" s="116"/>
      <c r="V600" s="116"/>
      <c r="W600" s="116"/>
      <c r="X600" s="116"/>
      <c r="Y600" s="116"/>
    </row>
    <row r="601" spans="1:25" ht="15.75" customHeight="1">
      <c r="A601" s="116"/>
      <c r="B601" s="116"/>
      <c r="C601" s="116"/>
      <c r="D601" s="116"/>
      <c r="E601" s="116"/>
      <c r="F601" s="404"/>
      <c r="G601" s="116"/>
      <c r="H601" s="116"/>
      <c r="I601" s="116"/>
      <c r="J601" s="116"/>
      <c r="K601" s="116"/>
      <c r="L601" s="116"/>
      <c r="M601" s="116"/>
      <c r="N601" s="116"/>
      <c r="O601" s="116"/>
      <c r="P601" s="116"/>
      <c r="Q601" s="116"/>
      <c r="R601" s="116"/>
      <c r="S601" s="116"/>
      <c r="T601" s="116"/>
      <c r="U601" s="116"/>
      <c r="V601" s="116"/>
      <c r="W601" s="116"/>
      <c r="X601" s="116"/>
      <c r="Y601" s="116"/>
    </row>
    <row r="602" spans="1:25" ht="15.75" customHeight="1">
      <c r="A602" s="116"/>
      <c r="B602" s="116"/>
      <c r="C602" s="116"/>
      <c r="D602" s="116"/>
      <c r="E602" s="116"/>
      <c r="F602" s="404"/>
      <c r="G602" s="116"/>
      <c r="H602" s="116"/>
      <c r="I602" s="116"/>
      <c r="J602" s="116"/>
      <c r="K602" s="116"/>
      <c r="L602" s="116"/>
      <c r="M602" s="116"/>
      <c r="N602" s="116"/>
      <c r="O602" s="116"/>
      <c r="P602" s="116"/>
      <c r="Q602" s="116"/>
      <c r="R602" s="116"/>
      <c r="S602" s="116"/>
      <c r="T602" s="116"/>
      <c r="U602" s="116"/>
      <c r="V602" s="116"/>
      <c r="W602" s="116"/>
      <c r="X602" s="116"/>
      <c r="Y602" s="116"/>
    </row>
    <row r="603" spans="1:25" ht="15.75" customHeight="1">
      <c r="A603" s="116"/>
      <c r="B603" s="116"/>
      <c r="C603" s="116"/>
      <c r="D603" s="116"/>
      <c r="E603" s="116"/>
      <c r="F603" s="404"/>
      <c r="G603" s="116"/>
      <c r="H603" s="116"/>
      <c r="I603" s="116"/>
      <c r="J603" s="116"/>
      <c r="K603" s="116"/>
      <c r="L603" s="116"/>
      <c r="M603" s="116"/>
      <c r="N603" s="116"/>
      <c r="O603" s="116"/>
      <c r="P603" s="116"/>
      <c r="Q603" s="116"/>
      <c r="R603" s="116"/>
      <c r="S603" s="116"/>
      <c r="T603" s="116"/>
      <c r="U603" s="116"/>
      <c r="V603" s="116"/>
      <c r="W603" s="116"/>
      <c r="X603" s="116"/>
      <c r="Y603" s="116"/>
    </row>
    <row r="604" spans="1:25" ht="15.75" customHeight="1">
      <c r="A604" s="116"/>
      <c r="B604" s="116"/>
      <c r="C604" s="116"/>
      <c r="D604" s="116"/>
      <c r="E604" s="116"/>
      <c r="F604" s="404"/>
      <c r="G604" s="116"/>
      <c r="H604" s="116"/>
      <c r="I604" s="116"/>
      <c r="J604" s="116"/>
      <c r="K604" s="116"/>
      <c r="L604" s="116"/>
      <c r="M604" s="116"/>
      <c r="N604" s="116"/>
      <c r="O604" s="116"/>
      <c r="P604" s="116"/>
      <c r="Q604" s="116"/>
      <c r="R604" s="116"/>
      <c r="S604" s="116"/>
      <c r="T604" s="116"/>
      <c r="U604" s="116"/>
      <c r="V604" s="116"/>
      <c r="W604" s="116"/>
      <c r="X604" s="116"/>
      <c r="Y604" s="116"/>
    </row>
    <row r="605" spans="1:25" ht="15.75" customHeight="1">
      <c r="A605" s="116"/>
      <c r="B605" s="116"/>
      <c r="C605" s="116"/>
      <c r="D605" s="116"/>
      <c r="E605" s="116"/>
      <c r="F605" s="404"/>
      <c r="G605" s="116"/>
      <c r="H605" s="116"/>
      <c r="I605" s="116"/>
      <c r="J605" s="116"/>
      <c r="K605" s="116"/>
      <c r="L605" s="116"/>
      <c r="M605" s="116"/>
      <c r="N605" s="116"/>
      <c r="O605" s="116"/>
      <c r="P605" s="116"/>
      <c r="Q605" s="116"/>
      <c r="R605" s="116"/>
      <c r="S605" s="116"/>
      <c r="T605" s="116"/>
      <c r="U605" s="116"/>
      <c r="V605" s="116"/>
      <c r="W605" s="116"/>
      <c r="X605" s="116"/>
      <c r="Y605" s="116"/>
    </row>
    <row r="606" spans="1:25" ht="15.75" customHeight="1">
      <c r="A606" s="116"/>
      <c r="B606" s="116"/>
      <c r="C606" s="116"/>
      <c r="D606" s="116"/>
      <c r="E606" s="116"/>
      <c r="F606" s="404"/>
      <c r="G606" s="116"/>
      <c r="H606" s="116"/>
      <c r="I606" s="116"/>
      <c r="J606" s="116"/>
      <c r="K606" s="116"/>
      <c r="L606" s="116"/>
      <c r="M606" s="116"/>
      <c r="N606" s="116"/>
      <c r="O606" s="116"/>
      <c r="P606" s="116"/>
      <c r="Q606" s="116"/>
      <c r="R606" s="116"/>
      <c r="S606" s="116"/>
      <c r="T606" s="116"/>
      <c r="U606" s="116"/>
      <c r="V606" s="116"/>
      <c r="W606" s="116"/>
      <c r="X606" s="116"/>
      <c r="Y606" s="116"/>
    </row>
    <row r="607" spans="1:25" ht="15.75" customHeight="1">
      <c r="A607" s="116"/>
      <c r="B607" s="116"/>
      <c r="C607" s="116"/>
      <c r="D607" s="116"/>
      <c r="E607" s="116"/>
      <c r="F607" s="404"/>
      <c r="G607" s="116"/>
      <c r="H607" s="116"/>
      <c r="I607" s="116"/>
      <c r="J607" s="116"/>
      <c r="K607" s="116"/>
      <c r="L607" s="116"/>
      <c r="M607" s="116"/>
      <c r="N607" s="116"/>
      <c r="O607" s="116"/>
      <c r="P607" s="116"/>
      <c r="Q607" s="116"/>
      <c r="R607" s="116"/>
      <c r="S607" s="116"/>
      <c r="T607" s="116"/>
      <c r="U607" s="116"/>
      <c r="V607" s="116"/>
      <c r="W607" s="116"/>
      <c r="X607" s="116"/>
      <c r="Y607" s="116"/>
    </row>
    <row r="608" spans="1:25" ht="15.75" customHeight="1">
      <c r="A608" s="116"/>
      <c r="B608" s="116"/>
      <c r="C608" s="116"/>
      <c r="D608" s="116"/>
      <c r="E608" s="116"/>
      <c r="F608" s="404"/>
      <c r="G608" s="116"/>
      <c r="H608" s="116"/>
      <c r="I608" s="116"/>
      <c r="J608" s="116"/>
      <c r="K608" s="116"/>
      <c r="L608" s="116"/>
      <c r="M608" s="116"/>
      <c r="N608" s="116"/>
      <c r="O608" s="116"/>
      <c r="P608" s="116"/>
      <c r="Q608" s="116"/>
      <c r="R608" s="116"/>
      <c r="S608" s="116"/>
      <c r="T608" s="116"/>
      <c r="U608" s="116"/>
      <c r="V608" s="116"/>
      <c r="W608" s="116"/>
      <c r="X608" s="116"/>
      <c r="Y608" s="116"/>
    </row>
    <row r="609" spans="1:25" ht="15.75" customHeight="1">
      <c r="A609" s="116"/>
      <c r="B609" s="116"/>
      <c r="C609" s="116"/>
      <c r="D609" s="116"/>
      <c r="E609" s="116"/>
      <c r="F609" s="404"/>
      <c r="G609" s="116"/>
      <c r="H609" s="116"/>
      <c r="I609" s="116"/>
      <c r="J609" s="116"/>
      <c r="K609" s="116"/>
      <c r="L609" s="116"/>
      <c r="M609" s="116"/>
      <c r="N609" s="116"/>
      <c r="O609" s="116"/>
      <c r="P609" s="116"/>
      <c r="Q609" s="116"/>
      <c r="R609" s="116"/>
      <c r="S609" s="116"/>
      <c r="T609" s="116"/>
      <c r="U609" s="116"/>
      <c r="V609" s="116"/>
      <c r="W609" s="116"/>
      <c r="X609" s="116"/>
      <c r="Y609" s="116"/>
    </row>
    <row r="610" spans="1:25" ht="15.75" customHeight="1">
      <c r="A610" s="116"/>
      <c r="B610" s="116"/>
      <c r="C610" s="116"/>
      <c r="D610" s="116"/>
      <c r="E610" s="116"/>
      <c r="F610" s="404"/>
      <c r="G610" s="116"/>
      <c r="H610" s="116"/>
      <c r="I610" s="116"/>
      <c r="J610" s="116"/>
      <c r="K610" s="116"/>
      <c r="L610" s="116"/>
      <c r="M610" s="116"/>
      <c r="N610" s="116"/>
      <c r="O610" s="116"/>
      <c r="P610" s="116"/>
      <c r="Q610" s="116"/>
      <c r="R610" s="116"/>
      <c r="S610" s="116"/>
      <c r="T610" s="116"/>
      <c r="U610" s="116"/>
      <c r="V610" s="116"/>
      <c r="W610" s="116"/>
      <c r="X610" s="116"/>
      <c r="Y610" s="116"/>
    </row>
    <row r="611" spans="1:25" ht="15.75" customHeight="1">
      <c r="A611" s="116"/>
      <c r="B611" s="116"/>
      <c r="C611" s="116"/>
      <c r="D611" s="116"/>
      <c r="E611" s="116"/>
      <c r="F611" s="404"/>
      <c r="G611" s="116"/>
      <c r="H611" s="116"/>
      <c r="I611" s="116"/>
      <c r="J611" s="116"/>
      <c r="K611" s="116"/>
      <c r="L611" s="116"/>
      <c r="M611" s="116"/>
      <c r="N611" s="116"/>
      <c r="O611" s="116"/>
      <c r="P611" s="116"/>
      <c r="Q611" s="116"/>
      <c r="R611" s="116"/>
      <c r="S611" s="116"/>
      <c r="T611" s="116"/>
      <c r="U611" s="116"/>
      <c r="V611" s="116"/>
      <c r="W611" s="116"/>
      <c r="X611" s="116"/>
      <c r="Y611" s="116"/>
    </row>
    <row r="612" spans="1:25" ht="15.75" customHeight="1">
      <c r="A612" s="116"/>
      <c r="B612" s="116"/>
      <c r="C612" s="116"/>
      <c r="D612" s="116"/>
      <c r="E612" s="116"/>
      <c r="F612" s="404"/>
      <c r="G612" s="116"/>
      <c r="H612" s="116"/>
      <c r="I612" s="116"/>
      <c r="J612" s="116"/>
      <c r="K612" s="116"/>
      <c r="L612" s="116"/>
      <c r="M612" s="116"/>
      <c r="N612" s="116"/>
      <c r="O612" s="116"/>
      <c r="P612" s="116"/>
      <c r="Q612" s="116"/>
      <c r="R612" s="116"/>
      <c r="S612" s="116"/>
      <c r="T612" s="116"/>
      <c r="U612" s="116"/>
      <c r="V612" s="116"/>
      <c r="W612" s="116"/>
      <c r="X612" s="116"/>
      <c r="Y612" s="116"/>
    </row>
    <row r="613" spans="1:25" ht="15.75" customHeight="1">
      <c r="A613" s="116"/>
      <c r="B613" s="116"/>
      <c r="C613" s="116"/>
      <c r="D613" s="116"/>
      <c r="E613" s="116"/>
      <c r="F613" s="404"/>
      <c r="G613" s="116"/>
      <c r="H613" s="116"/>
      <c r="I613" s="116"/>
      <c r="J613" s="116"/>
      <c r="K613" s="116"/>
      <c r="L613" s="116"/>
      <c r="M613" s="116"/>
      <c r="N613" s="116"/>
      <c r="O613" s="116"/>
      <c r="P613" s="116"/>
      <c r="Q613" s="116"/>
      <c r="R613" s="116"/>
      <c r="S613" s="116"/>
      <c r="T613" s="116"/>
      <c r="U613" s="116"/>
      <c r="V613" s="116"/>
      <c r="W613" s="116"/>
      <c r="X613" s="116"/>
      <c r="Y613" s="116"/>
    </row>
    <row r="614" spans="1:25" ht="15.75" customHeight="1">
      <c r="A614" s="116"/>
      <c r="B614" s="116"/>
      <c r="C614" s="116"/>
      <c r="D614" s="116"/>
      <c r="E614" s="116"/>
      <c r="F614" s="404"/>
      <c r="G614" s="116"/>
      <c r="H614" s="116"/>
      <c r="I614" s="116"/>
      <c r="J614" s="116"/>
      <c r="K614" s="116"/>
      <c r="L614" s="116"/>
      <c r="M614" s="116"/>
      <c r="N614" s="116"/>
      <c r="O614" s="116"/>
      <c r="P614" s="116"/>
      <c r="Q614" s="116"/>
      <c r="R614" s="116"/>
      <c r="S614" s="116"/>
      <c r="T614" s="116"/>
      <c r="U614" s="116"/>
      <c r="V614" s="116"/>
      <c r="W614" s="116"/>
      <c r="X614" s="116"/>
      <c r="Y614" s="116"/>
    </row>
    <row r="615" spans="1:25" ht="15.75" customHeight="1">
      <c r="A615" s="116"/>
      <c r="B615" s="116"/>
      <c r="C615" s="116"/>
      <c r="D615" s="116"/>
      <c r="E615" s="116"/>
      <c r="F615" s="404"/>
      <c r="G615" s="116"/>
      <c r="H615" s="116"/>
      <c r="I615" s="116"/>
      <c r="J615" s="116"/>
      <c r="K615" s="116"/>
      <c r="L615" s="116"/>
      <c r="M615" s="116"/>
      <c r="N615" s="116"/>
      <c r="O615" s="116"/>
      <c r="P615" s="116"/>
      <c r="Q615" s="116"/>
      <c r="R615" s="116"/>
      <c r="S615" s="116"/>
      <c r="T615" s="116"/>
      <c r="U615" s="116"/>
      <c r="V615" s="116"/>
      <c r="W615" s="116"/>
      <c r="X615" s="116"/>
      <c r="Y615" s="116"/>
    </row>
    <row r="616" spans="1:25" ht="15.75" customHeight="1">
      <c r="A616" s="116"/>
      <c r="B616" s="116"/>
      <c r="C616" s="116"/>
      <c r="D616" s="116"/>
      <c r="E616" s="116"/>
      <c r="F616" s="404"/>
      <c r="G616" s="116"/>
      <c r="H616" s="116"/>
      <c r="I616" s="116"/>
      <c r="J616" s="116"/>
      <c r="K616" s="116"/>
      <c r="L616" s="116"/>
      <c r="M616" s="116"/>
      <c r="N616" s="116"/>
      <c r="O616" s="116"/>
      <c r="P616" s="116"/>
      <c r="Q616" s="116"/>
      <c r="R616" s="116"/>
      <c r="S616" s="116"/>
      <c r="T616" s="116"/>
      <c r="U616" s="116"/>
      <c r="V616" s="116"/>
      <c r="W616" s="116"/>
      <c r="X616" s="116"/>
      <c r="Y616" s="116"/>
    </row>
    <row r="617" spans="1:25" ht="15.75" customHeight="1">
      <c r="A617" s="116"/>
      <c r="B617" s="116"/>
      <c r="C617" s="116"/>
      <c r="D617" s="116"/>
      <c r="E617" s="116"/>
      <c r="F617" s="404"/>
      <c r="G617" s="116"/>
      <c r="H617" s="116"/>
      <c r="I617" s="116"/>
      <c r="J617" s="116"/>
      <c r="K617" s="116"/>
      <c r="L617" s="116"/>
      <c r="M617" s="116"/>
      <c r="N617" s="116"/>
      <c r="O617" s="116"/>
      <c r="P617" s="116"/>
      <c r="Q617" s="116"/>
      <c r="R617" s="116"/>
      <c r="S617" s="116"/>
      <c r="T617" s="116"/>
      <c r="U617" s="116"/>
      <c r="V617" s="116"/>
      <c r="W617" s="116"/>
      <c r="X617" s="116"/>
      <c r="Y617" s="116"/>
    </row>
    <row r="618" spans="1:25" ht="15.75" customHeight="1">
      <c r="A618" s="116"/>
      <c r="B618" s="116"/>
      <c r="C618" s="116"/>
      <c r="D618" s="116"/>
      <c r="E618" s="116"/>
      <c r="F618" s="404"/>
      <c r="G618" s="116"/>
      <c r="H618" s="116"/>
      <c r="I618" s="116"/>
      <c r="J618" s="116"/>
      <c r="K618" s="116"/>
      <c r="L618" s="116"/>
      <c r="M618" s="116"/>
      <c r="N618" s="116"/>
      <c r="O618" s="116"/>
      <c r="P618" s="116"/>
      <c r="Q618" s="116"/>
      <c r="R618" s="116"/>
      <c r="S618" s="116"/>
      <c r="T618" s="116"/>
      <c r="U618" s="116"/>
      <c r="V618" s="116"/>
      <c r="W618" s="116"/>
      <c r="X618" s="116"/>
      <c r="Y618" s="116"/>
    </row>
    <row r="619" spans="1:25" ht="15.75" customHeight="1">
      <c r="A619" s="116"/>
      <c r="B619" s="116"/>
      <c r="C619" s="116"/>
      <c r="D619" s="116"/>
      <c r="E619" s="116"/>
      <c r="F619" s="404"/>
      <c r="G619" s="116"/>
      <c r="H619" s="116"/>
      <c r="I619" s="116"/>
      <c r="J619" s="116"/>
      <c r="K619" s="116"/>
      <c r="L619" s="116"/>
      <c r="M619" s="116"/>
      <c r="N619" s="116"/>
      <c r="O619" s="116"/>
      <c r="P619" s="116"/>
      <c r="Q619" s="116"/>
      <c r="R619" s="116"/>
      <c r="S619" s="116"/>
      <c r="T619" s="116"/>
      <c r="U619" s="116"/>
      <c r="V619" s="116"/>
      <c r="W619" s="116"/>
      <c r="X619" s="116"/>
      <c r="Y619" s="116"/>
    </row>
    <row r="620" spans="1:25" ht="15.75" customHeight="1">
      <c r="A620" s="116"/>
      <c r="B620" s="116"/>
      <c r="C620" s="116"/>
      <c r="D620" s="116"/>
      <c r="E620" s="116"/>
      <c r="F620" s="404"/>
      <c r="G620" s="116"/>
      <c r="H620" s="116"/>
      <c r="I620" s="116"/>
      <c r="J620" s="116"/>
      <c r="K620" s="116"/>
      <c r="L620" s="116"/>
      <c r="M620" s="116"/>
      <c r="N620" s="116"/>
      <c r="O620" s="116"/>
      <c r="P620" s="116"/>
      <c r="Q620" s="116"/>
      <c r="R620" s="116"/>
      <c r="S620" s="116"/>
      <c r="T620" s="116"/>
      <c r="U620" s="116"/>
      <c r="V620" s="116"/>
      <c r="W620" s="116"/>
      <c r="X620" s="116"/>
      <c r="Y620" s="116"/>
    </row>
    <row r="621" spans="1:25" ht="15.75" customHeight="1">
      <c r="A621" s="116"/>
      <c r="B621" s="116"/>
      <c r="C621" s="116"/>
      <c r="D621" s="116"/>
      <c r="E621" s="116"/>
      <c r="F621" s="404"/>
      <c r="G621" s="116"/>
      <c r="H621" s="116"/>
      <c r="I621" s="116"/>
      <c r="J621" s="116"/>
      <c r="K621" s="116"/>
      <c r="L621" s="116"/>
      <c r="M621" s="116"/>
      <c r="N621" s="116"/>
      <c r="O621" s="116"/>
      <c r="P621" s="116"/>
      <c r="Q621" s="116"/>
      <c r="R621" s="116"/>
      <c r="S621" s="116"/>
      <c r="T621" s="116"/>
      <c r="U621" s="116"/>
      <c r="V621" s="116"/>
      <c r="W621" s="116"/>
      <c r="X621" s="116"/>
      <c r="Y621" s="116"/>
    </row>
    <row r="622" spans="1:25" ht="15.75" customHeight="1">
      <c r="A622" s="116"/>
      <c r="B622" s="116"/>
      <c r="C622" s="116"/>
      <c r="D622" s="116"/>
      <c r="E622" s="116"/>
      <c r="F622" s="404"/>
      <c r="G622" s="116"/>
      <c r="H622" s="116"/>
      <c r="I622" s="116"/>
      <c r="J622" s="116"/>
      <c r="K622" s="116"/>
      <c r="L622" s="116"/>
      <c r="M622" s="116"/>
      <c r="N622" s="116"/>
      <c r="O622" s="116"/>
      <c r="P622" s="116"/>
      <c r="Q622" s="116"/>
      <c r="R622" s="116"/>
      <c r="S622" s="116"/>
      <c r="T622" s="116"/>
      <c r="U622" s="116"/>
      <c r="V622" s="116"/>
      <c r="W622" s="116"/>
      <c r="X622" s="116"/>
      <c r="Y622" s="116"/>
    </row>
    <row r="623" spans="1:25" ht="15.75" customHeight="1">
      <c r="A623" s="116"/>
      <c r="B623" s="116"/>
      <c r="C623" s="116"/>
      <c r="D623" s="116"/>
      <c r="E623" s="116"/>
      <c r="F623" s="404"/>
      <c r="G623" s="116"/>
      <c r="H623" s="116"/>
      <c r="I623" s="116"/>
      <c r="J623" s="116"/>
      <c r="K623" s="116"/>
      <c r="L623" s="116"/>
      <c r="M623" s="116"/>
      <c r="N623" s="116"/>
      <c r="O623" s="116"/>
      <c r="P623" s="116"/>
      <c r="Q623" s="116"/>
      <c r="R623" s="116"/>
      <c r="S623" s="116"/>
      <c r="T623" s="116"/>
      <c r="U623" s="116"/>
      <c r="V623" s="116"/>
      <c r="W623" s="116"/>
      <c r="X623" s="116"/>
      <c r="Y623" s="116"/>
    </row>
    <row r="624" spans="1:25" ht="15.75" customHeight="1">
      <c r="A624" s="116"/>
      <c r="B624" s="116"/>
      <c r="C624" s="116"/>
      <c r="D624" s="116"/>
      <c r="E624" s="116"/>
      <c r="F624" s="404"/>
      <c r="G624" s="116"/>
      <c r="H624" s="116"/>
      <c r="I624" s="116"/>
      <c r="J624" s="116"/>
      <c r="K624" s="116"/>
      <c r="L624" s="116"/>
      <c r="M624" s="116"/>
      <c r="N624" s="116"/>
      <c r="O624" s="116"/>
      <c r="P624" s="116"/>
      <c r="Q624" s="116"/>
      <c r="R624" s="116"/>
      <c r="S624" s="116"/>
      <c r="T624" s="116"/>
      <c r="U624" s="116"/>
      <c r="V624" s="116"/>
      <c r="W624" s="116"/>
      <c r="X624" s="116"/>
      <c r="Y624" s="116"/>
    </row>
    <row r="625" spans="1:25" ht="15.75" customHeight="1">
      <c r="A625" s="116"/>
      <c r="B625" s="116"/>
      <c r="C625" s="116"/>
      <c r="D625" s="116"/>
      <c r="E625" s="116"/>
      <c r="F625" s="404"/>
      <c r="G625" s="116"/>
      <c r="H625" s="116"/>
      <c r="I625" s="116"/>
      <c r="J625" s="116"/>
      <c r="K625" s="116"/>
      <c r="L625" s="116"/>
      <c r="M625" s="116"/>
      <c r="N625" s="116"/>
      <c r="O625" s="116"/>
      <c r="P625" s="116"/>
      <c r="Q625" s="116"/>
      <c r="R625" s="116"/>
      <c r="S625" s="116"/>
      <c r="T625" s="116"/>
      <c r="U625" s="116"/>
      <c r="V625" s="116"/>
      <c r="W625" s="116"/>
      <c r="X625" s="116"/>
      <c r="Y625" s="116"/>
    </row>
    <row r="626" spans="1:25" ht="15.75" customHeight="1">
      <c r="A626" s="116"/>
      <c r="B626" s="116"/>
      <c r="C626" s="116"/>
      <c r="D626" s="116"/>
      <c r="E626" s="116"/>
      <c r="F626" s="404"/>
      <c r="G626" s="116"/>
      <c r="H626" s="116"/>
      <c r="I626" s="116"/>
      <c r="J626" s="116"/>
      <c r="K626" s="116"/>
      <c r="L626" s="116"/>
      <c r="M626" s="116"/>
      <c r="N626" s="116"/>
      <c r="O626" s="116"/>
      <c r="P626" s="116"/>
      <c r="Q626" s="116"/>
      <c r="R626" s="116"/>
      <c r="S626" s="116"/>
      <c r="T626" s="116"/>
      <c r="U626" s="116"/>
      <c r="V626" s="116"/>
      <c r="W626" s="116"/>
      <c r="X626" s="116"/>
      <c r="Y626" s="116"/>
    </row>
    <row r="627" spans="1:25" ht="15.75" customHeight="1">
      <c r="A627" s="116"/>
      <c r="B627" s="116"/>
      <c r="C627" s="116"/>
      <c r="D627" s="116"/>
      <c r="E627" s="116"/>
      <c r="F627" s="404"/>
      <c r="G627" s="116"/>
      <c r="H627" s="116"/>
      <c r="I627" s="116"/>
      <c r="J627" s="116"/>
      <c r="K627" s="116"/>
      <c r="L627" s="116"/>
      <c r="M627" s="116"/>
      <c r="N627" s="116"/>
      <c r="O627" s="116"/>
      <c r="P627" s="116"/>
      <c r="Q627" s="116"/>
      <c r="R627" s="116"/>
      <c r="S627" s="116"/>
      <c r="T627" s="116"/>
      <c r="U627" s="116"/>
      <c r="V627" s="116"/>
      <c r="W627" s="116"/>
      <c r="X627" s="116"/>
      <c r="Y627" s="116"/>
    </row>
    <row r="628" spans="1:25" ht="15.75" customHeight="1">
      <c r="A628" s="116"/>
      <c r="B628" s="116"/>
      <c r="C628" s="116"/>
      <c r="D628" s="116"/>
      <c r="E628" s="116"/>
      <c r="F628" s="404"/>
      <c r="G628" s="116"/>
      <c r="H628" s="116"/>
      <c r="I628" s="116"/>
      <c r="J628" s="116"/>
      <c r="K628" s="116"/>
      <c r="L628" s="116"/>
      <c r="M628" s="116"/>
      <c r="N628" s="116"/>
      <c r="O628" s="116"/>
      <c r="P628" s="116"/>
      <c r="Q628" s="116"/>
      <c r="R628" s="116"/>
      <c r="S628" s="116"/>
      <c r="T628" s="116"/>
      <c r="U628" s="116"/>
      <c r="V628" s="116"/>
      <c r="W628" s="116"/>
      <c r="X628" s="116"/>
      <c r="Y628" s="116"/>
    </row>
    <row r="629" spans="1:25" ht="15.75" customHeight="1">
      <c r="A629" s="116"/>
      <c r="B629" s="116"/>
      <c r="C629" s="116"/>
      <c r="D629" s="116"/>
      <c r="E629" s="116"/>
      <c r="F629" s="404"/>
      <c r="G629" s="116"/>
      <c r="H629" s="116"/>
      <c r="I629" s="116"/>
      <c r="J629" s="116"/>
      <c r="K629" s="116"/>
      <c r="L629" s="116"/>
      <c r="M629" s="116"/>
      <c r="N629" s="116"/>
      <c r="O629" s="116"/>
      <c r="P629" s="116"/>
      <c r="Q629" s="116"/>
      <c r="R629" s="116"/>
      <c r="S629" s="116"/>
      <c r="T629" s="116"/>
      <c r="U629" s="116"/>
      <c r="V629" s="116"/>
      <c r="W629" s="116"/>
      <c r="X629" s="116"/>
      <c r="Y629" s="116"/>
    </row>
    <row r="630" spans="1:25" ht="15.75" customHeight="1">
      <c r="A630" s="116"/>
      <c r="B630" s="116"/>
      <c r="C630" s="116"/>
      <c r="D630" s="116"/>
      <c r="E630" s="116"/>
      <c r="F630" s="404"/>
      <c r="G630" s="116"/>
      <c r="H630" s="116"/>
      <c r="I630" s="116"/>
      <c r="J630" s="116"/>
      <c r="K630" s="116"/>
      <c r="L630" s="116"/>
      <c r="M630" s="116"/>
      <c r="N630" s="116"/>
      <c r="O630" s="116"/>
      <c r="P630" s="116"/>
      <c r="Q630" s="116"/>
      <c r="R630" s="116"/>
      <c r="S630" s="116"/>
      <c r="T630" s="116"/>
      <c r="U630" s="116"/>
      <c r="V630" s="116"/>
      <c r="W630" s="116"/>
      <c r="X630" s="116"/>
      <c r="Y630" s="116"/>
    </row>
    <row r="631" spans="1:25" ht="15.75" customHeight="1">
      <c r="A631" s="116"/>
      <c r="B631" s="116"/>
      <c r="C631" s="116"/>
      <c r="D631" s="116"/>
      <c r="E631" s="116"/>
      <c r="F631" s="404"/>
      <c r="G631" s="116"/>
      <c r="H631" s="116"/>
      <c r="I631" s="116"/>
      <c r="J631" s="116"/>
      <c r="K631" s="116"/>
      <c r="L631" s="116"/>
      <c r="M631" s="116"/>
      <c r="N631" s="116"/>
      <c r="O631" s="116"/>
      <c r="P631" s="116"/>
      <c r="Q631" s="116"/>
      <c r="R631" s="116"/>
      <c r="S631" s="116"/>
      <c r="T631" s="116"/>
      <c r="U631" s="116"/>
      <c r="V631" s="116"/>
      <c r="W631" s="116"/>
      <c r="X631" s="116"/>
      <c r="Y631" s="116"/>
    </row>
    <row r="632" spans="1:25" ht="15.75" customHeight="1">
      <c r="A632" s="116"/>
      <c r="B632" s="116"/>
      <c r="C632" s="116"/>
      <c r="D632" s="116"/>
      <c r="E632" s="116"/>
      <c r="F632" s="404"/>
      <c r="G632" s="116"/>
      <c r="H632" s="116"/>
      <c r="I632" s="116"/>
      <c r="J632" s="116"/>
      <c r="K632" s="116"/>
      <c r="L632" s="116"/>
      <c r="M632" s="116"/>
      <c r="N632" s="116"/>
      <c r="O632" s="116"/>
      <c r="P632" s="116"/>
      <c r="Q632" s="116"/>
      <c r="R632" s="116"/>
      <c r="S632" s="116"/>
      <c r="T632" s="116"/>
      <c r="U632" s="116"/>
      <c r="V632" s="116"/>
      <c r="W632" s="116"/>
      <c r="X632" s="116"/>
      <c r="Y632" s="116"/>
    </row>
    <row r="633" spans="1:25" ht="15.75" customHeight="1">
      <c r="A633" s="116"/>
      <c r="B633" s="116"/>
      <c r="C633" s="116"/>
      <c r="D633" s="116"/>
      <c r="E633" s="116"/>
      <c r="F633" s="404"/>
      <c r="G633" s="116"/>
      <c r="H633" s="116"/>
      <c r="I633" s="116"/>
      <c r="J633" s="116"/>
      <c r="K633" s="116"/>
      <c r="L633" s="116"/>
      <c r="M633" s="116"/>
      <c r="N633" s="116"/>
      <c r="O633" s="116"/>
      <c r="P633" s="116"/>
      <c r="Q633" s="116"/>
      <c r="R633" s="116"/>
      <c r="S633" s="116"/>
      <c r="T633" s="116"/>
      <c r="U633" s="116"/>
      <c r="V633" s="116"/>
      <c r="W633" s="116"/>
      <c r="X633" s="116"/>
      <c r="Y633" s="116"/>
    </row>
    <row r="634" spans="1:25" ht="15.75" customHeight="1">
      <c r="A634" s="116"/>
      <c r="B634" s="116"/>
      <c r="C634" s="116"/>
      <c r="D634" s="116"/>
      <c r="E634" s="116"/>
      <c r="F634" s="404"/>
      <c r="G634" s="116"/>
      <c r="H634" s="116"/>
      <c r="I634" s="116"/>
      <c r="J634" s="116"/>
      <c r="K634" s="116"/>
      <c r="L634" s="116"/>
      <c r="M634" s="116"/>
      <c r="N634" s="116"/>
      <c r="O634" s="116"/>
      <c r="P634" s="116"/>
      <c r="Q634" s="116"/>
      <c r="R634" s="116"/>
      <c r="S634" s="116"/>
      <c r="T634" s="116"/>
      <c r="U634" s="116"/>
      <c r="V634" s="116"/>
      <c r="W634" s="116"/>
      <c r="X634" s="116"/>
      <c r="Y634" s="116"/>
    </row>
    <row r="635" spans="1:25" ht="15.75" customHeight="1">
      <c r="A635" s="116"/>
      <c r="B635" s="116"/>
      <c r="C635" s="116"/>
      <c r="D635" s="116"/>
      <c r="E635" s="116"/>
      <c r="F635" s="404"/>
      <c r="G635" s="116"/>
      <c r="H635" s="116"/>
      <c r="I635" s="116"/>
      <c r="J635" s="116"/>
      <c r="K635" s="116"/>
      <c r="L635" s="116"/>
      <c r="M635" s="116"/>
      <c r="N635" s="116"/>
      <c r="O635" s="116"/>
      <c r="P635" s="116"/>
      <c r="Q635" s="116"/>
      <c r="R635" s="116"/>
      <c r="S635" s="116"/>
      <c r="T635" s="116"/>
      <c r="U635" s="116"/>
      <c r="V635" s="116"/>
      <c r="W635" s="116"/>
      <c r="X635" s="116"/>
      <c r="Y635" s="116"/>
    </row>
    <row r="636" spans="1:25" ht="15.75" customHeight="1">
      <c r="A636" s="116"/>
      <c r="B636" s="116"/>
      <c r="C636" s="116"/>
      <c r="D636" s="116"/>
      <c r="E636" s="116"/>
      <c r="F636" s="404"/>
      <c r="G636" s="116"/>
      <c r="H636" s="116"/>
      <c r="I636" s="116"/>
      <c r="J636" s="116"/>
      <c r="K636" s="116"/>
      <c r="L636" s="116"/>
      <c r="M636" s="116"/>
      <c r="N636" s="116"/>
      <c r="O636" s="116"/>
      <c r="P636" s="116"/>
      <c r="Q636" s="116"/>
      <c r="R636" s="116"/>
      <c r="S636" s="116"/>
      <c r="T636" s="116"/>
      <c r="U636" s="116"/>
      <c r="V636" s="116"/>
      <c r="W636" s="116"/>
      <c r="X636" s="116"/>
      <c r="Y636" s="116"/>
    </row>
    <row r="637" spans="1:25" ht="15.75" customHeight="1">
      <c r="A637" s="116"/>
      <c r="B637" s="116"/>
      <c r="C637" s="116"/>
      <c r="D637" s="116"/>
      <c r="E637" s="116"/>
      <c r="F637" s="404"/>
      <c r="G637" s="116"/>
      <c r="H637" s="116"/>
      <c r="I637" s="116"/>
      <c r="J637" s="116"/>
      <c r="K637" s="116"/>
      <c r="L637" s="116"/>
      <c r="M637" s="116"/>
      <c r="N637" s="116"/>
      <c r="O637" s="116"/>
      <c r="P637" s="116"/>
      <c r="Q637" s="116"/>
      <c r="R637" s="116"/>
      <c r="S637" s="116"/>
      <c r="T637" s="116"/>
      <c r="U637" s="116"/>
      <c r="V637" s="116"/>
      <c r="W637" s="116"/>
      <c r="X637" s="116"/>
      <c r="Y637" s="116"/>
    </row>
    <row r="638" spans="1:25" ht="15.75" customHeight="1">
      <c r="A638" s="116"/>
      <c r="B638" s="116"/>
      <c r="C638" s="116"/>
      <c r="D638" s="116"/>
      <c r="E638" s="116"/>
      <c r="F638" s="404"/>
      <c r="G638" s="116"/>
      <c r="H638" s="116"/>
      <c r="I638" s="116"/>
      <c r="J638" s="116"/>
      <c r="K638" s="116"/>
      <c r="L638" s="116"/>
      <c r="M638" s="116"/>
      <c r="N638" s="116"/>
      <c r="O638" s="116"/>
      <c r="P638" s="116"/>
      <c r="Q638" s="116"/>
      <c r="R638" s="116"/>
      <c r="S638" s="116"/>
      <c r="T638" s="116"/>
      <c r="U638" s="116"/>
      <c r="V638" s="116"/>
      <c r="W638" s="116"/>
      <c r="X638" s="116"/>
      <c r="Y638" s="116"/>
    </row>
    <row r="639" spans="1:25" ht="15.75" customHeight="1">
      <c r="A639" s="116"/>
      <c r="B639" s="116"/>
      <c r="C639" s="116"/>
      <c r="D639" s="116"/>
      <c r="E639" s="116"/>
      <c r="F639" s="404"/>
      <c r="G639" s="116"/>
      <c r="H639" s="116"/>
      <c r="I639" s="116"/>
      <c r="J639" s="116"/>
      <c r="K639" s="116"/>
      <c r="L639" s="116"/>
      <c r="M639" s="116"/>
      <c r="N639" s="116"/>
      <c r="O639" s="116"/>
      <c r="P639" s="116"/>
      <c r="Q639" s="116"/>
      <c r="R639" s="116"/>
      <c r="S639" s="116"/>
      <c r="T639" s="116"/>
      <c r="U639" s="116"/>
      <c r="V639" s="116"/>
      <c r="W639" s="116"/>
      <c r="X639" s="116"/>
      <c r="Y639" s="116"/>
    </row>
    <row r="640" spans="1:25" ht="15.75" customHeight="1">
      <c r="A640" s="116"/>
      <c r="B640" s="116"/>
      <c r="C640" s="116"/>
      <c r="D640" s="116"/>
      <c r="E640" s="116"/>
      <c r="F640" s="404"/>
      <c r="G640" s="116"/>
      <c r="H640" s="116"/>
      <c r="I640" s="116"/>
      <c r="J640" s="116"/>
      <c r="K640" s="116"/>
      <c r="L640" s="116"/>
      <c r="M640" s="116"/>
      <c r="N640" s="116"/>
      <c r="O640" s="116"/>
      <c r="P640" s="116"/>
      <c r="Q640" s="116"/>
      <c r="R640" s="116"/>
      <c r="S640" s="116"/>
      <c r="T640" s="116"/>
      <c r="U640" s="116"/>
      <c r="V640" s="116"/>
      <c r="W640" s="116"/>
      <c r="X640" s="116"/>
      <c r="Y640" s="116"/>
    </row>
    <row r="641" spans="1:25" ht="15.75" customHeight="1">
      <c r="A641" s="116"/>
      <c r="B641" s="116"/>
      <c r="C641" s="116"/>
      <c r="D641" s="116"/>
      <c r="E641" s="116"/>
      <c r="F641" s="404"/>
      <c r="G641" s="116"/>
      <c r="H641" s="116"/>
      <c r="I641" s="116"/>
      <c r="J641" s="116"/>
      <c r="K641" s="116"/>
      <c r="L641" s="116"/>
      <c r="M641" s="116"/>
      <c r="N641" s="116"/>
      <c r="O641" s="116"/>
      <c r="P641" s="116"/>
      <c r="Q641" s="116"/>
      <c r="R641" s="116"/>
      <c r="S641" s="116"/>
      <c r="T641" s="116"/>
      <c r="U641" s="116"/>
      <c r="V641" s="116"/>
      <c r="W641" s="116"/>
      <c r="X641" s="116"/>
      <c r="Y641" s="116"/>
    </row>
    <row r="642" spans="1:25" ht="15.75" customHeight="1">
      <c r="A642" s="116"/>
      <c r="B642" s="116"/>
      <c r="C642" s="116"/>
      <c r="D642" s="116"/>
      <c r="E642" s="116"/>
      <c r="F642" s="404"/>
      <c r="G642" s="116"/>
      <c r="H642" s="116"/>
      <c r="I642" s="116"/>
      <c r="J642" s="116"/>
      <c r="K642" s="116"/>
      <c r="L642" s="116"/>
      <c r="M642" s="116"/>
      <c r="N642" s="116"/>
      <c r="O642" s="116"/>
      <c r="P642" s="116"/>
      <c r="Q642" s="116"/>
      <c r="R642" s="116"/>
      <c r="S642" s="116"/>
      <c r="T642" s="116"/>
      <c r="U642" s="116"/>
      <c r="V642" s="116"/>
      <c r="W642" s="116"/>
      <c r="X642" s="116"/>
      <c r="Y642" s="116"/>
    </row>
    <row r="643" spans="1:25" ht="15.75" customHeight="1">
      <c r="A643" s="116"/>
      <c r="B643" s="116"/>
      <c r="C643" s="116"/>
      <c r="D643" s="116"/>
      <c r="E643" s="116"/>
      <c r="F643" s="404"/>
      <c r="G643" s="116"/>
      <c r="H643" s="116"/>
      <c r="I643" s="116"/>
      <c r="J643" s="116"/>
      <c r="K643" s="116"/>
      <c r="L643" s="116"/>
      <c r="M643" s="116"/>
      <c r="N643" s="116"/>
      <c r="O643" s="116"/>
      <c r="P643" s="116"/>
      <c r="Q643" s="116"/>
      <c r="R643" s="116"/>
      <c r="S643" s="116"/>
      <c r="T643" s="116"/>
      <c r="U643" s="116"/>
      <c r="V643" s="116"/>
      <c r="W643" s="116"/>
      <c r="X643" s="116"/>
      <c r="Y643" s="116"/>
    </row>
    <row r="644" spans="1:25" ht="15.75" customHeight="1">
      <c r="A644" s="116"/>
      <c r="B644" s="116"/>
      <c r="C644" s="116"/>
      <c r="D644" s="116"/>
      <c r="E644" s="116"/>
      <c r="F644" s="404"/>
      <c r="G644" s="116"/>
      <c r="H644" s="116"/>
      <c r="I644" s="116"/>
      <c r="J644" s="116"/>
      <c r="K644" s="116"/>
      <c r="L644" s="116"/>
      <c r="M644" s="116"/>
      <c r="N644" s="116"/>
      <c r="O644" s="116"/>
      <c r="P644" s="116"/>
      <c r="Q644" s="116"/>
      <c r="R644" s="116"/>
      <c r="S644" s="116"/>
      <c r="T644" s="116"/>
      <c r="U644" s="116"/>
      <c r="V644" s="116"/>
      <c r="W644" s="116"/>
      <c r="X644" s="116"/>
      <c r="Y644" s="116"/>
    </row>
    <row r="645" spans="1:25" ht="15.75" customHeight="1">
      <c r="A645" s="116"/>
      <c r="B645" s="116"/>
      <c r="C645" s="116"/>
      <c r="D645" s="116"/>
      <c r="E645" s="116"/>
      <c r="F645" s="404"/>
      <c r="G645" s="116"/>
      <c r="H645" s="116"/>
      <c r="I645" s="116"/>
      <c r="J645" s="116"/>
      <c r="K645" s="116"/>
      <c r="L645" s="116"/>
      <c r="M645" s="116"/>
      <c r="N645" s="116"/>
      <c r="O645" s="116"/>
      <c r="P645" s="116"/>
      <c r="Q645" s="116"/>
      <c r="R645" s="116"/>
      <c r="S645" s="116"/>
      <c r="T645" s="116"/>
      <c r="U645" s="116"/>
      <c r="V645" s="116"/>
      <c r="W645" s="116"/>
      <c r="X645" s="116"/>
      <c r="Y645" s="116"/>
    </row>
    <row r="646" spans="1:25" ht="15.75" customHeight="1">
      <c r="A646" s="116"/>
      <c r="B646" s="116"/>
      <c r="C646" s="116"/>
      <c r="D646" s="116"/>
      <c r="E646" s="116"/>
      <c r="F646" s="404"/>
      <c r="G646" s="116"/>
      <c r="H646" s="116"/>
      <c r="I646" s="116"/>
      <c r="J646" s="116"/>
      <c r="K646" s="116"/>
      <c r="L646" s="116"/>
      <c r="M646" s="116"/>
      <c r="N646" s="116"/>
      <c r="O646" s="116"/>
      <c r="P646" s="116"/>
      <c r="Q646" s="116"/>
      <c r="R646" s="116"/>
      <c r="S646" s="116"/>
      <c r="T646" s="116"/>
      <c r="U646" s="116"/>
      <c r="V646" s="116"/>
      <c r="W646" s="116"/>
      <c r="X646" s="116"/>
      <c r="Y646" s="116"/>
    </row>
    <row r="647" spans="1:25" ht="15.75" customHeight="1">
      <c r="A647" s="116"/>
      <c r="B647" s="116"/>
      <c r="C647" s="116"/>
      <c r="D647" s="116"/>
      <c r="E647" s="116"/>
      <c r="F647" s="404"/>
      <c r="G647" s="116"/>
      <c r="H647" s="116"/>
      <c r="I647" s="116"/>
      <c r="J647" s="116"/>
      <c r="K647" s="116"/>
      <c r="L647" s="116"/>
      <c r="M647" s="116"/>
      <c r="N647" s="116"/>
      <c r="O647" s="116"/>
      <c r="P647" s="116"/>
      <c r="Q647" s="116"/>
      <c r="R647" s="116"/>
      <c r="S647" s="116"/>
      <c r="T647" s="116"/>
      <c r="U647" s="116"/>
      <c r="V647" s="116"/>
      <c r="W647" s="116"/>
      <c r="X647" s="116"/>
      <c r="Y647" s="116"/>
    </row>
    <row r="648" spans="1:25" ht="15.75" customHeight="1">
      <c r="A648" s="116"/>
      <c r="B648" s="116"/>
      <c r="C648" s="116"/>
      <c r="D648" s="116"/>
      <c r="E648" s="116"/>
      <c r="F648" s="404"/>
      <c r="G648" s="116"/>
      <c r="H648" s="116"/>
      <c r="I648" s="116"/>
      <c r="J648" s="116"/>
      <c r="K648" s="116"/>
      <c r="L648" s="116"/>
      <c r="M648" s="116"/>
      <c r="N648" s="116"/>
      <c r="O648" s="116"/>
      <c r="P648" s="116"/>
      <c r="Q648" s="116"/>
      <c r="R648" s="116"/>
      <c r="S648" s="116"/>
      <c r="T648" s="116"/>
      <c r="U648" s="116"/>
      <c r="V648" s="116"/>
      <c r="W648" s="116"/>
      <c r="X648" s="116"/>
      <c r="Y648" s="116"/>
    </row>
    <row r="649" spans="1:25" ht="15.75" customHeight="1">
      <c r="A649" s="116"/>
      <c r="B649" s="116"/>
      <c r="C649" s="116"/>
      <c r="D649" s="116"/>
      <c r="E649" s="116"/>
      <c r="F649" s="404"/>
      <c r="G649" s="116"/>
      <c r="H649" s="116"/>
      <c r="I649" s="116"/>
      <c r="J649" s="116"/>
      <c r="K649" s="116"/>
      <c r="L649" s="116"/>
      <c r="M649" s="116"/>
      <c r="N649" s="116"/>
      <c r="O649" s="116"/>
      <c r="P649" s="116"/>
      <c r="Q649" s="116"/>
      <c r="R649" s="116"/>
      <c r="S649" s="116"/>
      <c r="T649" s="116"/>
      <c r="U649" s="116"/>
      <c r="V649" s="116"/>
      <c r="W649" s="116"/>
      <c r="X649" s="116"/>
      <c r="Y649" s="116"/>
    </row>
    <row r="650" spans="1:25" ht="15.75" customHeight="1">
      <c r="A650" s="116"/>
      <c r="B650" s="116"/>
      <c r="C650" s="116"/>
      <c r="D650" s="116"/>
      <c r="E650" s="116"/>
      <c r="F650" s="404"/>
      <c r="G650" s="116"/>
      <c r="H650" s="116"/>
      <c r="I650" s="116"/>
      <c r="J650" s="116"/>
      <c r="K650" s="116"/>
      <c r="L650" s="116"/>
      <c r="M650" s="116"/>
      <c r="N650" s="116"/>
      <c r="O650" s="116"/>
      <c r="P650" s="116"/>
      <c r="Q650" s="116"/>
      <c r="R650" s="116"/>
      <c r="S650" s="116"/>
      <c r="T650" s="116"/>
      <c r="U650" s="116"/>
      <c r="V650" s="116"/>
      <c r="W650" s="116"/>
      <c r="X650" s="116"/>
      <c r="Y650" s="116"/>
    </row>
    <row r="651" spans="1:25" ht="15.75" customHeight="1">
      <c r="A651" s="116"/>
      <c r="B651" s="116"/>
      <c r="C651" s="116"/>
      <c r="D651" s="116"/>
      <c r="E651" s="116"/>
      <c r="F651" s="404"/>
      <c r="G651" s="116"/>
      <c r="H651" s="116"/>
      <c r="I651" s="116"/>
      <c r="J651" s="116"/>
      <c r="K651" s="116"/>
      <c r="L651" s="116"/>
      <c r="M651" s="116"/>
      <c r="N651" s="116"/>
      <c r="O651" s="116"/>
      <c r="P651" s="116"/>
      <c r="Q651" s="116"/>
      <c r="R651" s="116"/>
      <c r="S651" s="116"/>
      <c r="T651" s="116"/>
      <c r="U651" s="116"/>
      <c r="V651" s="116"/>
      <c r="W651" s="116"/>
      <c r="X651" s="116"/>
      <c r="Y651" s="116"/>
    </row>
    <row r="652" spans="1:25" ht="15.75" customHeight="1">
      <c r="A652" s="116"/>
      <c r="B652" s="116"/>
      <c r="C652" s="116"/>
      <c r="D652" s="116"/>
      <c r="E652" s="116"/>
      <c r="F652" s="404"/>
      <c r="G652" s="116"/>
      <c r="H652" s="116"/>
      <c r="I652" s="116"/>
      <c r="J652" s="116"/>
      <c r="K652" s="116"/>
      <c r="L652" s="116"/>
      <c r="M652" s="116"/>
      <c r="N652" s="116"/>
      <c r="O652" s="116"/>
      <c r="P652" s="116"/>
      <c r="Q652" s="116"/>
      <c r="R652" s="116"/>
      <c r="S652" s="116"/>
      <c r="T652" s="116"/>
      <c r="U652" s="116"/>
      <c r="V652" s="116"/>
      <c r="W652" s="116"/>
      <c r="X652" s="116"/>
      <c r="Y652" s="116"/>
    </row>
    <row r="653" spans="1:25" ht="15.75" customHeight="1">
      <c r="A653" s="116"/>
      <c r="B653" s="116"/>
      <c r="C653" s="116"/>
      <c r="D653" s="116"/>
      <c r="E653" s="116"/>
      <c r="F653" s="404"/>
      <c r="G653" s="116"/>
      <c r="H653" s="116"/>
      <c r="I653" s="116"/>
      <c r="J653" s="116"/>
      <c r="K653" s="116"/>
      <c r="L653" s="116"/>
      <c r="M653" s="116"/>
      <c r="N653" s="116"/>
      <c r="O653" s="116"/>
      <c r="P653" s="116"/>
      <c r="Q653" s="116"/>
      <c r="R653" s="116"/>
      <c r="S653" s="116"/>
      <c r="T653" s="116"/>
      <c r="U653" s="116"/>
      <c r="V653" s="116"/>
      <c r="W653" s="116"/>
      <c r="X653" s="116"/>
      <c r="Y653" s="116"/>
    </row>
    <row r="654" spans="1:25" ht="15.75" customHeight="1">
      <c r="A654" s="116"/>
      <c r="B654" s="116"/>
      <c r="C654" s="116"/>
      <c r="D654" s="116"/>
      <c r="E654" s="116"/>
      <c r="F654" s="404"/>
      <c r="G654" s="116"/>
      <c r="H654" s="116"/>
      <c r="I654" s="116"/>
      <c r="J654" s="116"/>
      <c r="K654" s="116"/>
      <c r="L654" s="116"/>
      <c r="M654" s="116"/>
      <c r="N654" s="116"/>
      <c r="O654" s="116"/>
      <c r="P654" s="116"/>
      <c r="Q654" s="116"/>
      <c r="R654" s="116"/>
      <c r="S654" s="116"/>
      <c r="T654" s="116"/>
      <c r="U654" s="116"/>
      <c r="V654" s="116"/>
      <c r="W654" s="116"/>
      <c r="X654" s="116"/>
      <c r="Y654" s="116"/>
    </row>
    <row r="655" spans="1:25" ht="15.75" customHeight="1">
      <c r="A655" s="116"/>
      <c r="B655" s="116"/>
      <c r="C655" s="116"/>
      <c r="D655" s="116"/>
      <c r="E655" s="116"/>
      <c r="F655" s="404"/>
      <c r="G655" s="116"/>
      <c r="H655" s="116"/>
      <c r="I655" s="116"/>
      <c r="J655" s="116"/>
      <c r="K655" s="116"/>
      <c r="L655" s="116"/>
      <c r="M655" s="116"/>
      <c r="N655" s="116"/>
      <c r="O655" s="116"/>
      <c r="P655" s="116"/>
      <c r="Q655" s="116"/>
      <c r="R655" s="116"/>
      <c r="S655" s="116"/>
      <c r="T655" s="116"/>
      <c r="U655" s="116"/>
      <c r="V655" s="116"/>
      <c r="W655" s="116"/>
      <c r="X655" s="116"/>
      <c r="Y655" s="116"/>
    </row>
    <row r="656" spans="1:25" ht="15.75" customHeight="1">
      <c r="A656" s="116"/>
      <c r="B656" s="116"/>
      <c r="C656" s="116"/>
      <c r="D656" s="116"/>
      <c r="E656" s="116"/>
      <c r="F656" s="404"/>
      <c r="G656" s="116"/>
      <c r="H656" s="116"/>
      <c r="I656" s="116"/>
      <c r="J656" s="116"/>
      <c r="K656" s="116"/>
      <c r="L656" s="116"/>
      <c r="M656" s="116"/>
      <c r="N656" s="116"/>
      <c r="O656" s="116"/>
      <c r="P656" s="116"/>
      <c r="Q656" s="116"/>
      <c r="R656" s="116"/>
      <c r="S656" s="116"/>
      <c r="T656" s="116"/>
      <c r="U656" s="116"/>
      <c r="V656" s="116"/>
      <c r="W656" s="116"/>
      <c r="X656" s="116"/>
      <c r="Y656" s="116"/>
    </row>
    <row r="657" spans="1:25" ht="15.75" customHeight="1">
      <c r="A657" s="116"/>
      <c r="B657" s="116"/>
      <c r="C657" s="116"/>
      <c r="D657" s="116"/>
      <c r="E657" s="116"/>
      <c r="F657" s="404"/>
      <c r="G657" s="116"/>
      <c r="H657" s="116"/>
      <c r="I657" s="116"/>
      <c r="J657" s="116"/>
      <c r="K657" s="116"/>
      <c r="L657" s="116"/>
      <c r="M657" s="116"/>
      <c r="N657" s="116"/>
      <c r="O657" s="116"/>
      <c r="P657" s="116"/>
      <c r="Q657" s="116"/>
      <c r="R657" s="116"/>
      <c r="S657" s="116"/>
      <c r="T657" s="116"/>
      <c r="U657" s="116"/>
      <c r="V657" s="116"/>
      <c r="W657" s="116"/>
      <c r="X657" s="116"/>
      <c r="Y657" s="116"/>
    </row>
    <row r="658" spans="1:25" ht="15.75" customHeight="1">
      <c r="A658" s="116"/>
      <c r="B658" s="116"/>
      <c r="C658" s="116"/>
      <c r="D658" s="116"/>
      <c r="E658" s="116"/>
      <c r="F658" s="404"/>
      <c r="G658" s="116"/>
      <c r="H658" s="116"/>
      <c r="I658" s="116"/>
      <c r="J658" s="116"/>
      <c r="K658" s="116"/>
      <c r="L658" s="116"/>
      <c r="M658" s="116"/>
      <c r="N658" s="116"/>
      <c r="O658" s="116"/>
      <c r="P658" s="116"/>
      <c r="Q658" s="116"/>
      <c r="R658" s="116"/>
      <c r="S658" s="116"/>
      <c r="T658" s="116"/>
      <c r="U658" s="116"/>
      <c r="V658" s="116"/>
      <c r="W658" s="116"/>
      <c r="X658" s="116"/>
      <c r="Y658" s="116"/>
    </row>
    <row r="659" spans="1:25" ht="15.75" customHeight="1">
      <c r="A659" s="116"/>
      <c r="B659" s="116"/>
      <c r="C659" s="116"/>
      <c r="D659" s="116"/>
      <c r="E659" s="116"/>
      <c r="F659" s="404"/>
      <c r="G659" s="116"/>
      <c r="H659" s="116"/>
      <c r="I659" s="116"/>
      <c r="J659" s="116"/>
      <c r="K659" s="116"/>
      <c r="L659" s="116"/>
      <c r="M659" s="116"/>
      <c r="N659" s="116"/>
      <c r="O659" s="116"/>
      <c r="P659" s="116"/>
      <c r="Q659" s="116"/>
      <c r="R659" s="116"/>
      <c r="S659" s="116"/>
      <c r="T659" s="116"/>
      <c r="U659" s="116"/>
      <c r="V659" s="116"/>
      <c r="W659" s="116"/>
      <c r="X659" s="116"/>
      <c r="Y659" s="116"/>
    </row>
    <row r="660" spans="1:25" ht="15.75" customHeight="1">
      <c r="A660" s="116"/>
      <c r="B660" s="116"/>
      <c r="C660" s="116"/>
      <c r="D660" s="116"/>
      <c r="E660" s="116"/>
      <c r="F660" s="404"/>
      <c r="G660" s="116"/>
      <c r="H660" s="116"/>
      <c r="I660" s="116"/>
      <c r="J660" s="116"/>
      <c r="K660" s="116"/>
      <c r="L660" s="116"/>
      <c r="M660" s="116"/>
      <c r="N660" s="116"/>
      <c r="O660" s="116"/>
      <c r="P660" s="116"/>
      <c r="Q660" s="116"/>
      <c r="R660" s="116"/>
      <c r="S660" s="116"/>
      <c r="T660" s="116"/>
      <c r="U660" s="116"/>
      <c r="V660" s="116"/>
      <c r="W660" s="116"/>
      <c r="X660" s="116"/>
      <c r="Y660" s="116"/>
    </row>
    <row r="661" spans="1:25" ht="15.75" customHeight="1">
      <c r="A661" s="116"/>
      <c r="B661" s="116"/>
      <c r="C661" s="116"/>
      <c r="D661" s="116"/>
      <c r="E661" s="116"/>
      <c r="F661" s="404"/>
      <c r="G661" s="116"/>
      <c r="H661" s="116"/>
      <c r="I661" s="116"/>
      <c r="J661" s="116"/>
      <c r="K661" s="116"/>
      <c r="L661" s="116"/>
      <c r="M661" s="116"/>
      <c r="N661" s="116"/>
      <c r="O661" s="116"/>
      <c r="P661" s="116"/>
      <c r="Q661" s="116"/>
      <c r="R661" s="116"/>
      <c r="S661" s="116"/>
      <c r="T661" s="116"/>
      <c r="U661" s="116"/>
      <c r="V661" s="116"/>
      <c r="W661" s="116"/>
      <c r="X661" s="116"/>
      <c r="Y661" s="116"/>
    </row>
    <row r="662" spans="1:25" ht="15.75" customHeight="1">
      <c r="A662" s="116"/>
      <c r="B662" s="116"/>
      <c r="C662" s="116"/>
      <c r="D662" s="116"/>
      <c r="E662" s="116"/>
      <c r="F662" s="404"/>
      <c r="G662" s="116"/>
      <c r="H662" s="116"/>
      <c r="I662" s="116"/>
      <c r="J662" s="116"/>
      <c r="K662" s="116"/>
      <c r="L662" s="116"/>
      <c r="M662" s="116"/>
      <c r="N662" s="116"/>
      <c r="O662" s="116"/>
      <c r="P662" s="116"/>
      <c r="Q662" s="116"/>
      <c r="R662" s="116"/>
      <c r="S662" s="116"/>
      <c r="T662" s="116"/>
      <c r="U662" s="116"/>
      <c r="V662" s="116"/>
      <c r="W662" s="116"/>
      <c r="X662" s="116"/>
      <c r="Y662" s="116"/>
    </row>
    <row r="663" spans="1:25" ht="15.75" customHeight="1">
      <c r="A663" s="116"/>
      <c r="B663" s="116"/>
      <c r="C663" s="116"/>
      <c r="D663" s="116"/>
      <c r="E663" s="116"/>
      <c r="F663" s="404"/>
      <c r="G663" s="116"/>
      <c r="H663" s="116"/>
      <c r="I663" s="116"/>
      <c r="J663" s="116"/>
      <c r="K663" s="116"/>
      <c r="L663" s="116"/>
      <c r="M663" s="116"/>
      <c r="N663" s="116"/>
      <c r="O663" s="116"/>
      <c r="P663" s="116"/>
      <c r="Q663" s="116"/>
      <c r="R663" s="116"/>
      <c r="S663" s="116"/>
      <c r="T663" s="116"/>
      <c r="U663" s="116"/>
      <c r="V663" s="116"/>
      <c r="W663" s="116"/>
      <c r="X663" s="116"/>
      <c r="Y663" s="116"/>
    </row>
    <row r="664" spans="1:25" ht="15.75" customHeight="1">
      <c r="A664" s="116"/>
      <c r="B664" s="116"/>
      <c r="C664" s="116"/>
      <c r="D664" s="116"/>
      <c r="E664" s="116"/>
      <c r="F664" s="404"/>
      <c r="G664" s="116"/>
      <c r="H664" s="116"/>
      <c r="I664" s="116"/>
      <c r="J664" s="116"/>
      <c r="K664" s="116"/>
      <c r="L664" s="116"/>
      <c r="M664" s="116"/>
      <c r="N664" s="116"/>
      <c r="O664" s="116"/>
      <c r="P664" s="116"/>
      <c r="Q664" s="116"/>
      <c r="R664" s="116"/>
      <c r="S664" s="116"/>
      <c r="T664" s="116"/>
      <c r="U664" s="116"/>
      <c r="V664" s="116"/>
      <c r="W664" s="116"/>
      <c r="X664" s="116"/>
      <c r="Y664" s="116"/>
    </row>
    <row r="665" spans="1:25" ht="15.75" customHeight="1">
      <c r="A665" s="116"/>
      <c r="B665" s="116"/>
      <c r="C665" s="116"/>
      <c r="D665" s="116"/>
      <c r="E665" s="116"/>
      <c r="F665" s="404"/>
      <c r="G665" s="116"/>
      <c r="H665" s="116"/>
      <c r="I665" s="116"/>
      <c r="J665" s="116"/>
      <c r="K665" s="116"/>
      <c r="L665" s="116"/>
      <c r="M665" s="116"/>
      <c r="N665" s="116"/>
      <c r="O665" s="116"/>
      <c r="P665" s="116"/>
      <c r="Q665" s="116"/>
      <c r="R665" s="116"/>
      <c r="S665" s="116"/>
      <c r="T665" s="116"/>
      <c r="U665" s="116"/>
      <c r="V665" s="116"/>
      <c r="W665" s="116"/>
      <c r="X665" s="116"/>
      <c r="Y665" s="116"/>
    </row>
    <row r="666" spans="1:25" ht="15.75" customHeight="1">
      <c r="A666" s="116"/>
      <c r="B666" s="116"/>
      <c r="C666" s="116"/>
      <c r="D666" s="116"/>
      <c r="E666" s="116"/>
      <c r="F666" s="404"/>
      <c r="G666" s="116"/>
      <c r="H666" s="116"/>
      <c r="I666" s="116"/>
      <c r="J666" s="116"/>
      <c r="K666" s="116"/>
      <c r="L666" s="116"/>
      <c r="M666" s="116"/>
      <c r="N666" s="116"/>
      <c r="O666" s="116"/>
      <c r="P666" s="116"/>
      <c r="Q666" s="116"/>
      <c r="R666" s="116"/>
      <c r="S666" s="116"/>
      <c r="T666" s="116"/>
      <c r="U666" s="116"/>
      <c r="V666" s="116"/>
      <c r="W666" s="116"/>
      <c r="X666" s="116"/>
      <c r="Y666" s="116"/>
    </row>
    <row r="667" spans="1:25" ht="15.75" customHeight="1">
      <c r="A667" s="116"/>
      <c r="B667" s="116"/>
      <c r="C667" s="116"/>
      <c r="D667" s="116"/>
      <c r="E667" s="116"/>
      <c r="F667" s="404"/>
      <c r="G667" s="116"/>
      <c r="H667" s="116"/>
      <c r="I667" s="116"/>
      <c r="J667" s="116"/>
      <c r="K667" s="116"/>
      <c r="L667" s="116"/>
      <c r="M667" s="116"/>
      <c r="N667" s="116"/>
      <c r="O667" s="116"/>
      <c r="P667" s="116"/>
      <c r="Q667" s="116"/>
      <c r="R667" s="116"/>
      <c r="S667" s="116"/>
      <c r="T667" s="116"/>
      <c r="U667" s="116"/>
      <c r="V667" s="116"/>
      <c r="W667" s="116"/>
      <c r="X667" s="116"/>
      <c r="Y667" s="116"/>
    </row>
    <row r="668" spans="1:25" ht="15.75" customHeight="1">
      <c r="A668" s="116"/>
      <c r="B668" s="116"/>
      <c r="C668" s="116"/>
      <c r="D668" s="116"/>
      <c r="E668" s="116"/>
      <c r="F668" s="404"/>
      <c r="G668" s="116"/>
      <c r="H668" s="116"/>
      <c r="I668" s="116"/>
      <c r="J668" s="116"/>
      <c r="K668" s="116"/>
      <c r="L668" s="116"/>
      <c r="M668" s="116"/>
      <c r="N668" s="116"/>
      <c r="O668" s="116"/>
      <c r="P668" s="116"/>
      <c r="Q668" s="116"/>
      <c r="R668" s="116"/>
      <c r="S668" s="116"/>
      <c r="T668" s="116"/>
      <c r="U668" s="116"/>
      <c r="V668" s="116"/>
      <c r="W668" s="116"/>
      <c r="X668" s="116"/>
      <c r="Y668" s="116"/>
    </row>
    <row r="669" spans="1:25" ht="15.75" customHeight="1">
      <c r="A669" s="116"/>
      <c r="B669" s="116"/>
      <c r="C669" s="116"/>
      <c r="D669" s="116"/>
      <c r="E669" s="116"/>
      <c r="F669" s="404"/>
      <c r="G669" s="116"/>
      <c r="H669" s="116"/>
      <c r="I669" s="116"/>
      <c r="J669" s="116"/>
      <c r="K669" s="116"/>
      <c r="L669" s="116"/>
      <c r="M669" s="116"/>
      <c r="N669" s="116"/>
      <c r="O669" s="116"/>
      <c r="P669" s="116"/>
      <c r="Q669" s="116"/>
      <c r="R669" s="116"/>
      <c r="S669" s="116"/>
      <c r="T669" s="116"/>
      <c r="U669" s="116"/>
      <c r="V669" s="116"/>
      <c r="W669" s="116"/>
      <c r="X669" s="116"/>
      <c r="Y669" s="116"/>
    </row>
    <row r="670" spans="1:25" ht="15.75" customHeight="1">
      <c r="A670" s="116"/>
      <c r="B670" s="116"/>
      <c r="C670" s="116"/>
      <c r="D670" s="116"/>
      <c r="E670" s="116"/>
      <c r="F670" s="404"/>
      <c r="G670" s="116"/>
      <c r="H670" s="116"/>
      <c r="I670" s="116"/>
      <c r="J670" s="116"/>
      <c r="K670" s="116"/>
      <c r="L670" s="116"/>
      <c r="M670" s="116"/>
      <c r="N670" s="116"/>
      <c r="O670" s="116"/>
      <c r="P670" s="116"/>
      <c r="Q670" s="116"/>
      <c r="R670" s="116"/>
      <c r="S670" s="116"/>
      <c r="T670" s="116"/>
      <c r="U670" s="116"/>
      <c r="V670" s="116"/>
      <c r="W670" s="116"/>
      <c r="X670" s="116"/>
      <c r="Y670" s="116"/>
    </row>
    <row r="671" spans="1:25" ht="15.75" customHeight="1">
      <c r="A671" s="116"/>
      <c r="B671" s="116"/>
      <c r="C671" s="116"/>
      <c r="D671" s="116"/>
      <c r="E671" s="116"/>
      <c r="F671" s="404"/>
      <c r="G671" s="116"/>
      <c r="H671" s="116"/>
      <c r="I671" s="116"/>
      <c r="J671" s="116"/>
      <c r="K671" s="116"/>
      <c r="L671" s="116"/>
      <c r="M671" s="116"/>
      <c r="N671" s="116"/>
      <c r="O671" s="116"/>
      <c r="P671" s="116"/>
      <c r="Q671" s="116"/>
      <c r="R671" s="116"/>
      <c r="S671" s="116"/>
      <c r="T671" s="116"/>
      <c r="U671" s="116"/>
      <c r="V671" s="116"/>
      <c r="W671" s="116"/>
      <c r="X671" s="116"/>
      <c r="Y671" s="116"/>
    </row>
    <row r="672" spans="1:25" ht="15.75" customHeight="1">
      <c r="A672" s="116"/>
      <c r="B672" s="116"/>
      <c r="C672" s="116"/>
      <c r="D672" s="116"/>
      <c r="E672" s="116"/>
      <c r="F672" s="404"/>
      <c r="G672" s="116"/>
      <c r="H672" s="116"/>
      <c r="I672" s="116"/>
      <c r="J672" s="116"/>
      <c r="K672" s="116"/>
      <c r="L672" s="116"/>
      <c r="M672" s="116"/>
      <c r="N672" s="116"/>
      <c r="O672" s="116"/>
      <c r="P672" s="116"/>
      <c r="Q672" s="116"/>
      <c r="R672" s="116"/>
      <c r="S672" s="116"/>
      <c r="T672" s="116"/>
      <c r="U672" s="116"/>
      <c r="V672" s="116"/>
      <c r="W672" s="116"/>
      <c r="X672" s="116"/>
      <c r="Y672" s="116"/>
    </row>
    <row r="673" spans="1:25" ht="15.75" customHeight="1">
      <c r="A673" s="116"/>
      <c r="B673" s="116"/>
      <c r="C673" s="116"/>
      <c r="D673" s="116"/>
      <c r="E673" s="116"/>
      <c r="F673" s="404"/>
      <c r="G673" s="116"/>
      <c r="H673" s="116"/>
      <c r="I673" s="116"/>
      <c r="J673" s="116"/>
      <c r="K673" s="116"/>
      <c r="L673" s="116"/>
      <c r="M673" s="116"/>
      <c r="N673" s="116"/>
      <c r="O673" s="116"/>
      <c r="P673" s="116"/>
      <c r="Q673" s="116"/>
      <c r="R673" s="116"/>
      <c r="S673" s="116"/>
      <c r="T673" s="116"/>
      <c r="U673" s="116"/>
      <c r="V673" s="116"/>
      <c r="W673" s="116"/>
      <c r="X673" s="116"/>
      <c r="Y673" s="116"/>
    </row>
    <row r="674" spans="1:25" ht="15.75" customHeight="1">
      <c r="A674" s="116"/>
      <c r="B674" s="116"/>
      <c r="C674" s="116"/>
      <c r="D674" s="116"/>
      <c r="E674" s="116"/>
      <c r="F674" s="404"/>
      <c r="G674" s="116"/>
      <c r="H674" s="116"/>
      <c r="I674" s="116"/>
      <c r="J674" s="116"/>
      <c r="K674" s="116"/>
      <c r="L674" s="116"/>
      <c r="M674" s="116"/>
      <c r="N674" s="116"/>
      <c r="O674" s="116"/>
      <c r="P674" s="116"/>
      <c r="Q674" s="116"/>
      <c r="R674" s="116"/>
      <c r="S674" s="116"/>
      <c r="T674" s="116"/>
      <c r="U674" s="116"/>
      <c r="V674" s="116"/>
      <c r="W674" s="116"/>
      <c r="X674" s="116"/>
      <c r="Y674" s="116"/>
    </row>
    <row r="675" spans="1:25" ht="15.75" customHeight="1">
      <c r="A675" s="116"/>
      <c r="B675" s="116"/>
      <c r="C675" s="116"/>
      <c r="D675" s="116"/>
      <c r="E675" s="116"/>
      <c r="F675" s="404"/>
      <c r="G675" s="116"/>
      <c r="H675" s="116"/>
      <c r="I675" s="116"/>
      <c r="J675" s="116"/>
      <c r="K675" s="116"/>
      <c r="L675" s="116"/>
      <c r="M675" s="116"/>
      <c r="N675" s="116"/>
      <c r="O675" s="116"/>
      <c r="P675" s="116"/>
      <c r="Q675" s="116"/>
      <c r="R675" s="116"/>
      <c r="S675" s="116"/>
      <c r="T675" s="116"/>
      <c r="U675" s="116"/>
      <c r="V675" s="116"/>
      <c r="W675" s="116"/>
      <c r="X675" s="116"/>
      <c r="Y675" s="116"/>
    </row>
    <row r="676" spans="1:25" ht="15.75" customHeight="1">
      <c r="A676" s="116"/>
      <c r="B676" s="116"/>
      <c r="C676" s="116"/>
      <c r="D676" s="116"/>
      <c r="E676" s="116"/>
      <c r="F676" s="404"/>
      <c r="G676" s="116"/>
      <c r="H676" s="116"/>
      <c r="I676" s="116"/>
      <c r="J676" s="116"/>
      <c r="K676" s="116"/>
      <c r="L676" s="116"/>
      <c r="M676" s="116"/>
      <c r="N676" s="116"/>
      <c r="O676" s="116"/>
      <c r="P676" s="116"/>
      <c r="Q676" s="116"/>
      <c r="R676" s="116"/>
      <c r="S676" s="116"/>
      <c r="T676" s="116"/>
      <c r="U676" s="116"/>
      <c r="V676" s="116"/>
      <c r="W676" s="116"/>
      <c r="X676" s="116"/>
      <c r="Y676" s="116"/>
    </row>
    <row r="677" spans="1:25" ht="15.75" customHeight="1">
      <c r="A677" s="116"/>
      <c r="B677" s="116"/>
      <c r="C677" s="116"/>
      <c r="D677" s="116"/>
      <c r="E677" s="116"/>
      <c r="F677" s="404"/>
      <c r="G677" s="116"/>
      <c r="H677" s="116"/>
      <c r="I677" s="116"/>
      <c r="J677" s="116"/>
      <c r="K677" s="116"/>
      <c r="L677" s="116"/>
      <c r="M677" s="116"/>
      <c r="N677" s="116"/>
      <c r="O677" s="116"/>
      <c r="P677" s="116"/>
      <c r="Q677" s="116"/>
      <c r="R677" s="116"/>
      <c r="S677" s="116"/>
      <c r="T677" s="116"/>
      <c r="U677" s="116"/>
      <c r="V677" s="116"/>
      <c r="W677" s="116"/>
      <c r="X677" s="116"/>
      <c r="Y677" s="116"/>
    </row>
    <row r="678" spans="1:25" ht="15.75" customHeight="1">
      <c r="A678" s="116"/>
      <c r="B678" s="116"/>
      <c r="C678" s="116"/>
      <c r="D678" s="116"/>
      <c r="E678" s="116"/>
      <c r="F678" s="404"/>
      <c r="G678" s="116"/>
      <c r="H678" s="116"/>
      <c r="I678" s="116"/>
      <c r="J678" s="116"/>
      <c r="K678" s="116"/>
      <c r="L678" s="116"/>
      <c r="M678" s="116"/>
      <c r="N678" s="116"/>
      <c r="O678" s="116"/>
      <c r="P678" s="116"/>
      <c r="Q678" s="116"/>
      <c r="R678" s="116"/>
      <c r="S678" s="116"/>
      <c r="T678" s="116"/>
      <c r="U678" s="116"/>
      <c r="V678" s="116"/>
      <c r="W678" s="116"/>
      <c r="X678" s="116"/>
      <c r="Y678" s="116"/>
    </row>
    <row r="679" spans="1:25" ht="15.75" customHeight="1">
      <c r="A679" s="116"/>
      <c r="B679" s="116"/>
      <c r="C679" s="116"/>
      <c r="D679" s="116"/>
      <c r="E679" s="116"/>
      <c r="F679" s="404"/>
      <c r="G679" s="116"/>
      <c r="H679" s="116"/>
      <c r="I679" s="116"/>
      <c r="J679" s="116"/>
      <c r="K679" s="116"/>
      <c r="L679" s="116"/>
      <c r="M679" s="116"/>
      <c r="N679" s="116"/>
      <c r="O679" s="116"/>
      <c r="P679" s="116"/>
      <c r="Q679" s="116"/>
      <c r="R679" s="116"/>
      <c r="S679" s="116"/>
      <c r="T679" s="116"/>
      <c r="U679" s="116"/>
      <c r="V679" s="116"/>
      <c r="W679" s="116"/>
      <c r="X679" s="116"/>
      <c r="Y679" s="116"/>
    </row>
    <row r="680" spans="1:25" ht="15.75" customHeight="1">
      <c r="A680" s="116"/>
      <c r="B680" s="116"/>
      <c r="C680" s="116"/>
      <c r="D680" s="116"/>
      <c r="E680" s="116"/>
      <c r="F680" s="404"/>
      <c r="G680" s="116"/>
      <c r="H680" s="116"/>
      <c r="I680" s="116"/>
      <c r="J680" s="116"/>
      <c r="K680" s="116"/>
      <c r="L680" s="116"/>
      <c r="M680" s="116"/>
      <c r="N680" s="116"/>
      <c r="O680" s="116"/>
      <c r="P680" s="116"/>
      <c r="Q680" s="116"/>
      <c r="R680" s="116"/>
      <c r="S680" s="116"/>
      <c r="T680" s="116"/>
      <c r="U680" s="116"/>
      <c r="V680" s="116"/>
      <c r="W680" s="116"/>
      <c r="X680" s="116"/>
      <c r="Y680" s="116"/>
    </row>
    <row r="681" spans="1:25" ht="15.75" customHeight="1">
      <c r="A681" s="116"/>
      <c r="B681" s="116"/>
      <c r="C681" s="116"/>
      <c r="D681" s="116"/>
      <c r="E681" s="116"/>
      <c r="F681" s="404"/>
      <c r="G681" s="116"/>
      <c r="H681" s="116"/>
      <c r="I681" s="116"/>
      <c r="J681" s="116"/>
      <c r="K681" s="116"/>
      <c r="L681" s="116"/>
      <c r="M681" s="116"/>
      <c r="N681" s="116"/>
      <c r="O681" s="116"/>
      <c r="P681" s="116"/>
      <c r="Q681" s="116"/>
      <c r="R681" s="116"/>
      <c r="S681" s="116"/>
      <c r="T681" s="116"/>
      <c r="U681" s="116"/>
      <c r="V681" s="116"/>
      <c r="W681" s="116"/>
      <c r="X681" s="116"/>
      <c r="Y681" s="116"/>
    </row>
    <row r="682" spans="1:25" ht="15.75" customHeight="1">
      <c r="A682" s="116"/>
      <c r="B682" s="116"/>
      <c r="C682" s="116"/>
      <c r="D682" s="116"/>
      <c r="E682" s="116"/>
      <c r="F682" s="404"/>
      <c r="G682" s="116"/>
      <c r="H682" s="116"/>
      <c r="I682" s="116"/>
      <c r="J682" s="116"/>
      <c r="K682" s="116"/>
      <c r="L682" s="116"/>
      <c r="M682" s="116"/>
      <c r="N682" s="116"/>
      <c r="O682" s="116"/>
      <c r="P682" s="116"/>
      <c r="Q682" s="116"/>
      <c r="R682" s="116"/>
      <c r="S682" s="116"/>
      <c r="T682" s="116"/>
      <c r="U682" s="116"/>
      <c r="V682" s="116"/>
      <c r="W682" s="116"/>
      <c r="X682" s="116"/>
      <c r="Y682" s="116"/>
    </row>
    <row r="683" spans="1:25" ht="15.75" customHeight="1">
      <c r="A683" s="116"/>
      <c r="B683" s="116"/>
      <c r="C683" s="116"/>
      <c r="D683" s="116"/>
      <c r="E683" s="116"/>
      <c r="F683" s="404"/>
      <c r="G683" s="116"/>
      <c r="H683" s="116"/>
      <c r="I683" s="116"/>
      <c r="J683" s="116"/>
      <c r="K683" s="116"/>
      <c r="L683" s="116"/>
      <c r="M683" s="116"/>
      <c r="N683" s="116"/>
      <c r="O683" s="116"/>
      <c r="P683" s="116"/>
      <c r="Q683" s="116"/>
      <c r="R683" s="116"/>
      <c r="S683" s="116"/>
      <c r="T683" s="116"/>
      <c r="U683" s="116"/>
      <c r="V683" s="116"/>
      <c r="W683" s="116"/>
      <c r="X683" s="116"/>
      <c r="Y683" s="116"/>
    </row>
    <row r="684" spans="1:25" ht="15.75" customHeight="1">
      <c r="A684" s="116"/>
      <c r="B684" s="116"/>
      <c r="C684" s="116"/>
      <c r="D684" s="116"/>
      <c r="E684" s="116"/>
      <c r="F684" s="404"/>
      <c r="G684" s="116"/>
      <c r="H684" s="116"/>
      <c r="I684" s="116"/>
      <c r="J684" s="116"/>
      <c r="K684" s="116"/>
      <c r="L684" s="116"/>
      <c r="M684" s="116"/>
      <c r="N684" s="116"/>
      <c r="O684" s="116"/>
      <c r="P684" s="116"/>
      <c r="Q684" s="116"/>
      <c r="R684" s="116"/>
      <c r="S684" s="116"/>
      <c r="T684" s="116"/>
      <c r="U684" s="116"/>
      <c r="V684" s="116"/>
      <c r="W684" s="116"/>
      <c r="X684" s="116"/>
      <c r="Y684" s="116"/>
    </row>
    <row r="685" spans="1:25" ht="15.75" customHeight="1">
      <c r="A685" s="116"/>
      <c r="B685" s="116"/>
      <c r="C685" s="116"/>
      <c r="D685" s="116"/>
      <c r="E685" s="116"/>
      <c r="F685" s="404"/>
      <c r="G685" s="116"/>
      <c r="H685" s="116"/>
      <c r="I685" s="116"/>
      <c r="J685" s="116"/>
      <c r="K685" s="116"/>
      <c r="L685" s="116"/>
      <c r="M685" s="116"/>
      <c r="N685" s="116"/>
      <c r="O685" s="116"/>
      <c r="P685" s="116"/>
      <c r="Q685" s="116"/>
      <c r="R685" s="116"/>
      <c r="S685" s="116"/>
      <c r="T685" s="116"/>
      <c r="U685" s="116"/>
      <c r="V685" s="116"/>
      <c r="W685" s="116"/>
      <c r="X685" s="116"/>
      <c r="Y685" s="116"/>
    </row>
    <row r="686" spans="1:25" ht="15.75" customHeight="1">
      <c r="A686" s="116"/>
      <c r="B686" s="116"/>
      <c r="C686" s="116"/>
      <c r="D686" s="116"/>
      <c r="E686" s="116"/>
      <c r="F686" s="404"/>
      <c r="G686" s="116"/>
      <c r="H686" s="116"/>
      <c r="I686" s="116"/>
      <c r="J686" s="116"/>
      <c r="K686" s="116"/>
      <c r="L686" s="116"/>
      <c r="M686" s="116"/>
      <c r="N686" s="116"/>
      <c r="O686" s="116"/>
      <c r="P686" s="116"/>
      <c r="Q686" s="116"/>
      <c r="R686" s="116"/>
      <c r="S686" s="116"/>
      <c r="T686" s="116"/>
      <c r="U686" s="116"/>
      <c r="V686" s="116"/>
      <c r="W686" s="116"/>
      <c r="X686" s="116"/>
      <c r="Y686" s="116"/>
    </row>
    <row r="687" spans="1:25" ht="15.75" customHeight="1">
      <c r="A687" s="116"/>
      <c r="B687" s="116"/>
      <c r="C687" s="116"/>
      <c r="D687" s="116"/>
      <c r="E687" s="116"/>
      <c r="F687" s="404"/>
      <c r="G687" s="116"/>
      <c r="H687" s="116"/>
      <c r="I687" s="116"/>
      <c r="J687" s="116"/>
      <c r="K687" s="116"/>
      <c r="L687" s="116"/>
      <c r="M687" s="116"/>
      <c r="N687" s="116"/>
      <c r="O687" s="116"/>
      <c r="P687" s="116"/>
      <c r="Q687" s="116"/>
      <c r="R687" s="116"/>
      <c r="S687" s="116"/>
      <c r="T687" s="116"/>
      <c r="U687" s="116"/>
      <c r="V687" s="116"/>
      <c r="W687" s="116"/>
      <c r="X687" s="116"/>
      <c r="Y687" s="116"/>
    </row>
    <row r="688" spans="1:25" ht="15.75" customHeight="1">
      <c r="A688" s="116"/>
      <c r="B688" s="116"/>
      <c r="C688" s="116"/>
      <c r="D688" s="116"/>
      <c r="E688" s="116"/>
      <c r="F688" s="404"/>
      <c r="G688" s="116"/>
      <c r="H688" s="116"/>
      <c r="I688" s="116"/>
      <c r="J688" s="116"/>
      <c r="K688" s="116"/>
      <c r="L688" s="116"/>
      <c r="M688" s="116"/>
      <c r="N688" s="116"/>
      <c r="O688" s="116"/>
      <c r="P688" s="116"/>
      <c r="Q688" s="116"/>
      <c r="R688" s="116"/>
      <c r="S688" s="116"/>
      <c r="T688" s="116"/>
      <c r="U688" s="116"/>
      <c r="V688" s="116"/>
      <c r="W688" s="116"/>
      <c r="X688" s="116"/>
      <c r="Y688" s="116"/>
    </row>
    <row r="689" spans="1:25" ht="15.75" customHeight="1">
      <c r="A689" s="116"/>
      <c r="B689" s="116"/>
      <c r="C689" s="116"/>
      <c r="D689" s="116"/>
      <c r="E689" s="116"/>
      <c r="F689" s="404"/>
      <c r="G689" s="116"/>
      <c r="H689" s="116"/>
      <c r="I689" s="116"/>
      <c r="J689" s="116"/>
      <c r="K689" s="116"/>
      <c r="L689" s="116"/>
      <c r="M689" s="116"/>
      <c r="N689" s="116"/>
      <c r="O689" s="116"/>
      <c r="P689" s="116"/>
      <c r="Q689" s="116"/>
      <c r="R689" s="116"/>
      <c r="S689" s="116"/>
      <c r="T689" s="116"/>
      <c r="U689" s="116"/>
      <c r="V689" s="116"/>
      <c r="W689" s="116"/>
      <c r="X689" s="116"/>
      <c r="Y689" s="116"/>
    </row>
    <row r="690" spans="1:25" ht="15.75" customHeight="1">
      <c r="A690" s="116"/>
      <c r="B690" s="116"/>
      <c r="C690" s="116"/>
      <c r="D690" s="116"/>
      <c r="E690" s="116"/>
      <c r="F690" s="404"/>
      <c r="G690" s="116"/>
      <c r="H690" s="116"/>
      <c r="I690" s="116"/>
      <c r="J690" s="116"/>
      <c r="K690" s="116"/>
      <c r="L690" s="116"/>
      <c r="M690" s="116"/>
      <c r="N690" s="116"/>
      <c r="O690" s="116"/>
      <c r="P690" s="116"/>
      <c r="Q690" s="116"/>
      <c r="R690" s="116"/>
      <c r="S690" s="116"/>
      <c r="T690" s="116"/>
      <c r="U690" s="116"/>
      <c r="V690" s="116"/>
      <c r="W690" s="116"/>
      <c r="X690" s="116"/>
      <c r="Y690" s="116"/>
    </row>
    <row r="691" spans="1:25" ht="15.75" customHeight="1">
      <c r="A691" s="116"/>
      <c r="B691" s="116"/>
      <c r="C691" s="116"/>
      <c r="D691" s="116"/>
      <c r="E691" s="116"/>
      <c r="F691" s="404"/>
      <c r="G691" s="116"/>
      <c r="H691" s="116"/>
      <c r="I691" s="116"/>
      <c r="J691" s="116"/>
      <c r="K691" s="116"/>
      <c r="L691" s="116"/>
      <c r="M691" s="116"/>
      <c r="N691" s="116"/>
      <c r="O691" s="116"/>
      <c r="P691" s="116"/>
      <c r="Q691" s="116"/>
      <c r="R691" s="116"/>
      <c r="S691" s="116"/>
      <c r="T691" s="116"/>
      <c r="U691" s="116"/>
      <c r="V691" s="116"/>
      <c r="W691" s="116"/>
      <c r="X691" s="116"/>
      <c r="Y691" s="116"/>
    </row>
    <row r="692" spans="1:25" ht="15.75" customHeight="1">
      <c r="A692" s="116"/>
      <c r="B692" s="116"/>
      <c r="C692" s="116"/>
      <c r="D692" s="116"/>
      <c r="E692" s="116"/>
      <c r="F692" s="404"/>
      <c r="G692" s="116"/>
      <c r="H692" s="116"/>
      <c r="I692" s="116"/>
      <c r="J692" s="116"/>
      <c r="K692" s="116"/>
      <c r="L692" s="116"/>
      <c r="M692" s="116"/>
      <c r="N692" s="116"/>
      <c r="O692" s="116"/>
      <c r="P692" s="116"/>
      <c r="Q692" s="116"/>
      <c r="R692" s="116"/>
      <c r="S692" s="116"/>
      <c r="T692" s="116"/>
      <c r="U692" s="116"/>
      <c r="V692" s="116"/>
      <c r="W692" s="116"/>
      <c r="X692" s="116"/>
      <c r="Y692" s="116"/>
    </row>
    <row r="693" spans="1:25" ht="15.75" customHeight="1">
      <c r="A693" s="116"/>
      <c r="B693" s="116"/>
      <c r="C693" s="116"/>
      <c r="D693" s="116"/>
      <c r="E693" s="116"/>
      <c r="F693" s="404"/>
      <c r="G693" s="116"/>
      <c r="H693" s="116"/>
      <c r="I693" s="116"/>
      <c r="J693" s="116"/>
      <c r="K693" s="116"/>
      <c r="L693" s="116"/>
      <c r="M693" s="116"/>
      <c r="N693" s="116"/>
      <c r="O693" s="116"/>
      <c r="P693" s="116"/>
      <c r="Q693" s="116"/>
      <c r="R693" s="116"/>
      <c r="S693" s="116"/>
      <c r="T693" s="116"/>
      <c r="U693" s="116"/>
      <c r="V693" s="116"/>
      <c r="W693" s="116"/>
      <c r="X693" s="116"/>
      <c r="Y693" s="116"/>
    </row>
    <row r="694" spans="1:25" ht="15.75" customHeight="1">
      <c r="A694" s="116"/>
      <c r="B694" s="116"/>
      <c r="C694" s="116"/>
      <c r="D694" s="116"/>
      <c r="E694" s="116"/>
      <c r="F694" s="404"/>
      <c r="G694" s="116"/>
      <c r="H694" s="116"/>
      <c r="I694" s="116"/>
      <c r="J694" s="116"/>
      <c r="K694" s="116"/>
      <c r="L694" s="116"/>
      <c r="M694" s="116"/>
      <c r="N694" s="116"/>
      <c r="O694" s="116"/>
      <c r="P694" s="116"/>
      <c r="Q694" s="116"/>
      <c r="R694" s="116"/>
      <c r="S694" s="116"/>
      <c r="T694" s="116"/>
      <c r="U694" s="116"/>
      <c r="V694" s="116"/>
      <c r="W694" s="116"/>
      <c r="X694" s="116"/>
      <c r="Y694" s="116"/>
    </row>
    <row r="695" spans="1:25" ht="15.75" customHeight="1">
      <c r="A695" s="116"/>
      <c r="B695" s="116"/>
      <c r="C695" s="116"/>
      <c r="D695" s="116"/>
      <c r="E695" s="116"/>
      <c r="F695" s="404"/>
      <c r="G695" s="116"/>
      <c r="H695" s="116"/>
      <c r="I695" s="116"/>
      <c r="J695" s="116"/>
      <c r="K695" s="116"/>
      <c r="L695" s="116"/>
      <c r="M695" s="116"/>
      <c r="N695" s="116"/>
      <c r="O695" s="116"/>
      <c r="P695" s="116"/>
      <c r="Q695" s="116"/>
      <c r="R695" s="116"/>
      <c r="S695" s="116"/>
      <c r="T695" s="116"/>
      <c r="U695" s="116"/>
      <c r="V695" s="116"/>
      <c r="W695" s="116"/>
      <c r="X695" s="116"/>
      <c r="Y695" s="116"/>
    </row>
    <row r="696" spans="1:25" ht="15.75" customHeight="1">
      <c r="A696" s="116"/>
      <c r="B696" s="116"/>
      <c r="C696" s="116"/>
      <c r="D696" s="116"/>
      <c r="E696" s="116"/>
      <c r="F696" s="404"/>
      <c r="G696" s="116"/>
      <c r="H696" s="116"/>
      <c r="I696" s="116"/>
      <c r="J696" s="116"/>
      <c r="K696" s="116"/>
      <c r="L696" s="116"/>
      <c r="M696" s="116"/>
      <c r="N696" s="116"/>
      <c r="O696" s="116"/>
      <c r="P696" s="116"/>
      <c r="Q696" s="116"/>
      <c r="R696" s="116"/>
      <c r="S696" s="116"/>
      <c r="T696" s="116"/>
      <c r="U696" s="116"/>
      <c r="V696" s="116"/>
      <c r="W696" s="116"/>
      <c r="X696" s="116"/>
      <c r="Y696" s="116"/>
    </row>
    <row r="697" spans="1:25" ht="15.75" customHeight="1">
      <c r="A697" s="116"/>
      <c r="B697" s="116"/>
      <c r="C697" s="116"/>
      <c r="D697" s="116"/>
      <c r="E697" s="116"/>
      <c r="F697" s="404"/>
      <c r="G697" s="116"/>
      <c r="H697" s="116"/>
      <c r="I697" s="116"/>
      <c r="J697" s="116"/>
      <c r="K697" s="116"/>
      <c r="L697" s="116"/>
      <c r="M697" s="116"/>
      <c r="N697" s="116"/>
      <c r="O697" s="116"/>
      <c r="P697" s="116"/>
      <c r="Q697" s="116"/>
      <c r="R697" s="116"/>
      <c r="S697" s="116"/>
      <c r="T697" s="116"/>
      <c r="U697" s="116"/>
      <c r="V697" s="116"/>
      <c r="W697" s="116"/>
      <c r="X697" s="116"/>
      <c r="Y697" s="116"/>
    </row>
    <row r="698" spans="1:25" ht="15.75" customHeight="1">
      <c r="A698" s="116"/>
      <c r="B698" s="116"/>
      <c r="C698" s="116"/>
      <c r="D698" s="116"/>
      <c r="E698" s="116"/>
      <c r="F698" s="404"/>
      <c r="G698" s="116"/>
      <c r="H698" s="116"/>
      <c r="I698" s="116"/>
      <c r="J698" s="116"/>
      <c r="K698" s="116"/>
      <c r="L698" s="116"/>
      <c r="M698" s="116"/>
      <c r="N698" s="116"/>
      <c r="O698" s="116"/>
      <c r="P698" s="116"/>
      <c r="Q698" s="116"/>
      <c r="R698" s="116"/>
      <c r="S698" s="116"/>
      <c r="T698" s="116"/>
      <c r="U698" s="116"/>
      <c r="V698" s="116"/>
      <c r="W698" s="116"/>
      <c r="X698" s="116"/>
      <c r="Y698" s="116"/>
    </row>
    <row r="699" spans="1:25" ht="15.75" customHeight="1">
      <c r="A699" s="116"/>
      <c r="B699" s="116"/>
      <c r="C699" s="116"/>
      <c r="D699" s="116"/>
      <c r="E699" s="116"/>
      <c r="F699" s="404"/>
      <c r="G699" s="116"/>
      <c r="H699" s="116"/>
      <c r="I699" s="116"/>
      <c r="J699" s="116"/>
      <c r="K699" s="116"/>
      <c r="L699" s="116"/>
      <c r="M699" s="116"/>
      <c r="N699" s="116"/>
      <c r="O699" s="116"/>
      <c r="P699" s="116"/>
      <c r="Q699" s="116"/>
      <c r="R699" s="116"/>
      <c r="S699" s="116"/>
      <c r="T699" s="116"/>
      <c r="U699" s="116"/>
      <c r="V699" s="116"/>
      <c r="W699" s="116"/>
      <c r="X699" s="116"/>
      <c r="Y699" s="116"/>
    </row>
    <row r="700" spans="1:25" ht="15.75" customHeight="1">
      <c r="A700" s="116"/>
      <c r="B700" s="116"/>
      <c r="C700" s="116"/>
      <c r="D700" s="116"/>
      <c r="E700" s="116"/>
      <c r="F700" s="404"/>
      <c r="G700" s="116"/>
      <c r="H700" s="116"/>
      <c r="I700" s="116"/>
      <c r="J700" s="116"/>
      <c r="K700" s="116"/>
      <c r="L700" s="116"/>
      <c r="M700" s="116"/>
      <c r="N700" s="116"/>
      <c r="O700" s="116"/>
      <c r="P700" s="116"/>
      <c r="Q700" s="116"/>
      <c r="R700" s="116"/>
      <c r="S700" s="116"/>
      <c r="T700" s="116"/>
      <c r="U700" s="116"/>
      <c r="V700" s="116"/>
      <c r="W700" s="116"/>
      <c r="X700" s="116"/>
      <c r="Y700" s="116"/>
    </row>
    <row r="701" spans="1:25" ht="15.75" customHeight="1">
      <c r="A701" s="116"/>
      <c r="B701" s="116"/>
      <c r="C701" s="116"/>
      <c r="D701" s="116"/>
      <c r="E701" s="116"/>
      <c r="F701" s="404"/>
      <c r="G701" s="116"/>
      <c r="H701" s="116"/>
      <c r="I701" s="116"/>
      <c r="J701" s="116"/>
      <c r="K701" s="116"/>
      <c r="L701" s="116"/>
      <c r="M701" s="116"/>
      <c r="N701" s="116"/>
      <c r="O701" s="116"/>
      <c r="P701" s="116"/>
      <c r="Q701" s="116"/>
      <c r="R701" s="116"/>
      <c r="S701" s="116"/>
      <c r="T701" s="116"/>
      <c r="U701" s="116"/>
      <c r="V701" s="116"/>
      <c r="W701" s="116"/>
      <c r="X701" s="116"/>
      <c r="Y701" s="116"/>
    </row>
    <row r="702" spans="1:25" ht="15.75" customHeight="1">
      <c r="A702" s="116"/>
      <c r="B702" s="116"/>
      <c r="C702" s="116"/>
      <c r="D702" s="116"/>
      <c r="E702" s="116"/>
      <c r="F702" s="404"/>
      <c r="G702" s="116"/>
      <c r="H702" s="116"/>
      <c r="I702" s="116"/>
      <c r="J702" s="116"/>
      <c r="K702" s="116"/>
      <c r="L702" s="116"/>
      <c r="M702" s="116"/>
      <c r="N702" s="116"/>
      <c r="O702" s="116"/>
      <c r="P702" s="116"/>
      <c r="Q702" s="116"/>
      <c r="R702" s="116"/>
      <c r="S702" s="116"/>
      <c r="T702" s="116"/>
      <c r="U702" s="116"/>
      <c r="V702" s="116"/>
      <c r="W702" s="116"/>
      <c r="X702" s="116"/>
      <c r="Y702" s="116"/>
    </row>
    <row r="703" spans="1:25" ht="15.75" customHeight="1">
      <c r="A703" s="116"/>
      <c r="B703" s="116"/>
      <c r="C703" s="116"/>
      <c r="D703" s="116"/>
      <c r="E703" s="116"/>
      <c r="F703" s="404"/>
      <c r="G703" s="116"/>
      <c r="H703" s="116"/>
      <c r="I703" s="116"/>
      <c r="J703" s="116"/>
      <c r="K703" s="116"/>
      <c r="L703" s="116"/>
      <c r="M703" s="116"/>
      <c r="N703" s="116"/>
      <c r="O703" s="116"/>
      <c r="P703" s="116"/>
      <c r="Q703" s="116"/>
      <c r="R703" s="116"/>
      <c r="S703" s="116"/>
      <c r="T703" s="116"/>
      <c r="U703" s="116"/>
      <c r="V703" s="116"/>
      <c r="W703" s="116"/>
      <c r="X703" s="116"/>
      <c r="Y703" s="116"/>
    </row>
    <row r="704" spans="1:25" ht="15.75" customHeight="1">
      <c r="A704" s="116"/>
      <c r="B704" s="116"/>
      <c r="C704" s="116"/>
      <c r="D704" s="116"/>
      <c r="E704" s="116"/>
      <c r="F704" s="404"/>
      <c r="G704" s="116"/>
      <c r="H704" s="116"/>
      <c r="I704" s="116"/>
      <c r="J704" s="116"/>
      <c r="K704" s="116"/>
      <c r="L704" s="116"/>
      <c r="M704" s="116"/>
      <c r="N704" s="116"/>
      <c r="O704" s="116"/>
      <c r="P704" s="116"/>
      <c r="Q704" s="116"/>
      <c r="R704" s="116"/>
      <c r="S704" s="116"/>
      <c r="T704" s="116"/>
      <c r="U704" s="116"/>
      <c r="V704" s="116"/>
      <c r="W704" s="116"/>
      <c r="X704" s="116"/>
      <c r="Y704" s="116"/>
    </row>
    <row r="705" spans="1:25" ht="15.75" customHeight="1">
      <c r="A705" s="116"/>
      <c r="B705" s="116"/>
      <c r="C705" s="116"/>
      <c r="D705" s="116"/>
      <c r="E705" s="116"/>
      <c r="F705" s="404"/>
      <c r="G705" s="116"/>
      <c r="H705" s="116"/>
      <c r="I705" s="116"/>
      <c r="J705" s="116"/>
      <c r="K705" s="116"/>
      <c r="L705" s="116"/>
      <c r="M705" s="116"/>
      <c r="N705" s="116"/>
      <c r="O705" s="116"/>
      <c r="P705" s="116"/>
      <c r="Q705" s="116"/>
      <c r="R705" s="116"/>
      <c r="S705" s="116"/>
      <c r="T705" s="116"/>
      <c r="U705" s="116"/>
      <c r="V705" s="116"/>
      <c r="W705" s="116"/>
      <c r="X705" s="116"/>
      <c r="Y705" s="116"/>
    </row>
    <row r="706" spans="1:25" ht="15.75" customHeight="1">
      <c r="A706" s="116"/>
      <c r="B706" s="116"/>
      <c r="C706" s="116"/>
      <c r="D706" s="116"/>
      <c r="E706" s="116"/>
      <c r="F706" s="404"/>
      <c r="G706" s="116"/>
      <c r="H706" s="116"/>
      <c r="I706" s="116"/>
      <c r="J706" s="116"/>
      <c r="K706" s="116"/>
      <c r="L706" s="116"/>
      <c r="M706" s="116"/>
      <c r="N706" s="116"/>
      <c r="O706" s="116"/>
      <c r="P706" s="116"/>
      <c r="Q706" s="116"/>
      <c r="R706" s="116"/>
      <c r="S706" s="116"/>
      <c r="T706" s="116"/>
      <c r="U706" s="116"/>
      <c r="V706" s="116"/>
      <c r="W706" s="116"/>
      <c r="X706" s="116"/>
      <c r="Y706" s="116"/>
    </row>
    <row r="707" spans="1:25" ht="15.75" customHeight="1">
      <c r="A707" s="116"/>
      <c r="B707" s="116"/>
      <c r="C707" s="116"/>
      <c r="D707" s="116"/>
      <c r="E707" s="116"/>
      <c r="F707" s="404"/>
      <c r="G707" s="116"/>
      <c r="H707" s="116"/>
      <c r="I707" s="116"/>
      <c r="J707" s="116"/>
      <c r="K707" s="116"/>
      <c r="L707" s="116"/>
      <c r="M707" s="116"/>
      <c r="N707" s="116"/>
      <c r="O707" s="116"/>
      <c r="P707" s="116"/>
      <c r="Q707" s="116"/>
      <c r="R707" s="116"/>
      <c r="S707" s="116"/>
      <c r="T707" s="116"/>
      <c r="U707" s="116"/>
      <c r="V707" s="116"/>
      <c r="W707" s="116"/>
      <c r="X707" s="116"/>
      <c r="Y707" s="116"/>
    </row>
    <row r="708" spans="1:25" ht="15.75" customHeight="1">
      <c r="A708" s="116"/>
      <c r="B708" s="116"/>
      <c r="C708" s="116"/>
      <c r="D708" s="116"/>
      <c r="E708" s="116"/>
      <c r="F708" s="404"/>
      <c r="G708" s="116"/>
      <c r="H708" s="116"/>
      <c r="I708" s="116"/>
      <c r="J708" s="116"/>
      <c r="K708" s="116"/>
      <c r="L708" s="116"/>
      <c r="M708" s="116"/>
      <c r="N708" s="116"/>
      <c r="O708" s="116"/>
      <c r="P708" s="116"/>
      <c r="Q708" s="116"/>
      <c r="R708" s="116"/>
      <c r="S708" s="116"/>
      <c r="T708" s="116"/>
      <c r="U708" s="116"/>
      <c r="V708" s="116"/>
      <c r="W708" s="116"/>
      <c r="X708" s="116"/>
      <c r="Y708" s="116"/>
    </row>
    <row r="709" spans="1:25" ht="15.75" customHeight="1">
      <c r="A709" s="116"/>
      <c r="B709" s="116"/>
      <c r="C709" s="116"/>
      <c r="D709" s="116"/>
      <c r="E709" s="116"/>
      <c r="F709" s="404"/>
      <c r="G709" s="116"/>
      <c r="H709" s="116"/>
      <c r="I709" s="116"/>
      <c r="J709" s="116"/>
      <c r="K709" s="116"/>
      <c r="L709" s="116"/>
      <c r="M709" s="116"/>
      <c r="N709" s="116"/>
      <c r="O709" s="116"/>
      <c r="P709" s="116"/>
      <c r="Q709" s="116"/>
      <c r="R709" s="116"/>
      <c r="S709" s="116"/>
      <c r="T709" s="116"/>
      <c r="U709" s="116"/>
      <c r="V709" s="116"/>
      <c r="W709" s="116"/>
      <c r="X709" s="116"/>
      <c r="Y709" s="116"/>
    </row>
    <row r="710" spans="1:25" ht="15.75" customHeight="1">
      <c r="A710" s="116"/>
      <c r="B710" s="116"/>
      <c r="C710" s="116"/>
      <c r="D710" s="116"/>
      <c r="E710" s="116"/>
      <c r="F710" s="404"/>
      <c r="G710" s="116"/>
      <c r="H710" s="116"/>
      <c r="I710" s="116"/>
      <c r="J710" s="116"/>
      <c r="K710" s="116"/>
      <c r="L710" s="116"/>
      <c r="M710" s="116"/>
      <c r="N710" s="116"/>
      <c r="O710" s="116"/>
      <c r="P710" s="116"/>
      <c r="Q710" s="116"/>
      <c r="R710" s="116"/>
      <c r="S710" s="116"/>
      <c r="T710" s="116"/>
      <c r="U710" s="116"/>
      <c r="V710" s="116"/>
      <c r="W710" s="116"/>
      <c r="X710" s="116"/>
      <c r="Y710" s="116"/>
    </row>
    <row r="711" spans="1:25" ht="15.75" customHeight="1">
      <c r="A711" s="116"/>
      <c r="B711" s="116"/>
      <c r="C711" s="116"/>
      <c r="D711" s="116"/>
      <c r="E711" s="116"/>
      <c r="F711" s="404"/>
      <c r="G711" s="116"/>
      <c r="H711" s="116"/>
      <c r="I711" s="116"/>
      <c r="J711" s="116"/>
      <c r="K711" s="116"/>
      <c r="L711" s="116"/>
      <c r="M711" s="116"/>
      <c r="N711" s="116"/>
      <c r="O711" s="116"/>
      <c r="P711" s="116"/>
      <c r="Q711" s="116"/>
      <c r="R711" s="116"/>
      <c r="S711" s="116"/>
      <c r="T711" s="116"/>
      <c r="U711" s="116"/>
      <c r="V711" s="116"/>
      <c r="W711" s="116"/>
      <c r="X711" s="116"/>
      <c r="Y711" s="116"/>
    </row>
    <row r="712" spans="1:25" ht="15.75" customHeight="1">
      <c r="A712" s="116"/>
      <c r="B712" s="116"/>
      <c r="C712" s="116"/>
      <c r="D712" s="116"/>
      <c r="E712" s="116"/>
      <c r="F712" s="404"/>
      <c r="G712" s="116"/>
      <c r="H712" s="116"/>
      <c r="I712" s="116"/>
      <c r="J712" s="116"/>
      <c r="K712" s="116"/>
      <c r="L712" s="116"/>
      <c r="M712" s="116"/>
      <c r="N712" s="116"/>
      <c r="O712" s="116"/>
      <c r="P712" s="116"/>
      <c r="Q712" s="116"/>
      <c r="R712" s="116"/>
      <c r="S712" s="116"/>
      <c r="T712" s="116"/>
      <c r="U712" s="116"/>
      <c r="V712" s="116"/>
      <c r="W712" s="116"/>
      <c r="X712" s="116"/>
      <c r="Y712" s="116"/>
    </row>
    <row r="713" spans="1:25" ht="15.75" customHeight="1">
      <c r="A713" s="116"/>
      <c r="B713" s="116"/>
      <c r="C713" s="116"/>
      <c r="D713" s="116"/>
      <c r="E713" s="116"/>
      <c r="F713" s="404"/>
      <c r="G713" s="116"/>
      <c r="H713" s="116"/>
      <c r="I713" s="116"/>
      <c r="J713" s="116"/>
      <c r="K713" s="116"/>
      <c r="L713" s="116"/>
      <c r="M713" s="116"/>
      <c r="N713" s="116"/>
      <c r="O713" s="116"/>
      <c r="P713" s="116"/>
      <c r="Q713" s="116"/>
      <c r="R713" s="116"/>
      <c r="S713" s="116"/>
      <c r="T713" s="116"/>
      <c r="U713" s="116"/>
      <c r="V713" s="116"/>
      <c r="W713" s="116"/>
      <c r="X713" s="116"/>
      <c r="Y713" s="116"/>
    </row>
    <row r="714" spans="1:25" ht="15.75" customHeight="1">
      <c r="A714" s="116"/>
      <c r="B714" s="116"/>
      <c r="C714" s="116"/>
      <c r="D714" s="116"/>
      <c r="E714" s="116"/>
      <c r="F714" s="404"/>
      <c r="G714" s="116"/>
      <c r="H714" s="116"/>
      <c r="I714" s="116"/>
      <c r="J714" s="116"/>
      <c r="K714" s="116"/>
      <c r="L714" s="116"/>
      <c r="M714" s="116"/>
      <c r="N714" s="116"/>
      <c r="O714" s="116"/>
      <c r="P714" s="116"/>
      <c r="Q714" s="116"/>
      <c r="R714" s="116"/>
      <c r="S714" s="116"/>
      <c r="T714" s="116"/>
      <c r="U714" s="116"/>
      <c r="V714" s="116"/>
      <c r="W714" s="116"/>
      <c r="X714" s="116"/>
      <c r="Y714" s="116"/>
    </row>
    <row r="715" spans="1:25" ht="15.75" customHeight="1">
      <c r="A715" s="116"/>
      <c r="B715" s="116"/>
      <c r="C715" s="116"/>
      <c r="D715" s="116"/>
      <c r="E715" s="116"/>
      <c r="F715" s="404"/>
      <c r="G715" s="116"/>
      <c r="H715" s="116"/>
      <c r="I715" s="116"/>
      <c r="J715" s="116"/>
      <c r="K715" s="116"/>
      <c r="L715" s="116"/>
      <c r="M715" s="116"/>
      <c r="N715" s="116"/>
      <c r="O715" s="116"/>
      <c r="P715" s="116"/>
      <c r="Q715" s="116"/>
      <c r="R715" s="116"/>
      <c r="S715" s="116"/>
      <c r="T715" s="116"/>
      <c r="U715" s="116"/>
      <c r="V715" s="116"/>
      <c r="W715" s="116"/>
      <c r="X715" s="116"/>
      <c r="Y715" s="116"/>
    </row>
    <row r="716" spans="1:25" ht="15.75" customHeight="1">
      <c r="A716" s="116"/>
      <c r="B716" s="116"/>
      <c r="C716" s="116"/>
      <c r="D716" s="116"/>
      <c r="E716" s="116"/>
      <c r="F716" s="404"/>
      <c r="G716" s="116"/>
      <c r="H716" s="116"/>
      <c r="I716" s="116"/>
      <c r="J716" s="116"/>
      <c r="K716" s="116"/>
      <c r="L716" s="116"/>
      <c r="M716" s="116"/>
      <c r="N716" s="116"/>
      <c r="O716" s="116"/>
      <c r="P716" s="116"/>
      <c r="Q716" s="116"/>
      <c r="R716" s="116"/>
      <c r="S716" s="116"/>
      <c r="T716" s="116"/>
      <c r="U716" s="116"/>
      <c r="V716" s="116"/>
      <c r="W716" s="116"/>
      <c r="X716" s="116"/>
      <c r="Y716" s="116"/>
    </row>
    <row r="717" spans="1:25" ht="15.75" customHeight="1">
      <c r="A717" s="116"/>
      <c r="B717" s="116"/>
      <c r="C717" s="116"/>
      <c r="D717" s="116"/>
      <c r="E717" s="116"/>
      <c r="F717" s="404"/>
      <c r="G717" s="116"/>
      <c r="H717" s="116"/>
      <c r="I717" s="116"/>
      <c r="J717" s="116"/>
      <c r="K717" s="116"/>
      <c r="L717" s="116"/>
      <c r="M717" s="116"/>
      <c r="N717" s="116"/>
      <c r="O717" s="116"/>
      <c r="P717" s="116"/>
      <c r="Q717" s="116"/>
      <c r="R717" s="116"/>
      <c r="S717" s="116"/>
      <c r="T717" s="116"/>
      <c r="U717" s="116"/>
      <c r="V717" s="116"/>
      <c r="W717" s="116"/>
      <c r="X717" s="116"/>
      <c r="Y717" s="116"/>
    </row>
    <row r="718" spans="1:25" ht="15.75" customHeight="1">
      <c r="A718" s="116"/>
      <c r="B718" s="116"/>
      <c r="C718" s="116"/>
      <c r="D718" s="116"/>
      <c r="E718" s="116"/>
      <c r="F718" s="404"/>
      <c r="G718" s="116"/>
      <c r="H718" s="116"/>
      <c r="I718" s="116"/>
      <c r="J718" s="116"/>
      <c r="K718" s="116"/>
      <c r="L718" s="116"/>
      <c r="M718" s="116"/>
      <c r="N718" s="116"/>
      <c r="O718" s="116"/>
      <c r="P718" s="116"/>
      <c r="Q718" s="116"/>
      <c r="R718" s="116"/>
      <c r="S718" s="116"/>
      <c r="T718" s="116"/>
      <c r="U718" s="116"/>
      <c r="V718" s="116"/>
      <c r="W718" s="116"/>
      <c r="X718" s="116"/>
      <c r="Y718" s="116"/>
    </row>
    <row r="719" spans="1:25" ht="15.75" customHeight="1">
      <c r="A719" s="116"/>
      <c r="B719" s="116"/>
      <c r="C719" s="116"/>
      <c r="D719" s="116"/>
      <c r="E719" s="116"/>
      <c r="F719" s="404"/>
      <c r="G719" s="116"/>
      <c r="H719" s="116"/>
      <c r="I719" s="116"/>
      <c r="J719" s="116"/>
      <c r="K719" s="116"/>
      <c r="L719" s="116"/>
      <c r="M719" s="116"/>
      <c r="N719" s="116"/>
      <c r="O719" s="116"/>
      <c r="P719" s="116"/>
      <c r="Q719" s="116"/>
      <c r="R719" s="116"/>
      <c r="S719" s="116"/>
      <c r="T719" s="116"/>
      <c r="U719" s="116"/>
      <c r="V719" s="116"/>
      <c r="W719" s="116"/>
      <c r="X719" s="116"/>
      <c r="Y719" s="116"/>
    </row>
    <row r="720" spans="1:25" ht="15.75" customHeight="1">
      <c r="A720" s="116"/>
      <c r="B720" s="116"/>
      <c r="C720" s="116"/>
      <c r="D720" s="116"/>
      <c r="E720" s="116"/>
      <c r="F720" s="404"/>
      <c r="G720" s="116"/>
      <c r="H720" s="116"/>
      <c r="I720" s="116"/>
      <c r="J720" s="116"/>
      <c r="K720" s="116"/>
      <c r="L720" s="116"/>
      <c r="M720" s="116"/>
      <c r="N720" s="116"/>
      <c r="O720" s="116"/>
      <c r="P720" s="116"/>
      <c r="Q720" s="116"/>
      <c r="R720" s="116"/>
      <c r="S720" s="116"/>
      <c r="T720" s="116"/>
      <c r="U720" s="116"/>
      <c r="V720" s="116"/>
      <c r="W720" s="116"/>
      <c r="X720" s="116"/>
      <c r="Y720" s="116"/>
    </row>
    <row r="721" spans="1:25" ht="15.75" customHeight="1">
      <c r="A721" s="116"/>
      <c r="B721" s="116"/>
      <c r="C721" s="116"/>
      <c r="D721" s="116"/>
      <c r="E721" s="116"/>
      <c r="F721" s="404"/>
      <c r="G721" s="116"/>
      <c r="H721" s="116"/>
      <c r="I721" s="116"/>
      <c r="J721" s="116"/>
      <c r="K721" s="116"/>
      <c r="L721" s="116"/>
      <c r="M721" s="116"/>
      <c r="N721" s="116"/>
      <c r="O721" s="116"/>
      <c r="P721" s="116"/>
      <c r="Q721" s="116"/>
      <c r="R721" s="116"/>
      <c r="S721" s="116"/>
      <c r="T721" s="116"/>
      <c r="U721" s="116"/>
      <c r="V721" s="116"/>
      <c r="W721" s="116"/>
      <c r="X721" s="116"/>
      <c r="Y721" s="116"/>
    </row>
    <row r="722" spans="1:25" ht="15.75" customHeight="1">
      <c r="A722" s="116"/>
      <c r="B722" s="116"/>
      <c r="C722" s="116"/>
      <c r="D722" s="116"/>
      <c r="E722" s="116"/>
      <c r="F722" s="404"/>
      <c r="G722" s="116"/>
      <c r="H722" s="116"/>
      <c r="I722" s="116"/>
      <c r="J722" s="116"/>
      <c r="K722" s="116"/>
      <c r="L722" s="116"/>
      <c r="M722" s="116"/>
      <c r="N722" s="116"/>
      <c r="O722" s="116"/>
      <c r="P722" s="116"/>
      <c r="Q722" s="116"/>
      <c r="R722" s="116"/>
      <c r="S722" s="116"/>
      <c r="T722" s="116"/>
      <c r="U722" s="116"/>
      <c r="V722" s="116"/>
      <c r="W722" s="116"/>
      <c r="X722" s="116"/>
      <c r="Y722" s="116"/>
    </row>
    <row r="723" spans="1:25" ht="15.75" customHeight="1">
      <c r="A723" s="116"/>
      <c r="B723" s="116"/>
      <c r="C723" s="116"/>
      <c r="D723" s="116"/>
      <c r="E723" s="116"/>
      <c r="F723" s="404"/>
      <c r="G723" s="116"/>
      <c r="H723" s="116"/>
      <c r="I723" s="116"/>
      <c r="J723" s="116"/>
      <c r="K723" s="116"/>
      <c r="L723" s="116"/>
      <c r="M723" s="116"/>
      <c r="N723" s="116"/>
      <c r="O723" s="116"/>
      <c r="P723" s="116"/>
      <c r="Q723" s="116"/>
      <c r="R723" s="116"/>
      <c r="S723" s="116"/>
      <c r="T723" s="116"/>
      <c r="U723" s="116"/>
      <c r="V723" s="116"/>
      <c r="W723" s="116"/>
      <c r="X723" s="116"/>
      <c r="Y723" s="116"/>
    </row>
    <row r="724" spans="1:25" ht="15.75" customHeight="1">
      <c r="A724" s="116"/>
      <c r="B724" s="116"/>
      <c r="C724" s="116"/>
      <c r="D724" s="116"/>
      <c r="E724" s="116"/>
      <c r="F724" s="404"/>
      <c r="G724" s="116"/>
      <c r="H724" s="116"/>
      <c r="I724" s="116"/>
      <c r="J724" s="116"/>
      <c r="K724" s="116"/>
      <c r="L724" s="116"/>
      <c r="M724" s="116"/>
      <c r="N724" s="116"/>
      <c r="O724" s="116"/>
      <c r="P724" s="116"/>
      <c r="Q724" s="116"/>
      <c r="R724" s="116"/>
      <c r="S724" s="116"/>
      <c r="T724" s="116"/>
      <c r="U724" s="116"/>
      <c r="V724" s="116"/>
      <c r="W724" s="116"/>
      <c r="X724" s="116"/>
      <c r="Y724" s="116"/>
    </row>
    <row r="725" spans="1:25" ht="15.75" customHeight="1">
      <c r="A725" s="116"/>
      <c r="B725" s="116"/>
      <c r="C725" s="116"/>
      <c r="D725" s="116"/>
      <c r="E725" s="116"/>
      <c r="F725" s="404"/>
      <c r="G725" s="116"/>
      <c r="H725" s="116"/>
      <c r="I725" s="116"/>
      <c r="J725" s="116"/>
      <c r="K725" s="116"/>
      <c r="L725" s="116"/>
      <c r="M725" s="116"/>
      <c r="N725" s="116"/>
      <c r="O725" s="116"/>
      <c r="P725" s="116"/>
      <c r="Q725" s="116"/>
      <c r="R725" s="116"/>
      <c r="S725" s="116"/>
      <c r="T725" s="116"/>
      <c r="U725" s="116"/>
      <c r="V725" s="116"/>
      <c r="W725" s="116"/>
      <c r="X725" s="116"/>
      <c r="Y725" s="116"/>
    </row>
    <row r="726" spans="1:25" ht="15.75" customHeight="1">
      <c r="A726" s="116"/>
      <c r="B726" s="116"/>
      <c r="C726" s="116"/>
      <c r="D726" s="116"/>
      <c r="E726" s="116"/>
      <c r="F726" s="404"/>
      <c r="G726" s="116"/>
      <c r="H726" s="116"/>
      <c r="I726" s="116"/>
      <c r="J726" s="116"/>
      <c r="K726" s="116"/>
      <c r="L726" s="116"/>
      <c r="M726" s="116"/>
      <c r="N726" s="116"/>
      <c r="O726" s="116"/>
      <c r="P726" s="116"/>
      <c r="Q726" s="116"/>
      <c r="R726" s="116"/>
      <c r="S726" s="116"/>
      <c r="T726" s="116"/>
      <c r="U726" s="116"/>
      <c r="V726" s="116"/>
      <c r="W726" s="116"/>
      <c r="X726" s="116"/>
      <c r="Y726" s="116"/>
    </row>
    <row r="727" spans="1:25" ht="15.75" customHeight="1">
      <c r="A727" s="116"/>
      <c r="B727" s="116"/>
      <c r="C727" s="116"/>
      <c r="D727" s="116"/>
      <c r="E727" s="116"/>
      <c r="F727" s="404"/>
      <c r="G727" s="116"/>
      <c r="H727" s="116"/>
      <c r="I727" s="116"/>
      <c r="J727" s="116"/>
      <c r="K727" s="116"/>
      <c r="L727" s="116"/>
      <c r="M727" s="116"/>
      <c r="N727" s="116"/>
      <c r="O727" s="116"/>
      <c r="P727" s="116"/>
      <c r="Q727" s="116"/>
      <c r="R727" s="116"/>
      <c r="S727" s="116"/>
      <c r="T727" s="116"/>
      <c r="U727" s="116"/>
      <c r="V727" s="116"/>
      <c r="W727" s="116"/>
      <c r="X727" s="116"/>
      <c r="Y727" s="116"/>
    </row>
    <row r="728" spans="1:25" ht="15.75" customHeight="1">
      <c r="A728" s="116"/>
      <c r="B728" s="116"/>
      <c r="C728" s="116"/>
      <c r="D728" s="116"/>
      <c r="E728" s="116"/>
      <c r="F728" s="404"/>
      <c r="G728" s="116"/>
      <c r="H728" s="116"/>
      <c r="I728" s="116"/>
      <c r="J728" s="116"/>
      <c r="K728" s="116"/>
      <c r="L728" s="116"/>
      <c r="M728" s="116"/>
      <c r="N728" s="116"/>
      <c r="O728" s="116"/>
      <c r="P728" s="116"/>
      <c r="Q728" s="116"/>
      <c r="R728" s="116"/>
      <c r="S728" s="116"/>
      <c r="T728" s="116"/>
      <c r="U728" s="116"/>
      <c r="V728" s="116"/>
      <c r="W728" s="116"/>
      <c r="X728" s="116"/>
      <c r="Y728" s="116"/>
    </row>
    <row r="729" spans="1:25" ht="15.75" customHeight="1">
      <c r="A729" s="116"/>
      <c r="B729" s="116"/>
      <c r="C729" s="116"/>
      <c r="D729" s="116"/>
      <c r="E729" s="116"/>
      <c r="F729" s="404"/>
      <c r="G729" s="116"/>
      <c r="H729" s="116"/>
      <c r="I729" s="116"/>
      <c r="J729" s="116"/>
      <c r="K729" s="116"/>
      <c r="L729" s="116"/>
      <c r="M729" s="116"/>
      <c r="N729" s="116"/>
      <c r="O729" s="116"/>
      <c r="P729" s="116"/>
      <c r="Q729" s="116"/>
      <c r="R729" s="116"/>
      <c r="S729" s="116"/>
      <c r="T729" s="116"/>
      <c r="U729" s="116"/>
      <c r="V729" s="116"/>
      <c r="W729" s="116"/>
      <c r="X729" s="116"/>
      <c r="Y729" s="116"/>
    </row>
    <row r="730" spans="1:25" ht="15.75" customHeight="1">
      <c r="A730" s="116"/>
      <c r="B730" s="116"/>
      <c r="C730" s="116"/>
      <c r="D730" s="116"/>
      <c r="E730" s="116"/>
      <c r="F730" s="404"/>
      <c r="G730" s="116"/>
      <c r="H730" s="116"/>
      <c r="I730" s="116"/>
      <c r="J730" s="116"/>
      <c r="K730" s="116"/>
      <c r="L730" s="116"/>
      <c r="M730" s="116"/>
      <c r="N730" s="116"/>
      <c r="O730" s="116"/>
      <c r="P730" s="116"/>
      <c r="Q730" s="116"/>
      <c r="R730" s="116"/>
      <c r="S730" s="116"/>
      <c r="T730" s="116"/>
      <c r="U730" s="116"/>
      <c r="V730" s="116"/>
      <c r="W730" s="116"/>
      <c r="X730" s="116"/>
      <c r="Y730" s="116"/>
    </row>
    <row r="731" spans="1:25" ht="15.75" customHeight="1">
      <c r="A731" s="116"/>
      <c r="B731" s="116"/>
      <c r="C731" s="116"/>
      <c r="D731" s="116"/>
      <c r="E731" s="116"/>
      <c r="F731" s="404"/>
      <c r="G731" s="116"/>
      <c r="H731" s="116"/>
      <c r="I731" s="116"/>
      <c r="J731" s="116"/>
      <c r="K731" s="116"/>
      <c r="L731" s="116"/>
      <c r="M731" s="116"/>
      <c r="N731" s="116"/>
      <c r="O731" s="116"/>
      <c r="P731" s="116"/>
      <c r="Q731" s="116"/>
      <c r="R731" s="116"/>
      <c r="S731" s="116"/>
      <c r="T731" s="116"/>
      <c r="U731" s="116"/>
      <c r="V731" s="116"/>
      <c r="W731" s="116"/>
      <c r="X731" s="116"/>
      <c r="Y731" s="116"/>
    </row>
    <row r="732" spans="1:25" ht="15.75" customHeight="1">
      <c r="A732" s="116"/>
      <c r="B732" s="116"/>
      <c r="C732" s="116"/>
      <c r="D732" s="116"/>
      <c r="E732" s="116"/>
      <c r="F732" s="404"/>
      <c r="G732" s="116"/>
      <c r="H732" s="116"/>
      <c r="I732" s="116"/>
      <c r="J732" s="116"/>
      <c r="K732" s="116"/>
      <c r="L732" s="116"/>
      <c r="M732" s="116"/>
      <c r="N732" s="116"/>
      <c r="O732" s="116"/>
      <c r="P732" s="116"/>
      <c r="Q732" s="116"/>
      <c r="R732" s="116"/>
      <c r="S732" s="116"/>
      <c r="T732" s="116"/>
      <c r="U732" s="116"/>
      <c r="V732" s="116"/>
      <c r="W732" s="116"/>
      <c r="X732" s="116"/>
      <c r="Y732" s="116"/>
    </row>
    <row r="733" spans="1:25" ht="15.75" customHeight="1">
      <c r="A733" s="116"/>
      <c r="B733" s="116"/>
      <c r="C733" s="116"/>
      <c r="D733" s="116"/>
      <c r="E733" s="116"/>
      <c r="F733" s="404"/>
      <c r="G733" s="116"/>
      <c r="H733" s="116"/>
      <c r="I733" s="116"/>
      <c r="J733" s="116"/>
      <c r="K733" s="116"/>
      <c r="L733" s="116"/>
      <c r="M733" s="116"/>
      <c r="N733" s="116"/>
      <c r="O733" s="116"/>
      <c r="P733" s="116"/>
      <c r="Q733" s="116"/>
      <c r="R733" s="116"/>
      <c r="S733" s="116"/>
      <c r="T733" s="116"/>
      <c r="U733" s="116"/>
      <c r="V733" s="116"/>
      <c r="W733" s="116"/>
      <c r="X733" s="116"/>
      <c r="Y733" s="116"/>
    </row>
    <row r="734" spans="1:25" ht="15.75" customHeight="1">
      <c r="A734" s="116"/>
      <c r="B734" s="116"/>
      <c r="C734" s="116"/>
      <c r="D734" s="116"/>
      <c r="E734" s="116"/>
      <c r="F734" s="404"/>
      <c r="G734" s="116"/>
      <c r="H734" s="116"/>
      <c r="I734" s="116"/>
      <c r="J734" s="116"/>
      <c r="K734" s="116"/>
      <c r="L734" s="116"/>
      <c r="M734" s="116"/>
      <c r="N734" s="116"/>
      <c r="O734" s="116"/>
      <c r="P734" s="116"/>
      <c r="Q734" s="116"/>
      <c r="R734" s="116"/>
      <c r="S734" s="116"/>
      <c r="T734" s="116"/>
      <c r="U734" s="116"/>
      <c r="V734" s="116"/>
      <c r="W734" s="116"/>
      <c r="X734" s="116"/>
      <c r="Y734" s="116"/>
    </row>
    <row r="735" spans="1:25" ht="15.75" customHeight="1">
      <c r="A735" s="116"/>
      <c r="B735" s="116"/>
      <c r="C735" s="116"/>
      <c r="D735" s="116"/>
      <c r="E735" s="116"/>
      <c r="F735" s="404"/>
      <c r="G735" s="116"/>
      <c r="H735" s="116"/>
      <c r="I735" s="116"/>
      <c r="J735" s="116"/>
      <c r="K735" s="116"/>
      <c r="L735" s="116"/>
      <c r="M735" s="116"/>
      <c r="N735" s="116"/>
      <c r="O735" s="116"/>
      <c r="P735" s="116"/>
      <c r="Q735" s="116"/>
      <c r="R735" s="116"/>
      <c r="S735" s="116"/>
      <c r="T735" s="116"/>
      <c r="U735" s="116"/>
      <c r="V735" s="116"/>
      <c r="W735" s="116"/>
      <c r="X735" s="116"/>
      <c r="Y735" s="116"/>
    </row>
    <row r="736" spans="1:25" ht="15.75" customHeight="1">
      <c r="A736" s="116"/>
      <c r="B736" s="116"/>
      <c r="C736" s="116"/>
      <c r="D736" s="116"/>
      <c r="E736" s="116"/>
      <c r="F736" s="404"/>
      <c r="G736" s="116"/>
      <c r="H736" s="116"/>
      <c r="I736" s="116"/>
      <c r="J736" s="116"/>
      <c r="K736" s="116"/>
      <c r="L736" s="116"/>
      <c r="M736" s="116"/>
      <c r="N736" s="116"/>
      <c r="O736" s="116"/>
      <c r="P736" s="116"/>
      <c r="Q736" s="116"/>
      <c r="R736" s="116"/>
      <c r="S736" s="116"/>
      <c r="T736" s="116"/>
      <c r="U736" s="116"/>
      <c r="V736" s="116"/>
      <c r="W736" s="116"/>
      <c r="X736" s="116"/>
      <c r="Y736" s="116"/>
    </row>
    <row r="737" spans="1:25" ht="15.75" customHeight="1">
      <c r="A737" s="116"/>
      <c r="B737" s="116"/>
      <c r="C737" s="116"/>
      <c r="D737" s="116"/>
      <c r="E737" s="116"/>
      <c r="F737" s="404"/>
      <c r="G737" s="116"/>
      <c r="H737" s="116"/>
      <c r="I737" s="116"/>
      <c r="J737" s="116"/>
      <c r="K737" s="116"/>
      <c r="L737" s="116"/>
      <c r="M737" s="116"/>
      <c r="N737" s="116"/>
      <c r="O737" s="116"/>
      <c r="P737" s="116"/>
      <c r="Q737" s="116"/>
      <c r="R737" s="116"/>
      <c r="S737" s="116"/>
      <c r="T737" s="116"/>
      <c r="U737" s="116"/>
      <c r="V737" s="116"/>
      <c r="W737" s="116"/>
      <c r="X737" s="116"/>
      <c r="Y737" s="116"/>
    </row>
    <row r="738" spans="1:25" ht="15.75" customHeight="1">
      <c r="A738" s="116"/>
      <c r="B738" s="116"/>
      <c r="C738" s="116"/>
      <c r="D738" s="116"/>
      <c r="E738" s="116"/>
      <c r="F738" s="404"/>
      <c r="G738" s="116"/>
      <c r="H738" s="116"/>
      <c r="I738" s="116"/>
      <c r="J738" s="116"/>
      <c r="K738" s="116"/>
      <c r="L738" s="116"/>
      <c r="M738" s="116"/>
      <c r="N738" s="116"/>
      <c r="O738" s="116"/>
      <c r="P738" s="116"/>
      <c r="Q738" s="116"/>
      <c r="R738" s="116"/>
      <c r="S738" s="116"/>
      <c r="T738" s="116"/>
      <c r="U738" s="116"/>
      <c r="V738" s="116"/>
      <c r="W738" s="116"/>
      <c r="X738" s="116"/>
      <c r="Y738" s="116"/>
    </row>
    <row r="739" spans="1:25" ht="15.75" customHeight="1">
      <c r="A739" s="116"/>
      <c r="B739" s="116"/>
      <c r="C739" s="116"/>
      <c r="D739" s="116"/>
      <c r="E739" s="116"/>
      <c r="F739" s="404"/>
      <c r="G739" s="116"/>
      <c r="H739" s="116"/>
      <c r="I739" s="116"/>
      <c r="J739" s="116"/>
      <c r="K739" s="116"/>
      <c r="L739" s="116"/>
      <c r="M739" s="116"/>
      <c r="N739" s="116"/>
      <c r="O739" s="116"/>
      <c r="P739" s="116"/>
      <c r="Q739" s="116"/>
      <c r="R739" s="116"/>
      <c r="S739" s="116"/>
      <c r="T739" s="116"/>
      <c r="U739" s="116"/>
      <c r="V739" s="116"/>
      <c r="W739" s="116"/>
      <c r="X739" s="116"/>
      <c r="Y739" s="116"/>
    </row>
    <row r="740" spans="1:25" ht="15.75" customHeight="1">
      <c r="A740" s="116"/>
      <c r="B740" s="116"/>
      <c r="C740" s="116"/>
      <c r="D740" s="116"/>
      <c r="E740" s="116"/>
      <c r="F740" s="404"/>
      <c r="G740" s="116"/>
      <c r="H740" s="116"/>
      <c r="I740" s="116"/>
      <c r="J740" s="116"/>
      <c r="K740" s="116"/>
      <c r="L740" s="116"/>
      <c r="M740" s="116"/>
      <c r="N740" s="116"/>
      <c r="O740" s="116"/>
      <c r="P740" s="116"/>
      <c r="Q740" s="116"/>
      <c r="R740" s="116"/>
      <c r="S740" s="116"/>
      <c r="T740" s="116"/>
      <c r="U740" s="116"/>
      <c r="V740" s="116"/>
      <c r="W740" s="116"/>
      <c r="X740" s="116"/>
      <c r="Y740" s="116"/>
    </row>
    <row r="741" spans="1:25" ht="15.75" customHeight="1">
      <c r="A741" s="116"/>
      <c r="B741" s="116"/>
      <c r="C741" s="116"/>
      <c r="D741" s="116"/>
      <c r="E741" s="116"/>
      <c r="F741" s="404"/>
      <c r="G741" s="116"/>
      <c r="H741" s="116"/>
      <c r="I741" s="116"/>
      <c r="J741" s="116"/>
      <c r="K741" s="116"/>
      <c r="L741" s="116"/>
      <c r="M741" s="116"/>
      <c r="N741" s="116"/>
      <c r="O741" s="116"/>
      <c r="P741" s="116"/>
      <c r="Q741" s="116"/>
      <c r="R741" s="116"/>
      <c r="S741" s="116"/>
      <c r="T741" s="116"/>
      <c r="U741" s="116"/>
      <c r="V741" s="116"/>
      <c r="W741" s="116"/>
      <c r="X741" s="116"/>
      <c r="Y741" s="116"/>
    </row>
    <row r="742" spans="1:25" ht="15.75" customHeight="1">
      <c r="A742" s="116"/>
      <c r="B742" s="116"/>
      <c r="C742" s="116"/>
      <c r="D742" s="116"/>
      <c r="E742" s="116"/>
      <c r="F742" s="404"/>
      <c r="G742" s="116"/>
      <c r="H742" s="116"/>
      <c r="I742" s="116"/>
      <c r="J742" s="116"/>
      <c r="K742" s="116"/>
      <c r="L742" s="116"/>
      <c r="M742" s="116"/>
      <c r="N742" s="116"/>
      <c r="O742" s="116"/>
      <c r="P742" s="116"/>
      <c r="Q742" s="116"/>
      <c r="R742" s="116"/>
      <c r="S742" s="116"/>
      <c r="T742" s="116"/>
      <c r="U742" s="116"/>
      <c r="V742" s="116"/>
      <c r="W742" s="116"/>
      <c r="X742" s="116"/>
      <c r="Y742" s="116"/>
    </row>
    <row r="743" spans="1:25" ht="15.75" customHeight="1">
      <c r="A743" s="116"/>
      <c r="B743" s="116"/>
      <c r="C743" s="116"/>
      <c r="D743" s="116"/>
      <c r="E743" s="116"/>
      <c r="F743" s="404"/>
      <c r="G743" s="116"/>
      <c r="H743" s="116"/>
      <c r="I743" s="116"/>
      <c r="J743" s="116"/>
      <c r="K743" s="116"/>
      <c r="L743" s="116"/>
      <c r="M743" s="116"/>
      <c r="N743" s="116"/>
      <c r="O743" s="116"/>
      <c r="P743" s="116"/>
      <c r="Q743" s="116"/>
      <c r="R743" s="116"/>
      <c r="S743" s="116"/>
      <c r="T743" s="116"/>
      <c r="U743" s="116"/>
      <c r="V743" s="116"/>
      <c r="W743" s="116"/>
      <c r="X743" s="116"/>
      <c r="Y743" s="116"/>
    </row>
    <row r="744" spans="1:25" ht="15.75" customHeight="1">
      <c r="A744" s="116"/>
      <c r="B744" s="116"/>
      <c r="C744" s="116"/>
      <c r="D744" s="116"/>
      <c r="E744" s="116"/>
      <c r="F744" s="404"/>
      <c r="G744" s="116"/>
      <c r="H744" s="116"/>
      <c r="I744" s="116"/>
      <c r="J744" s="116"/>
      <c r="K744" s="116"/>
      <c r="L744" s="116"/>
      <c r="M744" s="116"/>
      <c r="N744" s="116"/>
      <c r="O744" s="116"/>
      <c r="P744" s="116"/>
      <c r="Q744" s="116"/>
      <c r="R744" s="116"/>
      <c r="S744" s="116"/>
      <c r="T744" s="116"/>
      <c r="U744" s="116"/>
      <c r="V744" s="116"/>
      <c r="W744" s="116"/>
      <c r="X744" s="116"/>
      <c r="Y744" s="116"/>
    </row>
    <row r="745" spans="1:25" ht="15.75" customHeight="1">
      <c r="A745" s="116"/>
      <c r="B745" s="116"/>
      <c r="C745" s="116"/>
      <c r="D745" s="116"/>
      <c r="E745" s="116"/>
      <c r="F745" s="404"/>
      <c r="G745" s="116"/>
      <c r="H745" s="116"/>
      <c r="I745" s="116"/>
      <c r="J745" s="116"/>
      <c r="K745" s="116"/>
      <c r="L745" s="116"/>
      <c r="M745" s="116"/>
      <c r="N745" s="116"/>
      <c r="O745" s="116"/>
      <c r="P745" s="116"/>
      <c r="Q745" s="116"/>
      <c r="R745" s="116"/>
      <c r="S745" s="116"/>
      <c r="T745" s="116"/>
      <c r="U745" s="116"/>
      <c r="V745" s="116"/>
      <c r="W745" s="116"/>
      <c r="X745" s="116"/>
      <c r="Y745" s="116"/>
    </row>
    <row r="746" spans="1:25" ht="15.75" customHeight="1">
      <c r="A746" s="116"/>
      <c r="B746" s="116"/>
      <c r="C746" s="116"/>
      <c r="D746" s="116"/>
      <c r="E746" s="116"/>
      <c r="F746" s="404"/>
      <c r="G746" s="116"/>
      <c r="H746" s="116"/>
      <c r="I746" s="116"/>
      <c r="J746" s="116"/>
      <c r="K746" s="116"/>
      <c r="L746" s="116"/>
      <c r="M746" s="116"/>
      <c r="N746" s="116"/>
      <c r="O746" s="116"/>
      <c r="P746" s="116"/>
      <c r="Q746" s="116"/>
      <c r="R746" s="116"/>
      <c r="S746" s="116"/>
      <c r="T746" s="116"/>
      <c r="U746" s="116"/>
      <c r="V746" s="116"/>
      <c r="W746" s="116"/>
      <c r="X746" s="116"/>
      <c r="Y746" s="116"/>
    </row>
    <row r="747" spans="1:25" ht="15.75" customHeight="1">
      <c r="A747" s="116"/>
      <c r="B747" s="116"/>
      <c r="C747" s="116"/>
      <c r="D747" s="116"/>
      <c r="E747" s="116"/>
      <c r="F747" s="404"/>
      <c r="G747" s="116"/>
      <c r="H747" s="116"/>
      <c r="I747" s="116"/>
      <c r="J747" s="116"/>
      <c r="K747" s="116"/>
      <c r="L747" s="116"/>
      <c r="M747" s="116"/>
      <c r="N747" s="116"/>
      <c r="O747" s="116"/>
      <c r="P747" s="116"/>
      <c r="Q747" s="116"/>
      <c r="R747" s="116"/>
      <c r="S747" s="116"/>
      <c r="T747" s="116"/>
      <c r="U747" s="116"/>
      <c r="V747" s="116"/>
      <c r="W747" s="116"/>
      <c r="X747" s="116"/>
      <c r="Y747" s="116"/>
    </row>
    <row r="748" spans="1:25" ht="15.75" customHeight="1">
      <c r="A748" s="116"/>
      <c r="B748" s="116"/>
      <c r="C748" s="116"/>
      <c r="D748" s="116"/>
      <c r="E748" s="116"/>
      <c r="F748" s="404"/>
      <c r="G748" s="116"/>
      <c r="H748" s="116"/>
      <c r="I748" s="116"/>
      <c r="J748" s="116"/>
      <c r="K748" s="116"/>
      <c r="L748" s="116"/>
      <c r="M748" s="116"/>
      <c r="N748" s="116"/>
      <c r="O748" s="116"/>
      <c r="P748" s="116"/>
      <c r="Q748" s="116"/>
      <c r="R748" s="116"/>
      <c r="S748" s="116"/>
      <c r="T748" s="116"/>
      <c r="U748" s="116"/>
      <c r="V748" s="116"/>
      <c r="W748" s="116"/>
      <c r="X748" s="116"/>
      <c r="Y748" s="116"/>
    </row>
    <row r="749" spans="1:25" ht="15.75" customHeight="1">
      <c r="A749" s="116"/>
      <c r="B749" s="116"/>
      <c r="C749" s="116"/>
      <c r="D749" s="116"/>
      <c r="E749" s="116"/>
      <c r="F749" s="404"/>
      <c r="G749" s="116"/>
      <c r="H749" s="116"/>
      <c r="I749" s="116"/>
      <c r="J749" s="116"/>
      <c r="K749" s="116"/>
      <c r="L749" s="116"/>
      <c r="M749" s="116"/>
      <c r="N749" s="116"/>
      <c r="O749" s="116"/>
      <c r="P749" s="116"/>
      <c r="Q749" s="116"/>
      <c r="R749" s="116"/>
      <c r="S749" s="116"/>
      <c r="T749" s="116"/>
      <c r="U749" s="116"/>
      <c r="V749" s="116"/>
      <c r="W749" s="116"/>
      <c r="X749" s="116"/>
      <c r="Y749" s="116"/>
    </row>
    <row r="750" spans="1:25" ht="15.75" customHeight="1">
      <c r="A750" s="116"/>
      <c r="B750" s="116"/>
      <c r="C750" s="116"/>
      <c r="D750" s="116"/>
      <c r="E750" s="116"/>
      <c r="F750" s="404"/>
      <c r="G750" s="116"/>
      <c r="H750" s="116"/>
      <c r="I750" s="116"/>
      <c r="J750" s="116"/>
      <c r="K750" s="116"/>
      <c r="L750" s="116"/>
      <c r="M750" s="116"/>
      <c r="N750" s="116"/>
      <c r="O750" s="116"/>
      <c r="P750" s="116"/>
      <c r="Q750" s="116"/>
      <c r="R750" s="116"/>
      <c r="S750" s="116"/>
      <c r="T750" s="116"/>
      <c r="U750" s="116"/>
      <c r="V750" s="116"/>
      <c r="W750" s="116"/>
      <c r="X750" s="116"/>
      <c r="Y750" s="116"/>
    </row>
    <row r="751" spans="1:25" ht="15.75" customHeight="1">
      <c r="A751" s="116"/>
      <c r="B751" s="116"/>
      <c r="C751" s="116"/>
      <c r="D751" s="116"/>
      <c r="E751" s="116"/>
      <c r="F751" s="404"/>
      <c r="G751" s="116"/>
      <c r="H751" s="116"/>
      <c r="I751" s="116"/>
      <c r="J751" s="116"/>
      <c r="K751" s="116"/>
      <c r="L751" s="116"/>
      <c r="M751" s="116"/>
      <c r="N751" s="116"/>
      <c r="O751" s="116"/>
      <c r="P751" s="116"/>
      <c r="Q751" s="116"/>
      <c r="R751" s="116"/>
      <c r="S751" s="116"/>
      <c r="T751" s="116"/>
      <c r="U751" s="116"/>
      <c r="V751" s="116"/>
      <c r="W751" s="116"/>
      <c r="X751" s="116"/>
      <c r="Y751" s="116"/>
    </row>
    <row r="752" spans="1:25" ht="15.75" customHeight="1">
      <c r="A752" s="116"/>
      <c r="B752" s="116"/>
      <c r="C752" s="116"/>
      <c r="D752" s="116"/>
      <c r="E752" s="116"/>
      <c r="F752" s="404"/>
      <c r="G752" s="116"/>
      <c r="H752" s="116"/>
      <c r="I752" s="116"/>
      <c r="J752" s="116"/>
      <c r="K752" s="116"/>
      <c r="L752" s="116"/>
      <c r="M752" s="116"/>
      <c r="N752" s="116"/>
      <c r="O752" s="116"/>
      <c r="P752" s="116"/>
      <c r="Q752" s="116"/>
      <c r="R752" s="116"/>
      <c r="S752" s="116"/>
      <c r="T752" s="116"/>
      <c r="U752" s="116"/>
      <c r="V752" s="116"/>
      <c r="W752" s="116"/>
      <c r="X752" s="116"/>
      <c r="Y752" s="116"/>
    </row>
    <row r="753" spans="1:25" ht="15.75" customHeight="1">
      <c r="A753" s="116"/>
      <c r="B753" s="116"/>
      <c r="C753" s="116"/>
      <c r="D753" s="116"/>
      <c r="E753" s="116"/>
      <c r="F753" s="404"/>
      <c r="G753" s="116"/>
      <c r="H753" s="116"/>
      <c r="I753" s="116"/>
      <c r="J753" s="116"/>
      <c r="K753" s="116"/>
      <c r="L753" s="116"/>
      <c r="M753" s="116"/>
      <c r="N753" s="116"/>
      <c r="O753" s="116"/>
      <c r="P753" s="116"/>
      <c r="Q753" s="116"/>
      <c r="R753" s="116"/>
      <c r="S753" s="116"/>
      <c r="T753" s="116"/>
      <c r="U753" s="116"/>
      <c r="V753" s="116"/>
      <c r="W753" s="116"/>
      <c r="X753" s="116"/>
      <c r="Y753" s="116"/>
    </row>
    <row r="754" spans="1:25" ht="15.75" customHeight="1">
      <c r="A754" s="116"/>
      <c r="B754" s="116"/>
      <c r="C754" s="116"/>
      <c r="D754" s="116"/>
      <c r="E754" s="116"/>
      <c r="F754" s="404"/>
      <c r="G754" s="116"/>
      <c r="H754" s="116"/>
      <c r="I754" s="116"/>
      <c r="J754" s="116"/>
      <c r="K754" s="116"/>
      <c r="L754" s="116"/>
      <c r="M754" s="116"/>
      <c r="N754" s="116"/>
      <c r="O754" s="116"/>
      <c r="P754" s="116"/>
      <c r="Q754" s="116"/>
      <c r="R754" s="116"/>
      <c r="S754" s="116"/>
      <c r="T754" s="116"/>
      <c r="U754" s="116"/>
      <c r="V754" s="116"/>
      <c r="W754" s="116"/>
      <c r="X754" s="116"/>
      <c r="Y754" s="116"/>
    </row>
    <row r="755" spans="1:25" ht="15.75" customHeight="1">
      <c r="A755" s="116"/>
      <c r="B755" s="116"/>
      <c r="C755" s="116"/>
      <c r="D755" s="116"/>
      <c r="E755" s="116"/>
      <c r="F755" s="404"/>
      <c r="G755" s="116"/>
      <c r="H755" s="116"/>
      <c r="I755" s="116"/>
      <c r="J755" s="116"/>
      <c r="K755" s="116"/>
      <c r="L755" s="116"/>
      <c r="M755" s="116"/>
      <c r="N755" s="116"/>
      <c r="O755" s="116"/>
      <c r="P755" s="116"/>
      <c r="Q755" s="116"/>
      <c r="R755" s="116"/>
      <c r="S755" s="116"/>
      <c r="T755" s="116"/>
      <c r="U755" s="116"/>
      <c r="V755" s="116"/>
      <c r="W755" s="116"/>
      <c r="X755" s="116"/>
      <c r="Y755" s="116"/>
    </row>
    <row r="756" spans="1:25" ht="15.75" customHeight="1">
      <c r="A756" s="116"/>
      <c r="B756" s="116"/>
      <c r="C756" s="116"/>
      <c r="D756" s="116"/>
      <c r="E756" s="116"/>
      <c r="F756" s="404"/>
      <c r="G756" s="116"/>
      <c r="H756" s="116"/>
      <c r="I756" s="116"/>
      <c r="J756" s="116"/>
      <c r="K756" s="116"/>
      <c r="L756" s="116"/>
      <c r="M756" s="116"/>
      <c r="N756" s="116"/>
      <c r="O756" s="116"/>
      <c r="P756" s="116"/>
      <c r="Q756" s="116"/>
      <c r="R756" s="116"/>
      <c r="S756" s="116"/>
      <c r="T756" s="116"/>
      <c r="U756" s="116"/>
      <c r="V756" s="116"/>
      <c r="W756" s="116"/>
      <c r="X756" s="116"/>
      <c r="Y756" s="116"/>
    </row>
    <row r="757" spans="1:25" ht="15.75" customHeight="1">
      <c r="A757" s="116"/>
      <c r="B757" s="116"/>
      <c r="C757" s="116"/>
      <c r="D757" s="116"/>
      <c r="E757" s="116"/>
      <c r="F757" s="404"/>
      <c r="G757" s="116"/>
      <c r="H757" s="116"/>
      <c r="I757" s="116"/>
      <c r="J757" s="116"/>
      <c r="K757" s="116"/>
      <c r="L757" s="116"/>
      <c r="M757" s="116"/>
      <c r="N757" s="116"/>
      <c r="O757" s="116"/>
      <c r="P757" s="116"/>
      <c r="Q757" s="116"/>
      <c r="R757" s="116"/>
      <c r="S757" s="116"/>
      <c r="T757" s="116"/>
      <c r="U757" s="116"/>
      <c r="V757" s="116"/>
      <c r="W757" s="116"/>
      <c r="X757" s="116"/>
      <c r="Y757" s="116"/>
    </row>
    <row r="758" spans="1:25" ht="15.75" customHeight="1">
      <c r="A758" s="116"/>
      <c r="B758" s="116"/>
      <c r="C758" s="116"/>
      <c r="D758" s="116"/>
      <c r="E758" s="116"/>
      <c r="F758" s="404"/>
      <c r="G758" s="116"/>
      <c r="H758" s="116"/>
      <c r="I758" s="116"/>
      <c r="J758" s="116"/>
      <c r="K758" s="116"/>
      <c r="L758" s="116"/>
      <c r="M758" s="116"/>
      <c r="N758" s="116"/>
      <c r="O758" s="116"/>
      <c r="P758" s="116"/>
      <c r="Q758" s="116"/>
      <c r="R758" s="116"/>
      <c r="S758" s="116"/>
      <c r="T758" s="116"/>
      <c r="U758" s="116"/>
      <c r="V758" s="116"/>
      <c r="W758" s="116"/>
      <c r="X758" s="116"/>
      <c r="Y758" s="116"/>
    </row>
    <row r="759" spans="1:25" ht="15.75" customHeight="1">
      <c r="A759" s="116"/>
      <c r="B759" s="116"/>
      <c r="C759" s="116"/>
      <c r="D759" s="116"/>
      <c r="E759" s="116"/>
      <c r="F759" s="404"/>
      <c r="G759" s="116"/>
      <c r="H759" s="116"/>
      <c r="I759" s="116"/>
      <c r="J759" s="116"/>
      <c r="K759" s="116"/>
      <c r="L759" s="116"/>
      <c r="M759" s="116"/>
      <c r="N759" s="116"/>
      <c r="O759" s="116"/>
      <c r="P759" s="116"/>
      <c r="Q759" s="116"/>
      <c r="R759" s="116"/>
      <c r="S759" s="116"/>
      <c r="T759" s="116"/>
      <c r="U759" s="116"/>
      <c r="V759" s="116"/>
      <c r="W759" s="116"/>
      <c r="X759" s="116"/>
      <c r="Y759" s="116"/>
    </row>
    <row r="760" spans="1:25" ht="15.75" customHeight="1">
      <c r="A760" s="116"/>
      <c r="B760" s="116"/>
      <c r="C760" s="116"/>
      <c r="D760" s="116"/>
      <c r="E760" s="116"/>
      <c r="F760" s="404"/>
      <c r="G760" s="116"/>
      <c r="H760" s="116"/>
      <c r="I760" s="116"/>
      <c r="J760" s="116"/>
      <c r="K760" s="116"/>
      <c r="L760" s="116"/>
      <c r="M760" s="116"/>
      <c r="N760" s="116"/>
      <c r="O760" s="116"/>
      <c r="P760" s="116"/>
      <c r="Q760" s="116"/>
      <c r="R760" s="116"/>
      <c r="S760" s="116"/>
      <c r="T760" s="116"/>
      <c r="U760" s="116"/>
      <c r="V760" s="116"/>
      <c r="W760" s="116"/>
      <c r="X760" s="116"/>
      <c r="Y760" s="116"/>
    </row>
    <row r="761" spans="1:25" ht="15.75" customHeight="1">
      <c r="A761" s="116"/>
      <c r="B761" s="116"/>
      <c r="C761" s="116"/>
      <c r="D761" s="116"/>
      <c r="E761" s="116"/>
      <c r="F761" s="404"/>
      <c r="G761" s="116"/>
      <c r="H761" s="116"/>
      <c r="I761" s="116"/>
      <c r="J761" s="116"/>
      <c r="K761" s="116"/>
      <c r="L761" s="116"/>
      <c r="M761" s="116"/>
      <c r="N761" s="116"/>
      <c r="O761" s="116"/>
      <c r="P761" s="116"/>
      <c r="Q761" s="116"/>
      <c r="R761" s="116"/>
      <c r="S761" s="116"/>
      <c r="T761" s="116"/>
      <c r="U761" s="116"/>
      <c r="V761" s="116"/>
      <c r="W761" s="116"/>
      <c r="X761" s="116"/>
      <c r="Y761" s="116"/>
    </row>
    <row r="762" spans="1:25" ht="15.75" customHeight="1">
      <c r="A762" s="116"/>
      <c r="B762" s="116"/>
      <c r="C762" s="116"/>
      <c r="D762" s="116"/>
      <c r="E762" s="116"/>
      <c r="F762" s="404"/>
      <c r="G762" s="116"/>
      <c r="H762" s="116"/>
      <c r="I762" s="116"/>
      <c r="J762" s="116"/>
      <c r="K762" s="116"/>
      <c r="L762" s="116"/>
      <c r="M762" s="116"/>
      <c r="N762" s="116"/>
      <c r="O762" s="116"/>
      <c r="P762" s="116"/>
      <c r="Q762" s="116"/>
      <c r="R762" s="116"/>
      <c r="S762" s="116"/>
      <c r="T762" s="116"/>
      <c r="U762" s="116"/>
      <c r="V762" s="116"/>
      <c r="W762" s="116"/>
      <c r="X762" s="116"/>
      <c r="Y762" s="116"/>
    </row>
    <row r="763" spans="1:25" ht="15.75" customHeight="1">
      <c r="A763" s="116"/>
      <c r="B763" s="116"/>
      <c r="C763" s="116"/>
      <c r="D763" s="116"/>
      <c r="E763" s="116"/>
      <c r="F763" s="404"/>
      <c r="G763" s="116"/>
      <c r="H763" s="116"/>
      <c r="I763" s="116"/>
      <c r="J763" s="116"/>
      <c r="K763" s="116"/>
      <c r="L763" s="116"/>
      <c r="M763" s="116"/>
      <c r="N763" s="116"/>
      <c r="O763" s="116"/>
      <c r="P763" s="116"/>
      <c r="Q763" s="116"/>
      <c r="R763" s="116"/>
      <c r="S763" s="116"/>
      <c r="T763" s="116"/>
      <c r="U763" s="116"/>
      <c r="V763" s="116"/>
      <c r="W763" s="116"/>
      <c r="X763" s="116"/>
      <c r="Y763" s="116"/>
    </row>
    <row r="764" spans="1:25" ht="15.75" customHeight="1">
      <c r="A764" s="116"/>
      <c r="B764" s="116"/>
      <c r="C764" s="116"/>
      <c r="D764" s="116"/>
      <c r="E764" s="116"/>
      <c r="F764" s="404"/>
      <c r="G764" s="116"/>
      <c r="H764" s="116"/>
      <c r="I764" s="116"/>
      <c r="J764" s="116"/>
      <c r="K764" s="116"/>
      <c r="L764" s="116"/>
      <c r="M764" s="116"/>
      <c r="N764" s="116"/>
      <c r="O764" s="116"/>
      <c r="P764" s="116"/>
      <c r="Q764" s="116"/>
      <c r="R764" s="116"/>
      <c r="S764" s="116"/>
      <c r="T764" s="116"/>
      <c r="U764" s="116"/>
      <c r="V764" s="116"/>
      <c r="W764" s="116"/>
      <c r="X764" s="116"/>
      <c r="Y764" s="116"/>
    </row>
    <row r="765" spans="1:25" ht="15.75" customHeight="1">
      <c r="A765" s="116"/>
      <c r="B765" s="116"/>
      <c r="C765" s="116"/>
      <c r="D765" s="116"/>
      <c r="E765" s="116"/>
      <c r="F765" s="404"/>
      <c r="G765" s="116"/>
      <c r="H765" s="116"/>
      <c r="I765" s="116"/>
      <c r="J765" s="116"/>
      <c r="K765" s="116"/>
      <c r="L765" s="116"/>
      <c r="M765" s="116"/>
      <c r="N765" s="116"/>
      <c r="O765" s="116"/>
      <c r="P765" s="116"/>
      <c r="Q765" s="116"/>
      <c r="R765" s="116"/>
      <c r="S765" s="116"/>
      <c r="T765" s="116"/>
      <c r="U765" s="116"/>
      <c r="V765" s="116"/>
      <c r="W765" s="116"/>
      <c r="X765" s="116"/>
      <c r="Y765" s="116"/>
    </row>
    <row r="766" spans="1:25" ht="15.75" customHeight="1">
      <c r="A766" s="116"/>
      <c r="B766" s="116"/>
      <c r="C766" s="116"/>
      <c r="D766" s="116"/>
      <c r="E766" s="116"/>
      <c r="F766" s="404"/>
      <c r="G766" s="116"/>
      <c r="H766" s="116"/>
      <c r="I766" s="116"/>
      <c r="J766" s="116"/>
      <c r="K766" s="116"/>
      <c r="L766" s="116"/>
      <c r="M766" s="116"/>
      <c r="N766" s="116"/>
      <c r="O766" s="116"/>
      <c r="P766" s="116"/>
      <c r="Q766" s="116"/>
      <c r="R766" s="116"/>
      <c r="S766" s="116"/>
      <c r="T766" s="116"/>
      <c r="U766" s="116"/>
      <c r="V766" s="116"/>
      <c r="W766" s="116"/>
      <c r="X766" s="116"/>
      <c r="Y766" s="116"/>
    </row>
    <row r="767" spans="1:25" ht="15.75" customHeight="1">
      <c r="A767" s="116"/>
      <c r="B767" s="116"/>
      <c r="C767" s="116"/>
      <c r="D767" s="116"/>
      <c r="E767" s="116"/>
      <c r="F767" s="404"/>
      <c r="G767" s="116"/>
      <c r="H767" s="116"/>
      <c r="I767" s="116"/>
      <c r="J767" s="116"/>
      <c r="K767" s="116"/>
      <c r="L767" s="116"/>
      <c r="M767" s="116"/>
      <c r="N767" s="116"/>
      <c r="O767" s="116"/>
      <c r="P767" s="116"/>
      <c r="Q767" s="116"/>
      <c r="R767" s="116"/>
      <c r="S767" s="116"/>
      <c r="T767" s="116"/>
      <c r="U767" s="116"/>
      <c r="V767" s="116"/>
      <c r="W767" s="116"/>
      <c r="X767" s="116"/>
      <c r="Y767" s="116"/>
    </row>
    <row r="768" spans="1:25" ht="15.75" customHeight="1">
      <c r="A768" s="116"/>
      <c r="B768" s="116"/>
      <c r="C768" s="116"/>
      <c r="D768" s="116"/>
      <c r="E768" s="116"/>
      <c r="F768" s="404"/>
      <c r="G768" s="116"/>
      <c r="H768" s="116"/>
      <c r="I768" s="116"/>
      <c r="J768" s="116"/>
      <c r="K768" s="116"/>
      <c r="L768" s="116"/>
      <c r="M768" s="116"/>
      <c r="N768" s="116"/>
      <c r="O768" s="116"/>
      <c r="P768" s="116"/>
      <c r="Q768" s="116"/>
      <c r="R768" s="116"/>
      <c r="S768" s="116"/>
      <c r="T768" s="116"/>
      <c r="U768" s="116"/>
      <c r="V768" s="116"/>
      <c r="W768" s="116"/>
      <c r="X768" s="116"/>
      <c r="Y768" s="116"/>
    </row>
    <row r="769" spans="1:25" ht="15.75" customHeight="1">
      <c r="A769" s="116"/>
      <c r="B769" s="116"/>
      <c r="C769" s="116"/>
      <c r="D769" s="116"/>
      <c r="E769" s="116"/>
      <c r="F769" s="404"/>
      <c r="G769" s="116"/>
      <c r="H769" s="116"/>
      <c r="I769" s="116"/>
      <c r="J769" s="116"/>
      <c r="K769" s="116"/>
      <c r="L769" s="116"/>
      <c r="M769" s="116"/>
      <c r="N769" s="116"/>
      <c r="O769" s="116"/>
      <c r="P769" s="116"/>
      <c r="Q769" s="116"/>
      <c r="R769" s="116"/>
      <c r="S769" s="116"/>
      <c r="T769" s="116"/>
      <c r="U769" s="116"/>
      <c r="V769" s="116"/>
      <c r="W769" s="116"/>
      <c r="X769" s="116"/>
      <c r="Y769" s="116"/>
    </row>
    <row r="770" spans="1:25" ht="15.75" customHeight="1">
      <c r="A770" s="116"/>
      <c r="B770" s="116"/>
      <c r="C770" s="116"/>
      <c r="D770" s="116"/>
      <c r="E770" s="116"/>
      <c r="F770" s="404"/>
      <c r="G770" s="116"/>
      <c r="H770" s="116"/>
      <c r="I770" s="116"/>
      <c r="J770" s="116"/>
      <c r="K770" s="116"/>
      <c r="L770" s="116"/>
      <c r="M770" s="116"/>
      <c r="N770" s="116"/>
      <c r="O770" s="116"/>
      <c r="P770" s="116"/>
      <c r="Q770" s="116"/>
      <c r="R770" s="116"/>
      <c r="S770" s="116"/>
      <c r="T770" s="116"/>
      <c r="U770" s="116"/>
      <c r="V770" s="116"/>
      <c r="W770" s="116"/>
      <c r="X770" s="116"/>
      <c r="Y770" s="116"/>
    </row>
    <row r="771" spans="1:25" ht="15.75" customHeight="1">
      <c r="A771" s="116"/>
      <c r="B771" s="116"/>
      <c r="C771" s="116"/>
      <c r="D771" s="116"/>
      <c r="E771" s="116"/>
      <c r="F771" s="404"/>
      <c r="G771" s="116"/>
      <c r="H771" s="116"/>
      <c r="I771" s="116"/>
      <c r="J771" s="116"/>
      <c r="K771" s="116"/>
      <c r="L771" s="116"/>
      <c r="M771" s="116"/>
      <c r="N771" s="116"/>
      <c r="O771" s="116"/>
      <c r="P771" s="116"/>
      <c r="Q771" s="116"/>
      <c r="R771" s="116"/>
      <c r="S771" s="116"/>
      <c r="T771" s="116"/>
      <c r="U771" s="116"/>
      <c r="V771" s="116"/>
      <c r="W771" s="116"/>
      <c r="X771" s="116"/>
      <c r="Y771" s="116"/>
    </row>
    <row r="772" spans="1:25" ht="15.75" customHeight="1">
      <c r="A772" s="116"/>
      <c r="B772" s="116"/>
      <c r="C772" s="116"/>
      <c r="D772" s="116"/>
      <c r="E772" s="116"/>
      <c r="F772" s="404"/>
      <c r="G772" s="116"/>
      <c r="H772" s="116"/>
      <c r="I772" s="116"/>
      <c r="J772" s="116"/>
      <c r="K772" s="116"/>
      <c r="L772" s="116"/>
      <c r="M772" s="116"/>
      <c r="N772" s="116"/>
      <c r="O772" s="116"/>
      <c r="P772" s="116"/>
      <c r="Q772" s="116"/>
      <c r="R772" s="116"/>
      <c r="S772" s="116"/>
      <c r="T772" s="116"/>
      <c r="U772" s="116"/>
      <c r="V772" s="116"/>
      <c r="W772" s="116"/>
      <c r="X772" s="116"/>
      <c r="Y772" s="116"/>
    </row>
    <row r="773" spans="1:25" ht="15.75" customHeight="1">
      <c r="A773" s="116"/>
      <c r="B773" s="116"/>
      <c r="C773" s="116"/>
      <c r="D773" s="116"/>
      <c r="E773" s="116"/>
      <c r="F773" s="404"/>
      <c r="G773" s="116"/>
      <c r="H773" s="116"/>
      <c r="I773" s="116"/>
      <c r="J773" s="116"/>
      <c r="K773" s="116"/>
      <c r="L773" s="116"/>
      <c r="M773" s="116"/>
      <c r="N773" s="116"/>
      <c r="O773" s="116"/>
      <c r="P773" s="116"/>
      <c r="Q773" s="116"/>
      <c r="R773" s="116"/>
      <c r="S773" s="116"/>
      <c r="T773" s="116"/>
      <c r="U773" s="116"/>
      <c r="V773" s="116"/>
      <c r="W773" s="116"/>
      <c r="X773" s="116"/>
      <c r="Y773" s="116"/>
    </row>
    <row r="774" spans="1:25" ht="15.75" customHeight="1">
      <c r="A774" s="116"/>
      <c r="B774" s="116"/>
      <c r="C774" s="116"/>
      <c r="D774" s="116"/>
      <c r="E774" s="116"/>
      <c r="F774" s="404"/>
      <c r="G774" s="116"/>
      <c r="H774" s="116"/>
      <c r="I774" s="116"/>
      <c r="J774" s="116"/>
      <c r="K774" s="116"/>
      <c r="L774" s="116"/>
      <c r="M774" s="116"/>
      <c r="N774" s="116"/>
      <c r="O774" s="116"/>
      <c r="P774" s="116"/>
      <c r="Q774" s="116"/>
      <c r="R774" s="116"/>
      <c r="S774" s="116"/>
      <c r="T774" s="116"/>
      <c r="U774" s="116"/>
      <c r="V774" s="116"/>
      <c r="W774" s="116"/>
      <c r="X774" s="116"/>
      <c r="Y774" s="116"/>
    </row>
    <row r="775" spans="1:25" ht="15.75" customHeight="1">
      <c r="A775" s="116"/>
      <c r="B775" s="116"/>
      <c r="C775" s="116"/>
      <c r="D775" s="116"/>
      <c r="E775" s="116"/>
      <c r="F775" s="404"/>
      <c r="G775" s="116"/>
      <c r="H775" s="116"/>
      <c r="I775" s="116"/>
      <c r="J775" s="116"/>
      <c r="K775" s="116"/>
      <c r="L775" s="116"/>
      <c r="M775" s="116"/>
      <c r="N775" s="116"/>
      <c r="O775" s="116"/>
      <c r="P775" s="116"/>
      <c r="Q775" s="116"/>
      <c r="R775" s="116"/>
      <c r="S775" s="116"/>
      <c r="T775" s="116"/>
      <c r="U775" s="116"/>
      <c r="V775" s="116"/>
      <c r="W775" s="116"/>
      <c r="X775" s="116"/>
      <c r="Y775" s="116"/>
    </row>
    <row r="776" spans="1:25" ht="15.75" customHeight="1">
      <c r="A776" s="116"/>
      <c r="B776" s="116"/>
      <c r="C776" s="116"/>
      <c r="D776" s="116"/>
      <c r="E776" s="116"/>
      <c r="F776" s="404"/>
      <c r="G776" s="116"/>
      <c r="H776" s="116"/>
      <c r="I776" s="116"/>
      <c r="J776" s="116"/>
      <c r="K776" s="116"/>
      <c r="L776" s="116"/>
      <c r="M776" s="116"/>
      <c r="N776" s="116"/>
      <c r="O776" s="116"/>
      <c r="P776" s="116"/>
      <c r="Q776" s="116"/>
      <c r="R776" s="116"/>
      <c r="S776" s="116"/>
      <c r="T776" s="116"/>
      <c r="U776" s="116"/>
      <c r="V776" s="116"/>
      <c r="W776" s="116"/>
      <c r="X776" s="116"/>
      <c r="Y776" s="116"/>
    </row>
    <row r="777" spans="1:25" ht="15.75" customHeight="1">
      <c r="A777" s="116"/>
      <c r="B777" s="116"/>
      <c r="C777" s="116"/>
      <c r="D777" s="116"/>
      <c r="E777" s="116"/>
      <c r="F777" s="404"/>
      <c r="G777" s="116"/>
      <c r="H777" s="116"/>
      <c r="I777" s="116"/>
      <c r="J777" s="116"/>
      <c r="K777" s="116"/>
      <c r="L777" s="116"/>
      <c r="M777" s="116"/>
      <c r="N777" s="116"/>
      <c r="O777" s="116"/>
      <c r="P777" s="116"/>
      <c r="Q777" s="116"/>
      <c r="R777" s="116"/>
      <c r="S777" s="116"/>
      <c r="T777" s="116"/>
      <c r="U777" s="116"/>
      <c r="V777" s="116"/>
      <c r="W777" s="116"/>
      <c r="X777" s="116"/>
      <c r="Y777" s="116"/>
    </row>
    <row r="778" spans="1:25" ht="15.75" customHeight="1">
      <c r="A778" s="116"/>
      <c r="B778" s="116"/>
      <c r="C778" s="116"/>
      <c r="D778" s="116"/>
      <c r="E778" s="116"/>
      <c r="F778" s="404"/>
      <c r="G778" s="116"/>
      <c r="H778" s="116"/>
      <c r="I778" s="116"/>
      <c r="J778" s="116"/>
      <c r="K778" s="116"/>
      <c r="L778" s="116"/>
      <c r="M778" s="116"/>
      <c r="N778" s="116"/>
      <c r="O778" s="116"/>
      <c r="P778" s="116"/>
      <c r="Q778" s="116"/>
      <c r="R778" s="116"/>
      <c r="S778" s="116"/>
      <c r="T778" s="116"/>
      <c r="U778" s="116"/>
      <c r="V778" s="116"/>
      <c r="W778" s="116"/>
      <c r="X778" s="116"/>
      <c r="Y778" s="116"/>
    </row>
    <row r="779" spans="1:25" ht="15.75" customHeight="1">
      <c r="A779" s="116"/>
      <c r="B779" s="116"/>
      <c r="C779" s="116"/>
      <c r="D779" s="116"/>
      <c r="E779" s="116"/>
      <c r="F779" s="404"/>
      <c r="G779" s="116"/>
      <c r="H779" s="116"/>
      <c r="I779" s="116"/>
      <c r="J779" s="116"/>
      <c r="K779" s="116"/>
      <c r="L779" s="116"/>
      <c r="M779" s="116"/>
      <c r="N779" s="116"/>
      <c r="O779" s="116"/>
      <c r="P779" s="116"/>
      <c r="Q779" s="116"/>
      <c r="R779" s="116"/>
      <c r="S779" s="116"/>
      <c r="T779" s="116"/>
      <c r="U779" s="116"/>
      <c r="V779" s="116"/>
      <c r="W779" s="116"/>
      <c r="X779" s="116"/>
      <c r="Y779" s="116"/>
    </row>
    <row r="780" spans="1:25" ht="15.75" customHeight="1">
      <c r="A780" s="116"/>
      <c r="B780" s="116"/>
      <c r="C780" s="116"/>
      <c r="D780" s="116"/>
      <c r="E780" s="116"/>
      <c r="F780" s="404"/>
      <c r="G780" s="116"/>
      <c r="H780" s="116"/>
      <c r="I780" s="116"/>
      <c r="J780" s="116"/>
      <c r="K780" s="116"/>
      <c r="L780" s="116"/>
      <c r="M780" s="116"/>
      <c r="N780" s="116"/>
      <c r="O780" s="116"/>
      <c r="P780" s="116"/>
      <c r="Q780" s="116"/>
      <c r="R780" s="116"/>
      <c r="S780" s="116"/>
      <c r="T780" s="116"/>
      <c r="U780" s="116"/>
      <c r="V780" s="116"/>
      <c r="W780" s="116"/>
      <c r="X780" s="116"/>
      <c r="Y780" s="116"/>
    </row>
    <row r="781" spans="1:25" ht="15.75" customHeight="1">
      <c r="A781" s="116"/>
      <c r="B781" s="116"/>
      <c r="C781" s="116"/>
      <c r="D781" s="116"/>
      <c r="E781" s="116"/>
      <c r="F781" s="404"/>
      <c r="G781" s="116"/>
      <c r="H781" s="116"/>
      <c r="I781" s="116"/>
      <c r="J781" s="116"/>
      <c r="K781" s="116"/>
      <c r="L781" s="116"/>
      <c r="M781" s="116"/>
      <c r="N781" s="116"/>
      <c r="O781" s="116"/>
      <c r="P781" s="116"/>
      <c r="Q781" s="116"/>
      <c r="R781" s="116"/>
      <c r="S781" s="116"/>
      <c r="T781" s="116"/>
      <c r="U781" s="116"/>
      <c r="V781" s="116"/>
      <c r="W781" s="116"/>
      <c r="X781" s="116"/>
      <c r="Y781" s="116"/>
    </row>
    <row r="782" spans="1:25" ht="15.75" customHeight="1">
      <c r="A782" s="116"/>
      <c r="B782" s="116"/>
      <c r="C782" s="116"/>
      <c r="D782" s="116"/>
      <c r="E782" s="116"/>
      <c r="F782" s="404"/>
      <c r="G782" s="116"/>
      <c r="H782" s="116"/>
      <c r="I782" s="116"/>
      <c r="J782" s="116"/>
      <c r="K782" s="116"/>
      <c r="L782" s="116"/>
      <c r="M782" s="116"/>
      <c r="N782" s="116"/>
      <c r="O782" s="116"/>
      <c r="P782" s="116"/>
      <c r="Q782" s="116"/>
      <c r="R782" s="116"/>
      <c r="S782" s="116"/>
      <c r="T782" s="116"/>
      <c r="U782" s="116"/>
      <c r="V782" s="116"/>
      <c r="W782" s="116"/>
      <c r="X782" s="116"/>
      <c r="Y782" s="116"/>
    </row>
    <row r="783" spans="1:25" ht="15.75" customHeight="1">
      <c r="A783" s="116"/>
      <c r="B783" s="116"/>
      <c r="C783" s="116"/>
      <c r="D783" s="116"/>
      <c r="E783" s="116"/>
      <c r="F783" s="404"/>
      <c r="G783" s="116"/>
      <c r="H783" s="116"/>
      <c r="I783" s="116"/>
      <c r="J783" s="116"/>
      <c r="K783" s="116"/>
      <c r="L783" s="116"/>
      <c r="M783" s="116"/>
      <c r="N783" s="116"/>
      <c r="O783" s="116"/>
      <c r="P783" s="116"/>
      <c r="Q783" s="116"/>
      <c r="R783" s="116"/>
      <c r="S783" s="116"/>
      <c r="T783" s="116"/>
      <c r="U783" s="116"/>
      <c r="V783" s="116"/>
      <c r="W783" s="116"/>
      <c r="X783" s="116"/>
      <c r="Y783" s="116"/>
    </row>
    <row r="784" spans="1:25" ht="15.75" customHeight="1">
      <c r="A784" s="116"/>
      <c r="B784" s="116"/>
      <c r="C784" s="116"/>
      <c r="D784" s="116"/>
      <c r="E784" s="116"/>
      <c r="F784" s="404"/>
      <c r="G784" s="116"/>
      <c r="H784" s="116"/>
      <c r="I784" s="116"/>
      <c r="J784" s="116"/>
      <c r="K784" s="116"/>
      <c r="L784" s="116"/>
      <c r="M784" s="116"/>
      <c r="N784" s="116"/>
      <c r="O784" s="116"/>
      <c r="P784" s="116"/>
      <c r="Q784" s="116"/>
      <c r="R784" s="116"/>
      <c r="S784" s="116"/>
      <c r="T784" s="116"/>
      <c r="U784" s="116"/>
      <c r="V784" s="116"/>
      <c r="W784" s="116"/>
      <c r="X784" s="116"/>
      <c r="Y784" s="116"/>
    </row>
    <row r="785" spans="1:25" ht="15.75" customHeight="1">
      <c r="A785" s="116"/>
      <c r="B785" s="116"/>
      <c r="C785" s="116"/>
      <c r="D785" s="116"/>
      <c r="E785" s="116"/>
      <c r="F785" s="404"/>
      <c r="G785" s="116"/>
      <c r="H785" s="116"/>
      <c r="I785" s="116"/>
      <c r="J785" s="116"/>
      <c r="K785" s="116"/>
      <c r="L785" s="116"/>
      <c r="M785" s="116"/>
      <c r="N785" s="116"/>
      <c r="O785" s="116"/>
      <c r="P785" s="116"/>
      <c r="Q785" s="116"/>
      <c r="R785" s="116"/>
      <c r="S785" s="116"/>
      <c r="T785" s="116"/>
      <c r="U785" s="116"/>
      <c r="V785" s="116"/>
      <c r="W785" s="116"/>
      <c r="X785" s="116"/>
      <c r="Y785" s="116"/>
    </row>
    <row r="786" spans="1:25" ht="15.75" customHeight="1">
      <c r="A786" s="116"/>
      <c r="B786" s="116"/>
      <c r="C786" s="116"/>
      <c r="D786" s="116"/>
      <c r="E786" s="116"/>
      <c r="F786" s="404"/>
      <c r="G786" s="116"/>
      <c r="H786" s="116"/>
      <c r="I786" s="116"/>
      <c r="J786" s="116"/>
      <c r="K786" s="116"/>
      <c r="L786" s="116"/>
      <c r="M786" s="116"/>
      <c r="N786" s="116"/>
      <c r="O786" s="116"/>
      <c r="P786" s="116"/>
      <c r="Q786" s="116"/>
      <c r="R786" s="116"/>
      <c r="S786" s="116"/>
      <c r="T786" s="116"/>
      <c r="U786" s="116"/>
      <c r="V786" s="116"/>
      <c r="W786" s="116"/>
      <c r="X786" s="116"/>
      <c r="Y786" s="116"/>
    </row>
    <row r="787" spans="1:25" ht="15.75" customHeight="1">
      <c r="A787" s="116"/>
      <c r="B787" s="116"/>
      <c r="C787" s="116"/>
      <c r="D787" s="116"/>
      <c r="E787" s="116"/>
      <c r="F787" s="404"/>
      <c r="G787" s="116"/>
      <c r="H787" s="116"/>
      <c r="I787" s="116"/>
      <c r="J787" s="116"/>
      <c r="K787" s="116"/>
      <c r="L787" s="116"/>
      <c r="M787" s="116"/>
      <c r="N787" s="116"/>
      <c r="O787" s="116"/>
      <c r="P787" s="116"/>
      <c r="Q787" s="116"/>
      <c r="R787" s="116"/>
      <c r="S787" s="116"/>
      <c r="T787" s="116"/>
      <c r="U787" s="116"/>
      <c r="V787" s="116"/>
      <c r="W787" s="116"/>
      <c r="X787" s="116"/>
      <c r="Y787" s="116"/>
    </row>
    <row r="788" spans="1:25" ht="15.75" customHeight="1">
      <c r="A788" s="116"/>
      <c r="B788" s="116"/>
      <c r="C788" s="116"/>
      <c r="D788" s="116"/>
      <c r="E788" s="116"/>
      <c r="F788" s="404"/>
      <c r="G788" s="116"/>
      <c r="H788" s="116"/>
      <c r="I788" s="116"/>
      <c r="J788" s="116"/>
      <c r="K788" s="116"/>
      <c r="L788" s="116"/>
      <c r="M788" s="116"/>
      <c r="N788" s="116"/>
      <c r="O788" s="116"/>
      <c r="P788" s="116"/>
      <c r="Q788" s="116"/>
      <c r="R788" s="116"/>
      <c r="S788" s="116"/>
      <c r="T788" s="116"/>
      <c r="U788" s="116"/>
      <c r="V788" s="116"/>
      <c r="W788" s="116"/>
      <c r="X788" s="116"/>
      <c r="Y788" s="116"/>
    </row>
    <row r="789" spans="1:25" ht="15.75" customHeight="1">
      <c r="A789" s="116"/>
      <c r="B789" s="116"/>
      <c r="C789" s="116"/>
      <c r="D789" s="116"/>
      <c r="E789" s="116"/>
      <c r="F789" s="404"/>
      <c r="G789" s="116"/>
      <c r="H789" s="116"/>
      <c r="I789" s="116"/>
      <c r="J789" s="116"/>
      <c r="K789" s="116"/>
      <c r="L789" s="116"/>
      <c r="M789" s="116"/>
      <c r="N789" s="116"/>
      <c r="O789" s="116"/>
      <c r="P789" s="116"/>
      <c r="Q789" s="116"/>
      <c r="R789" s="116"/>
      <c r="S789" s="116"/>
      <c r="T789" s="116"/>
      <c r="U789" s="116"/>
      <c r="V789" s="116"/>
      <c r="W789" s="116"/>
      <c r="X789" s="116"/>
      <c r="Y789" s="116"/>
    </row>
    <row r="790" spans="1:25" ht="15.75" customHeight="1">
      <c r="A790" s="116"/>
      <c r="B790" s="116"/>
      <c r="C790" s="116"/>
      <c r="D790" s="116"/>
      <c r="E790" s="116"/>
      <c r="F790" s="404"/>
      <c r="G790" s="116"/>
      <c r="H790" s="116"/>
      <c r="I790" s="116"/>
      <c r="J790" s="116"/>
      <c r="K790" s="116"/>
      <c r="L790" s="116"/>
      <c r="M790" s="116"/>
      <c r="N790" s="116"/>
      <c r="O790" s="116"/>
      <c r="P790" s="116"/>
      <c r="Q790" s="116"/>
      <c r="R790" s="116"/>
      <c r="S790" s="116"/>
      <c r="T790" s="116"/>
      <c r="U790" s="116"/>
      <c r="V790" s="116"/>
      <c r="W790" s="116"/>
      <c r="X790" s="116"/>
      <c r="Y790" s="116"/>
    </row>
    <row r="791" spans="1:25" ht="15.75" customHeight="1">
      <c r="A791" s="116"/>
      <c r="B791" s="116"/>
      <c r="C791" s="116"/>
      <c r="D791" s="116"/>
      <c r="E791" s="116"/>
      <c r="F791" s="404"/>
      <c r="G791" s="116"/>
      <c r="H791" s="116"/>
      <c r="I791" s="116"/>
      <c r="J791" s="116"/>
      <c r="K791" s="116"/>
      <c r="L791" s="116"/>
      <c r="M791" s="116"/>
      <c r="N791" s="116"/>
      <c r="O791" s="116"/>
      <c r="P791" s="116"/>
      <c r="Q791" s="116"/>
      <c r="R791" s="116"/>
      <c r="S791" s="116"/>
      <c r="T791" s="116"/>
      <c r="U791" s="116"/>
      <c r="V791" s="116"/>
      <c r="W791" s="116"/>
      <c r="X791" s="116"/>
      <c r="Y791" s="116"/>
    </row>
    <row r="792" spans="1:25" ht="15.75" customHeight="1">
      <c r="A792" s="116"/>
      <c r="B792" s="116"/>
      <c r="C792" s="116"/>
      <c r="D792" s="116"/>
      <c r="E792" s="116"/>
      <c r="F792" s="404"/>
      <c r="G792" s="116"/>
      <c r="H792" s="116"/>
      <c r="I792" s="116"/>
      <c r="J792" s="116"/>
      <c r="K792" s="116"/>
      <c r="L792" s="116"/>
      <c r="M792" s="116"/>
      <c r="N792" s="116"/>
      <c r="O792" s="116"/>
      <c r="P792" s="116"/>
      <c r="Q792" s="116"/>
      <c r="R792" s="116"/>
      <c r="S792" s="116"/>
      <c r="T792" s="116"/>
      <c r="U792" s="116"/>
      <c r="V792" s="116"/>
      <c r="W792" s="116"/>
      <c r="X792" s="116"/>
      <c r="Y792" s="116"/>
    </row>
    <row r="793" spans="1:25" ht="15.75" customHeight="1">
      <c r="A793" s="116"/>
      <c r="B793" s="116"/>
      <c r="C793" s="116"/>
      <c r="D793" s="116"/>
      <c r="E793" s="116"/>
      <c r="F793" s="404"/>
      <c r="G793" s="116"/>
      <c r="H793" s="116"/>
      <c r="I793" s="116"/>
      <c r="J793" s="116"/>
      <c r="K793" s="116"/>
      <c r="L793" s="116"/>
      <c r="M793" s="116"/>
      <c r="N793" s="116"/>
      <c r="O793" s="116"/>
      <c r="P793" s="116"/>
      <c r="Q793" s="116"/>
      <c r="R793" s="116"/>
      <c r="S793" s="116"/>
      <c r="T793" s="116"/>
      <c r="U793" s="116"/>
      <c r="V793" s="116"/>
      <c r="W793" s="116"/>
      <c r="X793" s="116"/>
      <c r="Y793" s="116"/>
    </row>
    <row r="794" spans="1:25" ht="15.75" customHeight="1">
      <c r="A794" s="116"/>
      <c r="B794" s="116"/>
      <c r="C794" s="116"/>
      <c r="D794" s="116"/>
      <c r="E794" s="116"/>
      <c r="F794" s="404"/>
      <c r="G794" s="116"/>
      <c r="H794" s="116"/>
      <c r="I794" s="116"/>
      <c r="J794" s="116"/>
      <c r="K794" s="116"/>
      <c r="L794" s="116"/>
      <c r="M794" s="116"/>
      <c r="N794" s="116"/>
      <c r="O794" s="116"/>
      <c r="P794" s="116"/>
      <c r="Q794" s="116"/>
      <c r="R794" s="116"/>
      <c r="S794" s="116"/>
      <c r="T794" s="116"/>
      <c r="U794" s="116"/>
      <c r="V794" s="116"/>
      <c r="W794" s="116"/>
      <c r="X794" s="116"/>
      <c r="Y794" s="116"/>
    </row>
    <row r="795" spans="1:25" ht="15.75" customHeight="1">
      <c r="A795" s="116"/>
      <c r="B795" s="116"/>
      <c r="C795" s="116"/>
      <c r="D795" s="116"/>
      <c r="E795" s="116"/>
      <c r="F795" s="404"/>
      <c r="G795" s="116"/>
      <c r="H795" s="116"/>
      <c r="I795" s="116"/>
      <c r="J795" s="116"/>
      <c r="K795" s="116"/>
      <c r="L795" s="116"/>
      <c r="M795" s="116"/>
      <c r="N795" s="116"/>
      <c r="O795" s="116"/>
      <c r="P795" s="116"/>
      <c r="Q795" s="116"/>
      <c r="R795" s="116"/>
      <c r="S795" s="116"/>
      <c r="T795" s="116"/>
      <c r="U795" s="116"/>
      <c r="V795" s="116"/>
      <c r="W795" s="116"/>
      <c r="X795" s="116"/>
      <c r="Y795" s="116"/>
    </row>
    <row r="796" spans="1:25" ht="15.75" customHeight="1">
      <c r="A796" s="116"/>
      <c r="B796" s="116"/>
      <c r="C796" s="116"/>
      <c r="D796" s="116"/>
      <c r="E796" s="116"/>
      <c r="F796" s="404"/>
      <c r="G796" s="116"/>
      <c r="H796" s="116"/>
      <c r="I796" s="116"/>
      <c r="J796" s="116"/>
      <c r="K796" s="116"/>
      <c r="L796" s="116"/>
      <c r="M796" s="116"/>
      <c r="N796" s="116"/>
      <c r="O796" s="116"/>
      <c r="P796" s="116"/>
      <c r="Q796" s="116"/>
      <c r="R796" s="116"/>
      <c r="S796" s="116"/>
      <c r="T796" s="116"/>
      <c r="U796" s="116"/>
      <c r="V796" s="116"/>
      <c r="W796" s="116"/>
      <c r="X796" s="116"/>
      <c r="Y796" s="116"/>
    </row>
    <row r="797" spans="1:25" ht="15.75" customHeight="1">
      <c r="A797" s="116"/>
      <c r="B797" s="116"/>
      <c r="C797" s="116"/>
      <c r="D797" s="116"/>
      <c r="E797" s="116"/>
      <c r="F797" s="404"/>
      <c r="G797" s="116"/>
      <c r="H797" s="116"/>
      <c r="I797" s="116"/>
      <c r="J797" s="116"/>
      <c r="K797" s="116"/>
      <c r="L797" s="116"/>
      <c r="M797" s="116"/>
      <c r="N797" s="116"/>
      <c r="O797" s="116"/>
      <c r="P797" s="116"/>
      <c r="Q797" s="116"/>
      <c r="R797" s="116"/>
      <c r="S797" s="116"/>
      <c r="T797" s="116"/>
      <c r="U797" s="116"/>
      <c r="V797" s="116"/>
      <c r="W797" s="116"/>
      <c r="X797" s="116"/>
      <c r="Y797" s="116"/>
    </row>
    <row r="798" spans="1:25" ht="15.75" customHeight="1">
      <c r="A798" s="116"/>
      <c r="B798" s="116"/>
      <c r="C798" s="116"/>
      <c r="D798" s="116"/>
      <c r="E798" s="116"/>
      <c r="F798" s="404"/>
      <c r="G798" s="116"/>
      <c r="H798" s="116"/>
      <c r="I798" s="116"/>
      <c r="J798" s="116"/>
      <c r="K798" s="116"/>
      <c r="L798" s="116"/>
      <c r="M798" s="116"/>
      <c r="N798" s="116"/>
      <c r="O798" s="116"/>
      <c r="P798" s="116"/>
      <c r="Q798" s="116"/>
      <c r="R798" s="116"/>
      <c r="S798" s="116"/>
      <c r="T798" s="116"/>
      <c r="U798" s="116"/>
      <c r="V798" s="116"/>
      <c r="W798" s="116"/>
      <c r="X798" s="116"/>
      <c r="Y798" s="116"/>
    </row>
    <row r="799" spans="1:25" ht="15.75" customHeight="1">
      <c r="A799" s="116"/>
      <c r="B799" s="116"/>
      <c r="C799" s="116"/>
      <c r="D799" s="116"/>
      <c r="E799" s="116"/>
      <c r="F799" s="404"/>
      <c r="G799" s="116"/>
      <c r="H799" s="116"/>
      <c r="I799" s="116"/>
      <c r="J799" s="116"/>
      <c r="K799" s="116"/>
      <c r="L799" s="116"/>
      <c r="M799" s="116"/>
      <c r="N799" s="116"/>
      <c r="O799" s="116"/>
      <c r="P799" s="116"/>
      <c r="Q799" s="116"/>
      <c r="R799" s="116"/>
      <c r="S799" s="116"/>
      <c r="T799" s="116"/>
      <c r="U799" s="116"/>
      <c r="V799" s="116"/>
      <c r="W799" s="116"/>
      <c r="X799" s="116"/>
      <c r="Y799" s="116"/>
    </row>
    <row r="800" spans="1:25" ht="15.75" customHeight="1">
      <c r="A800" s="116"/>
      <c r="B800" s="116"/>
      <c r="C800" s="116"/>
      <c r="D800" s="116"/>
      <c r="E800" s="116"/>
      <c r="F800" s="404"/>
      <c r="G800" s="116"/>
      <c r="H800" s="116"/>
      <c r="I800" s="116"/>
      <c r="J800" s="116"/>
      <c r="K800" s="116"/>
      <c r="L800" s="116"/>
      <c r="M800" s="116"/>
      <c r="N800" s="116"/>
      <c r="O800" s="116"/>
      <c r="P800" s="116"/>
      <c r="Q800" s="116"/>
      <c r="R800" s="116"/>
      <c r="S800" s="116"/>
      <c r="T800" s="116"/>
      <c r="U800" s="116"/>
      <c r="V800" s="116"/>
      <c r="W800" s="116"/>
      <c r="X800" s="116"/>
      <c r="Y800" s="116"/>
    </row>
    <row r="801" spans="1:25" ht="15.75" customHeight="1">
      <c r="A801" s="116"/>
      <c r="B801" s="116"/>
      <c r="C801" s="116"/>
      <c r="D801" s="116"/>
      <c r="E801" s="116"/>
      <c r="F801" s="404"/>
      <c r="G801" s="116"/>
      <c r="H801" s="116"/>
      <c r="I801" s="116"/>
      <c r="J801" s="116"/>
      <c r="K801" s="116"/>
      <c r="L801" s="116"/>
      <c r="M801" s="116"/>
      <c r="N801" s="116"/>
      <c r="O801" s="116"/>
      <c r="P801" s="116"/>
      <c r="Q801" s="116"/>
      <c r="R801" s="116"/>
      <c r="S801" s="116"/>
      <c r="T801" s="116"/>
      <c r="U801" s="116"/>
      <c r="V801" s="116"/>
      <c r="W801" s="116"/>
      <c r="X801" s="116"/>
      <c r="Y801" s="116"/>
    </row>
    <row r="802" spans="1:25" ht="15.75" customHeight="1">
      <c r="A802" s="116"/>
      <c r="B802" s="116"/>
      <c r="C802" s="116"/>
      <c r="D802" s="116"/>
      <c r="E802" s="116"/>
      <c r="F802" s="404"/>
      <c r="G802" s="116"/>
      <c r="H802" s="116"/>
      <c r="I802" s="116"/>
      <c r="J802" s="116"/>
      <c r="K802" s="116"/>
      <c r="L802" s="116"/>
      <c r="M802" s="116"/>
      <c r="N802" s="116"/>
      <c r="O802" s="116"/>
      <c r="P802" s="116"/>
      <c r="Q802" s="116"/>
      <c r="R802" s="116"/>
      <c r="S802" s="116"/>
      <c r="T802" s="116"/>
      <c r="U802" s="116"/>
      <c r="V802" s="116"/>
      <c r="W802" s="116"/>
      <c r="X802" s="116"/>
      <c r="Y802" s="116"/>
    </row>
    <row r="803" spans="1:25" ht="15.75" customHeight="1">
      <c r="A803" s="116"/>
      <c r="B803" s="116"/>
      <c r="C803" s="116"/>
      <c r="D803" s="116"/>
      <c r="E803" s="116"/>
      <c r="F803" s="404"/>
      <c r="G803" s="116"/>
      <c r="H803" s="116"/>
      <c r="I803" s="116"/>
      <c r="J803" s="116"/>
      <c r="K803" s="116"/>
      <c r="L803" s="116"/>
      <c r="M803" s="116"/>
      <c r="N803" s="116"/>
      <c r="O803" s="116"/>
      <c r="P803" s="116"/>
      <c r="Q803" s="116"/>
      <c r="R803" s="116"/>
      <c r="S803" s="116"/>
      <c r="T803" s="116"/>
      <c r="U803" s="116"/>
      <c r="V803" s="116"/>
      <c r="W803" s="116"/>
      <c r="X803" s="116"/>
      <c r="Y803" s="116"/>
    </row>
    <row r="804" spans="1:25" ht="15.75" customHeight="1">
      <c r="A804" s="116"/>
      <c r="B804" s="116"/>
      <c r="C804" s="116"/>
      <c r="D804" s="116"/>
      <c r="E804" s="116"/>
      <c r="F804" s="404"/>
      <c r="G804" s="116"/>
      <c r="H804" s="116"/>
      <c r="I804" s="116"/>
      <c r="J804" s="116"/>
      <c r="K804" s="116"/>
      <c r="L804" s="116"/>
      <c r="M804" s="116"/>
      <c r="N804" s="116"/>
      <c r="O804" s="116"/>
      <c r="P804" s="116"/>
      <c r="Q804" s="116"/>
      <c r="R804" s="116"/>
      <c r="S804" s="116"/>
      <c r="T804" s="116"/>
      <c r="U804" s="116"/>
      <c r="V804" s="116"/>
      <c r="W804" s="116"/>
      <c r="X804" s="116"/>
      <c r="Y804" s="116"/>
    </row>
    <row r="805" spans="1:25" ht="15.75" customHeight="1">
      <c r="A805" s="116"/>
      <c r="B805" s="116"/>
      <c r="C805" s="116"/>
      <c r="D805" s="116"/>
      <c r="E805" s="116"/>
      <c r="F805" s="404"/>
      <c r="G805" s="116"/>
      <c r="H805" s="116"/>
      <c r="I805" s="116"/>
      <c r="J805" s="116"/>
      <c r="K805" s="116"/>
      <c r="L805" s="116"/>
      <c r="M805" s="116"/>
      <c r="N805" s="116"/>
      <c r="O805" s="116"/>
      <c r="P805" s="116"/>
      <c r="Q805" s="116"/>
      <c r="R805" s="116"/>
      <c r="S805" s="116"/>
      <c r="T805" s="116"/>
      <c r="U805" s="116"/>
      <c r="V805" s="116"/>
      <c r="W805" s="116"/>
      <c r="X805" s="116"/>
      <c r="Y805" s="116"/>
    </row>
    <row r="806" spans="1:25" ht="15.75" customHeight="1">
      <c r="A806" s="116"/>
      <c r="B806" s="116"/>
      <c r="C806" s="116"/>
      <c r="D806" s="116"/>
      <c r="E806" s="116"/>
      <c r="F806" s="404"/>
      <c r="G806" s="116"/>
      <c r="H806" s="116"/>
      <c r="I806" s="116"/>
      <c r="J806" s="116"/>
      <c r="K806" s="116"/>
      <c r="L806" s="116"/>
      <c r="M806" s="116"/>
      <c r="N806" s="116"/>
      <c r="O806" s="116"/>
      <c r="P806" s="116"/>
      <c r="Q806" s="116"/>
      <c r="R806" s="116"/>
      <c r="S806" s="116"/>
      <c r="T806" s="116"/>
      <c r="U806" s="116"/>
      <c r="V806" s="116"/>
      <c r="W806" s="116"/>
      <c r="X806" s="116"/>
      <c r="Y806" s="116"/>
    </row>
    <row r="807" spans="1:25" ht="15.75" customHeight="1">
      <c r="A807" s="116"/>
      <c r="B807" s="116"/>
      <c r="C807" s="116"/>
      <c r="D807" s="116"/>
      <c r="E807" s="116"/>
      <c r="F807" s="404"/>
      <c r="G807" s="116"/>
      <c r="H807" s="116"/>
      <c r="I807" s="116"/>
      <c r="J807" s="116"/>
      <c r="K807" s="116"/>
      <c r="L807" s="116"/>
      <c r="M807" s="116"/>
      <c r="N807" s="116"/>
      <c r="O807" s="116"/>
      <c r="P807" s="116"/>
      <c r="Q807" s="116"/>
      <c r="R807" s="116"/>
      <c r="S807" s="116"/>
      <c r="T807" s="116"/>
      <c r="U807" s="116"/>
      <c r="V807" s="116"/>
      <c r="W807" s="116"/>
      <c r="X807" s="116"/>
      <c r="Y807" s="116"/>
    </row>
    <row r="808" spans="1:25" ht="15.75" customHeight="1">
      <c r="A808" s="116"/>
      <c r="B808" s="116"/>
      <c r="C808" s="116"/>
      <c r="D808" s="116"/>
      <c r="E808" s="116"/>
      <c r="F808" s="404"/>
      <c r="G808" s="116"/>
      <c r="H808" s="116"/>
      <c r="I808" s="116"/>
      <c r="J808" s="116"/>
      <c r="K808" s="116"/>
      <c r="L808" s="116"/>
      <c r="M808" s="116"/>
      <c r="N808" s="116"/>
      <c r="O808" s="116"/>
      <c r="P808" s="116"/>
      <c r="Q808" s="116"/>
      <c r="R808" s="116"/>
      <c r="S808" s="116"/>
      <c r="T808" s="116"/>
      <c r="U808" s="116"/>
      <c r="V808" s="116"/>
      <c r="W808" s="116"/>
      <c r="X808" s="116"/>
      <c r="Y808" s="116"/>
    </row>
    <row r="809" spans="1:25" ht="15.75" customHeight="1">
      <c r="A809" s="116"/>
      <c r="B809" s="116"/>
      <c r="C809" s="116"/>
      <c r="D809" s="116"/>
      <c r="E809" s="116"/>
      <c r="F809" s="404"/>
      <c r="G809" s="116"/>
      <c r="H809" s="116"/>
      <c r="I809" s="116"/>
      <c r="J809" s="116"/>
      <c r="K809" s="116"/>
      <c r="L809" s="116"/>
      <c r="M809" s="116"/>
      <c r="N809" s="116"/>
      <c r="O809" s="116"/>
      <c r="P809" s="116"/>
      <c r="Q809" s="116"/>
      <c r="R809" s="116"/>
      <c r="S809" s="116"/>
      <c r="T809" s="116"/>
      <c r="U809" s="116"/>
      <c r="V809" s="116"/>
      <c r="W809" s="116"/>
      <c r="X809" s="116"/>
      <c r="Y809" s="116"/>
    </row>
    <row r="810" spans="1:25" ht="15.75" customHeight="1">
      <c r="A810" s="116"/>
      <c r="B810" s="116"/>
      <c r="C810" s="116"/>
      <c r="D810" s="116"/>
      <c r="E810" s="116"/>
      <c r="F810" s="404"/>
      <c r="G810" s="116"/>
      <c r="H810" s="116"/>
      <c r="I810" s="116"/>
      <c r="J810" s="116"/>
      <c r="K810" s="116"/>
      <c r="L810" s="116"/>
      <c r="M810" s="116"/>
      <c r="N810" s="116"/>
      <c r="O810" s="116"/>
      <c r="P810" s="116"/>
      <c r="Q810" s="116"/>
      <c r="R810" s="116"/>
      <c r="S810" s="116"/>
      <c r="T810" s="116"/>
      <c r="U810" s="116"/>
      <c r="V810" s="116"/>
      <c r="W810" s="116"/>
      <c r="X810" s="116"/>
      <c r="Y810" s="116"/>
    </row>
    <row r="811" spans="1:25" ht="15.75" customHeight="1">
      <c r="A811" s="116"/>
      <c r="B811" s="116"/>
      <c r="C811" s="116"/>
      <c r="D811" s="116"/>
      <c r="E811" s="116"/>
      <c r="F811" s="404"/>
      <c r="G811" s="116"/>
      <c r="H811" s="116"/>
      <c r="I811" s="116"/>
      <c r="J811" s="116"/>
      <c r="K811" s="116"/>
      <c r="L811" s="116"/>
      <c r="M811" s="116"/>
      <c r="N811" s="116"/>
      <c r="O811" s="116"/>
      <c r="P811" s="116"/>
      <c r="Q811" s="116"/>
      <c r="R811" s="116"/>
      <c r="S811" s="116"/>
      <c r="T811" s="116"/>
      <c r="U811" s="116"/>
      <c r="V811" s="116"/>
      <c r="W811" s="116"/>
      <c r="X811" s="116"/>
      <c r="Y811" s="116"/>
    </row>
    <row r="812" spans="1:25" ht="15.75" customHeight="1">
      <c r="A812" s="116"/>
      <c r="B812" s="116"/>
      <c r="C812" s="116"/>
      <c r="D812" s="116"/>
      <c r="E812" s="116"/>
      <c r="F812" s="404"/>
      <c r="G812" s="116"/>
      <c r="H812" s="116"/>
      <c r="I812" s="116"/>
      <c r="J812" s="116"/>
      <c r="K812" s="116"/>
      <c r="L812" s="116"/>
      <c r="M812" s="116"/>
      <c r="N812" s="116"/>
      <c r="O812" s="116"/>
      <c r="P812" s="116"/>
      <c r="Q812" s="116"/>
      <c r="R812" s="116"/>
      <c r="S812" s="116"/>
      <c r="T812" s="116"/>
      <c r="U812" s="116"/>
      <c r="V812" s="116"/>
      <c r="W812" s="116"/>
      <c r="X812" s="116"/>
      <c r="Y812" s="116"/>
    </row>
    <row r="813" spans="1:25" ht="15.75" customHeight="1">
      <c r="A813" s="116"/>
      <c r="B813" s="116"/>
      <c r="C813" s="116"/>
      <c r="D813" s="116"/>
      <c r="E813" s="116"/>
      <c r="F813" s="404"/>
      <c r="G813" s="116"/>
      <c r="H813" s="116"/>
      <c r="I813" s="116"/>
      <c r="J813" s="116"/>
      <c r="K813" s="116"/>
      <c r="L813" s="116"/>
      <c r="M813" s="116"/>
      <c r="N813" s="116"/>
      <c r="O813" s="116"/>
      <c r="P813" s="116"/>
      <c r="Q813" s="116"/>
      <c r="R813" s="116"/>
      <c r="S813" s="116"/>
      <c r="T813" s="116"/>
      <c r="U813" s="116"/>
      <c r="V813" s="116"/>
      <c r="W813" s="116"/>
      <c r="X813" s="116"/>
      <c r="Y813" s="116"/>
    </row>
    <row r="814" spans="1:25" ht="15.75" customHeight="1">
      <c r="A814" s="116"/>
      <c r="B814" s="116"/>
      <c r="C814" s="116"/>
      <c r="D814" s="116"/>
      <c r="E814" s="116"/>
      <c r="F814" s="404"/>
      <c r="G814" s="116"/>
      <c r="H814" s="116"/>
      <c r="I814" s="116"/>
      <c r="J814" s="116"/>
      <c r="K814" s="116"/>
      <c r="L814" s="116"/>
      <c r="M814" s="116"/>
      <c r="N814" s="116"/>
      <c r="O814" s="116"/>
      <c r="P814" s="116"/>
      <c r="Q814" s="116"/>
      <c r="R814" s="116"/>
      <c r="S814" s="116"/>
      <c r="T814" s="116"/>
      <c r="U814" s="116"/>
      <c r="V814" s="116"/>
      <c r="W814" s="116"/>
      <c r="X814" s="116"/>
      <c r="Y814" s="116"/>
    </row>
    <row r="815" spans="1:25" ht="15.75" customHeight="1">
      <c r="A815" s="116"/>
      <c r="B815" s="116"/>
      <c r="C815" s="116"/>
      <c r="D815" s="116"/>
      <c r="E815" s="116"/>
      <c r="F815" s="404"/>
      <c r="G815" s="116"/>
      <c r="H815" s="116"/>
      <c r="I815" s="116"/>
      <c r="J815" s="116"/>
      <c r="K815" s="116"/>
      <c r="L815" s="116"/>
      <c r="M815" s="116"/>
      <c r="N815" s="116"/>
      <c r="O815" s="116"/>
      <c r="P815" s="116"/>
      <c r="Q815" s="116"/>
      <c r="R815" s="116"/>
      <c r="S815" s="116"/>
      <c r="T815" s="116"/>
      <c r="U815" s="116"/>
      <c r="V815" s="116"/>
      <c r="W815" s="116"/>
      <c r="X815" s="116"/>
      <c r="Y815" s="116"/>
    </row>
    <row r="816" spans="1:25" ht="15.75" customHeight="1">
      <c r="A816" s="116"/>
      <c r="B816" s="116"/>
      <c r="C816" s="116"/>
      <c r="D816" s="116"/>
      <c r="E816" s="116"/>
      <c r="F816" s="404"/>
      <c r="G816" s="116"/>
      <c r="H816" s="116"/>
      <c r="I816" s="116"/>
      <c r="J816" s="116"/>
      <c r="K816" s="116"/>
      <c r="L816" s="116"/>
      <c r="M816" s="116"/>
      <c r="N816" s="116"/>
      <c r="O816" s="116"/>
      <c r="P816" s="116"/>
      <c r="Q816" s="116"/>
      <c r="R816" s="116"/>
      <c r="S816" s="116"/>
      <c r="T816" s="116"/>
      <c r="U816" s="116"/>
      <c r="V816" s="116"/>
      <c r="W816" s="116"/>
      <c r="X816" s="116"/>
      <c r="Y816" s="116"/>
    </row>
    <row r="817" spans="1:25" ht="15.75" customHeight="1">
      <c r="A817" s="116"/>
      <c r="B817" s="116"/>
      <c r="C817" s="116"/>
      <c r="D817" s="116"/>
      <c r="E817" s="116"/>
      <c r="F817" s="404"/>
      <c r="G817" s="116"/>
      <c r="H817" s="116"/>
      <c r="I817" s="116"/>
      <c r="J817" s="116"/>
      <c r="K817" s="116"/>
      <c r="L817" s="116"/>
      <c r="M817" s="116"/>
      <c r="N817" s="116"/>
      <c r="O817" s="116"/>
      <c r="P817" s="116"/>
      <c r="Q817" s="116"/>
      <c r="R817" s="116"/>
      <c r="S817" s="116"/>
      <c r="T817" s="116"/>
      <c r="U817" s="116"/>
      <c r="V817" s="116"/>
      <c r="W817" s="116"/>
      <c r="X817" s="116"/>
      <c r="Y817" s="116"/>
    </row>
    <row r="818" spans="1:25" ht="15.75" customHeight="1">
      <c r="A818" s="116"/>
      <c r="B818" s="116"/>
      <c r="C818" s="116"/>
      <c r="D818" s="116"/>
      <c r="E818" s="116"/>
      <c r="F818" s="404"/>
      <c r="G818" s="116"/>
      <c r="H818" s="116"/>
      <c r="I818" s="116"/>
      <c r="J818" s="116"/>
      <c r="K818" s="116"/>
      <c r="L818" s="116"/>
      <c r="M818" s="116"/>
      <c r="N818" s="116"/>
      <c r="O818" s="116"/>
      <c r="P818" s="116"/>
      <c r="Q818" s="116"/>
      <c r="R818" s="116"/>
      <c r="S818" s="116"/>
      <c r="T818" s="116"/>
      <c r="U818" s="116"/>
      <c r="V818" s="116"/>
      <c r="W818" s="116"/>
      <c r="X818" s="116"/>
      <c r="Y818" s="116"/>
    </row>
    <row r="819" spans="1:25" ht="15.75" customHeight="1">
      <c r="A819" s="116"/>
      <c r="B819" s="116"/>
      <c r="C819" s="116"/>
      <c r="D819" s="116"/>
      <c r="E819" s="116"/>
      <c r="F819" s="404"/>
      <c r="G819" s="116"/>
      <c r="H819" s="116"/>
      <c r="I819" s="116"/>
      <c r="J819" s="116"/>
      <c r="K819" s="116"/>
      <c r="L819" s="116"/>
      <c r="M819" s="116"/>
      <c r="N819" s="116"/>
      <c r="O819" s="116"/>
      <c r="P819" s="116"/>
      <c r="Q819" s="116"/>
      <c r="R819" s="116"/>
      <c r="S819" s="116"/>
      <c r="T819" s="116"/>
      <c r="U819" s="116"/>
      <c r="V819" s="116"/>
      <c r="W819" s="116"/>
      <c r="X819" s="116"/>
      <c r="Y819" s="116"/>
    </row>
    <row r="820" spans="1:25" ht="15.75" customHeight="1">
      <c r="A820" s="116"/>
      <c r="B820" s="116"/>
      <c r="C820" s="116"/>
      <c r="D820" s="116"/>
      <c r="E820" s="116"/>
      <c r="F820" s="404"/>
      <c r="G820" s="116"/>
      <c r="H820" s="116"/>
      <c r="I820" s="116"/>
      <c r="J820" s="116"/>
      <c r="K820" s="116"/>
      <c r="L820" s="116"/>
      <c r="M820" s="116"/>
      <c r="N820" s="116"/>
      <c r="O820" s="116"/>
      <c r="P820" s="116"/>
      <c r="Q820" s="116"/>
      <c r="R820" s="116"/>
      <c r="S820" s="116"/>
      <c r="T820" s="116"/>
      <c r="U820" s="116"/>
      <c r="V820" s="116"/>
      <c r="W820" s="116"/>
      <c r="X820" s="116"/>
      <c r="Y820" s="116"/>
    </row>
    <row r="821" spans="1:25" ht="15.75" customHeight="1">
      <c r="A821" s="116"/>
      <c r="B821" s="116"/>
      <c r="C821" s="116"/>
      <c r="D821" s="116"/>
      <c r="E821" s="116"/>
      <c r="F821" s="404"/>
      <c r="G821" s="116"/>
      <c r="H821" s="116"/>
      <c r="I821" s="116"/>
      <c r="J821" s="116"/>
      <c r="K821" s="116"/>
      <c r="L821" s="116"/>
      <c r="M821" s="116"/>
      <c r="N821" s="116"/>
      <c r="O821" s="116"/>
      <c r="P821" s="116"/>
      <c r="Q821" s="116"/>
      <c r="R821" s="116"/>
      <c r="S821" s="116"/>
      <c r="T821" s="116"/>
      <c r="U821" s="116"/>
      <c r="V821" s="116"/>
      <c r="W821" s="116"/>
      <c r="X821" s="116"/>
      <c r="Y821" s="116"/>
    </row>
    <row r="822" spans="1:25" ht="15.75" customHeight="1">
      <c r="A822" s="116"/>
      <c r="B822" s="116"/>
      <c r="C822" s="116"/>
      <c r="D822" s="116"/>
      <c r="E822" s="116"/>
      <c r="F822" s="404"/>
      <c r="G822" s="116"/>
      <c r="H822" s="116"/>
      <c r="I822" s="116"/>
      <c r="J822" s="116"/>
      <c r="K822" s="116"/>
      <c r="L822" s="116"/>
      <c r="M822" s="116"/>
      <c r="N822" s="116"/>
      <c r="O822" s="116"/>
      <c r="P822" s="116"/>
      <c r="Q822" s="116"/>
      <c r="R822" s="116"/>
      <c r="S822" s="116"/>
      <c r="T822" s="116"/>
      <c r="U822" s="116"/>
      <c r="V822" s="116"/>
      <c r="W822" s="116"/>
      <c r="X822" s="116"/>
      <c r="Y822" s="116"/>
    </row>
    <row r="823" spans="1:25" ht="15.75" customHeight="1">
      <c r="A823" s="116"/>
      <c r="B823" s="116"/>
      <c r="C823" s="116"/>
      <c r="D823" s="116"/>
      <c r="E823" s="116"/>
      <c r="F823" s="404"/>
      <c r="G823" s="116"/>
      <c r="H823" s="116"/>
      <c r="I823" s="116"/>
      <c r="J823" s="116"/>
      <c r="K823" s="116"/>
      <c r="L823" s="116"/>
      <c r="M823" s="116"/>
      <c r="N823" s="116"/>
      <c r="O823" s="116"/>
      <c r="P823" s="116"/>
      <c r="Q823" s="116"/>
      <c r="R823" s="116"/>
      <c r="S823" s="116"/>
      <c r="T823" s="116"/>
      <c r="U823" s="116"/>
      <c r="V823" s="116"/>
      <c r="W823" s="116"/>
      <c r="X823" s="116"/>
      <c r="Y823" s="116"/>
    </row>
    <row r="824" spans="1:25" ht="15.75" customHeight="1">
      <c r="A824" s="116"/>
      <c r="B824" s="116"/>
      <c r="C824" s="116"/>
      <c r="D824" s="116"/>
      <c r="E824" s="116"/>
      <c r="F824" s="404"/>
      <c r="G824" s="116"/>
      <c r="H824" s="116"/>
      <c r="I824" s="116"/>
      <c r="J824" s="116"/>
      <c r="K824" s="116"/>
      <c r="L824" s="116"/>
      <c r="M824" s="116"/>
      <c r="N824" s="116"/>
      <c r="O824" s="116"/>
      <c r="P824" s="116"/>
      <c r="Q824" s="116"/>
      <c r="R824" s="116"/>
      <c r="S824" s="116"/>
      <c r="T824" s="116"/>
      <c r="U824" s="116"/>
      <c r="V824" s="116"/>
      <c r="W824" s="116"/>
      <c r="X824" s="116"/>
      <c r="Y824" s="116"/>
    </row>
    <row r="825" spans="1:25" ht="15.75" customHeight="1">
      <c r="A825" s="116"/>
      <c r="B825" s="116"/>
      <c r="C825" s="116"/>
      <c r="D825" s="116"/>
      <c r="E825" s="116"/>
      <c r="F825" s="404"/>
      <c r="G825" s="116"/>
      <c r="H825" s="116"/>
      <c r="I825" s="116"/>
      <c r="J825" s="116"/>
      <c r="K825" s="116"/>
      <c r="L825" s="116"/>
      <c r="M825" s="116"/>
      <c r="N825" s="116"/>
      <c r="O825" s="116"/>
      <c r="P825" s="116"/>
      <c r="Q825" s="116"/>
      <c r="R825" s="116"/>
      <c r="S825" s="116"/>
      <c r="T825" s="116"/>
      <c r="U825" s="116"/>
      <c r="V825" s="116"/>
      <c r="W825" s="116"/>
      <c r="X825" s="116"/>
      <c r="Y825" s="116"/>
    </row>
    <row r="826" spans="1:25" ht="15.75" customHeight="1">
      <c r="A826" s="116"/>
      <c r="B826" s="116"/>
      <c r="C826" s="116"/>
      <c r="D826" s="116"/>
      <c r="E826" s="116"/>
      <c r="F826" s="404"/>
      <c r="G826" s="116"/>
      <c r="H826" s="116"/>
      <c r="I826" s="116"/>
      <c r="J826" s="116"/>
      <c r="K826" s="116"/>
      <c r="L826" s="116"/>
      <c r="M826" s="116"/>
      <c r="N826" s="116"/>
      <c r="O826" s="116"/>
      <c r="P826" s="116"/>
      <c r="Q826" s="116"/>
      <c r="R826" s="116"/>
      <c r="S826" s="116"/>
      <c r="T826" s="116"/>
      <c r="U826" s="116"/>
      <c r="V826" s="116"/>
      <c r="W826" s="116"/>
      <c r="X826" s="116"/>
      <c r="Y826" s="116"/>
    </row>
    <row r="827" spans="1:25" ht="15.75" customHeight="1">
      <c r="A827" s="116"/>
      <c r="B827" s="116"/>
      <c r="C827" s="116"/>
      <c r="D827" s="116"/>
      <c r="E827" s="116"/>
      <c r="F827" s="404"/>
      <c r="G827" s="116"/>
      <c r="H827" s="116"/>
      <c r="I827" s="116"/>
      <c r="J827" s="116"/>
      <c r="K827" s="116"/>
      <c r="L827" s="116"/>
      <c r="M827" s="116"/>
      <c r="N827" s="116"/>
      <c r="O827" s="116"/>
      <c r="P827" s="116"/>
      <c r="Q827" s="116"/>
      <c r="R827" s="116"/>
      <c r="S827" s="116"/>
      <c r="T827" s="116"/>
      <c r="U827" s="116"/>
      <c r="V827" s="116"/>
      <c r="W827" s="116"/>
      <c r="X827" s="116"/>
      <c r="Y827" s="116"/>
    </row>
    <row r="828" spans="1:25" ht="15.75" customHeight="1">
      <c r="A828" s="116"/>
      <c r="B828" s="116"/>
      <c r="C828" s="116"/>
      <c r="D828" s="116"/>
      <c r="E828" s="116"/>
      <c r="F828" s="404"/>
      <c r="G828" s="116"/>
      <c r="H828" s="116"/>
      <c r="I828" s="116"/>
      <c r="J828" s="116"/>
      <c r="K828" s="116"/>
      <c r="L828" s="116"/>
      <c r="M828" s="116"/>
      <c r="N828" s="116"/>
      <c r="O828" s="116"/>
      <c r="P828" s="116"/>
      <c r="Q828" s="116"/>
      <c r="R828" s="116"/>
      <c r="S828" s="116"/>
      <c r="T828" s="116"/>
      <c r="U828" s="116"/>
      <c r="V828" s="116"/>
      <c r="W828" s="116"/>
      <c r="X828" s="116"/>
      <c r="Y828" s="116"/>
    </row>
    <row r="829" spans="1:25" ht="15.75" customHeight="1">
      <c r="A829" s="116"/>
      <c r="B829" s="116"/>
      <c r="C829" s="116"/>
      <c r="D829" s="116"/>
      <c r="E829" s="116"/>
      <c r="F829" s="404"/>
      <c r="G829" s="116"/>
      <c r="H829" s="116"/>
      <c r="I829" s="116"/>
      <c r="J829" s="116"/>
      <c r="K829" s="116"/>
      <c r="L829" s="116"/>
      <c r="M829" s="116"/>
      <c r="N829" s="116"/>
      <c r="O829" s="116"/>
      <c r="P829" s="116"/>
      <c r="Q829" s="116"/>
      <c r="R829" s="116"/>
      <c r="S829" s="116"/>
      <c r="T829" s="116"/>
      <c r="U829" s="116"/>
      <c r="V829" s="116"/>
      <c r="W829" s="116"/>
      <c r="X829" s="116"/>
      <c r="Y829" s="116"/>
    </row>
    <row r="830" spans="1:25" ht="15.75" customHeight="1">
      <c r="A830" s="116"/>
      <c r="B830" s="116"/>
      <c r="C830" s="116"/>
      <c r="D830" s="116"/>
      <c r="E830" s="116"/>
      <c r="F830" s="404"/>
      <c r="G830" s="116"/>
      <c r="H830" s="116"/>
      <c r="I830" s="116"/>
      <c r="J830" s="116"/>
      <c r="K830" s="116"/>
      <c r="L830" s="116"/>
      <c r="M830" s="116"/>
      <c r="N830" s="116"/>
      <c r="O830" s="116"/>
      <c r="P830" s="116"/>
      <c r="Q830" s="116"/>
      <c r="R830" s="116"/>
      <c r="S830" s="116"/>
      <c r="T830" s="116"/>
      <c r="U830" s="116"/>
      <c r="V830" s="116"/>
      <c r="W830" s="116"/>
      <c r="X830" s="116"/>
      <c r="Y830" s="116"/>
    </row>
    <row r="831" spans="1:25" ht="15.75" customHeight="1">
      <c r="A831" s="116"/>
      <c r="B831" s="116"/>
      <c r="C831" s="116"/>
      <c r="D831" s="116"/>
      <c r="E831" s="116"/>
      <c r="F831" s="404"/>
      <c r="G831" s="116"/>
      <c r="H831" s="116"/>
      <c r="I831" s="116"/>
      <c r="J831" s="116"/>
      <c r="K831" s="116"/>
      <c r="L831" s="116"/>
      <c r="M831" s="116"/>
      <c r="N831" s="116"/>
      <c r="O831" s="116"/>
      <c r="P831" s="116"/>
      <c r="Q831" s="116"/>
      <c r="R831" s="116"/>
      <c r="S831" s="116"/>
      <c r="T831" s="116"/>
      <c r="U831" s="116"/>
      <c r="V831" s="116"/>
      <c r="W831" s="116"/>
      <c r="X831" s="116"/>
      <c r="Y831" s="116"/>
    </row>
    <row r="832" spans="1:25" ht="15.75" customHeight="1">
      <c r="A832" s="116"/>
      <c r="B832" s="116"/>
      <c r="C832" s="116"/>
      <c r="D832" s="116"/>
      <c r="E832" s="116"/>
      <c r="F832" s="404"/>
      <c r="G832" s="116"/>
      <c r="H832" s="116"/>
      <c r="I832" s="116"/>
      <c r="J832" s="116"/>
      <c r="K832" s="116"/>
      <c r="L832" s="116"/>
      <c r="M832" s="116"/>
      <c r="N832" s="116"/>
      <c r="O832" s="116"/>
      <c r="P832" s="116"/>
      <c r="Q832" s="116"/>
      <c r="R832" s="116"/>
      <c r="S832" s="116"/>
      <c r="T832" s="116"/>
      <c r="U832" s="116"/>
      <c r="V832" s="116"/>
      <c r="W832" s="116"/>
      <c r="X832" s="116"/>
      <c r="Y832" s="116"/>
    </row>
    <row r="833" spans="1:25" ht="15.75" customHeight="1">
      <c r="A833" s="116"/>
      <c r="B833" s="116"/>
      <c r="C833" s="116"/>
      <c r="D833" s="116"/>
      <c r="E833" s="116"/>
      <c r="F833" s="404"/>
      <c r="G833" s="116"/>
      <c r="H833" s="116"/>
      <c r="I833" s="116"/>
      <c r="J833" s="116"/>
      <c r="K833" s="116"/>
      <c r="L833" s="116"/>
      <c r="M833" s="116"/>
      <c r="N833" s="116"/>
      <c r="O833" s="116"/>
      <c r="P833" s="116"/>
      <c r="Q833" s="116"/>
      <c r="R833" s="116"/>
      <c r="S833" s="116"/>
      <c r="T833" s="116"/>
      <c r="U833" s="116"/>
      <c r="V833" s="116"/>
      <c r="W833" s="116"/>
      <c r="X833" s="116"/>
      <c r="Y833" s="116"/>
    </row>
    <row r="834" spans="1:25" ht="15.75" customHeight="1">
      <c r="A834" s="116"/>
      <c r="B834" s="116"/>
      <c r="C834" s="116"/>
      <c r="D834" s="116"/>
      <c r="E834" s="116"/>
      <c r="F834" s="404"/>
      <c r="G834" s="116"/>
      <c r="H834" s="116"/>
      <c r="I834" s="116"/>
      <c r="J834" s="116"/>
      <c r="K834" s="116"/>
      <c r="L834" s="116"/>
      <c r="M834" s="116"/>
      <c r="N834" s="116"/>
      <c r="O834" s="116"/>
      <c r="P834" s="116"/>
      <c r="Q834" s="116"/>
      <c r="R834" s="116"/>
      <c r="S834" s="116"/>
      <c r="T834" s="116"/>
      <c r="U834" s="116"/>
      <c r="V834" s="116"/>
      <c r="W834" s="116"/>
      <c r="X834" s="116"/>
      <c r="Y834" s="116"/>
    </row>
    <row r="835" spans="1:25" ht="15.75" customHeight="1">
      <c r="A835" s="116"/>
      <c r="B835" s="116"/>
      <c r="C835" s="116"/>
      <c r="D835" s="116"/>
      <c r="E835" s="116"/>
      <c r="F835" s="404"/>
      <c r="G835" s="116"/>
      <c r="H835" s="116"/>
      <c r="I835" s="116"/>
      <c r="J835" s="116"/>
      <c r="K835" s="116"/>
      <c r="L835" s="116"/>
      <c r="M835" s="116"/>
      <c r="N835" s="116"/>
      <c r="O835" s="116"/>
      <c r="P835" s="116"/>
      <c r="Q835" s="116"/>
      <c r="R835" s="116"/>
      <c r="S835" s="116"/>
      <c r="T835" s="116"/>
      <c r="U835" s="116"/>
      <c r="V835" s="116"/>
      <c r="W835" s="116"/>
      <c r="X835" s="116"/>
      <c r="Y835" s="116"/>
    </row>
    <row r="836" spans="1:25" ht="15.75" customHeight="1">
      <c r="A836" s="116"/>
      <c r="B836" s="116"/>
      <c r="C836" s="116"/>
      <c r="D836" s="116"/>
      <c r="E836" s="116"/>
      <c r="F836" s="404"/>
      <c r="G836" s="116"/>
      <c r="H836" s="116"/>
      <c r="I836" s="116"/>
      <c r="J836" s="116"/>
      <c r="K836" s="116"/>
      <c r="L836" s="116"/>
      <c r="M836" s="116"/>
      <c r="N836" s="116"/>
      <c r="O836" s="116"/>
      <c r="P836" s="116"/>
      <c r="Q836" s="116"/>
      <c r="R836" s="116"/>
      <c r="S836" s="116"/>
      <c r="T836" s="116"/>
      <c r="U836" s="116"/>
      <c r="V836" s="116"/>
      <c r="W836" s="116"/>
      <c r="X836" s="116"/>
      <c r="Y836" s="116"/>
    </row>
    <row r="837" spans="1:25" ht="15.75" customHeight="1">
      <c r="A837" s="116"/>
      <c r="B837" s="116"/>
      <c r="C837" s="116"/>
      <c r="D837" s="116"/>
      <c r="E837" s="116"/>
      <c r="F837" s="404"/>
      <c r="G837" s="116"/>
      <c r="H837" s="116"/>
      <c r="I837" s="116"/>
      <c r="J837" s="116"/>
      <c r="K837" s="116"/>
      <c r="L837" s="116"/>
      <c r="M837" s="116"/>
      <c r="N837" s="116"/>
      <c r="O837" s="116"/>
      <c r="P837" s="116"/>
      <c r="Q837" s="116"/>
      <c r="R837" s="116"/>
      <c r="S837" s="116"/>
      <c r="T837" s="116"/>
      <c r="U837" s="116"/>
      <c r="V837" s="116"/>
      <c r="W837" s="116"/>
      <c r="X837" s="116"/>
      <c r="Y837" s="116"/>
    </row>
    <row r="838" spans="1:25" ht="15.75" customHeight="1">
      <c r="A838" s="116"/>
      <c r="B838" s="116"/>
      <c r="C838" s="116"/>
      <c r="D838" s="116"/>
      <c r="E838" s="116"/>
      <c r="F838" s="404"/>
      <c r="G838" s="116"/>
      <c r="H838" s="116"/>
      <c r="I838" s="116"/>
      <c r="J838" s="116"/>
      <c r="K838" s="116"/>
      <c r="L838" s="116"/>
      <c r="M838" s="116"/>
      <c r="N838" s="116"/>
      <c r="O838" s="116"/>
      <c r="P838" s="116"/>
      <c r="Q838" s="116"/>
      <c r="R838" s="116"/>
      <c r="S838" s="116"/>
      <c r="T838" s="116"/>
      <c r="U838" s="116"/>
      <c r="V838" s="116"/>
      <c r="W838" s="116"/>
      <c r="X838" s="116"/>
      <c r="Y838" s="116"/>
    </row>
    <row r="839" spans="1:25" ht="15.75" customHeight="1">
      <c r="A839" s="116"/>
      <c r="B839" s="116"/>
      <c r="C839" s="116"/>
      <c r="D839" s="116"/>
      <c r="E839" s="116"/>
      <c r="F839" s="404"/>
      <c r="G839" s="116"/>
      <c r="H839" s="116"/>
      <c r="I839" s="116"/>
      <c r="J839" s="116"/>
      <c r="K839" s="116"/>
      <c r="L839" s="116"/>
      <c r="M839" s="116"/>
      <c r="N839" s="116"/>
      <c r="O839" s="116"/>
      <c r="P839" s="116"/>
      <c r="Q839" s="116"/>
      <c r="R839" s="116"/>
      <c r="S839" s="116"/>
      <c r="T839" s="116"/>
      <c r="U839" s="116"/>
      <c r="V839" s="116"/>
      <c r="W839" s="116"/>
      <c r="X839" s="116"/>
      <c r="Y839" s="116"/>
    </row>
    <row r="840" spans="1:25" ht="15.75" customHeight="1">
      <c r="A840" s="116"/>
      <c r="B840" s="116"/>
      <c r="C840" s="116"/>
      <c r="D840" s="116"/>
      <c r="E840" s="116"/>
      <c r="F840" s="404"/>
      <c r="G840" s="116"/>
      <c r="H840" s="116"/>
      <c r="I840" s="116"/>
      <c r="J840" s="116"/>
      <c r="K840" s="116"/>
      <c r="L840" s="116"/>
      <c r="M840" s="116"/>
      <c r="N840" s="116"/>
      <c r="O840" s="116"/>
      <c r="P840" s="116"/>
      <c r="Q840" s="116"/>
      <c r="R840" s="116"/>
      <c r="S840" s="116"/>
      <c r="T840" s="116"/>
      <c r="U840" s="116"/>
      <c r="V840" s="116"/>
      <c r="W840" s="116"/>
      <c r="X840" s="116"/>
      <c r="Y840" s="116"/>
    </row>
    <row r="841" spans="1:25" ht="15.75" customHeight="1">
      <c r="A841" s="116"/>
      <c r="B841" s="116"/>
      <c r="C841" s="116"/>
      <c r="D841" s="116"/>
      <c r="E841" s="116"/>
      <c r="F841" s="404"/>
      <c r="G841" s="116"/>
      <c r="H841" s="116"/>
      <c r="I841" s="116"/>
      <c r="J841" s="116"/>
      <c r="K841" s="116"/>
      <c r="L841" s="116"/>
      <c r="M841" s="116"/>
      <c r="N841" s="116"/>
      <c r="O841" s="116"/>
      <c r="P841" s="116"/>
      <c r="Q841" s="116"/>
      <c r="R841" s="116"/>
      <c r="S841" s="116"/>
      <c r="T841" s="116"/>
      <c r="U841" s="116"/>
      <c r="V841" s="116"/>
      <c r="W841" s="116"/>
      <c r="X841" s="116"/>
      <c r="Y841" s="116"/>
    </row>
    <row r="842" spans="1:25" ht="15.75" customHeight="1">
      <c r="A842" s="116"/>
      <c r="B842" s="116"/>
      <c r="C842" s="116"/>
      <c r="D842" s="116"/>
      <c r="E842" s="116"/>
      <c r="F842" s="404"/>
      <c r="G842" s="116"/>
      <c r="H842" s="116"/>
      <c r="I842" s="116"/>
      <c r="J842" s="116"/>
      <c r="K842" s="116"/>
      <c r="L842" s="116"/>
      <c r="M842" s="116"/>
      <c r="N842" s="116"/>
      <c r="O842" s="116"/>
      <c r="P842" s="116"/>
      <c r="Q842" s="116"/>
      <c r="R842" s="116"/>
      <c r="S842" s="116"/>
      <c r="T842" s="116"/>
      <c r="U842" s="116"/>
      <c r="V842" s="116"/>
      <c r="W842" s="116"/>
      <c r="X842" s="116"/>
      <c r="Y842" s="116"/>
    </row>
    <row r="843" spans="1:25" ht="15.75" customHeight="1">
      <c r="A843" s="116"/>
      <c r="B843" s="116"/>
      <c r="C843" s="116"/>
      <c r="D843" s="116"/>
      <c r="E843" s="116"/>
      <c r="F843" s="404"/>
      <c r="G843" s="116"/>
      <c r="H843" s="116"/>
      <c r="I843" s="116"/>
      <c r="J843" s="116"/>
      <c r="K843" s="116"/>
      <c r="L843" s="116"/>
      <c r="M843" s="116"/>
      <c r="N843" s="116"/>
      <c r="O843" s="116"/>
      <c r="P843" s="116"/>
      <c r="Q843" s="116"/>
      <c r="R843" s="116"/>
      <c r="S843" s="116"/>
      <c r="T843" s="116"/>
      <c r="U843" s="116"/>
      <c r="V843" s="116"/>
      <c r="W843" s="116"/>
      <c r="X843" s="116"/>
      <c r="Y843" s="116"/>
    </row>
    <row r="844" spans="1:25" ht="15.75" customHeight="1">
      <c r="A844" s="116"/>
      <c r="B844" s="116"/>
      <c r="C844" s="116"/>
      <c r="D844" s="116"/>
      <c r="E844" s="116"/>
      <c r="F844" s="404"/>
      <c r="G844" s="116"/>
      <c r="H844" s="116"/>
      <c r="I844" s="116"/>
      <c r="J844" s="116"/>
      <c r="K844" s="116"/>
      <c r="L844" s="116"/>
      <c r="M844" s="116"/>
      <c r="N844" s="116"/>
      <c r="O844" s="116"/>
      <c r="P844" s="116"/>
      <c r="Q844" s="116"/>
      <c r="R844" s="116"/>
      <c r="S844" s="116"/>
      <c r="T844" s="116"/>
      <c r="U844" s="116"/>
      <c r="V844" s="116"/>
      <c r="W844" s="116"/>
      <c r="X844" s="116"/>
      <c r="Y844" s="116"/>
    </row>
    <row r="845" spans="1:25" ht="15.75" customHeight="1">
      <c r="A845" s="116"/>
      <c r="B845" s="116"/>
      <c r="C845" s="116"/>
      <c r="D845" s="116"/>
      <c r="E845" s="116"/>
      <c r="F845" s="404"/>
      <c r="G845" s="116"/>
      <c r="H845" s="116"/>
      <c r="I845" s="116"/>
      <c r="J845" s="116"/>
      <c r="K845" s="116"/>
      <c r="L845" s="116"/>
      <c r="M845" s="116"/>
      <c r="N845" s="116"/>
      <c r="O845" s="116"/>
      <c r="P845" s="116"/>
      <c r="Q845" s="116"/>
      <c r="R845" s="116"/>
      <c r="S845" s="116"/>
      <c r="T845" s="116"/>
      <c r="U845" s="116"/>
      <c r="V845" s="116"/>
      <c r="W845" s="116"/>
      <c r="X845" s="116"/>
      <c r="Y845" s="116"/>
    </row>
    <row r="846" spans="1:25" ht="15.75" customHeight="1">
      <c r="A846" s="116"/>
      <c r="B846" s="116"/>
      <c r="C846" s="116"/>
      <c r="D846" s="116"/>
      <c r="E846" s="116"/>
      <c r="F846" s="404"/>
      <c r="G846" s="116"/>
      <c r="H846" s="116"/>
      <c r="I846" s="116"/>
      <c r="J846" s="116"/>
      <c r="K846" s="116"/>
      <c r="L846" s="116"/>
      <c r="M846" s="116"/>
      <c r="N846" s="116"/>
      <c r="O846" s="116"/>
      <c r="P846" s="116"/>
      <c r="Q846" s="116"/>
      <c r="R846" s="116"/>
      <c r="S846" s="116"/>
      <c r="T846" s="116"/>
      <c r="U846" s="116"/>
      <c r="V846" s="116"/>
      <c r="W846" s="116"/>
      <c r="X846" s="116"/>
      <c r="Y846" s="116"/>
    </row>
    <row r="847" spans="1:25" ht="15.75" customHeight="1">
      <c r="A847" s="116"/>
      <c r="B847" s="116"/>
      <c r="C847" s="116"/>
      <c r="D847" s="116"/>
      <c r="E847" s="116"/>
      <c r="F847" s="404"/>
      <c r="G847" s="116"/>
      <c r="H847" s="116"/>
      <c r="I847" s="116"/>
      <c r="J847" s="116"/>
      <c r="K847" s="116"/>
      <c r="L847" s="116"/>
      <c r="M847" s="116"/>
      <c r="N847" s="116"/>
      <c r="O847" s="116"/>
      <c r="P847" s="116"/>
      <c r="Q847" s="116"/>
      <c r="R847" s="116"/>
      <c r="S847" s="116"/>
      <c r="T847" s="116"/>
      <c r="U847" s="116"/>
      <c r="V847" s="116"/>
      <c r="W847" s="116"/>
      <c r="X847" s="116"/>
      <c r="Y847" s="116"/>
    </row>
    <row r="848" spans="1:25" ht="15.75" customHeight="1">
      <c r="A848" s="116"/>
      <c r="B848" s="116"/>
      <c r="C848" s="116"/>
      <c r="D848" s="116"/>
      <c r="E848" s="116"/>
      <c r="F848" s="404"/>
      <c r="G848" s="116"/>
      <c r="H848" s="116"/>
      <c r="I848" s="116"/>
      <c r="J848" s="116"/>
      <c r="K848" s="116"/>
      <c r="L848" s="116"/>
      <c r="M848" s="116"/>
      <c r="N848" s="116"/>
      <c r="O848" s="116"/>
      <c r="P848" s="116"/>
      <c r="Q848" s="116"/>
      <c r="R848" s="116"/>
      <c r="S848" s="116"/>
      <c r="T848" s="116"/>
      <c r="U848" s="116"/>
      <c r="V848" s="116"/>
      <c r="W848" s="116"/>
      <c r="X848" s="116"/>
      <c r="Y848" s="116"/>
    </row>
    <row r="849" spans="1:25" ht="15.75" customHeight="1">
      <c r="A849" s="116"/>
      <c r="B849" s="116"/>
      <c r="C849" s="116"/>
      <c r="D849" s="116"/>
      <c r="E849" s="116"/>
      <c r="F849" s="404"/>
      <c r="G849" s="116"/>
      <c r="H849" s="116"/>
      <c r="I849" s="116"/>
      <c r="J849" s="116"/>
      <c r="K849" s="116"/>
      <c r="L849" s="116"/>
      <c r="M849" s="116"/>
      <c r="N849" s="116"/>
      <c r="O849" s="116"/>
      <c r="P849" s="116"/>
      <c r="Q849" s="116"/>
      <c r="R849" s="116"/>
      <c r="S849" s="116"/>
      <c r="T849" s="116"/>
      <c r="U849" s="116"/>
      <c r="V849" s="116"/>
      <c r="W849" s="116"/>
      <c r="X849" s="116"/>
      <c r="Y849" s="116"/>
    </row>
    <row r="850" spans="1:25" ht="15.75" customHeight="1">
      <c r="A850" s="116"/>
      <c r="B850" s="116"/>
      <c r="C850" s="116"/>
      <c r="D850" s="116"/>
      <c r="E850" s="116"/>
      <c r="F850" s="404"/>
      <c r="G850" s="116"/>
      <c r="H850" s="116"/>
      <c r="I850" s="116"/>
      <c r="J850" s="116"/>
      <c r="K850" s="116"/>
      <c r="L850" s="116"/>
      <c r="M850" s="116"/>
      <c r="N850" s="116"/>
      <c r="O850" s="116"/>
      <c r="P850" s="116"/>
      <c r="Q850" s="116"/>
      <c r="R850" s="116"/>
      <c r="S850" s="116"/>
      <c r="T850" s="116"/>
      <c r="U850" s="116"/>
      <c r="V850" s="116"/>
      <c r="W850" s="116"/>
      <c r="X850" s="116"/>
      <c r="Y850" s="116"/>
    </row>
    <row r="851" spans="1:25" ht="15.75" customHeight="1">
      <c r="A851" s="116"/>
      <c r="B851" s="116"/>
      <c r="C851" s="116"/>
      <c r="D851" s="116"/>
      <c r="E851" s="116"/>
      <c r="F851" s="404"/>
      <c r="G851" s="116"/>
      <c r="H851" s="116"/>
      <c r="I851" s="116"/>
      <c r="J851" s="116"/>
      <c r="K851" s="116"/>
      <c r="L851" s="116"/>
      <c r="M851" s="116"/>
      <c r="N851" s="116"/>
      <c r="O851" s="116"/>
      <c r="P851" s="116"/>
      <c r="Q851" s="116"/>
      <c r="R851" s="116"/>
      <c r="S851" s="116"/>
      <c r="T851" s="116"/>
      <c r="U851" s="116"/>
      <c r="V851" s="116"/>
      <c r="W851" s="116"/>
      <c r="X851" s="116"/>
      <c r="Y851" s="116"/>
    </row>
    <row r="852" spans="1:25" ht="15.75" customHeight="1">
      <c r="A852" s="116"/>
      <c r="B852" s="116"/>
      <c r="C852" s="116"/>
      <c r="D852" s="116"/>
      <c r="E852" s="116"/>
      <c r="F852" s="404"/>
      <c r="G852" s="116"/>
      <c r="H852" s="116"/>
      <c r="I852" s="116"/>
      <c r="J852" s="116"/>
      <c r="K852" s="116"/>
      <c r="L852" s="116"/>
      <c r="M852" s="116"/>
      <c r="N852" s="116"/>
      <c r="O852" s="116"/>
      <c r="P852" s="116"/>
      <c r="Q852" s="116"/>
      <c r="R852" s="116"/>
      <c r="S852" s="116"/>
      <c r="T852" s="116"/>
      <c r="U852" s="116"/>
      <c r="V852" s="116"/>
      <c r="W852" s="116"/>
      <c r="X852" s="116"/>
      <c r="Y852" s="116"/>
    </row>
    <row r="853" spans="1:25" ht="15.75" customHeight="1">
      <c r="A853" s="116"/>
      <c r="B853" s="116"/>
      <c r="C853" s="116"/>
      <c r="D853" s="116"/>
      <c r="E853" s="116"/>
      <c r="F853" s="404"/>
      <c r="G853" s="116"/>
      <c r="H853" s="116"/>
      <c r="I853" s="116"/>
      <c r="J853" s="116"/>
      <c r="K853" s="116"/>
      <c r="L853" s="116"/>
      <c r="M853" s="116"/>
      <c r="N853" s="116"/>
      <c r="O853" s="116"/>
      <c r="P853" s="116"/>
      <c r="Q853" s="116"/>
      <c r="R853" s="116"/>
      <c r="S853" s="116"/>
      <c r="T853" s="116"/>
      <c r="U853" s="116"/>
      <c r="V853" s="116"/>
      <c r="W853" s="116"/>
      <c r="X853" s="116"/>
      <c r="Y853" s="116"/>
    </row>
    <row r="854" spans="1:25" ht="15.75" customHeight="1">
      <c r="A854" s="116"/>
      <c r="B854" s="116"/>
      <c r="C854" s="116"/>
      <c r="D854" s="116"/>
      <c r="E854" s="116"/>
      <c r="F854" s="404"/>
      <c r="G854" s="116"/>
      <c r="H854" s="116"/>
      <c r="I854" s="116"/>
      <c r="J854" s="116"/>
      <c r="K854" s="116"/>
      <c r="L854" s="116"/>
      <c r="M854" s="116"/>
      <c r="N854" s="116"/>
      <c r="O854" s="116"/>
      <c r="P854" s="116"/>
      <c r="Q854" s="116"/>
      <c r="R854" s="116"/>
      <c r="S854" s="116"/>
      <c r="T854" s="116"/>
      <c r="U854" s="116"/>
      <c r="V854" s="116"/>
      <c r="W854" s="116"/>
      <c r="X854" s="116"/>
      <c r="Y854" s="116"/>
    </row>
    <row r="855" spans="1:25" ht="15.75" customHeight="1">
      <c r="A855" s="116"/>
      <c r="B855" s="116"/>
      <c r="C855" s="116"/>
      <c r="D855" s="116"/>
      <c r="E855" s="116"/>
      <c r="F855" s="404"/>
      <c r="G855" s="116"/>
      <c r="H855" s="116"/>
      <c r="I855" s="116"/>
      <c r="J855" s="116"/>
      <c r="K855" s="116"/>
      <c r="L855" s="116"/>
      <c r="M855" s="116"/>
      <c r="N855" s="116"/>
      <c r="O855" s="116"/>
      <c r="P855" s="116"/>
      <c r="Q855" s="116"/>
      <c r="R855" s="116"/>
      <c r="S855" s="116"/>
      <c r="T855" s="116"/>
      <c r="U855" s="116"/>
      <c r="V855" s="116"/>
      <c r="W855" s="116"/>
      <c r="X855" s="116"/>
      <c r="Y855" s="116"/>
    </row>
    <row r="856" spans="1:25" ht="15.75" customHeight="1">
      <c r="A856" s="116"/>
      <c r="B856" s="116"/>
      <c r="C856" s="116"/>
      <c r="D856" s="116"/>
      <c r="E856" s="116"/>
      <c r="F856" s="404"/>
      <c r="G856" s="116"/>
      <c r="H856" s="116"/>
      <c r="I856" s="116"/>
      <c r="J856" s="116"/>
      <c r="K856" s="116"/>
      <c r="L856" s="116"/>
      <c r="M856" s="116"/>
      <c r="N856" s="116"/>
      <c r="O856" s="116"/>
      <c r="P856" s="116"/>
      <c r="Q856" s="116"/>
      <c r="R856" s="116"/>
      <c r="S856" s="116"/>
      <c r="T856" s="116"/>
      <c r="U856" s="116"/>
      <c r="V856" s="116"/>
      <c r="W856" s="116"/>
      <c r="X856" s="116"/>
      <c r="Y856" s="116"/>
    </row>
    <row r="857" spans="1:25" ht="15.75" customHeight="1">
      <c r="A857" s="116"/>
      <c r="B857" s="116"/>
      <c r="C857" s="116"/>
      <c r="D857" s="116"/>
      <c r="E857" s="116"/>
      <c r="F857" s="404"/>
      <c r="G857" s="116"/>
      <c r="H857" s="116"/>
      <c r="I857" s="116"/>
      <c r="J857" s="116"/>
      <c r="K857" s="116"/>
      <c r="L857" s="116"/>
      <c r="M857" s="116"/>
      <c r="N857" s="116"/>
      <c r="O857" s="116"/>
      <c r="P857" s="116"/>
      <c r="Q857" s="116"/>
      <c r="R857" s="116"/>
      <c r="S857" s="116"/>
      <c r="T857" s="116"/>
      <c r="U857" s="116"/>
      <c r="V857" s="116"/>
      <c r="W857" s="116"/>
      <c r="X857" s="116"/>
      <c r="Y857" s="116"/>
    </row>
    <row r="858" spans="1:25" ht="15.75" customHeight="1">
      <c r="A858" s="116"/>
      <c r="B858" s="116"/>
      <c r="C858" s="116"/>
      <c r="D858" s="116"/>
      <c r="E858" s="116"/>
      <c r="F858" s="404"/>
      <c r="G858" s="116"/>
      <c r="H858" s="116"/>
      <c r="I858" s="116"/>
      <c r="J858" s="116"/>
      <c r="K858" s="116"/>
      <c r="L858" s="116"/>
      <c r="M858" s="116"/>
      <c r="N858" s="116"/>
      <c r="O858" s="116"/>
      <c r="P858" s="116"/>
      <c r="Q858" s="116"/>
      <c r="R858" s="116"/>
      <c r="S858" s="116"/>
      <c r="T858" s="116"/>
      <c r="U858" s="116"/>
      <c r="V858" s="116"/>
      <c r="W858" s="116"/>
      <c r="X858" s="116"/>
      <c r="Y858" s="116"/>
    </row>
    <row r="859" spans="1:25" ht="15.75" customHeight="1">
      <c r="A859" s="116"/>
      <c r="B859" s="116"/>
      <c r="C859" s="116"/>
      <c r="D859" s="116"/>
      <c r="E859" s="116"/>
      <c r="F859" s="404"/>
      <c r="G859" s="116"/>
      <c r="H859" s="116"/>
      <c r="I859" s="116"/>
      <c r="J859" s="116"/>
      <c r="K859" s="116"/>
      <c r="L859" s="116"/>
      <c r="M859" s="116"/>
      <c r="N859" s="116"/>
      <c r="O859" s="116"/>
      <c r="P859" s="116"/>
      <c r="Q859" s="116"/>
      <c r="R859" s="116"/>
      <c r="S859" s="116"/>
      <c r="T859" s="116"/>
      <c r="U859" s="116"/>
      <c r="V859" s="116"/>
      <c r="W859" s="116"/>
      <c r="X859" s="116"/>
      <c r="Y859" s="116"/>
    </row>
    <row r="860" spans="1:25" ht="15.75" customHeight="1">
      <c r="A860" s="116"/>
      <c r="B860" s="116"/>
      <c r="C860" s="116"/>
      <c r="D860" s="116"/>
      <c r="E860" s="116"/>
      <c r="F860" s="404"/>
      <c r="G860" s="116"/>
      <c r="H860" s="116"/>
      <c r="I860" s="116"/>
      <c r="J860" s="116"/>
      <c r="K860" s="116"/>
      <c r="L860" s="116"/>
      <c r="M860" s="116"/>
      <c r="N860" s="116"/>
      <c r="O860" s="116"/>
      <c r="P860" s="116"/>
      <c r="Q860" s="116"/>
      <c r="R860" s="116"/>
      <c r="S860" s="116"/>
      <c r="T860" s="116"/>
      <c r="U860" s="116"/>
      <c r="V860" s="116"/>
      <c r="W860" s="116"/>
      <c r="X860" s="116"/>
      <c r="Y860" s="116"/>
    </row>
    <row r="861" spans="1:25" ht="15.75" customHeight="1">
      <c r="A861" s="116"/>
      <c r="B861" s="116"/>
      <c r="C861" s="116"/>
      <c r="D861" s="116"/>
      <c r="E861" s="116"/>
      <c r="F861" s="404"/>
      <c r="G861" s="116"/>
      <c r="H861" s="116"/>
      <c r="I861" s="116"/>
      <c r="J861" s="116"/>
      <c r="K861" s="116"/>
      <c r="L861" s="116"/>
      <c r="M861" s="116"/>
      <c r="N861" s="116"/>
      <c r="O861" s="116"/>
      <c r="P861" s="116"/>
      <c r="Q861" s="116"/>
      <c r="R861" s="116"/>
      <c r="S861" s="116"/>
      <c r="T861" s="116"/>
      <c r="U861" s="116"/>
      <c r="V861" s="116"/>
      <c r="W861" s="116"/>
      <c r="X861" s="116"/>
      <c r="Y861" s="116"/>
    </row>
    <row r="862" spans="1:25" ht="15.75" customHeight="1">
      <c r="A862" s="116"/>
      <c r="B862" s="116"/>
      <c r="C862" s="116"/>
      <c r="D862" s="116"/>
      <c r="E862" s="116"/>
      <c r="F862" s="404"/>
      <c r="G862" s="116"/>
      <c r="H862" s="116"/>
      <c r="I862" s="116"/>
      <c r="J862" s="116"/>
      <c r="K862" s="116"/>
      <c r="L862" s="116"/>
      <c r="M862" s="116"/>
      <c r="N862" s="116"/>
      <c r="O862" s="116"/>
      <c r="P862" s="116"/>
      <c r="Q862" s="116"/>
      <c r="R862" s="116"/>
      <c r="S862" s="116"/>
      <c r="T862" s="116"/>
      <c r="U862" s="116"/>
      <c r="V862" s="116"/>
      <c r="W862" s="116"/>
      <c r="X862" s="116"/>
      <c r="Y862" s="116"/>
    </row>
    <row r="863" spans="1:25" ht="15.75" customHeight="1">
      <c r="A863" s="116"/>
      <c r="B863" s="116"/>
      <c r="C863" s="116"/>
      <c r="D863" s="116"/>
      <c r="E863" s="116"/>
      <c r="F863" s="404"/>
      <c r="G863" s="116"/>
      <c r="H863" s="116"/>
      <c r="I863" s="116"/>
      <c r="J863" s="116"/>
      <c r="K863" s="116"/>
      <c r="L863" s="116"/>
      <c r="M863" s="116"/>
      <c r="N863" s="116"/>
      <c r="O863" s="116"/>
      <c r="P863" s="116"/>
      <c r="Q863" s="116"/>
      <c r="R863" s="116"/>
      <c r="S863" s="116"/>
      <c r="T863" s="116"/>
      <c r="U863" s="116"/>
      <c r="V863" s="116"/>
      <c r="W863" s="116"/>
      <c r="X863" s="116"/>
      <c r="Y863" s="116"/>
    </row>
    <row r="864" spans="1:25" ht="15.75" customHeight="1">
      <c r="A864" s="116"/>
      <c r="B864" s="116"/>
      <c r="C864" s="116"/>
      <c r="D864" s="116"/>
      <c r="E864" s="116"/>
      <c r="F864" s="404"/>
      <c r="G864" s="116"/>
      <c r="H864" s="116"/>
      <c r="I864" s="116"/>
      <c r="J864" s="116"/>
      <c r="K864" s="116"/>
      <c r="L864" s="116"/>
      <c r="M864" s="116"/>
      <c r="N864" s="116"/>
      <c r="O864" s="116"/>
      <c r="P864" s="116"/>
      <c r="Q864" s="116"/>
      <c r="R864" s="116"/>
      <c r="S864" s="116"/>
      <c r="T864" s="116"/>
      <c r="U864" s="116"/>
      <c r="V864" s="116"/>
      <c r="W864" s="116"/>
      <c r="X864" s="116"/>
      <c r="Y864" s="116"/>
    </row>
    <row r="865" spans="1:25" ht="15.75" customHeight="1">
      <c r="A865" s="116"/>
      <c r="B865" s="116"/>
      <c r="C865" s="116"/>
      <c r="D865" s="116"/>
      <c r="E865" s="116"/>
      <c r="F865" s="404"/>
      <c r="G865" s="116"/>
      <c r="H865" s="116"/>
      <c r="I865" s="116"/>
      <c r="J865" s="116"/>
      <c r="K865" s="116"/>
      <c r="L865" s="116"/>
      <c r="M865" s="116"/>
      <c r="N865" s="116"/>
      <c r="O865" s="116"/>
      <c r="P865" s="116"/>
      <c r="Q865" s="116"/>
      <c r="R865" s="116"/>
      <c r="S865" s="116"/>
      <c r="T865" s="116"/>
      <c r="U865" s="116"/>
      <c r="V865" s="116"/>
      <c r="W865" s="116"/>
      <c r="X865" s="116"/>
      <c r="Y865" s="116"/>
    </row>
    <row r="866" spans="1:25" ht="15.75" customHeight="1">
      <c r="A866" s="116"/>
      <c r="B866" s="116"/>
      <c r="C866" s="116"/>
      <c r="D866" s="116"/>
      <c r="E866" s="116"/>
      <c r="F866" s="404"/>
      <c r="G866" s="116"/>
      <c r="H866" s="116"/>
      <c r="I866" s="116"/>
      <c r="J866" s="116"/>
      <c r="K866" s="116"/>
      <c r="L866" s="116"/>
      <c r="M866" s="116"/>
      <c r="N866" s="116"/>
      <c r="O866" s="116"/>
      <c r="P866" s="116"/>
      <c r="Q866" s="116"/>
      <c r="R866" s="116"/>
      <c r="S866" s="116"/>
      <c r="T866" s="116"/>
      <c r="U866" s="116"/>
      <c r="V866" s="116"/>
      <c r="W866" s="116"/>
      <c r="X866" s="116"/>
      <c r="Y866" s="116"/>
    </row>
    <row r="867" spans="1:25" ht="15.75" customHeight="1">
      <c r="A867" s="116"/>
      <c r="B867" s="116"/>
      <c r="C867" s="116"/>
      <c r="D867" s="116"/>
      <c r="E867" s="116"/>
      <c r="F867" s="404"/>
      <c r="G867" s="116"/>
      <c r="H867" s="116"/>
      <c r="I867" s="116"/>
      <c r="J867" s="116"/>
      <c r="K867" s="116"/>
      <c r="L867" s="116"/>
      <c r="M867" s="116"/>
      <c r="N867" s="116"/>
      <c r="O867" s="116"/>
      <c r="P867" s="116"/>
      <c r="Q867" s="116"/>
      <c r="R867" s="116"/>
      <c r="S867" s="116"/>
      <c r="T867" s="116"/>
      <c r="U867" s="116"/>
      <c r="V867" s="116"/>
      <c r="W867" s="116"/>
      <c r="X867" s="116"/>
      <c r="Y867" s="116"/>
    </row>
    <row r="868" spans="1:25" ht="15.75" customHeight="1">
      <c r="A868" s="116"/>
      <c r="B868" s="116"/>
      <c r="C868" s="116"/>
      <c r="D868" s="116"/>
      <c r="E868" s="116"/>
      <c r="F868" s="404"/>
      <c r="G868" s="116"/>
      <c r="H868" s="116"/>
      <c r="I868" s="116"/>
      <c r="J868" s="116"/>
      <c r="K868" s="116"/>
      <c r="L868" s="116"/>
      <c r="M868" s="116"/>
      <c r="N868" s="116"/>
      <c r="O868" s="116"/>
      <c r="P868" s="116"/>
      <c r="Q868" s="116"/>
      <c r="R868" s="116"/>
      <c r="S868" s="116"/>
      <c r="T868" s="116"/>
      <c r="U868" s="116"/>
      <c r="V868" s="116"/>
      <c r="W868" s="116"/>
      <c r="X868" s="116"/>
      <c r="Y868" s="116"/>
    </row>
    <row r="869" spans="1:25" ht="15.75" customHeight="1">
      <c r="A869" s="116"/>
      <c r="B869" s="116"/>
      <c r="C869" s="116"/>
      <c r="D869" s="116"/>
      <c r="E869" s="116"/>
      <c r="F869" s="404"/>
      <c r="G869" s="116"/>
      <c r="H869" s="116"/>
      <c r="I869" s="116"/>
      <c r="J869" s="116"/>
      <c r="K869" s="116"/>
      <c r="L869" s="116"/>
      <c r="M869" s="116"/>
      <c r="N869" s="116"/>
      <c r="O869" s="116"/>
      <c r="P869" s="116"/>
      <c r="Q869" s="116"/>
      <c r="R869" s="116"/>
      <c r="S869" s="116"/>
      <c r="T869" s="116"/>
      <c r="U869" s="116"/>
      <c r="V869" s="116"/>
      <c r="W869" s="116"/>
      <c r="X869" s="116"/>
      <c r="Y869" s="116"/>
    </row>
    <row r="870" spans="1:25" ht="15.75" customHeight="1">
      <c r="A870" s="116"/>
      <c r="B870" s="116"/>
      <c r="C870" s="116"/>
      <c r="D870" s="116"/>
      <c r="E870" s="116"/>
      <c r="F870" s="404"/>
      <c r="G870" s="116"/>
      <c r="H870" s="116"/>
      <c r="I870" s="116"/>
      <c r="J870" s="116"/>
      <c r="K870" s="116"/>
      <c r="L870" s="116"/>
      <c r="M870" s="116"/>
      <c r="N870" s="116"/>
      <c r="O870" s="116"/>
      <c r="P870" s="116"/>
      <c r="Q870" s="116"/>
      <c r="R870" s="116"/>
      <c r="S870" s="116"/>
      <c r="T870" s="116"/>
      <c r="U870" s="116"/>
      <c r="V870" s="116"/>
      <c r="W870" s="116"/>
      <c r="X870" s="116"/>
      <c r="Y870" s="116"/>
    </row>
    <row r="871" spans="1:25" ht="15.75" customHeight="1">
      <c r="A871" s="116"/>
      <c r="B871" s="116"/>
      <c r="C871" s="116"/>
      <c r="D871" s="116"/>
      <c r="E871" s="116"/>
      <c r="F871" s="404"/>
      <c r="G871" s="116"/>
      <c r="H871" s="116"/>
      <c r="I871" s="116"/>
      <c r="J871" s="116"/>
      <c r="K871" s="116"/>
      <c r="L871" s="116"/>
      <c r="M871" s="116"/>
      <c r="N871" s="116"/>
      <c r="O871" s="116"/>
      <c r="P871" s="116"/>
      <c r="Q871" s="116"/>
      <c r="R871" s="116"/>
      <c r="S871" s="116"/>
      <c r="T871" s="116"/>
      <c r="U871" s="116"/>
      <c r="V871" s="116"/>
      <c r="W871" s="116"/>
      <c r="X871" s="116"/>
      <c r="Y871" s="116"/>
    </row>
    <row r="872" spans="1:25" ht="15.75" customHeight="1">
      <c r="A872" s="116"/>
      <c r="B872" s="116"/>
      <c r="C872" s="116"/>
      <c r="D872" s="116"/>
      <c r="E872" s="116"/>
      <c r="F872" s="404"/>
      <c r="G872" s="116"/>
      <c r="H872" s="116"/>
      <c r="I872" s="116"/>
      <c r="J872" s="116"/>
      <c r="K872" s="116"/>
      <c r="L872" s="116"/>
      <c r="M872" s="116"/>
      <c r="N872" s="116"/>
      <c r="O872" s="116"/>
      <c r="P872" s="116"/>
      <c r="Q872" s="116"/>
      <c r="R872" s="116"/>
      <c r="S872" s="116"/>
      <c r="T872" s="116"/>
      <c r="U872" s="116"/>
      <c r="V872" s="116"/>
      <c r="W872" s="116"/>
      <c r="X872" s="116"/>
      <c r="Y872" s="116"/>
    </row>
    <row r="873" spans="1:25" ht="15.75" customHeight="1">
      <c r="A873" s="116"/>
      <c r="B873" s="116"/>
      <c r="C873" s="116"/>
      <c r="D873" s="116"/>
      <c r="E873" s="116"/>
      <c r="F873" s="404"/>
      <c r="G873" s="116"/>
      <c r="H873" s="116"/>
      <c r="I873" s="116"/>
      <c r="J873" s="116"/>
      <c r="K873" s="116"/>
      <c r="L873" s="116"/>
      <c r="M873" s="116"/>
      <c r="N873" s="116"/>
      <c r="O873" s="116"/>
      <c r="P873" s="116"/>
      <c r="Q873" s="116"/>
      <c r="R873" s="116"/>
      <c r="S873" s="116"/>
      <c r="T873" s="116"/>
      <c r="U873" s="116"/>
      <c r="V873" s="116"/>
      <c r="W873" s="116"/>
      <c r="X873" s="116"/>
      <c r="Y873" s="116"/>
    </row>
    <row r="874" spans="1:25" ht="15.75" customHeight="1">
      <c r="A874" s="116"/>
      <c r="B874" s="116"/>
      <c r="C874" s="116"/>
      <c r="D874" s="116"/>
      <c r="E874" s="116"/>
      <c r="F874" s="404"/>
      <c r="G874" s="116"/>
      <c r="H874" s="116"/>
      <c r="I874" s="116"/>
      <c r="J874" s="116"/>
      <c r="K874" s="116"/>
      <c r="L874" s="116"/>
      <c r="M874" s="116"/>
      <c r="N874" s="116"/>
      <c r="O874" s="116"/>
      <c r="P874" s="116"/>
      <c r="Q874" s="116"/>
      <c r="R874" s="116"/>
      <c r="S874" s="116"/>
      <c r="T874" s="116"/>
      <c r="U874" s="116"/>
      <c r="V874" s="116"/>
      <c r="W874" s="116"/>
      <c r="X874" s="116"/>
      <c r="Y874" s="116"/>
    </row>
    <row r="875" spans="1:25" ht="15.75" customHeight="1">
      <c r="A875" s="116"/>
      <c r="B875" s="116"/>
      <c r="C875" s="116"/>
      <c r="D875" s="116"/>
      <c r="E875" s="116"/>
      <c r="F875" s="404"/>
      <c r="G875" s="116"/>
      <c r="H875" s="116"/>
      <c r="I875" s="116"/>
      <c r="J875" s="116"/>
      <c r="K875" s="116"/>
      <c r="L875" s="116"/>
      <c r="M875" s="116"/>
      <c r="N875" s="116"/>
      <c r="O875" s="116"/>
      <c r="P875" s="116"/>
      <c r="Q875" s="116"/>
      <c r="R875" s="116"/>
      <c r="S875" s="116"/>
      <c r="T875" s="116"/>
      <c r="U875" s="116"/>
      <c r="V875" s="116"/>
      <c r="W875" s="116"/>
      <c r="X875" s="116"/>
      <c r="Y875" s="116"/>
    </row>
    <row r="876" spans="1:25" ht="15.75" customHeight="1">
      <c r="A876" s="116"/>
      <c r="B876" s="116"/>
      <c r="C876" s="116"/>
      <c r="D876" s="116"/>
      <c r="E876" s="116"/>
      <c r="F876" s="404"/>
      <c r="G876" s="116"/>
      <c r="H876" s="116"/>
      <c r="I876" s="116"/>
      <c r="J876" s="116"/>
      <c r="K876" s="116"/>
      <c r="L876" s="116"/>
      <c r="M876" s="116"/>
      <c r="N876" s="116"/>
      <c r="O876" s="116"/>
      <c r="P876" s="116"/>
      <c r="Q876" s="116"/>
      <c r="R876" s="116"/>
      <c r="S876" s="116"/>
      <c r="T876" s="116"/>
      <c r="U876" s="116"/>
      <c r="V876" s="116"/>
      <c r="W876" s="116"/>
      <c r="X876" s="116"/>
      <c r="Y876" s="116"/>
    </row>
    <row r="877" spans="1:25" ht="15.75" customHeight="1">
      <c r="A877" s="116"/>
      <c r="B877" s="116"/>
      <c r="C877" s="116"/>
      <c r="D877" s="116"/>
      <c r="E877" s="116"/>
      <c r="F877" s="404"/>
      <c r="G877" s="116"/>
      <c r="H877" s="116"/>
      <c r="I877" s="116"/>
      <c r="J877" s="116"/>
      <c r="K877" s="116"/>
      <c r="L877" s="116"/>
      <c r="M877" s="116"/>
      <c r="N877" s="116"/>
      <c r="O877" s="116"/>
      <c r="P877" s="116"/>
      <c r="Q877" s="116"/>
      <c r="R877" s="116"/>
      <c r="S877" s="116"/>
      <c r="T877" s="116"/>
      <c r="U877" s="116"/>
      <c r="V877" s="116"/>
      <c r="W877" s="116"/>
      <c r="X877" s="116"/>
      <c r="Y877" s="116"/>
    </row>
    <row r="878" spans="1:25" ht="15.75" customHeight="1">
      <c r="A878" s="116"/>
      <c r="B878" s="116"/>
      <c r="C878" s="116"/>
      <c r="D878" s="116"/>
      <c r="E878" s="116"/>
      <c r="F878" s="404"/>
      <c r="G878" s="116"/>
      <c r="H878" s="116"/>
      <c r="I878" s="116"/>
      <c r="J878" s="116"/>
      <c r="K878" s="116"/>
      <c r="L878" s="116"/>
      <c r="M878" s="116"/>
      <c r="N878" s="116"/>
      <c r="O878" s="116"/>
      <c r="P878" s="116"/>
      <c r="Q878" s="116"/>
      <c r="R878" s="116"/>
      <c r="S878" s="116"/>
      <c r="T878" s="116"/>
      <c r="U878" s="116"/>
      <c r="V878" s="116"/>
      <c r="W878" s="116"/>
      <c r="X878" s="116"/>
      <c r="Y878" s="116"/>
    </row>
    <row r="879" spans="1:25" ht="15.75" customHeight="1">
      <c r="A879" s="116"/>
      <c r="B879" s="116"/>
      <c r="C879" s="116"/>
      <c r="D879" s="116"/>
      <c r="E879" s="116"/>
      <c r="F879" s="404"/>
      <c r="G879" s="116"/>
      <c r="H879" s="116"/>
      <c r="I879" s="116"/>
      <c r="J879" s="116"/>
      <c r="K879" s="116"/>
      <c r="L879" s="116"/>
      <c r="M879" s="116"/>
      <c r="N879" s="116"/>
      <c r="O879" s="116"/>
      <c r="P879" s="116"/>
      <c r="Q879" s="116"/>
      <c r="R879" s="116"/>
      <c r="S879" s="116"/>
      <c r="T879" s="116"/>
      <c r="U879" s="116"/>
      <c r="V879" s="116"/>
      <c r="W879" s="116"/>
      <c r="X879" s="116"/>
      <c r="Y879" s="116"/>
    </row>
    <row r="880" spans="1:25" ht="15.75" customHeight="1">
      <c r="A880" s="116"/>
      <c r="B880" s="116"/>
      <c r="C880" s="116"/>
      <c r="D880" s="116"/>
      <c r="E880" s="116"/>
      <c r="F880" s="404"/>
      <c r="G880" s="116"/>
      <c r="H880" s="116"/>
      <c r="I880" s="116"/>
      <c r="J880" s="116"/>
      <c r="K880" s="116"/>
      <c r="L880" s="116"/>
      <c r="M880" s="116"/>
      <c r="N880" s="116"/>
      <c r="O880" s="116"/>
      <c r="P880" s="116"/>
      <c r="Q880" s="116"/>
      <c r="R880" s="116"/>
      <c r="S880" s="116"/>
      <c r="T880" s="116"/>
      <c r="U880" s="116"/>
      <c r="V880" s="116"/>
      <c r="W880" s="116"/>
      <c r="X880" s="116"/>
      <c r="Y880" s="116"/>
    </row>
    <row r="881" spans="1:25" ht="15.75" customHeight="1">
      <c r="A881" s="116"/>
      <c r="B881" s="116"/>
      <c r="C881" s="116"/>
      <c r="D881" s="116"/>
      <c r="E881" s="116"/>
      <c r="F881" s="404"/>
      <c r="G881" s="116"/>
      <c r="H881" s="116"/>
      <c r="I881" s="116"/>
      <c r="J881" s="116"/>
      <c r="K881" s="116"/>
      <c r="L881" s="116"/>
      <c r="M881" s="116"/>
      <c r="N881" s="116"/>
      <c r="O881" s="116"/>
      <c r="P881" s="116"/>
      <c r="Q881" s="116"/>
      <c r="R881" s="116"/>
      <c r="S881" s="116"/>
      <c r="T881" s="116"/>
      <c r="U881" s="116"/>
      <c r="V881" s="116"/>
      <c r="W881" s="116"/>
      <c r="X881" s="116"/>
      <c r="Y881" s="116"/>
    </row>
    <row r="882" spans="1:25" ht="15.75" customHeight="1">
      <c r="A882" s="116"/>
      <c r="B882" s="116"/>
      <c r="C882" s="116"/>
      <c r="D882" s="116"/>
      <c r="E882" s="116"/>
      <c r="F882" s="404"/>
      <c r="G882" s="116"/>
      <c r="H882" s="116"/>
      <c r="I882" s="116"/>
      <c r="J882" s="116"/>
      <c r="K882" s="116"/>
      <c r="L882" s="116"/>
      <c r="M882" s="116"/>
      <c r="N882" s="116"/>
      <c r="O882" s="116"/>
      <c r="P882" s="116"/>
      <c r="Q882" s="116"/>
      <c r="R882" s="116"/>
      <c r="S882" s="116"/>
      <c r="T882" s="116"/>
      <c r="U882" s="116"/>
      <c r="V882" s="116"/>
      <c r="W882" s="116"/>
      <c r="X882" s="116"/>
      <c r="Y882" s="116"/>
    </row>
    <row r="883" spans="1:25" ht="15.75" customHeight="1">
      <c r="A883" s="116"/>
      <c r="B883" s="116"/>
      <c r="C883" s="116"/>
      <c r="D883" s="116"/>
      <c r="E883" s="116"/>
      <c r="F883" s="404"/>
      <c r="G883" s="116"/>
      <c r="H883" s="116"/>
      <c r="I883" s="116"/>
      <c r="J883" s="116"/>
      <c r="K883" s="116"/>
      <c r="L883" s="116"/>
      <c r="M883" s="116"/>
      <c r="N883" s="116"/>
      <c r="O883" s="116"/>
      <c r="P883" s="116"/>
      <c r="Q883" s="116"/>
      <c r="R883" s="116"/>
      <c r="S883" s="116"/>
      <c r="T883" s="116"/>
      <c r="U883" s="116"/>
      <c r="V883" s="116"/>
      <c r="W883" s="116"/>
      <c r="X883" s="116"/>
      <c r="Y883" s="116"/>
    </row>
    <row r="884" spans="1:25" ht="15.75" customHeight="1">
      <c r="A884" s="116"/>
      <c r="B884" s="116"/>
      <c r="C884" s="116"/>
      <c r="D884" s="116"/>
      <c r="E884" s="116"/>
      <c r="F884" s="404"/>
      <c r="G884" s="116"/>
      <c r="H884" s="116"/>
      <c r="I884" s="116"/>
      <c r="J884" s="116"/>
      <c r="K884" s="116"/>
      <c r="L884" s="116"/>
      <c r="M884" s="116"/>
      <c r="N884" s="116"/>
      <c r="O884" s="116"/>
      <c r="P884" s="116"/>
      <c r="Q884" s="116"/>
      <c r="R884" s="116"/>
      <c r="S884" s="116"/>
      <c r="T884" s="116"/>
      <c r="U884" s="116"/>
      <c r="V884" s="116"/>
      <c r="W884" s="116"/>
      <c r="X884" s="116"/>
      <c r="Y884" s="116"/>
    </row>
    <row r="885" spans="1:25" ht="15.75" customHeight="1">
      <c r="A885" s="116"/>
      <c r="B885" s="116"/>
      <c r="C885" s="116"/>
      <c r="D885" s="116"/>
      <c r="E885" s="116"/>
      <c r="F885" s="404"/>
      <c r="G885" s="116"/>
      <c r="H885" s="116"/>
      <c r="I885" s="116"/>
      <c r="J885" s="116"/>
      <c r="K885" s="116"/>
      <c r="L885" s="116"/>
      <c r="M885" s="116"/>
      <c r="N885" s="116"/>
      <c r="O885" s="116"/>
      <c r="P885" s="116"/>
      <c r="Q885" s="116"/>
      <c r="R885" s="116"/>
      <c r="S885" s="116"/>
      <c r="T885" s="116"/>
      <c r="U885" s="116"/>
      <c r="V885" s="116"/>
      <c r="W885" s="116"/>
      <c r="X885" s="116"/>
      <c r="Y885" s="116"/>
    </row>
    <row r="886" spans="1:25" ht="15.75" customHeight="1">
      <c r="A886" s="116"/>
      <c r="B886" s="116"/>
      <c r="C886" s="116"/>
      <c r="D886" s="116"/>
      <c r="E886" s="116"/>
      <c r="F886" s="404"/>
      <c r="G886" s="116"/>
      <c r="H886" s="116"/>
      <c r="I886" s="116"/>
      <c r="J886" s="116"/>
      <c r="K886" s="116"/>
      <c r="L886" s="116"/>
      <c r="M886" s="116"/>
      <c r="N886" s="116"/>
      <c r="O886" s="116"/>
      <c r="P886" s="116"/>
      <c r="Q886" s="116"/>
      <c r="R886" s="116"/>
      <c r="S886" s="116"/>
      <c r="T886" s="116"/>
      <c r="U886" s="116"/>
      <c r="V886" s="116"/>
      <c r="W886" s="116"/>
      <c r="X886" s="116"/>
      <c r="Y886" s="116"/>
    </row>
    <row r="887" spans="1:25" ht="15.75" customHeight="1">
      <c r="A887" s="116"/>
      <c r="B887" s="116"/>
      <c r="C887" s="116"/>
      <c r="D887" s="116"/>
      <c r="E887" s="116"/>
      <c r="F887" s="404"/>
      <c r="G887" s="116"/>
      <c r="H887" s="116"/>
      <c r="I887" s="116"/>
      <c r="J887" s="116"/>
      <c r="K887" s="116"/>
      <c r="L887" s="116"/>
      <c r="M887" s="116"/>
      <c r="N887" s="116"/>
      <c r="O887" s="116"/>
      <c r="P887" s="116"/>
      <c r="Q887" s="116"/>
      <c r="R887" s="116"/>
      <c r="S887" s="116"/>
      <c r="T887" s="116"/>
      <c r="U887" s="116"/>
      <c r="V887" s="116"/>
      <c r="W887" s="116"/>
      <c r="X887" s="116"/>
      <c r="Y887" s="116"/>
    </row>
    <row r="888" spans="1:25" ht="15.75" customHeight="1">
      <c r="A888" s="116"/>
      <c r="B888" s="116"/>
      <c r="C888" s="116"/>
      <c r="D888" s="116"/>
      <c r="E888" s="116"/>
      <c r="F888" s="404"/>
      <c r="G888" s="116"/>
      <c r="H888" s="116"/>
      <c r="I888" s="116"/>
      <c r="J888" s="116"/>
      <c r="K888" s="116"/>
      <c r="L888" s="116"/>
      <c r="M888" s="116"/>
      <c r="N888" s="116"/>
      <c r="O888" s="116"/>
      <c r="P888" s="116"/>
      <c r="Q888" s="116"/>
      <c r="R888" s="116"/>
      <c r="S888" s="116"/>
      <c r="T888" s="116"/>
      <c r="U888" s="116"/>
      <c r="V888" s="116"/>
      <c r="W888" s="116"/>
      <c r="X888" s="116"/>
      <c r="Y888" s="116"/>
    </row>
    <row r="889" spans="1:25" ht="15.75" customHeight="1">
      <c r="A889" s="116"/>
      <c r="B889" s="116"/>
      <c r="C889" s="116"/>
      <c r="D889" s="116"/>
      <c r="E889" s="116"/>
      <c r="F889" s="404"/>
      <c r="G889" s="116"/>
      <c r="H889" s="116"/>
      <c r="I889" s="116"/>
      <c r="J889" s="116"/>
      <c r="K889" s="116"/>
      <c r="L889" s="116"/>
      <c r="M889" s="116"/>
      <c r="N889" s="116"/>
      <c r="O889" s="116"/>
      <c r="P889" s="116"/>
      <c r="Q889" s="116"/>
      <c r="R889" s="116"/>
      <c r="S889" s="116"/>
      <c r="T889" s="116"/>
      <c r="U889" s="116"/>
      <c r="V889" s="116"/>
      <c r="W889" s="116"/>
      <c r="X889" s="116"/>
      <c r="Y889" s="116"/>
    </row>
    <row r="890" spans="1:25" ht="15.75" customHeight="1">
      <c r="A890" s="116"/>
      <c r="B890" s="116"/>
      <c r="C890" s="116"/>
      <c r="D890" s="116"/>
      <c r="E890" s="116"/>
      <c r="F890" s="404"/>
      <c r="G890" s="116"/>
      <c r="H890" s="116"/>
      <c r="I890" s="116"/>
      <c r="J890" s="116"/>
      <c r="K890" s="116"/>
      <c r="L890" s="116"/>
      <c r="M890" s="116"/>
      <c r="N890" s="116"/>
      <c r="O890" s="116"/>
      <c r="P890" s="116"/>
      <c r="Q890" s="116"/>
      <c r="R890" s="116"/>
      <c r="S890" s="116"/>
      <c r="T890" s="116"/>
      <c r="U890" s="116"/>
      <c r="V890" s="116"/>
      <c r="W890" s="116"/>
      <c r="X890" s="116"/>
      <c r="Y890" s="116"/>
    </row>
    <row r="891" spans="1:25" ht="15.75" customHeight="1">
      <c r="A891" s="116"/>
      <c r="B891" s="116"/>
      <c r="C891" s="116"/>
      <c r="D891" s="116"/>
      <c r="E891" s="116"/>
      <c r="F891" s="404"/>
      <c r="G891" s="116"/>
      <c r="H891" s="116"/>
      <c r="I891" s="116"/>
      <c r="J891" s="116"/>
      <c r="K891" s="116"/>
      <c r="L891" s="116"/>
      <c r="M891" s="116"/>
      <c r="N891" s="116"/>
      <c r="O891" s="116"/>
      <c r="P891" s="116"/>
      <c r="Q891" s="116"/>
      <c r="R891" s="116"/>
      <c r="S891" s="116"/>
      <c r="T891" s="116"/>
      <c r="U891" s="116"/>
      <c r="V891" s="116"/>
      <c r="W891" s="116"/>
      <c r="X891" s="116"/>
      <c r="Y891" s="116"/>
    </row>
    <row r="892" spans="1:25" ht="15.75" customHeight="1">
      <c r="A892" s="116"/>
      <c r="B892" s="116"/>
      <c r="C892" s="116"/>
      <c r="D892" s="116"/>
      <c r="E892" s="116"/>
      <c r="F892" s="404"/>
      <c r="G892" s="116"/>
      <c r="H892" s="116"/>
      <c r="I892" s="116"/>
      <c r="J892" s="116"/>
      <c r="K892" s="116"/>
      <c r="L892" s="116"/>
      <c r="M892" s="116"/>
      <c r="N892" s="116"/>
      <c r="O892" s="116"/>
      <c r="P892" s="116"/>
      <c r="Q892" s="116"/>
      <c r="R892" s="116"/>
      <c r="S892" s="116"/>
      <c r="T892" s="116"/>
      <c r="U892" s="116"/>
      <c r="V892" s="116"/>
      <c r="W892" s="116"/>
      <c r="X892" s="116"/>
      <c r="Y892" s="116"/>
    </row>
    <row r="893" spans="1:25" ht="15.75" customHeight="1">
      <c r="A893" s="116"/>
      <c r="B893" s="116"/>
      <c r="C893" s="116"/>
      <c r="D893" s="116"/>
      <c r="E893" s="116"/>
      <c r="F893" s="404"/>
      <c r="G893" s="116"/>
      <c r="H893" s="116"/>
      <c r="I893" s="116"/>
      <c r="J893" s="116"/>
      <c r="K893" s="116"/>
      <c r="L893" s="116"/>
      <c r="M893" s="116"/>
      <c r="N893" s="116"/>
      <c r="O893" s="116"/>
      <c r="P893" s="116"/>
      <c r="Q893" s="116"/>
      <c r="R893" s="116"/>
      <c r="S893" s="116"/>
      <c r="T893" s="116"/>
      <c r="U893" s="116"/>
      <c r="V893" s="116"/>
      <c r="W893" s="116"/>
      <c r="X893" s="116"/>
      <c r="Y893" s="116"/>
    </row>
    <row r="894" spans="1:25" ht="15.75" customHeight="1">
      <c r="A894" s="116"/>
      <c r="B894" s="116"/>
      <c r="C894" s="116"/>
      <c r="D894" s="116"/>
      <c r="E894" s="116"/>
      <c r="F894" s="404"/>
      <c r="G894" s="116"/>
      <c r="H894" s="116"/>
      <c r="I894" s="116"/>
      <c r="J894" s="116"/>
      <c r="K894" s="116"/>
      <c r="L894" s="116"/>
      <c r="M894" s="116"/>
      <c r="N894" s="116"/>
      <c r="O894" s="116"/>
      <c r="P894" s="116"/>
      <c r="Q894" s="116"/>
      <c r="R894" s="116"/>
      <c r="S894" s="116"/>
      <c r="T894" s="116"/>
      <c r="U894" s="116"/>
      <c r="V894" s="116"/>
      <c r="W894" s="116"/>
      <c r="X894" s="116"/>
      <c r="Y894" s="116"/>
    </row>
    <row r="895" spans="1:25" ht="15.75" customHeight="1">
      <c r="A895" s="116"/>
      <c r="B895" s="116"/>
      <c r="C895" s="116"/>
      <c r="D895" s="116"/>
      <c r="E895" s="116"/>
      <c r="F895" s="404"/>
      <c r="G895" s="116"/>
      <c r="H895" s="116"/>
      <c r="I895" s="116"/>
      <c r="J895" s="116"/>
      <c r="K895" s="116"/>
      <c r="L895" s="116"/>
      <c r="M895" s="116"/>
      <c r="N895" s="116"/>
      <c r="O895" s="116"/>
      <c r="P895" s="116"/>
      <c r="Q895" s="116"/>
      <c r="R895" s="116"/>
      <c r="S895" s="116"/>
      <c r="T895" s="116"/>
      <c r="U895" s="116"/>
      <c r="V895" s="116"/>
      <c r="W895" s="116"/>
      <c r="X895" s="116"/>
      <c r="Y895" s="116"/>
    </row>
    <row r="896" spans="1:25" ht="15.75" customHeight="1">
      <c r="A896" s="116"/>
      <c r="B896" s="116"/>
      <c r="C896" s="116"/>
      <c r="D896" s="116"/>
      <c r="E896" s="116"/>
      <c r="F896" s="404"/>
      <c r="G896" s="116"/>
      <c r="H896" s="116"/>
      <c r="I896" s="116"/>
      <c r="J896" s="116"/>
      <c r="K896" s="116"/>
      <c r="L896" s="116"/>
      <c r="M896" s="116"/>
      <c r="N896" s="116"/>
      <c r="O896" s="116"/>
      <c r="P896" s="116"/>
      <c r="Q896" s="116"/>
      <c r="R896" s="116"/>
      <c r="S896" s="116"/>
      <c r="T896" s="116"/>
      <c r="U896" s="116"/>
      <c r="V896" s="116"/>
      <c r="W896" s="116"/>
      <c r="X896" s="116"/>
      <c r="Y896" s="116"/>
    </row>
    <row r="897" spans="1:25" ht="15.75" customHeight="1">
      <c r="A897" s="116"/>
      <c r="B897" s="116"/>
      <c r="C897" s="116"/>
      <c r="D897" s="116"/>
      <c r="E897" s="116"/>
      <c r="F897" s="404"/>
      <c r="G897" s="116"/>
      <c r="H897" s="116"/>
      <c r="I897" s="116"/>
      <c r="J897" s="116"/>
      <c r="K897" s="116"/>
      <c r="L897" s="116"/>
      <c r="M897" s="116"/>
      <c r="N897" s="116"/>
      <c r="O897" s="116"/>
      <c r="P897" s="116"/>
      <c r="Q897" s="116"/>
      <c r="R897" s="116"/>
      <c r="S897" s="116"/>
      <c r="T897" s="116"/>
      <c r="U897" s="116"/>
      <c r="V897" s="116"/>
      <c r="W897" s="116"/>
      <c r="X897" s="116"/>
      <c r="Y897" s="116"/>
    </row>
    <row r="898" spans="1:25" ht="15.75" customHeight="1">
      <c r="A898" s="116"/>
      <c r="B898" s="116"/>
      <c r="C898" s="116"/>
      <c r="D898" s="116"/>
      <c r="E898" s="116"/>
      <c r="F898" s="404"/>
      <c r="G898" s="116"/>
      <c r="H898" s="116"/>
      <c r="I898" s="116"/>
      <c r="J898" s="116"/>
      <c r="K898" s="116"/>
      <c r="L898" s="116"/>
      <c r="M898" s="116"/>
      <c r="N898" s="116"/>
      <c r="O898" s="116"/>
      <c r="P898" s="116"/>
      <c r="Q898" s="116"/>
      <c r="R898" s="116"/>
      <c r="S898" s="116"/>
      <c r="T898" s="116"/>
      <c r="U898" s="116"/>
      <c r="V898" s="116"/>
      <c r="W898" s="116"/>
      <c r="X898" s="116"/>
      <c r="Y898" s="116"/>
    </row>
    <row r="899" spans="1:25" ht="15.75" customHeight="1">
      <c r="A899" s="116"/>
      <c r="B899" s="116"/>
      <c r="C899" s="116"/>
      <c r="D899" s="116"/>
      <c r="E899" s="116"/>
      <c r="F899" s="404"/>
      <c r="G899" s="116"/>
      <c r="H899" s="116"/>
      <c r="I899" s="116"/>
      <c r="J899" s="116"/>
      <c r="K899" s="116"/>
      <c r="L899" s="116"/>
      <c r="M899" s="116"/>
      <c r="N899" s="116"/>
      <c r="O899" s="116"/>
      <c r="P899" s="116"/>
      <c r="Q899" s="116"/>
      <c r="R899" s="116"/>
      <c r="S899" s="116"/>
      <c r="T899" s="116"/>
      <c r="U899" s="116"/>
      <c r="V899" s="116"/>
      <c r="W899" s="116"/>
      <c r="X899" s="116"/>
      <c r="Y899" s="116"/>
    </row>
    <row r="900" spans="1:25" ht="15.75" customHeight="1">
      <c r="A900" s="116"/>
      <c r="B900" s="116"/>
      <c r="C900" s="116"/>
      <c r="D900" s="116"/>
      <c r="E900" s="116"/>
      <c r="F900" s="404"/>
      <c r="G900" s="116"/>
      <c r="H900" s="116"/>
      <c r="I900" s="116"/>
      <c r="J900" s="116"/>
      <c r="K900" s="116"/>
      <c r="L900" s="116"/>
      <c r="M900" s="116"/>
      <c r="N900" s="116"/>
      <c r="O900" s="116"/>
      <c r="P900" s="116"/>
      <c r="Q900" s="116"/>
      <c r="R900" s="116"/>
      <c r="S900" s="116"/>
      <c r="T900" s="116"/>
      <c r="U900" s="116"/>
      <c r="V900" s="116"/>
      <c r="W900" s="116"/>
      <c r="X900" s="116"/>
      <c r="Y900" s="116"/>
    </row>
    <row r="901" spans="1:25" ht="15.75" customHeight="1">
      <c r="A901" s="116"/>
      <c r="B901" s="116"/>
      <c r="C901" s="116"/>
      <c r="D901" s="116"/>
      <c r="E901" s="116"/>
      <c r="F901" s="404"/>
      <c r="G901" s="116"/>
      <c r="H901" s="116"/>
      <c r="I901" s="116"/>
      <c r="J901" s="116"/>
      <c r="K901" s="116"/>
      <c r="L901" s="116"/>
      <c r="M901" s="116"/>
      <c r="N901" s="116"/>
      <c r="O901" s="116"/>
      <c r="P901" s="116"/>
      <c r="Q901" s="116"/>
      <c r="R901" s="116"/>
      <c r="S901" s="116"/>
      <c r="T901" s="116"/>
      <c r="U901" s="116"/>
      <c r="V901" s="116"/>
      <c r="W901" s="116"/>
      <c r="X901" s="116"/>
      <c r="Y901" s="116"/>
    </row>
    <row r="902" spans="1:25" ht="15.75" customHeight="1">
      <c r="A902" s="116"/>
      <c r="B902" s="116"/>
      <c r="C902" s="116"/>
      <c r="D902" s="116"/>
      <c r="E902" s="116"/>
      <c r="F902" s="404"/>
      <c r="G902" s="116"/>
      <c r="H902" s="116"/>
      <c r="I902" s="116"/>
      <c r="J902" s="116"/>
      <c r="K902" s="116"/>
      <c r="L902" s="116"/>
      <c r="M902" s="116"/>
      <c r="N902" s="116"/>
      <c r="O902" s="116"/>
      <c r="P902" s="116"/>
      <c r="Q902" s="116"/>
      <c r="R902" s="116"/>
      <c r="S902" s="116"/>
      <c r="T902" s="116"/>
      <c r="U902" s="116"/>
      <c r="V902" s="116"/>
      <c r="W902" s="116"/>
      <c r="X902" s="116"/>
      <c r="Y902" s="116"/>
    </row>
    <row r="903" spans="1:25" ht="15.75" customHeight="1">
      <c r="A903" s="116"/>
      <c r="B903" s="116"/>
      <c r="C903" s="116"/>
      <c r="D903" s="116"/>
      <c r="E903" s="116"/>
      <c r="F903" s="404"/>
      <c r="G903" s="116"/>
      <c r="H903" s="116"/>
      <c r="I903" s="116"/>
      <c r="J903" s="116"/>
      <c r="K903" s="116"/>
      <c r="L903" s="116"/>
      <c r="M903" s="116"/>
      <c r="N903" s="116"/>
      <c r="O903" s="116"/>
      <c r="P903" s="116"/>
      <c r="Q903" s="116"/>
      <c r="R903" s="116"/>
      <c r="S903" s="116"/>
      <c r="T903" s="116"/>
      <c r="U903" s="116"/>
      <c r="V903" s="116"/>
      <c r="W903" s="116"/>
      <c r="X903" s="116"/>
      <c r="Y903" s="116"/>
    </row>
    <row r="904" spans="1:25" ht="15.75" customHeight="1">
      <c r="A904" s="116"/>
      <c r="B904" s="116"/>
      <c r="C904" s="116"/>
      <c r="D904" s="116"/>
      <c r="E904" s="116"/>
      <c r="F904" s="404"/>
      <c r="G904" s="116"/>
      <c r="H904" s="116"/>
      <c r="I904" s="116"/>
      <c r="J904" s="116"/>
      <c r="K904" s="116"/>
      <c r="L904" s="116"/>
      <c r="M904" s="116"/>
      <c r="N904" s="116"/>
      <c r="O904" s="116"/>
      <c r="P904" s="116"/>
      <c r="Q904" s="116"/>
      <c r="R904" s="116"/>
      <c r="S904" s="116"/>
      <c r="T904" s="116"/>
      <c r="U904" s="116"/>
      <c r="V904" s="116"/>
      <c r="W904" s="116"/>
      <c r="X904" s="116"/>
      <c r="Y904" s="116"/>
    </row>
    <row r="905" spans="1:25" ht="15.75" customHeight="1">
      <c r="A905" s="116"/>
      <c r="B905" s="116"/>
      <c r="C905" s="116"/>
      <c r="D905" s="116"/>
      <c r="E905" s="116"/>
      <c r="F905" s="404"/>
      <c r="G905" s="116"/>
      <c r="H905" s="116"/>
      <c r="I905" s="116"/>
      <c r="J905" s="116"/>
      <c r="K905" s="116"/>
      <c r="L905" s="116"/>
      <c r="M905" s="116"/>
      <c r="N905" s="116"/>
      <c r="O905" s="116"/>
      <c r="P905" s="116"/>
      <c r="Q905" s="116"/>
      <c r="R905" s="116"/>
      <c r="S905" s="116"/>
      <c r="T905" s="116"/>
      <c r="U905" s="116"/>
      <c r="V905" s="116"/>
      <c r="W905" s="116"/>
      <c r="X905" s="116"/>
      <c r="Y905" s="116"/>
    </row>
    <row r="906" spans="1:25" ht="15.75" customHeight="1">
      <c r="A906" s="116"/>
      <c r="B906" s="116"/>
      <c r="C906" s="116"/>
      <c r="D906" s="116"/>
      <c r="E906" s="116"/>
      <c r="F906" s="404"/>
      <c r="G906" s="116"/>
      <c r="H906" s="116"/>
      <c r="I906" s="116"/>
      <c r="J906" s="116"/>
      <c r="K906" s="116"/>
      <c r="L906" s="116"/>
      <c r="M906" s="116"/>
      <c r="N906" s="116"/>
      <c r="O906" s="116"/>
      <c r="P906" s="116"/>
      <c r="Q906" s="116"/>
      <c r="R906" s="116"/>
      <c r="S906" s="116"/>
      <c r="T906" s="116"/>
      <c r="U906" s="116"/>
      <c r="V906" s="116"/>
      <c r="W906" s="116"/>
      <c r="X906" s="116"/>
      <c r="Y906" s="116"/>
    </row>
    <row r="907" spans="1:25" ht="15.75" customHeight="1">
      <c r="A907" s="116"/>
      <c r="B907" s="116"/>
      <c r="C907" s="116"/>
      <c r="D907" s="116"/>
      <c r="E907" s="116"/>
      <c r="F907" s="404"/>
      <c r="G907" s="116"/>
      <c r="H907" s="116"/>
      <c r="I907" s="116"/>
      <c r="J907" s="116"/>
      <c r="K907" s="116"/>
      <c r="L907" s="116"/>
      <c r="M907" s="116"/>
      <c r="N907" s="116"/>
      <c r="O907" s="116"/>
      <c r="P907" s="116"/>
      <c r="Q907" s="116"/>
      <c r="R907" s="116"/>
      <c r="S907" s="116"/>
      <c r="T907" s="116"/>
      <c r="U907" s="116"/>
      <c r="V907" s="116"/>
      <c r="W907" s="116"/>
      <c r="X907" s="116"/>
      <c r="Y907" s="116"/>
    </row>
    <row r="908" spans="1:25" ht="15.75" customHeight="1">
      <c r="A908" s="116"/>
      <c r="B908" s="116"/>
      <c r="C908" s="116"/>
      <c r="D908" s="116"/>
      <c r="E908" s="116"/>
      <c r="F908" s="404"/>
      <c r="G908" s="116"/>
      <c r="H908" s="116"/>
      <c r="I908" s="116"/>
      <c r="J908" s="116"/>
      <c r="K908" s="116"/>
      <c r="L908" s="116"/>
      <c r="M908" s="116"/>
      <c r="N908" s="116"/>
      <c r="O908" s="116"/>
      <c r="P908" s="116"/>
      <c r="Q908" s="116"/>
      <c r="R908" s="116"/>
      <c r="S908" s="116"/>
      <c r="T908" s="116"/>
      <c r="U908" s="116"/>
      <c r="V908" s="116"/>
      <c r="W908" s="116"/>
      <c r="X908" s="116"/>
      <c r="Y908" s="116"/>
    </row>
    <row r="909" spans="1:25" ht="15.75" customHeight="1">
      <c r="A909" s="116"/>
      <c r="B909" s="116"/>
      <c r="C909" s="116"/>
      <c r="D909" s="116"/>
      <c r="E909" s="116"/>
      <c r="F909" s="404"/>
      <c r="G909" s="116"/>
      <c r="H909" s="116"/>
      <c r="I909" s="116"/>
      <c r="J909" s="116"/>
      <c r="K909" s="116"/>
      <c r="L909" s="116"/>
      <c r="M909" s="116"/>
      <c r="N909" s="116"/>
      <c r="O909" s="116"/>
      <c r="P909" s="116"/>
      <c r="Q909" s="116"/>
      <c r="R909" s="116"/>
      <c r="S909" s="116"/>
      <c r="T909" s="116"/>
      <c r="U909" s="116"/>
      <c r="V909" s="116"/>
      <c r="W909" s="116"/>
      <c r="X909" s="116"/>
      <c r="Y909" s="116"/>
    </row>
    <row r="910" spans="1:25" ht="15.75" customHeight="1">
      <c r="A910" s="116"/>
      <c r="B910" s="116"/>
      <c r="C910" s="116"/>
      <c r="D910" s="116"/>
      <c r="E910" s="116"/>
      <c r="F910" s="404"/>
      <c r="G910" s="116"/>
      <c r="H910" s="116"/>
      <c r="I910" s="116"/>
      <c r="J910" s="116"/>
      <c r="K910" s="116"/>
      <c r="L910" s="116"/>
      <c r="M910" s="116"/>
      <c r="N910" s="116"/>
      <c r="O910" s="116"/>
      <c r="P910" s="116"/>
      <c r="Q910" s="116"/>
      <c r="R910" s="116"/>
      <c r="S910" s="116"/>
      <c r="T910" s="116"/>
      <c r="U910" s="116"/>
      <c r="V910" s="116"/>
      <c r="W910" s="116"/>
      <c r="X910" s="116"/>
      <c r="Y910" s="116"/>
    </row>
    <row r="911" spans="1:25" ht="15.75" customHeight="1">
      <c r="A911" s="116"/>
      <c r="B911" s="116"/>
      <c r="C911" s="116"/>
      <c r="D911" s="116"/>
      <c r="E911" s="116"/>
      <c r="F911" s="404"/>
      <c r="G911" s="116"/>
      <c r="H911" s="116"/>
      <c r="I911" s="116"/>
      <c r="J911" s="116"/>
      <c r="K911" s="116"/>
      <c r="L911" s="116"/>
      <c r="M911" s="116"/>
      <c r="N911" s="116"/>
      <c r="O911" s="116"/>
      <c r="P911" s="116"/>
      <c r="Q911" s="116"/>
      <c r="R911" s="116"/>
      <c r="S911" s="116"/>
      <c r="T911" s="116"/>
      <c r="U911" s="116"/>
      <c r="V911" s="116"/>
      <c r="W911" s="116"/>
      <c r="X911" s="116"/>
      <c r="Y911" s="116"/>
    </row>
    <row r="912" spans="1:25" ht="15.75" customHeight="1">
      <c r="A912" s="116"/>
      <c r="B912" s="116"/>
      <c r="C912" s="116"/>
      <c r="D912" s="116"/>
      <c r="E912" s="116"/>
      <c r="F912" s="404"/>
      <c r="G912" s="116"/>
      <c r="H912" s="116"/>
      <c r="I912" s="116"/>
      <c r="J912" s="116"/>
      <c r="K912" s="116"/>
      <c r="L912" s="116"/>
      <c r="M912" s="116"/>
      <c r="N912" s="116"/>
      <c r="O912" s="116"/>
      <c r="P912" s="116"/>
      <c r="Q912" s="116"/>
      <c r="R912" s="116"/>
      <c r="S912" s="116"/>
      <c r="T912" s="116"/>
      <c r="U912" s="116"/>
      <c r="V912" s="116"/>
      <c r="W912" s="116"/>
      <c r="X912" s="116"/>
      <c r="Y912" s="116"/>
    </row>
    <row r="913" spans="1:25" ht="15.75" customHeight="1">
      <c r="A913" s="116"/>
      <c r="B913" s="116"/>
      <c r="C913" s="116"/>
      <c r="D913" s="116"/>
      <c r="E913" s="116"/>
      <c r="F913" s="404"/>
      <c r="G913" s="116"/>
      <c r="H913" s="116"/>
      <c r="I913" s="116"/>
      <c r="J913" s="116"/>
      <c r="K913" s="116"/>
      <c r="L913" s="116"/>
      <c r="M913" s="116"/>
      <c r="N913" s="116"/>
      <c r="O913" s="116"/>
      <c r="P913" s="116"/>
      <c r="Q913" s="116"/>
      <c r="R913" s="116"/>
      <c r="S913" s="116"/>
      <c r="T913" s="116"/>
      <c r="U913" s="116"/>
      <c r="V913" s="116"/>
      <c r="W913" s="116"/>
      <c r="X913" s="116"/>
      <c r="Y913" s="116"/>
    </row>
    <row r="914" spans="1:25" ht="15.75" customHeight="1">
      <c r="A914" s="116"/>
      <c r="B914" s="116"/>
      <c r="C914" s="116"/>
      <c r="D914" s="116"/>
      <c r="E914" s="116"/>
      <c r="F914" s="404"/>
      <c r="G914" s="116"/>
      <c r="H914" s="116"/>
      <c r="I914" s="116"/>
      <c r="J914" s="116"/>
      <c r="K914" s="116"/>
      <c r="L914" s="116"/>
      <c r="M914" s="116"/>
      <c r="N914" s="116"/>
      <c r="O914" s="116"/>
      <c r="P914" s="116"/>
      <c r="Q914" s="116"/>
      <c r="R914" s="116"/>
      <c r="S914" s="116"/>
      <c r="T914" s="116"/>
      <c r="U914" s="116"/>
      <c r="V914" s="116"/>
      <c r="W914" s="116"/>
      <c r="X914" s="116"/>
      <c r="Y914" s="116"/>
    </row>
    <row r="915" spans="1:25" ht="15.75" customHeight="1">
      <c r="A915" s="116"/>
      <c r="B915" s="116"/>
      <c r="C915" s="116"/>
      <c r="D915" s="116"/>
      <c r="E915" s="116"/>
      <c r="F915" s="404"/>
      <c r="G915" s="116"/>
      <c r="H915" s="116"/>
      <c r="I915" s="116"/>
      <c r="J915" s="116"/>
      <c r="K915" s="116"/>
      <c r="L915" s="116"/>
      <c r="M915" s="116"/>
      <c r="N915" s="116"/>
      <c r="O915" s="116"/>
      <c r="P915" s="116"/>
      <c r="Q915" s="116"/>
      <c r="R915" s="116"/>
      <c r="S915" s="116"/>
      <c r="T915" s="116"/>
      <c r="U915" s="116"/>
      <c r="V915" s="116"/>
      <c r="W915" s="116"/>
      <c r="X915" s="116"/>
      <c r="Y915" s="116"/>
    </row>
    <row r="916" spans="1:25" ht="15.75" customHeight="1">
      <c r="A916" s="116"/>
      <c r="B916" s="116"/>
      <c r="C916" s="116"/>
      <c r="D916" s="116"/>
      <c r="E916" s="116"/>
      <c r="F916" s="404"/>
      <c r="G916" s="116"/>
      <c r="H916" s="116"/>
      <c r="I916" s="116"/>
      <c r="J916" s="116"/>
      <c r="K916" s="116"/>
      <c r="L916" s="116"/>
      <c r="M916" s="116"/>
      <c r="N916" s="116"/>
      <c r="O916" s="116"/>
      <c r="P916" s="116"/>
      <c r="Q916" s="116"/>
      <c r="R916" s="116"/>
      <c r="S916" s="116"/>
      <c r="T916" s="116"/>
      <c r="U916" s="116"/>
      <c r="V916" s="116"/>
      <c r="W916" s="116"/>
      <c r="X916" s="116"/>
      <c r="Y916" s="116"/>
    </row>
    <row r="917" spans="1:25" ht="15.75" customHeight="1">
      <c r="A917" s="116"/>
      <c r="B917" s="116"/>
      <c r="C917" s="116"/>
      <c r="D917" s="116"/>
      <c r="E917" s="116"/>
      <c r="F917" s="404"/>
      <c r="G917" s="116"/>
      <c r="H917" s="116"/>
      <c r="I917" s="116"/>
      <c r="J917" s="116"/>
      <c r="K917" s="116"/>
      <c r="L917" s="116"/>
      <c r="M917" s="116"/>
      <c r="N917" s="116"/>
      <c r="O917" s="116"/>
      <c r="P917" s="116"/>
      <c r="Q917" s="116"/>
      <c r="R917" s="116"/>
      <c r="S917" s="116"/>
      <c r="T917" s="116"/>
      <c r="U917" s="116"/>
      <c r="V917" s="116"/>
      <c r="W917" s="116"/>
      <c r="X917" s="116"/>
      <c r="Y917" s="116"/>
    </row>
    <row r="918" spans="1:25" ht="15.75" customHeight="1">
      <c r="A918" s="116"/>
      <c r="B918" s="116"/>
      <c r="C918" s="116"/>
      <c r="D918" s="116"/>
      <c r="E918" s="116"/>
      <c r="F918" s="404"/>
      <c r="G918" s="116"/>
      <c r="H918" s="116"/>
      <c r="I918" s="116"/>
      <c r="J918" s="116"/>
      <c r="K918" s="116"/>
      <c r="L918" s="116"/>
      <c r="M918" s="116"/>
      <c r="N918" s="116"/>
      <c r="O918" s="116"/>
      <c r="P918" s="116"/>
      <c r="Q918" s="116"/>
      <c r="R918" s="116"/>
      <c r="S918" s="116"/>
      <c r="T918" s="116"/>
      <c r="U918" s="116"/>
      <c r="V918" s="116"/>
      <c r="W918" s="116"/>
      <c r="X918" s="116"/>
      <c r="Y918" s="116"/>
    </row>
    <row r="919" spans="1:25" ht="15.75" customHeight="1">
      <c r="A919" s="116"/>
      <c r="B919" s="116"/>
      <c r="C919" s="116"/>
      <c r="D919" s="116"/>
      <c r="E919" s="116"/>
      <c r="F919" s="404"/>
      <c r="G919" s="116"/>
      <c r="H919" s="116"/>
      <c r="I919" s="116"/>
      <c r="J919" s="116"/>
      <c r="K919" s="116"/>
      <c r="L919" s="116"/>
      <c r="M919" s="116"/>
      <c r="N919" s="116"/>
      <c r="O919" s="116"/>
      <c r="P919" s="116"/>
      <c r="Q919" s="116"/>
      <c r="R919" s="116"/>
      <c r="S919" s="116"/>
      <c r="T919" s="116"/>
      <c r="U919" s="116"/>
      <c r="V919" s="116"/>
      <c r="W919" s="116"/>
      <c r="X919" s="116"/>
      <c r="Y919" s="116"/>
    </row>
    <row r="920" spans="1:25" ht="15.75" customHeight="1">
      <c r="A920" s="116"/>
      <c r="B920" s="116"/>
      <c r="C920" s="116"/>
      <c r="D920" s="116"/>
      <c r="E920" s="116"/>
      <c r="F920" s="404"/>
      <c r="G920" s="116"/>
      <c r="H920" s="116"/>
      <c r="I920" s="116"/>
      <c r="J920" s="116"/>
      <c r="K920" s="116"/>
      <c r="L920" s="116"/>
      <c r="M920" s="116"/>
      <c r="N920" s="116"/>
      <c r="O920" s="116"/>
      <c r="P920" s="116"/>
      <c r="Q920" s="116"/>
      <c r="R920" s="116"/>
      <c r="S920" s="116"/>
      <c r="T920" s="116"/>
      <c r="U920" s="116"/>
      <c r="V920" s="116"/>
      <c r="W920" s="116"/>
      <c r="X920" s="116"/>
      <c r="Y920" s="116"/>
    </row>
    <row r="921" spans="1:25" ht="15.75" customHeight="1">
      <c r="A921" s="116"/>
      <c r="B921" s="116"/>
      <c r="C921" s="116"/>
      <c r="D921" s="116"/>
      <c r="E921" s="116"/>
      <c r="F921" s="404"/>
      <c r="G921" s="116"/>
      <c r="H921" s="116"/>
      <c r="I921" s="116"/>
      <c r="J921" s="116"/>
      <c r="K921" s="116"/>
      <c r="L921" s="116"/>
      <c r="M921" s="116"/>
      <c r="N921" s="116"/>
      <c r="O921" s="116"/>
      <c r="P921" s="116"/>
      <c r="Q921" s="116"/>
      <c r="R921" s="116"/>
      <c r="S921" s="116"/>
      <c r="T921" s="116"/>
      <c r="U921" s="116"/>
      <c r="V921" s="116"/>
      <c r="W921" s="116"/>
      <c r="X921" s="116"/>
      <c r="Y921" s="116"/>
    </row>
    <row r="922" spans="1:25" ht="15.75" customHeight="1">
      <c r="A922" s="116"/>
      <c r="B922" s="116"/>
      <c r="C922" s="116"/>
      <c r="D922" s="116"/>
      <c r="E922" s="116"/>
      <c r="F922" s="404"/>
      <c r="G922" s="116"/>
      <c r="H922" s="116"/>
      <c r="I922" s="116"/>
      <c r="J922" s="116"/>
      <c r="K922" s="116"/>
      <c r="L922" s="116"/>
      <c r="M922" s="116"/>
      <c r="N922" s="116"/>
      <c r="O922" s="116"/>
      <c r="P922" s="116"/>
      <c r="Q922" s="116"/>
      <c r="R922" s="116"/>
      <c r="S922" s="116"/>
      <c r="T922" s="116"/>
      <c r="U922" s="116"/>
      <c r="V922" s="116"/>
      <c r="W922" s="116"/>
      <c r="X922" s="116"/>
      <c r="Y922" s="116"/>
    </row>
    <row r="923" spans="1:25" ht="15.75" customHeight="1">
      <c r="A923" s="116"/>
      <c r="B923" s="116"/>
      <c r="C923" s="116"/>
      <c r="D923" s="116"/>
      <c r="E923" s="116"/>
      <c r="F923" s="404"/>
      <c r="G923" s="116"/>
      <c r="H923" s="116"/>
      <c r="I923" s="116"/>
      <c r="J923" s="116"/>
      <c r="K923" s="116"/>
      <c r="L923" s="116"/>
      <c r="M923" s="116"/>
      <c r="N923" s="116"/>
      <c r="O923" s="116"/>
      <c r="P923" s="116"/>
      <c r="Q923" s="116"/>
      <c r="R923" s="116"/>
      <c r="S923" s="116"/>
      <c r="T923" s="116"/>
      <c r="U923" s="116"/>
      <c r="V923" s="116"/>
      <c r="W923" s="116"/>
      <c r="X923" s="116"/>
      <c r="Y923" s="116"/>
    </row>
    <row r="924" spans="1:25" ht="15.75" customHeight="1">
      <c r="A924" s="116"/>
      <c r="B924" s="116"/>
      <c r="C924" s="116"/>
      <c r="D924" s="116"/>
      <c r="E924" s="116"/>
      <c r="F924" s="404"/>
      <c r="G924" s="116"/>
      <c r="H924" s="116"/>
      <c r="I924" s="116"/>
      <c r="J924" s="116"/>
      <c r="K924" s="116"/>
      <c r="L924" s="116"/>
      <c r="M924" s="116"/>
      <c r="N924" s="116"/>
      <c r="O924" s="116"/>
      <c r="P924" s="116"/>
      <c r="Q924" s="116"/>
      <c r="R924" s="116"/>
      <c r="S924" s="116"/>
      <c r="T924" s="116"/>
      <c r="U924" s="116"/>
      <c r="V924" s="116"/>
      <c r="W924" s="116"/>
      <c r="X924" s="116"/>
      <c r="Y924" s="116"/>
    </row>
    <row r="925" spans="1:25" ht="15.75" customHeight="1">
      <c r="A925" s="116"/>
      <c r="B925" s="116"/>
      <c r="C925" s="116"/>
      <c r="D925" s="116"/>
      <c r="E925" s="116"/>
      <c r="F925" s="404"/>
      <c r="G925" s="116"/>
      <c r="H925" s="116"/>
      <c r="I925" s="116"/>
      <c r="J925" s="116"/>
      <c r="K925" s="116"/>
      <c r="L925" s="116"/>
      <c r="M925" s="116"/>
      <c r="N925" s="116"/>
      <c r="O925" s="116"/>
      <c r="P925" s="116"/>
      <c r="Q925" s="116"/>
      <c r="R925" s="116"/>
      <c r="S925" s="116"/>
      <c r="T925" s="116"/>
      <c r="U925" s="116"/>
      <c r="V925" s="116"/>
      <c r="W925" s="116"/>
      <c r="X925" s="116"/>
      <c r="Y925" s="116"/>
    </row>
    <row r="926" spans="1:25" ht="15.75" customHeight="1">
      <c r="A926" s="116"/>
      <c r="B926" s="116"/>
      <c r="C926" s="116"/>
      <c r="D926" s="116"/>
      <c r="E926" s="116"/>
      <c r="F926" s="404"/>
      <c r="G926" s="116"/>
      <c r="H926" s="116"/>
      <c r="I926" s="116"/>
      <c r="J926" s="116"/>
      <c r="K926" s="116"/>
      <c r="L926" s="116"/>
      <c r="M926" s="116"/>
      <c r="N926" s="116"/>
      <c r="O926" s="116"/>
      <c r="P926" s="116"/>
      <c r="Q926" s="116"/>
      <c r="R926" s="116"/>
      <c r="S926" s="116"/>
      <c r="T926" s="116"/>
      <c r="U926" s="116"/>
      <c r="V926" s="116"/>
      <c r="W926" s="116"/>
      <c r="X926" s="116"/>
      <c r="Y926" s="116"/>
    </row>
    <row r="927" spans="1:25" ht="15.75" customHeight="1">
      <c r="A927" s="116"/>
      <c r="B927" s="116"/>
      <c r="C927" s="116"/>
      <c r="D927" s="116"/>
      <c r="E927" s="116"/>
      <c r="F927" s="404"/>
      <c r="G927" s="116"/>
      <c r="H927" s="116"/>
      <c r="I927" s="116"/>
      <c r="J927" s="116"/>
      <c r="K927" s="116"/>
      <c r="L927" s="116"/>
      <c r="M927" s="116"/>
      <c r="N927" s="116"/>
      <c r="O927" s="116"/>
      <c r="P927" s="116"/>
      <c r="Q927" s="116"/>
      <c r="R927" s="116"/>
      <c r="S927" s="116"/>
      <c r="T927" s="116"/>
      <c r="U927" s="116"/>
      <c r="V927" s="116"/>
      <c r="W927" s="116"/>
      <c r="X927" s="116"/>
      <c r="Y927" s="116"/>
    </row>
    <row r="928" spans="1:25" ht="15.75" customHeight="1">
      <c r="A928" s="116"/>
      <c r="B928" s="116"/>
      <c r="C928" s="116"/>
      <c r="D928" s="116"/>
      <c r="E928" s="116"/>
      <c r="F928" s="404"/>
      <c r="G928" s="116"/>
      <c r="H928" s="116"/>
      <c r="I928" s="116"/>
      <c r="J928" s="116"/>
      <c r="K928" s="116"/>
      <c r="L928" s="116"/>
      <c r="M928" s="116"/>
      <c r="N928" s="116"/>
      <c r="O928" s="116"/>
      <c r="P928" s="116"/>
      <c r="Q928" s="116"/>
      <c r="R928" s="116"/>
      <c r="S928" s="116"/>
      <c r="T928" s="116"/>
      <c r="U928" s="116"/>
      <c r="V928" s="116"/>
      <c r="W928" s="116"/>
      <c r="X928" s="116"/>
      <c r="Y928" s="116"/>
    </row>
    <row r="929" spans="1:25" ht="15.75" customHeight="1">
      <c r="A929" s="116"/>
      <c r="B929" s="116"/>
      <c r="C929" s="116"/>
      <c r="D929" s="116"/>
      <c r="E929" s="116"/>
      <c r="F929" s="404"/>
      <c r="G929" s="116"/>
      <c r="H929" s="116"/>
      <c r="I929" s="116"/>
      <c r="J929" s="116"/>
      <c r="K929" s="116"/>
      <c r="L929" s="116"/>
      <c r="M929" s="116"/>
      <c r="N929" s="116"/>
      <c r="O929" s="116"/>
      <c r="P929" s="116"/>
      <c r="Q929" s="116"/>
      <c r="R929" s="116"/>
      <c r="S929" s="116"/>
      <c r="T929" s="116"/>
      <c r="U929" s="116"/>
      <c r="V929" s="116"/>
      <c r="W929" s="116"/>
      <c r="X929" s="116"/>
      <c r="Y929" s="116"/>
    </row>
    <row r="930" spans="1:25" ht="15.75" customHeight="1">
      <c r="A930" s="116"/>
      <c r="B930" s="116"/>
      <c r="C930" s="116"/>
      <c r="D930" s="116"/>
      <c r="E930" s="116"/>
      <c r="F930" s="404"/>
      <c r="G930" s="116"/>
      <c r="H930" s="116"/>
      <c r="I930" s="116"/>
      <c r="J930" s="116"/>
      <c r="K930" s="116"/>
      <c r="L930" s="116"/>
      <c r="M930" s="116"/>
      <c r="N930" s="116"/>
      <c r="O930" s="116"/>
      <c r="P930" s="116"/>
      <c r="Q930" s="116"/>
      <c r="R930" s="116"/>
      <c r="S930" s="116"/>
      <c r="T930" s="116"/>
      <c r="U930" s="116"/>
      <c r="V930" s="116"/>
      <c r="W930" s="116"/>
      <c r="X930" s="116"/>
      <c r="Y930" s="116"/>
    </row>
    <row r="931" spans="1:25" ht="15.75" customHeight="1">
      <c r="A931" s="116"/>
      <c r="B931" s="116"/>
      <c r="C931" s="116"/>
      <c r="D931" s="116"/>
      <c r="E931" s="116"/>
      <c r="F931" s="404"/>
      <c r="G931" s="116"/>
      <c r="H931" s="116"/>
      <c r="I931" s="116"/>
      <c r="J931" s="116"/>
      <c r="K931" s="116"/>
      <c r="L931" s="116"/>
      <c r="M931" s="116"/>
      <c r="N931" s="116"/>
      <c r="O931" s="116"/>
      <c r="P931" s="116"/>
      <c r="Q931" s="116"/>
      <c r="R931" s="116"/>
      <c r="S931" s="116"/>
      <c r="T931" s="116"/>
      <c r="U931" s="116"/>
      <c r="V931" s="116"/>
      <c r="W931" s="116"/>
      <c r="X931" s="116"/>
      <c r="Y931" s="116"/>
    </row>
    <row r="932" spans="1:25" ht="15.75" customHeight="1">
      <c r="A932" s="116"/>
      <c r="B932" s="116"/>
      <c r="C932" s="116"/>
      <c r="D932" s="116"/>
      <c r="E932" s="116"/>
      <c r="F932" s="404"/>
      <c r="G932" s="116"/>
      <c r="H932" s="116"/>
      <c r="I932" s="116"/>
      <c r="J932" s="116"/>
      <c r="K932" s="116"/>
      <c r="L932" s="116"/>
      <c r="M932" s="116"/>
      <c r="N932" s="116"/>
      <c r="O932" s="116"/>
      <c r="P932" s="116"/>
      <c r="Q932" s="116"/>
      <c r="R932" s="116"/>
      <c r="S932" s="116"/>
      <c r="T932" s="116"/>
      <c r="U932" s="116"/>
      <c r="V932" s="116"/>
      <c r="W932" s="116"/>
      <c r="X932" s="116"/>
      <c r="Y932" s="116"/>
    </row>
    <row r="933" spans="1:25" ht="15.75" customHeight="1">
      <c r="A933" s="116"/>
      <c r="B933" s="116"/>
      <c r="C933" s="116"/>
      <c r="D933" s="116"/>
      <c r="E933" s="116"/>
      <c r="F933" s="404"/>
      <c r="G933" s="116"/>
      <c r="H933" s="116"/>
      <c r="I933" s="116"/>
      <c r="J933" s="116"/>
      <c r="K933" s="116"/>
      <c r="L933" s="116"/>
      <c r="M933" s="116"/>
      <c r="N933" s="116"/>
      <c r="O933" s="116"/>
      <c r="P933" s="116"/>
      <c r="Q933" s="116"/>
      <c r="R933" s="116"/>
      <c r="S933" s="116"/>
      <c r="T933" s="116"/>
      <c r="U933" s="116"/>
      <c r="V933" s="116"/>
      <c r="W933" s="116"/>
      <c r="X933" s="116"/>
      <c r="Y933" s="116"/>
    </row>
    <row r="934" spans="1:25" ht="15.75" customHeight="1">
      <c r="A934" s="116"/>
      <c r="B934" s="116"/>
      <c r="C934" s="116"/>
      <c r="D934" s="116"/>
      <c r="E934" s="116"/>
      <c r="F934" s="404"/>
      <c r="G934" s="116"/>
      <c r="H934" s="116"/>
      <c r="I934" s="116"/>
      <c r="J934" s="116"/>
      <c r="K934" s="116"/>
      <c r="L934" s="116"/>
      <c r="M934" s="116"/>
      <c r="N934" s="116"/>
      <c r="O934" s="116"/>
      <c r="P934" s="116"/>
      <c r="Q934" s="116"/>
      <c r="R934" s="116"/>
      <c r="S934" s="116"/>
      <c r="T934" s="116"/>
      <c r="U934" s="116"/>
      <c r="V934" s="116"/>
      <c r="W934" s="116"/>
      <c r="X934" s="116"/>
      <c r="Y934" s="116"/>
    </row>
    <row r="935" spans="1:25" ht="15.75" customHeight="1">
      <c r="A935" s="116"/>
      <c r="B935" s="116"/>
      <c r="C935" s="116"/>
      <c r="D935" s="116"/>
      <c r="E935" s="116"/>
      <c r="F935" s="404"/>
      <c r="G935" s="116"/>
      <c r="H935" s="116"/>
      <c r="I935" s="116"/>
      <c r="J935" s="116"/>
      <c r="K935" s="116"/>
      <c r="L935" s="116"/>
      <c r="M935" s="116"/>
      <c r="N935" s="116"/>
      <c r="O935" s="116"/>
      <c r="P935" s="116"/>
      <c r="Q935" s="116"/>
      <c r="R935" s="116"/>
      <c r="S935" s="116"/>
      <c r="T935" s="116"/>
      <c r="U935" s="116"/>
      <c r="V935" s="116"/>
      <c r="W935" s="116"/>
      <c r="X935" s="116"/>
      <c r="Y935" s="116"/>
    </row>
    <row r="936" spans="1:25" ht="15.75" customHeight="1">
      <c r="A936" s="116"/>
      <c r="B936" s="116"/>
      <c r="C936" s="116"/>
      <c r="D936" s="116"/>
      <c r="E936" s="116"/>
      <c r="F936" s="404"/>
      <c r="G936" s="116"/>
      <c r="H936" s="116"/>
      <c r="I936" s="116"/>
      <c r="J936" s="116"/>
      <c r="K936" s="116"/>
      <c r="L936" s="116"/>
      <c r="M936" s="116"/>
      <c r="N936" s="116"/>
      <c r="O936" s="116"/>
      <c r="P936" s="116"/>
      <c r="Q936" s="116"/>
      <c r="R936" s="116"/>
      <c r="S936" s="116"/>
      <c r="T936" s="116"/>
      <c r="U936" s="116"/>
      <c r="V936" s="116"/>
      <c r="W936" s="116"/>
      <c r="X936" s="116"/>
      <c r="Y936" s="116"/>
    </row>
    <row r="937" spans="1:25" ht="15.75" customHeight="1">
      <c r="A937" s="116"/>
      <c r="B937" s="116"/>
      <c r="C937" s="116"/>
      <c r="D937" s="116"/>
      <c r="E937" s="116"/>
      <c r="F937" s="404"/>
      <c r="G937" s="116"/>
      <c r="H937" s="116"/>
      <c r="I937" s="116"/>
      <c r="J937" s="116"/>
      <c r="K937" s="116"/>
      <c r="L937" s="116"/>
      <c r="M937" s="116"/>
      <c r="N937" s="116"/>
      <c r="O937" s="116"/>
      <c r="P937" s="116"/>
      <c r="Q937" s="116"/>
      <c r="R937" s="116"/>
      <c r="S937" s="116"/>
      <c r="T937" s="116"/>
      <c r="U937" s="116"/>
      <c r="V937" s="116"/>
      <c r="W937" s="116"/>
      <c r="X937" s="116"/>
      <c r="Y937" s="116"/>
    </row>
    <row r="938" spans="1:25" ht="15.75" customHeight="1">
      <c r="A938" s="116"/>
      <c r="B938" s="116"/>
      <c r="C938" s="116"/>
      <c r="D938" s="116"/>
      <c r="E938" s="116"/>
      <c r="F938" s="404"/>
      <c r="G938" s="116"/>
      <c r="H938" s="116"/>
      <c r="I938" s="116"/>
      <c r="J938" s="116"/>
      <c r="K938" s="116"/>
      <c r="L938" s="116"/>
      <c r="M938" s="116"/>
      <c r="N938" s="116"/>
      <c r="O938" s="116"/>
      <c r="P938" s="116"/>
      <c r="Q938" s="116"/>
      <c r="R938" s="116"/>
      <c r="S938" s="116"/>
      <c r="T938" s="116"/>
      <c r="U938" s="116"/>
      <c r="V938" s="116"/>
      <c r="W938" s="116"/>
      <c r="X938" s="116"/>
      <c r="Y938" s="116"/>
    </row>
    <row r="939" spans="1:25" ht="15.75" customHeight="1">
      <c r="A939" s="116"/>
      <c r="B939" s="116"/>
      <c r="C939" s="116"/>
      <c r="D939" s="116"/>
      <c r="E939" s="116"/>
      <c r="F939" s="404"/>
      <c r="G939" s="116"/>
      <c r="H939" s="116"/>
      <c r="I939" s="116"/>
      <c r="J939" s="116"/>
      <c r="K939" s="116"/>
      <c r="L939" s="116"/>
      <c r="M939" s="116"/>
      <c r="N939" s="116"/>
      <c r="O939" s="116"/>
      <c r="P939" s="116"/>
      <c r="Q939" s="116"/>
      <c r="R939" s="116"/>
      <c r="S939" s="116"/>
      <c r="T939" s="116"/>
      <c r="U939" s="116"/>
      <c r="V939" s="116"/>
      <c r="W939" s="116"/>
      <c r="X939" s="116"/>
      <c r="Y939" s="116"/>
    </row>
    <row r="940" spans="1:25" ht="15.75" customHeight="1">
      <c r="A940" s="116"/>
      <c r="B940" s="116"/>
      <c r="C940" s="116"/>
      <c r="D940" s="116"/>
      <c r="E940" s="116"/>
      <c r="F940" s="404"/>
      <c r="G940" s="116"/>
      <c r="H940" s="116"/>
      <c r="I940" s="116"/>
      <c r="J940" s="116"/>
      <c r="K940" s="116"/>
      <c r="L940" s="116"/>
      <c r="M940" s="116"/>
      <c r="N940" s="116"/>
      <c r="O940" s="116"/>
      <c r="P940" s="116"/>
      <c r="Q940" s="116"/>
      <c r="R940" s="116"/>
      <c r="S940" s="116"/>
      <c r="T940" s="116"/>
      <c r="U940" s="116"/>
      <c r="V940" s="116"/>
      <c r="W940" s="116"/>
      <c r="X940" s="116"/>
      <c r="Y940" s="116"/>
    </row>
    <row r="941" spans="1:25" ht="15.75" customHeight="1">
      <c r="A941" s="116"/>
      <c r="B941" s="116"/>
      <c r="C941" s="116"/>
      <c r="D941" s="116"/>
      <c r="E941" s="116"/>
      <c r="F941" s="404"/>
      <c r="G941" s="116"/>
      <c r="H941" s="116"/>
      <c r="I941" s="116"/>
      <c r="J941" s="116"/>
      <c r="K941" s="116"/>
      <c r="L941" s="116"/>
      <c r="M941" s="116"/>
      <c r="N941" s="116"/>
      <c r="O941" s="116"/>
      <c r="P941" s="116"/>
      <c r="Q941" s="116"/>
      <c r="R941" s="116"/>
      <c r="S941" s="116"/>
      <c r="T941" s="116"/>
      <c r="U941" s="116"/>
      <c r="V941" s="116"/>
      <c r="W941" s="116"/>
      <c r="X941" s="116"/>
      <c r="Y941" s="116"/>
    </row>
    <row r="942" spans="1:25" ht="15.75" customHeight="1">
      <c r="A942" s="116"/>
      <c r="B942" s="116"/>
      <c r="C942" s="116"/>
      <c r="D942" s="116"/>
      <c r="E942" s="116"/>
      <c r="F942" s="404"/>
      <c r="G942" s="116"/>
      <c r="H942" s="116"/>
      <c r="I942" s="116"/>
      <c r="J942" s="116"/>
      <c r="K942" s="116"/>
      <c r="L942" s="116"/>
      <c r="M942" s="116"/>
      <c r="N942" s="116"/>
      <c r="O942" s="116"/>
      <c r="P942" s="116"/>
      <c r="Q942" s="116"/>
      <c r="R942" s="116"/>
      <c r="S942" s="116"/>
      <c r="T942" s="116"/>
      <c r="U942" s="116"/>
      <c r="V942" s="116"/>
      <c r="W942" s="116"/>
      <c r="X942" s="116"/>
      <c r="Y942" s="116"/>
    </row>
    <row r="943" spans="1:25" ht="15.75" customHeight="1">
      <c r="A943" s="116"/>
      <c r="B943" s="116"/>
      <c r="C943" s="116"/>
      <c r="D943" s="116"/>
      <c r="E943" s="116"/>
      <c r="F943" s="404"/>
      <c r="G943" s="116"/>
      <c r="H943" s="116"/>
      <c r="I943" s="116"/>
      <c r="J943" s="116"/>
      <c r="K943" s="116"/>
      <c r="L943" s="116"/>
      <c r="M943" s="116"/>
      <c r="N943" s="116"/>
      <c r="O943" s="116"/>
      <c r="P943" s="116"/>
      <c r="Q943" s="116"/>
      <c r="R943" s="116"/>
      <c r="S943" s="116"/>
      <c r="T943" s="116"/>
      <c r="U943" s="116"/>
      <c r="V943" s="116"/>
      <c r="W943" s="116"/>
      <c r="X943" s="116"/>
      <c r="Y943" s="116"/>
    </row>
    <row r="944" spans="1:25" ht="15.75" customHeight="1">
      <c r="A944" s="116"/>
      <c r="B944" s="116"/>
      <c r="C944" s="116"/>
      <c r="D944" s="116"/>
      <c r="E944" s="116"/>
      <c r="F944" s="404"/>
      <c r="G944" s="116"/>
      <c r="H944" s="116"/>
      <c r="I944" s="116"/>
      <c r="J944" s="116"/>
      <c r="K944" s="116"/>
      <c r="L944" s="116"/>
      <c r="M944" s="116"/>
      <c r="N944" s="116"/>
      <c r="O944" s="116"/>
      <c r="P944" s="116"/>
      <c r="Q944" s="116"/>
      <c r="R944" s="116"/>
      <c r="S944" s="116"/>
      <c r="T944" s="116"/>
      <c r="U944" s="116"/>
      <c r="V944" s="116"/>
      <c r="W944" s="116"/>
      <c r="X944" s="116"/>
      <c r="Y944" s="116"/>
    </row>
    <row r="945" spans="1:25" ht="15.75" customHeight="1">
      <c r="A945" s="116"/>
      <c r="B945" s="116"/>
      <c r="C945" s="116"/>
      <c r="D945" s="116"/>
      <c r="E945" s="116"/>
      <c r="F945" s="404"/>
      <c r="G945" s="116"/>
      <c r="H945" s="116"/>
      <c r="I945" s="116"/>
      <c r="J945" s="116"/>
      <c r="K945" s="116"/>
      <c r="L945" s="116"/>
      <c r="M945" s="116"/>
      <c r="N945" s="116"/>
      <c r="O945" s="116"/>
      <c r="P945" s="116"/>
      <c r="Q945" s="116"/>
      <c r="R945" s="116"/>
      <c r="S945" s="116"/>
      <c r="T945" s="116"/>
      <c r="U945" s="116"/>
      <c r="V945" s="116"/>
      <c r="W945" s="116"/>
      <c r="X945" s="116"/>
      <c r="Y945" s="116"/>
    </row>
    <row r="946" spans="1:25" ht="15.75" customHeight="1">
      <c r="A946" s="116"/>
      <c r="B946" s="116"/>
      <c r="C946" s="116"/>
      <c r="D946" s="116"/>
      <c r="E946" s="116"/>
      <c r="F946" s="404"/>
      <c r="G946" s="116"/>
      <c r="H946" s="116"/>
      <c r="I946" s="116"/>
      <c r="J946" s="116"/>
      <c r="K946" s="116"/>
      <c r="L946" s="116"/>
      <c r="M946" s="116"/>
      <c r="N946" s="116"/>
      <c r="O946" s="116"/>
      <c r="P946" s="116"/>
      <c r="Q946" s="116"/>
      <c r="R946" s="116"/>
      <c r="S946" s="116"/>
      <c r="T946" s="116"/>
      <c r="U946" s="116"/>
      <c r="V946" s="116"/>
      <c r="W946" s="116"/>
      <c r="X946" s="116"/>
      <c r="Y946" s="116"/>
    </row>
    <row r="947" spans="1:25" ht="15.75" customHeight="1">
      <c r="A947" s="116"/>
      <c r="B947" s="116"/>
      <c r="C947" s="116"/>
      <c r="D947" s="116"/>
      <c r="E947" s="116"/>
      <c r="F947" s="404"/>
      <c r="G947" s="116"/>
      <c r="H947" s="116"/>
      <c r="I947" s="116"/>
      <c r="J947" s="116"/>
      <c r="K947" s="116"/>
      <c r="L947" s="116"/>
      <c r="M947" s="116"/>
      <c r="N947" s="116"/>
      <c r="O947" s="116"/>
      <c r="P947" s="116"/>
      <c r="Q947" s="116"/>
      <c r="R947" s="116"/>
      <c r="S947" s="116"/>
      <c r="T947" s="116"/>
      <c r="U947" s="116"/>
      <c r="V947" s="116"/>
      <c r="W947" s="116"/>
      <c r="X947" s="116"/>
      <c r="Y947" s="116"/>
    </row>
    <row r="948" spans="1:25" ht="15.75" customHeight="1">
      <c r="A948" s="116"/>
      <c r="B948" s="116"/>
      <c r="C948" s="116"/>
      <c r="D948" s="116"/>
      <c r="E948" s="116"/>
      <c r="F948" s="404"/>
      <c r="G948" s="116"/>
      <c r="H948" s="116"/>
      <c r="I948" s="116"/>
      <c r="J948" s="116"/>
      <c r="K948" s="116"/>
      <c r="L948" s="116"/>
      <c r="M948" s="116"/>
      <c r="N948" s="116"/>
      <c r="O948" s="116"/>
      <c r="P948" s="116"/>
      <c r="Q948" s="116"/>
      <c r="R948" s="116"/>
      <c r="S948" s="116"/>
      <c r="T948" s="116"/>
      <c r="U948" s="116"/>
      <c r="V948" s="116"/>
      <c r="W948" s="116"/>
      <c r="X948" s="116"/>
      <c r="Y948" s="116"/>
    </row>
    <row r="949" spans="1:25" ht="15.75" customHeight="1">
      <c r="A949" s="116"/>
      <c r="B949" s="116"/>
      <c r="C949" s="116"/>
      <c r="D949" s="116"/>
      <c r="E949" s="116"/>
      <c r="F949" s="404"/>
      <c r="G949" s="116"/>
      <c r="H949" s="116"/>
      <c r="I949" s="116"/>
      <c r="J949" s="116"/>
      <c r="K949" s="116"/>
      <c r="L949" s="116"/>
      <c r="M949" s="116"/>
      <c r="N949" s="116"/>
      <c r="O949" s="116"/>
      <c r="P949" s="116"/>
      <c r="Q949" s="116"/>
      <c r="R949" s="116"/>
      <c r="S949" s="116"/>
      <c r="T949" s="116"/>
      <c r="U949" s="116"/>
      <c r="V949" s="116"/>
      <c r="W949" s="116"/>
      <c r="X949" s="116"/>
      <c r="Y949" s="116"/>
    </row>
    <row r="950" spans="1:25" ht="15.75" customHeight="1">
      <c r="A950" s="116"/>
      <c r="B950" s="116"/>
      <c r="C950" s="116"/>
      <c r="D950" s="116"/>
      <c r="E950" s="116"/>
      <c r="F950" s="404"/>
      <c r="G950" s="116"/>
      <c r="H950" s="116"/>
      <c r="I950" s="116"/>
      <c r="J950" s="116"/>
      <c r="K950" s="116"/>
      <c r="L950" s="116"/>
      <c r="M950" s="116"/>
      <c r="N950" s="116"/>
      <c r="O950" s="116"/>
      <c r="P950" s="116"/>
      <c r="Q950" s="116"/>
      <c r="R950" s="116"/>
      <c r="S950" s="116"/>
      <c r="T950" s="116"/>
      <c r="U950" s="116"/>
      <c r="V950" s="116"/>
      <c r="W950" s="116"/>
      <c r="X950" s="116"/>
      <c r="Y950" s="116"/>
    </row>
    <row r="951" spans="1:25" ht="15.75" customHeight="1">
      <c r="A951" s="116"/>
      <c r="B951" s="116"/>
      <c r="C951" s="116"/>
      <c r="D951" s="116"/>
      <c r="E951" s="116"/>
      <c r="F951" s="404"/>
      <c r="G951" s="116"/>
      <c r="H951" s="116"/>
      <c r="I951" s="116"/>
      <c r="J951" s="116"/>
      <c r="K951" s="116"/>
      <c r="L951" s="116"/>
      <c r="M951" s="116"/>
      <c r="N951" s="116"/>
      <c r="O951" s="116"/>
      <c r="P951" s="116"/>
      <c r="Q951" s="116"/>
      <c r="R951" s="116"/>
      <c r="S951" s="116"/>
      <c r="T951" s="116"/>
      <c r="U951" s="116"/>
      <c r="V951" s="116"/>
      <c r="W951" s="116"/>
      <c r="X951" s="116"/>
      <c r="Y951" s="116"/>
    </row>
    <row r="952" spans="1:25" ht="15.75" customHeight="1">
      <c r="A952" s="116"/>
      <c r="B952" s="116"/>
      <c r="C952" s="116"/>
      <c r="D952" s="116"/>
      <c r="E952" s="116"/>
      <c r="F952" s="404"/>
      <c r="G952" s="116"/>
      <c r="H952" s="116"/>
      <c r="I952" s="116"/>
      <c r="J952" s="116"/>
      <c r="K952" s="116"/>
      <c r="L952" s="116"/>
      <c r="M952" s="116"/>
      <c r="N952" s="116"/>
      <c r="O952" s="116"/>
      <c r="P952" s="116"/>
      <c r="Q952" s="116"/>
      <c r="R952" s="116"/>
      <c r="S952" s="116"/>
      <c r="T952" s="116"/>
      <c r="U952" s="116"/>
      <c r="V952" s="116"/>
      <c r="W952" s="116"/>
      <c r="X952" s="116"/>
      <c r="Y952" s="116"/>
    </row>
    <row r="953" spans="1:25" ht="15.75" customHeight="1">
      <c r="A953" s="116"/>
      <c r="B953" s="116"/>
      <c r="C953" s="116"/>
      <c r="D953" s="116"/>
      <c r="E953" s="116"/>
      <c r="F953" s="404"/>
      <c r="G953" s="116"/>
      <c r="H953" s="116"/>
      <c r="I953" s="116"/>
      <c r="J953" s="116"/>
      <c r="K953" s="116"/>
      <c r="L953" s="116"/>
      <c r="M953" s="116"/>
      <c r="N953" s="116"/>
      <c r="O953" s="116"/>
      <c r="P953" s="116"/>
      <c r="Q953" s="116"/>
      <c r="R953" s="116"/>
      <c r="S953" s="116"/>
      <c r="T953" s="116"/>
      <c r="U953" s="116"/>
      <c r="V953" s="116"/>
      <c r="W953" s="116"/>
      <c r="X953" s="116"/>
      <c r="Y953" s="116"/>
    </row>
    <row r="954" spans="1:25" ht="15.75" customHeight="1">
      <c r="A954" s="116"/>
      <c r="B954" s="116"/>
      <c r="C954" s="116"/>
      <c r="D954" s="116"/>
      <c r="E954" s="116"/>
      <c r="F954" s="404"/>
      <c r="G954" s="116"/>
      <c r="H954" s="116"/>
      <c r="I954" s="116"/>
      <c r="J954" s="116"/>
      <c r="K954" s="116"/>
      <c r="L954" s="116"/>
      <c r="M954" s="116"/>
      <c r="N954" s="116"/>
      <c r="O954" s="116"/>
      <c r="P954" s="116"/>
      <c r="Q954" s="116"/>
      <c r="R954" s="116"/>
      <c r="S954" s="116"/>
      <c r="T954" s="116"/>
      <c r="U954" s="116"/>
      <c r="V954" s="116"/>
      <c r="W954" s="116"/>
      <c r="X954" s="116"/>
      <c r="Y954" s="116"/>
    </row>
    <row r="955" spans="1:25" ht="15.75" customHeight="1">
      <c r="A955" s="116"/>
      <c r="B955" s="116"/>
      <c r="C955" s="116"/>
      <c r="D955" s="116"/>
      <c r="E955" s="116"/>
      <c r="F955" s="404"/>
      <c r="G955" s="116"/>
      <c r="H955" s="116"/>
      <c r="I955" s="116"/>
      <c r="J955" s="116"/>
      <c r="K955" s="116"/>
      <c r="L955" s="116"/>
      <c r="M955" s="116"/>
      <c r="N955" s="116"/>
      <c r="O955" s="116"/>
      <c r="P955" s="116"/>
      <c r="Q955" s="116"/>
      <c r="R955" s="116"/>
      <c r="S955" s="116"/>
      <c r="T955" s="116"/>
      <c r="U955" s="116"/>
      <c r="V955" s="116"/>
      <c r="W955" s="116"/>
      <c r="X955" s="116"/>
      <c r="Y955" s="116"/>
    </row>
    <row r="956" spans="1:25" ht="15.75" customHeight="1">
      <c r="A956" s="116"/>
      <c r="B956" s="116"/>
      <c r="C956" s="116"/>
      <c r="D956" s="116"/>
      <c r="E956" s="116"/>
      <c r="F956" s="404"/>
      <c r="G956" s="116"/>
      <c r="H956" s="116"/>
      <c r="I956" s="116"/>
      <c r="J956" s="116"/>
      <c r="K956" s="116"/>
      <c r="L956" s="116"/>
      <c r="M956" s="116"/>
      <c r="N956" s="116"/>
      <c r="O956" s="116"/>
      <c r="P956" s="116"/>
      <c r="Q956" s="116"/>
      <c r="R956" s="116"/>
      <c r="S956" s="116"/>
      <c r="T956" s="116"/>
      <c r="U956" s="116"/>
      <c r="V956" s="116"/>
      <c r="W956" s="116"/>
      <c r="X956" s="116"/>
      <c r="Y956" s="116"/>
    </row>
    <row r="957" spans="1:25" ht="15.75" customHeight="1">
      <c r="A957" s="116"/>
      <c r="B957" s="116"/>
      <c r="C957" s="116"/>
      <c r="D957" s="116"/>
      <c r="E957" s="116"/>
      <c r="F957" s="404"/>
      <c r="G957" s="116"/>
      <c r="H957" s="116"/>
      <c r="I957" s="116"/>
      <c r="J957" s="116"/>
      <c r="K957" s="116"/>
      <c r="L957" s="116"/>
      <c r="M957" s="116"/>
      <c r="N957" s="116"/>
      <c r="O957" s="116"/>
      <c r="P957" s="116"/>
      <c r="Q957" s="116"/>
      <c r="R957" s="116"/>
      <c r="S957" s="116"/>
      <c r="T957" s="116"/>
      <c r="U957" s="116"/>
      <c r="V957" s="116"/>
      <c r="W957" s="116"/>
      <c r="X957" s="116"/>
      <c r="Y957" s="116"/>
    </row>
    <row r="958" spans="1:25" ht="15.75" customHeight="1">
      <c r="A958" s="116"/>
      <c r="B958" s="116"/>
      <c r="C958" s="116"/>
      <c r="D958" s="116"/>
      <c r="E958" s="116"/>
      <c r="F958" s="404"/>
      <c r="G958" s="116"/>
      <c r="H958" s="116"/>
      <c r="I958" s="116"/>
      <c r="J958" s="116"/>
      <c r="K958" s="116"/>
      <c r="L958" s="116"/>
      <c r="M958" s="116"/>
      <c r="N958" s="116"/>
      <c r="O958" s="116"/>
      <c r="P958" s="116"/>
      <c r="Q958" s="116"/>
      <c r="R958" s="116"/>
      <c r="S958" s="116"/>
      <c r="T958" s="116"/>
      <c r="U958" s="116"/>
      <c r="V958" s="116"/>
      <c r="W958" s="116"/>
      <c r="X958" s="116"/>
      <c r="Y958" s="116"/>
    </row>
    <row r="959" spans="1:25" ht="15.75" customHeight="1">
      <c r="A959" s="116"/>
      <c r="B959" s="116"/>
      <c r="C959" s="116"/>
      <c r="D959" s="116"/>
      <c r="E959" s="116"/>
      <c r="F959" s="404"/>
      <c r="G959" s="116"/>
      <c r="H959" s="116"/>
      <c r="I959" s="116"/>
      <c r="J959" s="116"/>
      <c r="K959" s="116"/>
      <c r="L959" s="116"/>
      <c r="M959" s="116"/>
      <c r="N959" s="116"/>
      <c r="O959" s="116"/>
      <c r="P959" s="116"/>
      <c r="Q959" s="116"/>
      <c r="R959" s="116"/>
      <c r="S959" s="116"/>
      <c r="T959" s="116"/>
      <c r="U959" s="116"/>
      <c r="V959" s="116"/>
      <c r="W959" s="116"/>
      <c r="X959" s="116"/>
      <c r="Y959" s="116"/>
    </row>
    <row r="960" spans="1:25" ht="15.75" customHeight="1">
      <c r="A960" s="116"/>
      <c r="B960" s="116"/>
      <c r="C960" s="116"/>
      <c r="D960" s="116"/>
      <c r="E960" s="116"/>
      <c r="F960" s="404"/>
      <c r="G960" s="116"/>
      <c r="H960" s="116"/>
      <c r="I960" s="116"/>
      <c r="J960" s="116"/>
      <c r="K960" s="116"/>
      <c r="L960" s="116"/>
      <c r="M960" s="116"/>
      <c r="N960" s="116"/>
      <c r="O960" s="116"/>
      <c r="P960" s="116"/>
      <c r="Q960" s="116"/>
      <c r="R960" s="116"/>
      <c r="S960" s="116"/>
      <c r="T960" s="116"/>
      <c r="U960" s="116"/>
      <c r="V960" s="116"/>
      <c r="W960" s="116"/>
      <c r="X960" s="116"/>
      <c r="Y960" s="116"/>
    </row>
    <row r="961" spans="1:25" ht="15.75" customHeight="1">
      <c r="A961" s="116"/>
      <c r="B961" s="116"/>
      <c r="C961" s="116"/>
      <c r="D961" s="116"/>
      <c r="E961" s="116"/>
      <c r="F961" s="404"/>
      <c r="G961" s="116"/>
      <c r="H961" s="116"/>
      <c r="I961" s="116"/>
      <c r="J961" s="116"/>
      <c r="K961" s="116"/>
      <c r="L961" s="116"/>
      <c r="M961" s="116"/>
      <c r="N961" s="116"/>
      <c r="O961" s="116"/>
      <c r="P961" s="116"/>
      <c r="Q961" s="116"/>
      <c r="R961" s="116"/>
      <c r="S961" s="116"/>
      <c r="T961" s="116"/>
      <c r="U961" s="116"/>
      <c r="V961" s="116"/>
      <c r="W961" s="116"/>
      <c r="X961" s="116"/>
      <c r="Y961" s="116"/>
    </row>
    <row r="962" spans="1:25" ht="15.75" customHeight="1">
      <c r="A962" s="116"/>
      <c r="B962" s="116"/>
      <c r="C962" s="116"/>
      <c r="D962" s="116"/>
      <c r="E962" s="116"/>
      <c r="F962" s="404"/>
      <c r="G962" s="116"/>
      <c r="H962" s="116"/>
      <c r="I962" s="116"/>
      <c r="J962" s="116"/>
      <c r="K962" s="116"/>
      <c r="L962" s="116"/>
      <c r="M962" s="116"/>
      <c r="N962" s="116"/>
      <c r="O962" s="116"/>
      <c r="P962" s="116"/>
      <c r="Q962" s="116"/>
      <c r="R962" s="116"/>
      <c r="S962" s="116"/>
      <c r="T962" s="116"/>
      <c r="U962" s="116"/>
      <c r="V962" s="116"/>
      <c r="W962" s="116"/>
      <c r="X962" s="116"/>
      <c r="Y962" s="116"/>
    </row>
    <row r="963" spans="1:25" ht="15.75" customHeight="1">
      <c r="A963" s="116"/>
      <c r="B963" s="116"/>
      <c r="C963" s="116"/>
      <c r="D963" s="116"/>
      <c r="E963" s="116"/>
      <c r="F963" s="404"/>
      <c r="G963" s="116"/>
      <c r="H963" s="116"/>
      <c r="I963" s="116"/>
      <c r="J963" s="116"/>
      <c r="K963" s="116"/>
      <c r="L963" s="116"/>
      <c r="M963" s="116"/>
      <c r="N963" s="116"/>
      <c r="O963" s="116"/>
      <c r="P963" s="116"/>
      <c r="Q963" s="116"/>
      <c r="R963" s="116"/>
      <c r="S963" s="116"/>
      <c r="T963" s="116"/>
      <c r="U963" s="116"/>
      <c r="V963" s="116"/>
      <c r="W963" s="116"/>
      <c r="X963" s="116"/>
      <c r="Y963" s="116"/>
    </row>
    <row r="964" spans="1:25" ht="15.75" customHeight="1">
      <c r="A964" s="116"/>
      <c r="B964" s="116"/>
      <c r="C964" s="116"/>
      <c r="D964" s="116"/>
      <c r="E964" s="116"/>
      <c r="F964" s="404"/>
      <c r="G964" s="116"/>
      <c r="H964" s="116"/>
      <c r="I964" s="116"/>
      <c r="J964" s="116"/>
      <c r="K964" s="116"/>
      <c r="L964" s="116"/>
      <c r="M964" s="116"/>
      <c r="N964" s="116"/>
      <c r="O964" s="116"/>
      <c r="P964" s="116"/>
      <c r="Q964" s="116"/>
      <c r="R964" s="116"/>
      <c r="S964" s="116"/>
      <c r="T964" s="116"/>
      <c r="U964" s="116"/>
      <c r="V964" s="116"/>
      <c r="W964" s="116"/>
      <c r="X964" s="116"/>
      <c r="Y964" s="116"/>
    </row>
    <row r="965" spans="1:25" ht="15.75" customHeight="1">
      <c r="A965" s="116"/>
      <c r="B965" s="116"/>
      <c r="C965" s="116"/>
      <c r="D965" s="116"/>
      <c r="E965" s="116"/>
      <c r="F965" s="404"/>
      <c r="G965" s="116"/>
      <c r="H965" s="116"/>
      <c r="I965" s="116"/>
      <c r="J965" s="116"/>
      <c r="K965" s="116"/>
      <c r="L965" s="116"/>
      <c r="M965" s="116"/>
      <c r="N965" s="116"/>
      <c r="O965" s="116"/>
      <c r="P965" s="116"/>
      <c r="Q965" s="116"/>
      <c r="R965" s="116"/>
      <c r="S965" s="116"/>
      <c r="T965" s="116"/>
      <c r="U965" s="116"/>
      <c r="V965" s="116"/>
      <c r="W965" s="116"/>
      <c r="X965" s="116"/>
      <c r="Y965" s="116"/>
    </row>
    <row r="966" spans="1:25" ht="15.75" customHeight="1">
      <c r="A966" s="116"/>
      <c r="B966" s="116"/>
      <c r="C966" s="116"/>
      <c r="D966" s="116"/>
      <c r="E966" s="116"/>
      <c r="F966" s="404"/>
      <c r="G966" s="116"/>
      <c r="H966" s="116"/>
      <c r="I966" s="116"/>
      <c r="J966" s="116"/>
      <c r="K966" s="116"/>
      <c r="L966" s="116"/>
      <c r="M966" s="116"/>
      <c r="N966" s="116"/>
      <c r="O966" s="116"/>
      <c r="P966" s="116"/>
      <c r="Q966" s="116"/>
      <c r="R966" s="116"/>
      <c r="S966" s="116"/>
      <c r="T966" s="116"/>
      <c r="U966" s="116"/>
      <c r="V966" s="116"/>
      <c r="W966" s="116"/>
      <c r="X966" s="116"/>
      <c r="Y966" s="116"/>
    </row>
    <row r="967" spans="1:25" ht="15.75" customHeight="1">
      <c r="A967" s="116"/>
      <c r="B967" s="116"/>
      <c r="C967" s="116"/>
      <c r="D967" s="116"/>
      <c r="E967" s="116"/>
      <c r="F967" s="404"/>
      <c r="G967" s="116"/>
      <c r="H967" s="116"/>
      <c r="I967" s="116"/>
      <c r="J967" s="116"/>
      <c r="K967" s="116"/>
      <c r="L967" s="116"/>
      <c r="M967" s="116"/>
      <c r="N967" s="116"/>
      <c r="O967" s="116"/>
      <c r="P967" s="116"/>
      <c r="Q967" s="116"/>
      <c r="R967" s="116"/>
      <c r="S967" s="116"/>
      <c r="T967" s="116"/>
      <c r="U967" s="116"/>
      <c r="V967" s="116"/>
      <c r="W967" s="116"/>
      <c r="X967" s="116"/>
      <c r="Y967" s="116"/>
    </row>
    <row r="968" spans="1:25" ht="15.75" customHeight="1">
      <c r="A968" s="116"/>
      <c r="B968" s="116"/>
      <c r="C968" s="116"/>
      <c r="D968" s="116"/>
      <c r="E968" s="116"/>
      <c r="F968" s="404"/>
      <c r="G968" s="116"/>
      <c r="H968" s="116"/>
      <c r="I968" s="116"/>
      <c r="J968" s="116"/>
      <c r="K968" s="116"/>
      <c r="L968" s="116"/>
      <c r="M968" s="116"/>
      <c r="N968" s="116"/>
      <c r="O968" s="116"/>
      <c r="P968" s="116"/>
      <c r="Q968" s="116"/>
      <c r="R968" s="116"/>
      <c r="S968" s="116"/>
      <c r="T968" s="116"/>
      <c r="U968" s="116"/>
      <c r="V968" s="116"/>
      <c r="W968" s="116"/>
      <c r="X968" s="116"/>
      <c r="Y968" s="116"/>
    </row>
    <row r="969" spans="1:25" ht="15.75" customHeight="1">
      <c r="A969" s="116"/>
      <c r="B969" s="116"/>
      <c r="C969" s="116"/>
      <c r="D969" s="116"/>
      <c r="E969" s="116"/>
      <c r="F969" s="404"/>
      <c r="G969" s="116"/>
      <c r="H969" s="116"/>
      <c r="I969" s="116"/>
      <c r="J969" s="116"/>
      <c r="K969" s="116"/>
      <c r="L969" s="116"/>
      <c r="M969" s="116"/>
      <c r="N969" s="116"/>
      <c r="O969" s="116"/>
      <c r="P969" s="116"/>
      <c r="Q969" s="116"/>
      <c r="R969" s="116"/>
      <c r="S969" s="116"/>
      <c r="T969" s="116"/>
      <c r="U969" s="116"/>
      <c r="V969" s="116"/>
      <c r="W969" s="116"/>
      <c r="X969" s="116"/>
      <c r="Y969" s="116"/>
    </row>
    <row r="970" spans="1:25" ht="15.75" customHeight="1">
      <c r="A970" s="116"/>
      <c r="B970" s="116"/>
      <c r="C970" s="116"/>
      <c r="D970" s="116"/>
      <c r="E970" s="116"/>
      <c r="F970" s="404"/>
      <c r="G970" s="116"/>
      <c r="H970" s="116"/>
      <c r="I970" s="116"/>
      <c r="J970" s="116"/>
      <c r="K970" s="116"/>
      <c r="L970" s="116"/>
      <c r="M970" s="116"/>
      <c r="N970" s="116"/>
      <c r="O970" s="116"/>
      <c r="P970" s="116"/>
      <c r="Q970" s="116"/>
      <c r="R970" s="116"/>
      <c r="S970" s="116"/>
      <c r="T970" s="116"/>
      <c r="U970" s="116"/>
      <c r="V970" s="116"/>
      <c r="W970" s="116"/>
      <c r="X970" s="116"/>
      <c r="Y970" s="116"/>
    </row>
    <row r="971" spans="1:25" ht="15.75" customHeight="1">
      <c r="A971" s="116"/>
      <c r="B971" s="116"/>
      <c r="C971" s="116"/>
      <c r="D971" s="116"/>
      <c r="E971" s="116"/>
      <c r="F971" s="404"/>
      <c r="G971" s="116"/>
      <c r="H971" s="116"/>
      <c r="I971" s="116"/>
      <c r="J971" s="116"/>
      <c r="K971" s="116"/>
      <c r="L971" s="116"/>
      <c r="M971" s="116"/>
      <c r="N971" s="116"/>
      <c r="O971" s="116"/>
      <c r="P971" s="116"/>
      <c r="Q971" s="116"/>
      <c r="R971" s="116"/>
      <c r="S971" s="116"/>
      <c r="T971" s="116"/>
      <c r="U971" s="116"/>
      <c r="V971" s="116"/>
      <c r="W971" s="116"/>
      <c r="X971" s="116"/>
      <c r="Y971" s="116"/>
    </row>
    <row r="972" spans="1:25" ht="15.75" customHeight="1">
      <c r="A972" s="116"/>
      <c r="B972" s="116"/>
      <c r="C972" s="116"/>
      <c r="D972" s="116"/>
      <c r="E972" s="116"/>
      <c r="F972" s="404"/>
      <c r="G972" s="116"/>
      <c r="H972" s="116"/>
      <c r="I972" s="116"/>
      <c r="J972" s="116"/>
      <c r="K972" s="116"/>
      <c r="L972" s="116"/>
      <c r="M972" s="116"/>
      <c r="N972" s="116"/>
      <c r="O972" s="116"/>
      <c r="P972" s="116"/>
      <c r="Q972" s="116"/>
      <c r="R972" s="116"/>
      <c r="S972" s="116"/>
      <c r="T972" s="116"/>
      <c r="U972" s="116"/>
      <c r="V972" s="116"/>
      <c r="W972" s="116"/>
      <c r="X972" s="116"/>
      <c r="Y972" s="116"/>
    </row>
    <row r="973" spans="1:25" ht="15.75" customHeight="1">
      <c r="A973" s="116"/>
      <c r="B973" s="116"/>
      <c r="C973" s="116"/>
      <c r="D973" s="116"/>
      <c r="E973" s="116"/>
      <c r="F973" s="404"/>
      <c r="G973" s="116"/>
      <c r="H973" s="116"/>
      <c r="I973" s="116"/>
      <c r="J973" s="116"/>
      <c r="K973" s="116"/>
      <c r="L973" s="116"/>
      <c r="M973" s="116"/>
      <c r="N973" s="116"/>
      <c r="O973" s="116"/>
      <c r="P973" s="116"/>
      <c r="Q973" s="116"/>
      <c r="R973" s="116"/>
      <c r="S973" s="116"/>
      <c r="T973" s="116"/>
      <c r="U973" s="116"/>
      <c r="V973" s="116"/>
      <c r="W973" s="116"/>
      <c r="X973" s="116"/>
      <c r="Y973" s="116"/>
    </row>
    <row r="974" spans="1:25" ht="15.75" customHeight="1">
      <c r="A974" s="116"/>
      <c r="B974" s="116"/>
      <c r="C974" s="116"/>
      <c r="D974" s="116"/>
      <c r="E974" s="116"/>
      <c r="F974" s="404"/>
      <c r="G974" s="116"/>
      <c r="H974" s="116"/>
      <c r="I974" s="116"/>
      <c r="J974" s="116"/>
      <c r="K974" s="116"/>
      <c r="L974" s="116"/>
      <c r="M974" s="116"/>
      <c r="N974" s="116"/>
      <c r="O974" s="116"/>
      <c r="P974" s="116"/>
      <c r="Q974" s="116"/>
      <c r="R974" s="116"/>
      <c r="S974" s="116"/>
      <c r="T974" s="116"/>
      <c r="U974" s="116"/>
      <c r="V974" s="116"/>
      <c r="W974" s="116"/>
      <c r="X974" s="116"/>
      <c r="Y974" s="116"/>
    </row>
    <row r="975" spans="1:25" ht="15.75" customHeight="1">
      <c r="A975" s="116"/>
      <c r="B975" s="116"/>
      <c r="C975" s="116"/>
      <c r="D975" s="116"/>
      <c r="E975" s="116"/>
      <c r="F975" s="404"/>
      <c r="G975" s="116"/>
      <c r="H975" s="116"/>
      <c r="I975" s="116"/>
      <c r="J975" s="116"/>
      <c r="K975" s="116"/>
      <c r="L975" s="116"/>
      <c r="M975" s="116"/>
      <c r="N975" s="116"/>
      <c r="O975" s="116"/>
      <c r="P975" s="116"/>
      <c r="Q975" s="116"/>
      <c r="R975" s="116"/>
      <c r="S975" s="116"/>
      <c r="T975" s="116"/>
      <c r="U975" s="116"/>
      <c r="V975" s="116"/>
      <c r="W975" s="116"/>
      <c r="X975" s="116"/>
      <c r="Y975" s="116"/>
    </row>
    <row r="976" spans="1:25" ht="15.75" customHeight="1">
      <c r="A976" s="116"/>
      <c r="B976" s="116"/>
      <c r="C976" s="116"/>
      <c r="D976" s="116"/>
      <c r="E976" s="116"/>
      <c r="F976" s="404"/>
      <c r="G976" s="116"/>
      <c r="H976" s="116"/>
      <c r="I976" s="116"/>
      <c r="J976" s="116"/>
      <c r="K976" s="116"/>
      <c r="L976" s="116"/>
      <c r="M976" s="116"/>
      <c r="N976" s="116"/>
      <c r="O976" s="116"/>
      <c r="P976" s="116"/>
      <c r="Q976" s="116"/>
      <c r="R976" s="116"/>
      <c r="S976" s="116"/>
      <c r="T976" s="116"/>
      <c r="U976" s="116"/>
      <c r="V976" s="116"/>
      <c r="W976" s="116"/>
      <c r="X976" s="116"/>
      <c r="Y976" s="116"/>
    </row>
    <row r="977" spans="1:25" ht="15.75" customHeight="1">
      <c r="A977" s="116"/>
      <c r="B977" s="116"/>
      <c r="C977" s="116"/>
      <c r="D977" s="116"/>
      <c r="E977" s="116"/>
      <c r="F977" s="404"/>
      <c r="G977" s="116"/>
      <c r="H977" s="116"/>
      <c r="I977" s="116"/>
      <c r="J977" s="116"/>
      <c r="K977" s="116"/>
      <c r="L977" s="116"/>
      <c r="M977" s="116"/>
      <c r="N977" s="116"/>
      <c r="O977" s="116"/>
      <c r="P977" s="116"/>
      <c r="Q977" s="116"/>
      <c r="R977" s="116"/>
      <c r="S977" s="116"/>
      <c r="T977" s="116"/>
      <c r="U977" s="116"/>
      <c r="V977" s="116"/>
      <c r="W977" s="116"/>
      <c r="X977" s="116"/>
      <c r="Y977" s="116"/>
    </row>
    <row r="978" spans="1:25" ht="15.75" customHeight="1">
      <c r="A978" s="116"/>
      <c r="B978" s="116"/>
      <c r="C978" s="116"/>
      <c r="D978" s="116"/>
      <c r="E978" s="116"/>
      <c r="F978" s="404"/>
      <c r="G978" s="116"/>
      <c r="H978" s="116"/>
      <c r="I978" s="116"/>
      <c r="J978" s="116"/>
      <c r="K978" s="116"/>
      <c r="L978" s="116"/>
      <c r="M978" s="116"/>
      <c r="N978" s="116"/>
      <c r="O978" s="116"/>
      <c r="P978" s="116"/>
      <c r="Q978" s="116"/>
      <c r="R978" s="116"/>
      <c r="S978" s="116"/>
      <c r="T978" s="116"/>
      <c r="U978" s="116"/>
      <c r="V978" s="116"/>
      <c r="W978" s="116"/>
      <c r="X978" s="116"/>
      <c r="Y978" s="116"/>
    </row>
    <row r="979" spans="1:25" ht="15.75" customHeight="1">
      <c r="A979" s="116"/>
      <c r="B979" s="116"/>
      <c r="C979" s="116"/>
      <c r="D979" s="116"/>
      <c r="E979" s="116"/>
      <c r="F979" s="404"/>
      <c r="G979" s="116"/>
      <c r="H979" s="116"/>
      <c r="I979" s="116"/>
      <c r="J979" s="116"/>
      <c r="K979" s="116"/>
      <c r="L979" s="116"/>
      <c r="M979" s="116"/>
      <c r="N979" s="116"/>
      <c r="O979" s="116"/>
      <c r="P979" s="116"/>
      <c r="Q979" s="116"/>
      <c r="R979" s="116"/>
      <c r="S979" s="116"/>
      <c r="T979" s="116"/>
      <c r="U979" s="116"/>
      <c r="V979" s="116"/>
      <c r="W979" s="116"/>
      <c r="X979" s="116"/>
      <c r="Y979" s="116"/>
    </row>
    <row r="980" spans="1:25" ht="15.75" customHeight="1">
      <c r="A980" s="116"/>
      <c r="B980" s="116"/>
      <c r="C980" s="116"/>
      <c r="D980" s="116"/>
      <c r="E980" s="116"/>
      <c r="F980" s="404"/>
      <c r="G980" s="116"/>
      <c r="H980" s="116"/>
      <c r="I980" s="116"/>
      <c r="J980" s="116"/>
      <c r="K980" s="116"/>
      <c r="L980" s="116"/>
      <c r="M980" s="116"/>
      <c r="N980" s="116"/>
      <c r="O980" s="116"/>
      <c r="P980" s="116"/>
      <c r="Q980" s="116"/>
      <c r="R980" s="116"/>
      <c r="S980" s="116"/>
      <c r="T980" s="116"/>
      <c r="U980" s="116"/>
      <c r="V980" s="116"/>
      <c r="W980" s="116"/>
      <c r="X980" s="116"/>
      <c r="Y980" s="116"/>
    </row>
    <row r="981" spans="1:25" ht="15.75" customHeight="1">
      <c r="A981" s="116"/>
      <c r="B981" s="116"/>
      <c r="C981" s="116"/>
      <c r="D981" s="116"/>
      <c r="E981" s="116"/>
      <c r="F981" s="404"/>
      <c r="G981" s="116"/>
      <c r="H981" s="116"/>
      <c r="I981" s="116"/>
      <c r="J981" s="116"/>
      <c r="K981" s="116"/>
      <c r="L981" s="116"/>
      <c r="M981" s="116"/>
      <c r="N981" s="116"/>
      <c r="O981" s="116"/>
      <c r="P981" s="116"/>
      <c r="Q981" s="116"/>
      <c r="R981" s="116"/>
      <c r="S981" s="116"/>
      <c r="T981" s="116"/>
      <c r="U981" s="116"/>
      <c r="V981" s="116"/>
      <c r="W981" s="116"/>
      <c r="X981" s="116"/>
      <c r="Y981" s="116"/>
    </row>
    <row r="982" spans="1:25" ht="15.75" customHeight="1">
      <c r="A982" s="116"/>
      <c r="B982" s="116"/>
      <c r="C982" s="116"/>
      <c r="D982" s="116"/>
      <c r="E982" s="116"/>
      <c r="F982" s="404"/>
      <c r="G982" s="116"/>
      <c r="H982" s="116"/>
      <c r="I982" s="116"/>
      <c r="J982" s="116"/>
      <c r="K982" s="116"/>
      <c r="L982" s="116"/>
      <c r="M982" s="116"/>
      <c r="N982" s="116"/>
      <c r="O982" s="116"/>
      <c r="P982" s="116"/>
      <c r="Q982" s="116"/>
      <c r="R982" s="116"/>
      <c r="S982" s="116"/>
      <c r="T982" s="116"/>
      <c r="U982" s="116"/>
      <c r="V982" s="116"/>
      <c r="W982" s="116"/>
      <c r="X982" s="116"/>
      <c r="Y982" s="116"/>
    </row>
    <row r="983" spans="1:25" ht="15.75" customHeight="1">
      <c r="A983" s="116"/>
      <c r="B983" s="116"/>
      <c r="C983" s="116"/>
      <c r="D983" s="116"/>
      <c r="E983" s="116"/>
      <c r="F983" s="404"/>
      <c r="G983" s="116"/>
      <c r="H983" s="116"/>
      <c r="I983" s="116"/>
      <c r="J983" s="116"/>
      <c r="K983" s="116"/>
      <c r="L983" s="116"/>
      <c r="M983" s="116"/>
      <c r="N983" s="116"/>
      <c r="O983" s="116"/>
      <c r="P983" s="116"/>
      <c r="Q983" s="116"/>
      <c r="R983" s="116"/>
      <c r="S983" s="116"/>
      <c r="T983" s="116"/>
      <c r="U983" s="116"/>
      <c r="V983" s="116"/>
      <c r="W983" s="116"/>
      <c r="X983" s="116"/>
      <c r="Y983" s="116"/>
    </row>
    <row r="984" spans="1:25" ht="15.75" customHeight="1">
      <c r="A984" s="116"/>
      <c r="B984" s="116"/>
      <c r="C984" s="116"/>
      <c r="D984" s="116"/>
      <c r="E984" s="116"/>
      <c r="F984" s="404"/>
      <c r="G984" s="116"/>
      <c r="H984" s="116"/>
      <c r="I984" s="116"/>
      <c r="J984" s="116"/>
      <c r="K984" s="116"/>
      <c r="L984" s="116"/>
      <c r="M984" s="116"/>
      <c r="N984" s="116"/>
      <c r="O984" s="116"/>
      <c r="P984" s="116"/>
      <c r="Q984" s="116"/>
      <c r="R984" s="116"/>
      <c r="S984" s="116"/>
      <c r="T984" s="116"/>
      <c r="U984" s="116"/>
      <c r="V984" s="116"/>
      <c r="W984" s="116"/>
      <c r="X984" s="116"/>
      <c r="Y984" s="116"/>
    </row>
    <row r="985" spans="1:25" ht="15.75" customHeight="1">
      <c r="A985" s="116"/>
      <c r="B985" s="116"/>
      <c r="C985" s="116"/>
      <c r="D985" s="116"/>
      <c r="E985" s="116"/>
      <c r="F985" s="404"/>
      <c r="G985" s="116"/>
      <c r="H985" s="116"/>
      <c r="I985" s="116"/>
      <c r="J985" s="116"/>
      <c r="K985" s="116"/>
      <c r="L985" s="116"/>
      <c r="M985" s="116"/>
      <c r="N985" s="116"/>
      <c r="O985" s="116"/>
      <c r="P985" s="116"/>
      <c r="Q985" s="116"/>
      <c r="R985" s="116"/>
      <c r="S985" s="116"/>
      <c r="T985" s="116"/>
      <c r="U985" s="116"/>
      <c r="V985" s="116"/>
      <c r="W985" s="116"/>
      <c r="X985" s="116"/>
      <c r="Y985" s="116"/>
    </row>
    <row r="986" spans="1:25" ht="15.75" customHeight="1">
      <c r="A986" s="116"/>
      <c r="B986" s="116"/>
      <c r="C986" s="116"/>
      <c r="D986" s="116"/>
      <c r="E986" s="116"/>
      <c r="F986" s="404"/>
      <c r="G986" s="116"/>
      <c r="H986" s="116"/>
      <c r="I986" s="116"/>
      <c r="J986" s="116"/>
      <c r="K986" s="116"/>
      <c r="L986" s="116"/>
      <c r="M986" s="116"/>
      <c r="N986" s="116"/>
      <c r="O986" s="116"/>
      <c r="P986" s="116"/>
      <c r="Q986" s="116"/>
      <c r="R986" s="116"/>
      <c r="S986" s="116"/>
      <c r="T986" s="116"/>
      <c r="U986" s="116"/>
      <c r="V986" s="116"/>
      <c r="W986" s="116"/>
      <c r="X986" s="116"/>
      <c r="Y986" s="116"/>
    </row>
    <row r="987" spans="1:25" ht="15.75" customHeight="1">
      <c r="A987" s="116"/>
      <c r="B987" s="116"/>
      <c r="C987" s="116"/>
      <c r="D987" s="116"/>
      <c r="E987" s="116"/>
      <c r="F987" s="404"/>
      <c r="G987" s="116"/>
      <c r="H987" s="116"/>
      <c r="I987" s="116"/>
      <c r="J987" s="116"/>
      <c r="K987" s="116"/>
      <c r="L987" s="116"/>
      <c r="M987" s="116"/>
      <c r="N987" s="116"/>
      <c r="O987" s="116"/>
      <c r="P987" s="116"/>
      <c r="Q987" s="116"/>
      <c r="R987" s="116"/>
      <c r="S987" s="116"/>
      <c r="T987" s="116"/>
      <c r="U987" s="116"/>
      <c r="V987" s="116"/>
      <c r="W987" s="116"/>
      <c r="X987" s="116"/>
      <c r="Y987" s="116"/>
    </row>
    <row r="988" spans="1:25" ht="15.75" customHeight="1">
      <c r="A988" s="116"/>
      <c r="B988" s="116"/>
      <c r="C988" s="116"/>
      <c r="D988" s="116"/>
      <c r="E988" s="116"/>
      <c r="F988" s="404"/>
      <c r="G988" s="116"/>
      <c r="H988" s="116"/>
      <c r="I988" s="116"/>
      <c r="J988" s="116"/>
      <c r="K988" s="116"/>
      <c r="L988" s="116"/>
      <c r="M988" s="116"/>
      <c r="N988" s="116"/>
      <c r="O988" s="116"/>
      <c r="P988" s="116"/>
      <c r="Q988" s="116"/>
      <c r="R988" s="116"/>
      <c r="S988" s="116"/>
      <c r="T988" s="116"/>
      <c r="U988" s="116"/>
      <c r="V988" s="116"/>
      <c r="W988" s="116"/>
      <c r="X988" s="116"/>
      <c r="Y988" s="116"/>
    </row>
    <row r="989" spans="1:25" ht="15.75" customHeight="1">
      <c r="A989" s="116"/>
      <c r="B989" s="116"/>
      <c r="C989" s="116"/>
      <c r="D989" s="116"/>
      <c r="E989" s="116"/>
      <c r="F989" s="404"/>
      <c r="G989" s="116"/>
      <c r="H989" s="116"/>
      <c r="I989" s="116"/>
      <c r="J989" s="116"/>
      <c r="K989" s="116"/>
      <c r="L989" s="116"/>
      <c r="M989" s="116"/>
      <c r="N989" s="116"/>
      <c r="O989" s="116"/>
      <c r="P989" s="116"/>
      <c r="Q989" s="116"/>
      <c r="R989" s="116"/>
      <c r="S989" s="116"/>
      <c r="T989" s="116"/>
      <c r="U989" s="116"/>
      <c r="V989" s="116"/>
      <c r="W989" s="116"/>
      <c r="X989" s="116"/>
      <c r="Y989" s="116"/>
    </row>
    <row r="990" spans="1:25" ht="15.75" customHeight="1">
      <c r="A990" s="116"/>
      <c r="B990" s="116"/>
      <c r="C990" s="116"/>
      <c r="D990" s="116"/>
      <c r="E990" s="116"/>
      <c r="F990" s="404"/>
      <c r="G990" s="116"/>
      <c r="H990" s="116"/>
      <c r="I990" s="116"/>
      <c r="J990" s="116"/>
      <c r="K990" s="116"/>
      <c r="L990" s="116"/>
      <c r="M990" s="116"/>
      <c r="N990" s="116"/>
      <c r="O990" s="116"/>
      <c r="P990" s="116"/>
      <c r="Q990" s="116"/>
      <c r="R990" s="116"/>
      <c r="S990" s="116"/>
      <c r="T990" s="116"/>
      <c r="U990" s="116"/>
      <c r="V990" s="116"/>
      <c r="W990" s="116"/>
      <c r="X990" s="116"/>
      <c r="Y990" s="116"/>
    </row>
    <row r="991" spans="1:25" ht="15.75" customHeight="1">
      <c r="A991" s="116"/>
      <c r="B991" s="116"/>
      <c r="C991" s="116"/>
      <c r="D991" s="116"/>
      <c r="E991" s="116"/>
      <c r="F991" s="404"/>
      <c r="G991" s="116"/>
      <c r="H991" s="116"/>
      <c r="I991" s="116"/>
      <c r="J991" s="116"/>
      <c r="K991" s="116"/>
      <c r="L991" s="116"/>
      <c r="M991" s="116"/>
      <c r="N991" s="116"/>
      <c r="O991" s="116"/>
      <c r="P991" s="116"/>
      <c r="Q991" s="116"/>
      <c r="R991" s="116"/>
      <c r="S991" s="116"/>
      <c r="T991" s="116"/>
      <c r="U991" s="116"/>
      <c r="V991" s="116"/>
      <c r="W991" s="116"/>
      <c r="X991" s="116"/>
      <c r="Y991" s="116"/>
    </row>
    <row r="992" spans="1:25" ht="15.75" customHeight="1">
      <c r="A992" s="116"/>
      <c r="B992" s="116"/>
      <c r="C992" s="116"/>
      <c r="D992" s="116"/>
      <c r="E992" s="116"/>
      <c r="F992" s="404"/>
      <c r="G992" s="116"/>
      <c r="H992" s="116"/>
      <c r="I992" s="116"/>
      <c r="J992" s="116"/>
      <c r="K992" s="116"/>
      <c r="L992" s="116"/>
      <c r="M992" s="116"/>
      <c r="N992" s="116"/>
      <c r="O992" s="116"/>
      <c r="P992" s="116"/>
      <c r="Q992" s="116"/>
      <c r="R992" s="116"/>
      <c r="S992" s="116"/>
      <c r="T992" s="116"/>
      <c r="U992" s="116"/>
      <c r="V992" s="116"/>
      <c r="W992" s="116"/>
      <c r="X992" s="116"/>
      <c r="Y992" s="116"/>
    </row>
    <row r="993" spans="1:25" ht="15.75" customHeight="1">
      <c r="A993" s="116"/>
      <c r="B993" s="116"/>
      <c r="C993" s="116"/>
      <c r="D993" s="116"/>
      <c r="E993" s="116"/>
      <c r="F993" s="404"/>
      <c r="G993" s="116"/>
      <c r="H993" s="116"/>
      <c r="I993" s="116"/>
      <c r="J993" s="116"/>
      <c r="K993" s="116"/>
      <c r="L993" s="116"/>
      <c r="M993" s="116"/>
      <c r="N993" s="116"/>
      <c r="O993" s="116"/>
      <c r="P993" s="116"/>
      <c r="Q993" s="116"/>
      <c r="R993" s="116"/>
      <c r="S993" s="116"/>
      <c r="T993" s="116"/>
      <c r="U993" s="116"/>
      <c r="V993" s="116"/>
      <c r="W993" s="116"/>
      <c r="X993" s="116"/>
      <c r="Y993" s="116"/>
    </row>
    <row r="994" spans="1:25" ht="15.75" customHeight="1">
      <c r="A994" s="116"/>
      <c r="B994" s="116"/>
      <c r="C994" s="116"/>
      <c r="D994" s="116"/>
      <c r="E994" s="116"/>
      <c r="F994" s="404"/>
      <c r="G994" s="116"/>
      <c r="H994" s="116"/>
      <c r="I994" s="116"/>
      <c r="J994" s="116"/>
      <c r="K994" s="116"/>
      <c r="L994" s="116"/>
      <c r="M994" s="116"/>
      <c r="N994" s="116"/>
      <c r="O994" s="116"/>
      <c r="P994" s="116"/>
      <c r="Q994" s="116"/>
      <c r="R994" s="116"/>
      <c r="S994" s="116"/>
      <c r="T994" s="116"/>
      <c r="U994" s="116"/>
      <c r="V994" s="116"/>
      <c r="W994" s="116"/>
      <c r="X994" s="116"/>
      <c r="Y994" s="116"/>
    </row>
    <row r="995" spans="1:25" ht="15.75" customHeight="1">
      <c r="A995" s="116"/>
      <c r="B995" s="116"/>
      <c r="C995" s="116"/>
      <c r="D995" s="116"/>
      <c r="E995" s="116"/>
      <c r="F995" s="404"/>
      <c r="G995" s="116"/>
      <c r="H995" s="116"/>
      <c r="I995" s="116"/>
      <c r="J995" s="116"/>
      <c r="K995" s="116"/>
      <c r="L995" s="116"/>
      <c r="M995" s="116"/>
      <c r="N995" s="116"/>
      <c r="O995" s="116"/>
      <c r="P995" s="116"/>
      <c r="Q995" s="116"/>
      <c r="R995" s="116"/>
      <c r="S995" s="116"/>
      <c r="T995" s="116"/>
      <c r="U995" s="116"/>
      <c r="V995" s="116"/>
      <c r="W995" s="116"/>
      <c r="X995" s="116"/>
      <c r="Y995" s="116"/>
    </row>
    <row r="996" spans="1:25" ht="15.75" customHeight="1">
      <c r="A996" s="116"/>
      <c r="B996" s="116"/>
      <c r="C996" s="116"/>
      <c r="D996" s="116"/>
      <c r="E996" s="116"/>
      <c r="F996" s="404"/>
      <c r="G996" s="116"/>
      <c r="H996" s="116"/>
      <c r="I996" s="116"/>
      <c r="J996" s="116"/>
      <c r="K996" s="116"/>
      <c r="L996" s="116"/>
      <c r="M996" s="116"/>
      <c r="N996" s="116"/>
      <c r="O996" s="116"/>
      <c r="P996" s="116"/>
      <c r="Q996" s="116"/>
      <c r="R996" s="116"/>
      <c r="S996" s="116"/>
      <c r="T996" s="116"/>
      <c r="U996" s="116"/>
      <c r="V996" s="116"/>
      <c r="W996" s="116"/>
      <c r="X996" s="116"/>
      <c r="Y996" s="116"/>
    </row>
    <row r="997" spans="1:25" ht="15.75" customHeight="1">
      <c r="A997" s="116"/>
      <c r="B997" s="116"/>
      <c r="C997" s="116"/>
      <c r="D997" s="116"/>
      <c r="E997" s="116"/>
      <c r="F997" s="404"/>
      <c r="G997" s="116"/>
      <c r="H997" s="116"/>
      <c r="I997" s="116"/>
      <c r="J997" s="116"/>
      <c r="K997" s="116"/>
      <c r="L997" s="116"/>
      <c r="M997" s="116"/>
      <c r="N997" s="116"/>
      <c r="O997" s="116"/>
      <c r="P997" s="116"/>
      <c r="Q997" s="116"/>
      <c r="R997" s="116"/>
      <c r="S997" s="116"/>
      <c r="T997" s="116"/>
      <c r="U997" s="116"/>
      <c r="V997" s="116"/>
      <c r="W997" s="116"/>
      <c r="X997" s="116"/>
      <c r="Y997" s="116"/>
    </row>
    <row r="998" spans="1:25" ht="15.75" customHeight="1">
      <c r="A998" s="116"/>
      <c r="B998" s="116"/>
      <c r="C998" s="116"/>
      <c r="D998" s="116"/>
      <c r="E998" s="116"/>
      <c r="F998" s="404"/>
      <c r="G998" s="116"/>
      <c r="H998" s="116"/>
      <c r="I998" s="116"/>
      <c r="J998" s="116"/>
      <c r="K998" s="116"/>
      <c r="L998" s="116"/>
      <c r="M998" s="116"/>
      <c r="N998" s="116"/>
      <c r="O998" s="116"/>
      <c r="P998" s="116"/>
      <c r="Q998" s="116"/>
      <c r="R998" s="116"/>
      <c r="S998" s="116"/>
      <c r="T998" s="116"/>
      <c r="U998" s="116"/>
      <c r="V998" s="116"/>
      <c r="W998" s="116"/>
      <c r="X998" s="116"/>
      <c r="Y998" s="116"/>
    </row>
    <row r="999" spans="1:25" ht="15.75" customHeight="1">
      <c r="A999" s="116"/>
      <c r="B999" s="116"/>
      <c r="C999" s="116"/>
      <c r="D999" s="116"/>
      <c r="E999" s="116"/>
      <c r="F999" s="404"/>
      <c r="G999" s="116"/>
      <c r="H999" s="116"/>
      <c r="I999" s="116"/>
      <c r="J999" s="116"/>
      <c r="K999" s="116"/>
      <c r="L999" s="116"/>
      <c r="M999" s="116"/>
      <c r="N999" s="116"/>
      <c r="O999" s="116"/>
      <c r="P999" s="116"/>
      <c r="Q999" s="116"/>
      <c r="R999" s="116"/>
      <c r="S999" s="116"/>
      <c r="T999" s="116"/>
      <c r="U999" s="116"/>
      <c r="V999" s="116"/>
      <c r="W999" s="116"/>
      <c r="X999" s="116"/>
      <c r="Y999" s="116"/>
    </row>
    <row r="1000" spans="1:25" ht="15.75" customHeight="1">
      <c r="A1000" s="116"/>
      <c r="B1000" s="116"/>
      <c r="C1000" s="116"/>
      <c r="D1000" s="116"/>
      <c r="E1000" s="116"/>
      <c r="F1000" s="404"/>
      <c r="G1000" s="116"/>
      <c r="H1000" s="116"/>
      <c r="I1000" s="116"/>
      <c r="J1000" s="116"/>
      <c r="K1000" s="116"/>
      <c r="L1000" s="116"/>
      <c r="M1000" s="116"/>
      <c r="N1000" s="116"/>
      <c r="O1000" s="116"/>
      <c r="P1000" s="116"/>
      <c r="Q1000" s="116"/>
      <c r="R1000" s="116"/>
      <c r="S1000" s="116"/>
      <c r="T1000" s="116"/>
      <c r="U1000" s="116"/>
      <c r="V1000" s="116"/>
      <c r="W1000" s="116"/>
      <c r="X1000" s="116"/>
      <c r="Y1000" s="116"/>
    </row>
  </sheetData>
  <mergeCells count="8">
    <mergeCell ref="F6:I6"/>
    <mergeCell ref="J6:M6"/>
    <mergeCell ref="A2:M2"/>
    <mergeCell ref="A6:A7"/>
    <mergeCell ref="B6:B7"/>
    <mergeCell ref="C6:E6"/>
    <mergeCell ref="A3:M3"/>
    <mergeCell ref="A4:M4"/>
  </mergeCells>
  <printOptions horizontalCentered="1"/>
  <pageMargins left="0.59055118110236227" right="0.59055118110236227" top="0.78740157480314965" bottom="0.59055118110236227" header="0.78740157480314965" footer="0.39370078740157483"/>
  <pageSetup paperSize="9" scale="82" fitToHeight="0" pageOrder="overThenDown" orientation="landscape" cellComments="atEnd" r:id="rId1"/>
  <headerFooter>
    <oddFooter>&amp;R&amp;P of &amp;N</oddFooter>
  </headerFooter>
</worksheet>
</file>

<file path=xl/worksheets/sheet45.xml><?xml version="1.0" encoding="utf-8"?>
<worksheet xmlns="http://schemas.openxmlformats.org/spreadsheetml/2006/main" xmlns:r="http://schemas.openxmlformats.org/officeDocument/2006/relationships">
  <sheetPr>
    <tabColor rgb="FF00B050"/>
    <outlinePr summaryBelow="0" summaryRight="0"/>
    <pageSetUpPr fitToPage="1"/>
  </sheetPr>
  <dimension ref="A1:Z91"/>
  <sheetViews>
    <sheetView view="pageBreakPreview" zoomScaleSheetLayoutView="100" workbookViewId="0">
      <pane xSplit="2" ySplit="9" topLeftCell="C49" activePane="bottomRight" state="frozen"/>
      <selection activeCell="D42" sqref="D42:F43"/>
      <selection pane="topRight" activeCell="D42" sqref="D42:F43"/>
      <selection pane="bottomLeft" activeCell="D42" sqref="D42:F43"/>
      <selection pane="bottomRight" activeCell="O58" activeCellId="1" sqref="O9 O58"/>
    </sheetView>
  </sheetViews>
  <sheetFormatPr defaultColWidth="14.42578125" defaultRowHeight="15.75" customHeight="1"/>
  <cols>
    <col min="1" max="1" width="6.28515625" style="360" customWidth="1"/>
    <col min="2" max="2" width="21.42578125" style="360" customWidth="1"/>
    <col min="3" max="11" width="12" style="360" customWidth="1"/>
    <col min="12" max="14" width="0" style="360" hidden="1" customWidth="1"/>
    <col min="15" max="16384" width="14.42578125" style="360"/>
  </cols>
  <sheetData>
    <row r="1" spans="1:26" ht="12.75">
      <c r="A1" s="286"/>
      <c r="B1" s="286"/>
      <c r="C1" s="286"/>
      <c r="D1" s="286"/>
      <c r="E1" s="286"/>
      <c r="F1" s="286"/>
      <c r="G1" s="286"/>
      <c r="H1" s="286"/>
      <c r="I1" s="286"/>
      <c r="J1" s="286"/>
      <c r="K1" s="328" t="s">
        <v>510</v>
      </c>
    </row>
    <row r="2" spans="1:26" ht="12.75">
      <c r="A2" s="701" t="str">
        <f>'AT-2-S1 BUDGET'!A2</f>
        <v>[Mid Day Meal Scheme, U.P.]</v>
      </c>
      <c r="B2" s="702"/>
      <c r="C2" s="702"/>
      <c r="D2" s="702"/>
      <c r="E2" s="702"/>
      <c r="F2" s="702"/>
      <c r="G2" s="702"/>
      <c r="H2" s="702"/>
      <c r="I2" s="702"/>
      <c r="J2" s="702"/>
      <c r="K2" s="702"/>
    </row>
    <row r="3" spans="1:26" ht="23.25">
      <c r="A3" s="704" t="str">
        <f>'AT-2-S1 BUDGET'!A3</f>
        <v>Annual Work Plan and Budget 2019-20</v>
      </c>
      <c r="B3" s="702"/>
      <c r="C3" s="702"/>
      <c r="D3" s="702"/>
      <c r="E3" s="702"/>
      <c r="F3" s="702"/>
      <c r="G3" s="702"/>
      <c r="H3" s="702"/>
      <c r="I3" s="702"/>
      <c r="J3" s="702"/>
      <c r="K3" s="702"/>
    </row>
    <row r="4" spans="1:26" ht="12.75">
      <c r="A4" s="705" t="s">
        <v>511</v>
      </c>
      <c r="B4" s="702"/>
      <c r="C4" s="702"/>
      <c r="D4" s="702"/>
      <c r="E4" s="702"/>
      <c r="F4" s="702"/>
      <c r="G4" s="702"/>
      <c r="H4" s="702"/>
      <c r="I4" s="702"/>
      <c r="J4" s="702"/>
      <c r="K4" s="702"/>
    </row>
    <row r="5" spans="1:26" ht="12.75">
      <c r="A5" s="295" t="str">
        <f>AT_2A_fundflow!A5</f>
        <v>State: UTTAR PRADESH</v>
      </c>
      <c r="B5" s="286"/>
      <c r="C5" s="286"/>
      <c r="D5" s="286"/>
      <c r="E5" s="286"/>
      <c r="F5" s="286"/>
      <c r="G5" s="286"/>
      <c r="H5" s="286"/>
      <c r="I5" s="286"/>
      <c r="J5" s="383"/>
      <c r="K5" s="283" t="str">
        <f>AT_2A_fundflow!U5</f>
        <v>(For the Period 01.04.18 to 31.03.19)</v>
      </c>
    </row>
    <row r="6" spans="1:26" ht="27.75" customHeight="1">
      <c r="A6" s="691" t="s">
        <v>83</v>
      </c>
      <c r="B6" s="691" t="s">
        <v>90</v>
      </c>
      <c r="C6" s="691" t="s">
        <v>512</v>
      </c>
      <c r="D6" s="693" t="s">
        <v>513</v>
      </c>
      <c r="E6" s="707"/>
      <c r="F6" s="707"/>
      <c r="G6" s="707"/>
      <c r="H6" s="708"/>
      <c r="I6" s="693" t="s">
        <v>514</v>
      </c>
      <c r="J6" s="707"/>
      <c r="K6" s="708"/>
    </row>
    <row r="7" spans="1:26" ht="87" customHeight="1">
      <c r="A7" s="706"/>
      <c r="B7" s="706"/>
      <c r="C7" s="706"/>
      <c r="D7" s="285" t="s">
        <v>515</v>
      </c>
      <c r="E7" s="285" t="s">
        <v>462</v>
      </c>
      <c r="F7" s="285" t="s">
        <v>516</v>
      </c>
      <c r="G7" s="285" t="s">
        <v>517</v>
      </c>
      <c r="H7" s="285" t="s">
        <v>518</v>
      </c>
      <c r="I7" s="285" t="s">
        <v>519</v>
      </c>
      <c r="J7" s="285" t="s">
        <v>520</v>
      </c>
      <c r="K7" s="285" t="s">
        <v>521</v>
      </c>
    </row>
    <row r="8" spans="1:26" ht="15.75" customHeight="1">
      <c r="A8" s="285">
        <v>1</v>
      </c>
      <c r="B8" s="285">
        <v>2</v>
      </c>
      <c r="C8" s="285">
        <v>3</v>
      </c>
      <c r="D8" s="285">
        <v>4</v>
      </c>
      <c r="E8" s="285">
        <v>5</v>
      </c>
      <c r="F8" s="285">
        <v>6</v>
      </c>
      <c r="G8" s="285">
        <v>7</v>
      </c>
      <c r="H8" s="285">
        <v>8</v>
      </c>
      <c r="I8" s="285">
        <v>9</v>
      </c>
      <c r="J8" s="285">
        <v>10</v>
      </c>
      <c r="K8" s="285">
        <v>11</v>
      </c>
    </row>
    <row r="9" spans="1:26" ht="15.75" customHeight="1">
      <c r="A9" s="289"/>
      <c r="B9" s="408" t="s">
        <v>27</v>
      </c>
      <c r="C9" s="395">
        <f t="shared" ref="C9:K9" si="0">SUM(C10:C84)</f>
        <v>138</v>
      </c>
      <c r="D9" s="395">
        <f t="shared" si="0"/>
        <v>8224</v>
      </c>
      <c r="E9" s="395">
        <f t="shared" si="0"/>
        <v>1089333</v>
      </c>
      <c r="F9" s="395">
        <f t="shared" si="0"/>
        <v>4143</v>
      </c>
      <c r="G9" s="395">
        <f t="shared" si="0"/>
        <v>3180</v>
      </c>
      <c r="H9" s="395">
        <f t="shared" si="0"/>
        <v>7323</v>
      </c>
      <c r="I9" s="395">
        <f t="shared" si="0"/>
        <v>206.48</v>
      </c>
      <c r="J9" s="395">
        <f t="shared" si="0"/>
        <v>313.7</v>
      </c>
      <c r="K9" s="395">
        <f t="shared" si="0"/>
        <v>520.17999999999995</v>
      </c>
      <c r="L9" s="197"/>
      <c r="M9" s="197"/>
      <c r="N9" s="197"/>
      <c r="O9" s="197">
        <f>D9-G9</f>
        <v>5044</v>
      </c>
      <c r="P9" s="197"/>
      <c r="Q9" s="197"/>
      <c r="R9" s="197"/>
      <c r="S9" s="197"/>
      <c r="T9" s="197"/>
      <c r="U9" s="197"/>
      <c r="V9" s="197"/>
      <c r="W9" s="197"/>
      <c r="X9" s="197"/>
      <c r="Y9" s="197"/>
      <c r="Z9" s="197"/>
    </row>
    <row r="10" spans="1:26" ht="15.75" customHeight="1">
      <c r="A10" s="290">
        <f>AT3A_Schools_PS!A10</f>
        <v>1</v>
      </c>
      <c r="B10" s="290" t="str">
        <f>AT3A_Schools_PS!B10</f>
        <v>01-AGRA</v>
      </c>
      <c r="C10" s="407">
        <f>'AT_20_CentralCookingagency '!G10</f>
        <v>1</v>
      </c>
      <c r="D10" s="407">
        <f>'AT_20_CentralCookingagency '!H10</f>
        <v>57</v>
      </c>
      <c r="E10" s="407">
        <f>'AT_20_CentralCookingagency '!I10</f>
        <v>5181</v>
      </c>
      <c r="F10" s="290">
        <v>11</v>
      </c>
      <c r="G10" s="290">
        <v>0</v>
      </c>
      <c r="H10" s="395">
        <f t="shared" ref="H10:H84" si="1">F10+G10</f>
        <v>11</v>
      </c>
      <c r="I10" s="414">
        <v>0</v>
      </c>
      <c r="J10" s="414">
        <v>0</v>
      </c>
      <c r="K10" s="371">
        <f t="shared" ref="K10:K84" si="2">I10+J10</f>
        <v>0</v>
      </c>
      <c r="L10" s="360">
        <f>'AT_20_CentralCookingagency '!G10</f>
        <v>1</v>
      </c>
      <c r="M10" s="360">
        <f>'AT_20_CentralCookingagency '!H10</f>
        <v>57</v>
      </c>
      <c r="N10" s="360">
        <f>'AT_20_CentralCookingagency '!I10</f>
        <v>5181</v>
      </c>
    </row>
    <row r="11" spans="1:26" ht="15.75" customHeight="1">
      <c r="A11" s="290">
        <f>AT3A_Schools_PS!A11</f>
        <v>2</v>
      </c>
      <c r="B11" s="290" t="str">
        <f>AT3A_Schools_PS!B11</f>
        <v>02-ALIGARH</v>
      </c>
      <c r="C11" s="407">
        <f>'AT_20_CentralCookingagency '!G11</f>
        <v>15</v>
      </c>
      <c r="D11" s="407">
        <f>'AT_20_CentralCookingagency '!H11</f>
        <v>282</v>
      </c>
      <c r="E11" s="407">
        <f>'AT_20_CentralCookingagency '!I11</f>
        <v>44795</v>
      </c>
      <c r="F11" s="290">
        <v>157</v>
      </c>
      <c r="G11" s="290">
        <v>282</v>
      </c>
      <c r="H11" s="395">
        <f t="shared" si="1"/>
        <v>439</v>
      </c>
      <c r="I11" s="414">
        <v>15.7</v>
      </c>
      <c r="J11" s="414">
        <v>28.2</v>
      </c>
      <c r="K11" s="371">
        <f t="shared" si="2"/>
        <v>43.9</v>
      </c>
      <c r="L11" s="360">
        <f>'AT_20_CentralCookingagency '!G11</f>
        <v>15</v>
      </c>
      <c r="M11" s="360">
        <f>'AT_20_CentralCookingagency '!H11</f>
        <v>282</v>
      </c>
      <c r="N11" s="360">
        <f>'AT_20_CentralCookingagency '!I11</f>
        <v>44795</v>
      </c>
    </row>
    <row r="12" spans="1:26" ht="15.75" customHeight="1">
      <c r="A12" s="290">
        <f>AT3A_Schools_PS!A12</f>
        <v>3</v>
      </c>
      <c r="B12" s="290" t="str">
        <f>AT3A_Schools_PS!B12</f>
        <v>03-ALLAHABAD</v>
      </c>
      <c r="C12" s="407">
        <f>'AT_20_CentralCookingagency '!G12</f>
        <v>0</v>
      </c>
      <c r="D12" s="407">
        <f>'AT_20_CentralCookingagency '!H12</f>
        <v>0</v>
      </c>
      <c r="E12" s="407">
        <f>'AT_20_CentralCookingagency '!I12</f>
        <v>0</v>
      </c>
      <c r="F12" s="290">
        <v>0</v>
      </c>
      <c r="G12" s="290">
        <v>0</v>
      </c>
      <c r="H12" s="395">
        <f t="shared" si="1"/>
        <v>0</v>
      </c>
      <c r="I12" s="414">
        <v>0</v>
      </c>
      <c r="J12" s="414">
        <v>0</v>
      </c>
      <c r="K12" s="371">
        <f t="shared" si="2"/>
        <v>0</v>
      </c>
      <c r="L12" s="360">
        <f>'AT_20_CentralCookingagency '!G12</f>
        <v>0</v>
      </c>
      <c r="M12" s="360">
        <f>'AT_20_CentralCookingagency '!H12</f>
        <v>0</v>
      </c>
      <c r="N12" s="360">
        <f>'AT_20_CentralCookingagency '!I12</f>
        <v>0</v>
      </c>
    </row>
    <row r="13" spans="1:26" ht="15.75" customHeight="1">
      <c r="A13" s="290">
        <f>AT3A_Schools_PS!A13</f>
        <v>4</v>
      </c>
      <c r="B13" s="290" t="str">
        <f>AT3A_Schools_PS!B13</f>
        <v>04-AMBEDKAR NAGAR</v>
      </c>
      <c r="C13" s="407">
        <f>'AT_20_CentralCookingagency '!G13</f>
        <v>0</v>
      </c>
      <c r="D13" s="407">
        <f>'AT_20_CentralCookingagency '!H13</f>
        <v>0</v>
      </c>
      <c r="E13" s="407">
        <f>'AT_20_CentralCookingagency '!I13</f>
        <v>0</v>
      </c>
      <c r="F13" s="290">
        <v>0</v>
      </c>
      <c r="G13" s="290">
        <v>0</v>
      </c>
      <c r="H13" s="395">
        <f t="shared" si="1"/>
        <v>0</v>
      </c>
      <c r="I13" s="414">
        <v>0</v>
      </c>
      <c r="J13" s="414">
        <v>0</v>
      </c>
      <c r="K13" s="371">
        <f t="shared" si="2"/>
        <v>0</v>
      </c>
      <c r="L13" s="360">
        <f>'AT_20_CentralCookingagency '!G13</f>
        <v>0</v>
      </c>
      <c r="M13" s="360">
        <f>'AT_20_CentralCookingagency '!H13</f>
        <v>0</v>
      </c>
      <c r="N13" s="360">
        <f>'AT_20_CentralCookingagency '!I13</f>
        <v>0</v>
      </c>
    </row>
    <row r="14" spans="1:26" ht="15.75" customHeight="1">
      <c r="A14" s="290">
        <f>AT3A_Schools_PS!A14</f>
        <v>5</v>
      </c>
      <c r="B14" s="290" t="str">
        <f>AT3A_Schools_PS!B14</f>
        <v>05-AURAIYA</v>
      </c>
      <c r="C14" s="407">
        <f>'AT_20_CentralCookingagency '!G14</f>
        <v>0</v>
      </c>
      <c r="D14" s="407">
        <f>'AT_20_CentralCookingagency '!H14</f>
        <v>0</v>
      </c>
      <c r="E14" s="407">
        <f>'AT_20_CentralCookingagency '!I14</f>
        <v>0</v>
      </c>
      <c r="F14" s="290">
        <v>0</v>
      </c>
      <c r="G14" s="290">
        <v>0</v>
      </c>
      <c r="H14" s="395">
        <f t="shared" si="1"/>
        <v>0</v>
      </c>
      <c r="I14" s="414">
        <v>0</v>
      </c>
      <c r="J14" s="414">
        <v>0</v>
      </c>
      <c r="K14" s="371">
        <f t="shared" si="2"/>
        <v>0</v>
      </c>
      <c r="L14" s="360">
        <f>'AT_20_CentralCookingagency '!G14</f>
        <v>0</v>
      </c>
      <c r="M14" s="360">
        <f>'AT_20_CentralCookingagency '!H14</f>
        <v>0</v>
      </c>
      <c r="N14" s="360">
        <f>'AT_20_CentralCookingagency '!I14</f>
        <v>0</v>
      </c>
    </row>
    <row r="15" spans="1:26" ht="15.75" customHeight="1">
      <c r="A15" s="290">
        <f>AT3A_Schools_PS!A15</f>
        <v>6</v>
      </c>
      <c r="B15" s="290" t="str">
        <f>AT3A_Schools_PS!B15</f>
        <v>06-AZAMGARH</v>
      </c>
      <c r="C15" s="407">
        <f>'AT_20_CentralCookingagency '!G15</f>
        <v>0</v>
      </c>
      <c r="D15" s="407">
        <f>'AT_20_CentralCookingagency '!H15</f>
        <v>0</v>
      </c>
      <c r="E15" s="407">
        <f>'AT_20_CentralCookingagency '!I15</f>
        <v>0</v>
      </c>
      <c r="F15" s="290">
        <v>0</v>
      </c>
      <c r="G15" s="290">
        <v>0</v>
      </c>
      <c r="H15" s="395">
        <f t="shared" si="1"/>
        <v>0</v>
      </c>
      <c r="I15" s="414">
        <v>0</v>
      </c>
      <c r="J15" s="414">
        <v>0</v>
      </c>
      <c r="K15" s="371">
        <f t="shared" si="2"/>
        <v>0</v>
      </c>
      <c r="L15" s="360">
        <f>'AT_20_CentralCookingagency '!G15</f>
        <v>0</v>
      </c>
      <c r="M15" s="360">
        <f>'AT_20_CentralCookingagency '!H15</f>
        <v>0</v>
      </c>
      <c r="N15" s="360">
        <f>'AT_20_CentralCookingagency '!I15</f>
        <v>0</v>
      </c>
    </row>
    <row r="16" spans="1:26" ht="15.75" customHeight="1">
      <c r="A16" s="290">
        <f>AT3A_Schools_PS!A16</f>
        <v>7</v>
      </c>
      <c r="B16" s="290" t="str">
        <f>AT3A_Schools_PS!B16</f>
        <v>07-BADAUN</v>
      </c>
      <c r="C16" s="407">
        <f>'AT_20_CentralCookingagency '!G16</f>
        <v>0</v>
      </c>
      <c r="D16" s="407">
        <f>'AT_20_CentralCookingagency '!H16</f>
        <v>0</v>
      </c>
      <c r="E16" s="407">
        <f>'AT_20_CentralCookingagency '!I16</f>
        <v>0</v>
      </c>
      <c r="F16" s="290">
        <v>0</v>
      </c>
      <c r="G16" s="290">
        <v>0</v>
      </c>
      <c r="H16" s="395">
        <f t="shared" si="1"/>
        <v>0</v>
      </c>
      <c r="I16" s="414">
        <v>0</v>
      </c>
      <c r="J16" s="414">
        <v>0</v>
      </c>
      <c r="K16" s="371">
        <f t="shared" si="2"/>
        <v>0</v>
      </c>
      <c r="L16" s="360">
        <f>'AT_20_CentralCookingagency '!G16</f>
        <v>0</v>
      </c>
      <c r="M16" s="360">
        <f>'AT_20_CentralCookingagency '!H16</f>
        <v>0</v>
      </c>
      <c r="N16" s="360">
        <f>'AT_20_CentralCookingagency '!I16</f>
        <v>0</v>
      </c>
    </row>
    <row r="17" spans="1:14" ht="15.75" customHeight="1">
      <c r="A17" s="290">
        <f>AT3A_Schools_PS!A17</f>
        <v>8</v>
      </c>
      <c r="B17" s="290" t="str">
        <f>AT3A_Schools_PS!B17</f>
        <v>08-BAGHPAT</v>
      </c>
      <c r="C17" s="407">
        <f>'AT_20_CentralCookingagency '!G17</f>
        <v>6</v>
      </c>
      <c r="D17" s="407">
        <f>'AT_20_CentralCookingagency '!H17</f>
        <v>66</v>
      </c>
      <c r="E17" s="407">
        <f>'AT_20_CentralCookingagency '!I17</f>
        <v>13466</v>
      </c>
      <c r="F17" s="290">
        <v>53</v>
      </c>
      <c r="G17" s="290">
        <v>0</v>
      </c>
      <c r="H17" s="395">
        <f t="shared" si="1"/>
        <v>53</v>
      </c>
      <c r="I17" s="414">
        <v>4.7699999999999996</v>
      </c>
      <c r="J17" s="414">
        <v>0</v>
      </c>
      <c r="K17" s="371">
        <f t="shared" si="2"/>
        <v>4.7699999999999996</v>
      </c>
      <c r="L17" s="360">
        <f>'AT_20_CentralCookingagency '!G17</f>
        <v>6</v>
      </c>
      <c r="M17" s="360">
        <f>'AT_20_CentralCookingagency '!H17</f>
        <v>66</v>
      </c>
      <c r="N17" s="360">
        <f>'AT_20_CentralCookingagency '!I17</f>
        <v>13466</v>
      </c>
    </row>
    <row r="18" spans="1:14" ht="15.75" customHeight="1">
      <c r="A18" s="290">
        <f>AT3A_Schools_PS!A18</f>
        <v>9</v>
      </c>
      <c r="B18" s="290" t="str">
        <f>AT3A_Schools_PS!B18</f>
        <v>09-BAHRAICH</v>
      </c>
      <c r="C18" s="407">
        <f>'AT_20_CentralCookingagency '!G18</f>
        <v>0</v>
      </c>
      <c r="D18" s="407">
        <f>'AT_20_CentralCookingagency '!H18</f>
        <v>0</v>
      </c>
      <c r="E18" s="407">
        <f>'AT_20_CentralCookingagency '!I18</f>
        <v>0</v>
      </c>
      <c r="F18" s="290">
        <v>0</v>
      </c>
      <c r="G18" s="290">
        <v>0</v>
      </c>
      <c r="H18" s="395">
        <f t="shared" si="1"/>
        <v>0</v>
      </c>
      <c r="I18" s="414">
        <v>0</v>
      </c>
      <c r="J18" s="414">
        <v>0</v>
      </c>
      <c r="K18" s="371">
        <f t="shared" si="2"/>
        <v>0</v>
      </c>
      <c r="L18" s="360">
        <f>'AT_20_CentralCookingagency '!G18</f>
        <v>0</v>
      </c>
      <c r="M18" s="360">
        <f>'AT_20_CentralCookingagency '!H18</f>
        <v>0</v>
      </c>
      <c r="N18" s="360">
        <f>'AT_20_CentralCookingagency '!I18</f>
        <v>0</v>
      </c>
    </row>
    <row r="19" spans="1:14" ht="15.75" customHeight="1">
      <c r="A19" s="290">
        <f>AT3A_Schools_PS!A19</f>
        <v>10</v>
      </c>
      <c r="B19" s="290" t="str">
        <f>AT3A_Schools_PS!B19</f>
        <v>10-BALLIA</v>
      </c>
      <c r="C19" s="407">
        <f>'AT_20_CentralCookingagency '!G19</f>
        <v>0</v>
      </c>
      <c r="D19" s="407">
        <f>'AT_20_CentralCookingagency '!H19</f>
        <v>0</v>
      </c>
      <c r="E19" s="407">
        <f>'AT_20_CentralCookingagency '!I19</f>
        <v>0</v>
      </c>
      <c r="F19" s="290">
        <v>0</v>
      </c>
      <c r="G19" s="290">
        <v>0</v>
      </c>
      <c r="H19" s="395">
        <f t="shared" si="1"/>
        <v>0</v>
      </c>
      <c r="I19" s="414">
        <v>0</v>
      </c>
      <c r="J19" s="414">
        <v>0</v>
      </c>
      <c r="K19" s="371">
        <f t="shared" si="2"/>
        <v>0</v>
      </c>
      <c r="L19" s="360">
        <f>'AT_20_CentralCookingagency '!G19</f>
        <v>0</v>
      </c>
      <c r="M19" s="360">
        <f>'AT_20_CentralCookingagency '!H19</f>
        <v>0</v>
      </c>
      <c r="N19" s="360">
        <f>'AT_20_CentralCookingagency '!I19</f>
        <v>0</v>
      </c>
    </row>
    <row r="20" spans="1:14" ht="15.75" customHeight="1">
      <c r="A20" s="290">
        <f>AT3A_Schools_PS!A20</f>
        <v>11</v>
      </c>
      <c r="B20" s="290" t="str">
        <f>AT3A_Schools_PS!B20</f>
        <v>11-BALRAMPUR</v>
      </c>
      <c r="C20" s="407">
        <f>'AT_20_CentralCookingagency '!G20</f>
        <v>0</v>
      </c>
      <c r="D20" s="407">
        <f>'AT_20_CentralCookingagency '!H20</f>
        <v>0</v>
      </c>
      <c r="E20" s="407">
        <f>'AT_20_CentralCookingagency '!I20</f>
        <v>0</v>
      </c>
      <c r="F20" s="290">
        <v>0</v>
      </c>
      <c r="G20" s="290">
        <v>0</v>
      </c>
      <c r="H20" s="395">
        <f t="shared" si="1"/>
        <v>0</v>
      </c>
      <c r="I20" s="414">
        <v>0</v>
      </c>
      <c r="J20" s="414">
        <v>0</v>
      </c>
      <c r="K20" s="371">
        <f t="shared" si="2"/>
        <v>0</v>
      </c>
      <c r="L20" s="360">
        <f>'AT_20_CentralCookingagency '!G20</f>
        <v>0</v>
      </c>
      <c r="M20" s="360">
        <f>'AT_20_CentralCookingagency '!H20</f>
        <v>0</v>
      </c>
      <c r="N20" s="360">
        <f>'AT_20_CentralCookingagency '!I20</f>
        <v>0</v>
      </c>
    </row>
    <row r="21" spans="1:14" ht="15.75" customHeight="1">
      <c r="A21" s="290">
        <f>AT3A_Schools_PS!A21</f>
        <v>12</v>
      </c>
      <c r="B21" s="290" t="str">
        <f>AT3A_Schools_PS!B21</f>
        <v>12-BANDA</v>
      </c>
      <c r="C21" s="407">
        <f>'AT_20_CentralCookingagency '!G21</f>
        <v>0</v>
      </c>
      <c r="D21" s="407">
        <f>'AT_20_CentralCookingagency '!H21</f>
        <v>0</v>
      </c>
      <c r="E21" s="407">
        <f>'AT_20_CentralCookingagency '!I21</f>
        <v>0</v>
      </c>
      <c r="F21" s="290">
        <v>0</v>
      </c>
      <c r="G21" s="290">
        <v>0</v>
      </c>
      <c r="H21" s="395">
        <f t="shared" si="1"/>
        <v>0</v>
      </c>
      <c r="I21" s="414">
        <v>0</v>
      </c>
      <c r="J21" s="414">
        <v>0</v>
      </c>
      <c r="K21" s="371">
        <f t="shared" si="2"/>
        <v>0</v>
      </c>
      <c r="L21" s="360">
        <f>'AT_20_CentralCookingagency '!G21</f>
        <v>0</v>
      </c>
      <c r="M21" s="360">
        <f>'AT_20_CentralCookingagency '!H21</f>
        <v>0</v>
      </c>
      <c r="N21" s="360">
        <f>'AT_20_CentralCookingagency '!I21</f>
        <v>0</v>
      </c>
    </row>
    <row r="22" spans="1:14" ht="15.75" customHeight="1">
      <c r="A22" s="290">
        <f>AT3A_Schools_PS!A22</f>
        <v>13</v>
      </c>
      <c r="B22" s="290" t="str">
        <f>AT3A_Schools_PS!B22</f>
        <v>13-BARABANKI</v>
      </c>
      <c r="C22" s="407">
        <f>'AT_20_CentralCookingagency '!G22</f>
        <v>0</v>
      </c>
      <c r="D22" s="407">
        <f>'AT_20_CentralCookingagency '!H22</f>
        <v>0</v>
      </c>
      <c r="E22" s="407">
        <f>'AT_20_CentralCookingagency '!I22</f>
        <v>0</v>
      </c>
      <c r="F22" s="290">
        <v>0</v>
      </c>
      <c r="G22" s="290">
        <v>0</v>
      </c>
      <c r="H22" s="395">
        <f t="shared" si="1"/>
        <v>0</v>
      </c>
      <c r="I22" s="414">
        <v>0</v>
      </c>
      <c r="J22" s="414">
        <v>0</v>
      </c>
      <c r="K22" s="371">
        <f t="shared" si="2"/>
        <v>0</v>
      </c>
      <c r="L22" s="360">
        <f>'AT_20_CentralCookingagency '!G22</f>
        <v>0</v>
      </c>
      <c r="M22" s="360">
        <f>'AT_20_CentralCookingagency '!H22</f>
        <v>0</v>
      </c>
      <c r="N22" s="360">
        <f>'AT_20_CentralCookingagency '!I22</f>
        <v>0</v>
      </c>
    </row>
    <row r="23" spans="1:14" ht="15.75" customHeight="1">
      <c r="A23" s="290">
        <f>AT3A_Schools_PS!A23</f>
        <v>14</v>
      </c>
      <c r="B23" s="290" t="str">
        <f>AT3A_Schools_PS!B23</f>
        <v>14-BAREILY</v>
      </c>
      <c r="C23" s="407">
        <f>'AT_20_CentralCookingagency '!G23</f>
        <v>6</v>
      </c>
      <c r="D23" s="407">
        <f>'AT_20_CentralCookingagency '!H23</f>
        <v>356</v>
      </c>
      <c r="E23" s="407">
        <f>'AT_20_CentralCookingagency '!I23</f>
        <v>60018</v>
      </c>
      <c r="F23" s="290">
        <v>88</v>
      </c>
      <c r="G23" s="290">
        <v>0</v>
      </c>
      <c r="H23" s="395">
        <f t="shared" si="1"/>
        <v>88</v>
      </c>
      <c r="I23" s="414">
        <v>15.35</v>
      </c>
      <c r="J23" s="414">
        <v>0</v>
      </c>
      <c r="K23" s="371">
        <f t="shared" si="2"/>
        <v>15.35</v>
      </c>
      <c r="L23" s="360">
        <f>'AT_20_CentralCookingagency '!G23</f>
        <v>6</v>
      </c>
      <c r="M23" s="360">
        <f>'AT_20_CentralCookingagency '!H23</f>
        <v>356</v>
      </c>
      <c r="N23" s="360">
        <f>'AT_20_CentralCookingagency '!I23</f>
        <v>60018</v>
      </c>
    </row>
    <row r="24" spans="1:14" ht="15.75" customHeight="1">
      <c r="A24" s="290">
        <f>AT3A_Schools_PS!A24</f>
        <v>15</v>
      </c>
      <c r="B24" s="290" t="str">
        <f>AT3A_Schools_PS!B24</f>
        <v>15-BASTI</v>
      </c>
      <c r="C24" s="407">
        <f>'AT_20_CentralCookingagency '!G24</f>
        <v>0</v>
      </c>
      <c r="D24" s="407">
        <f>'AT_20_CentralCookingagency '!H24</f>
        <v>0</v>
      </c>
      <c r="E24" s="407">
        <f>'AT_20_CentralCookingagency '!I24</f>
        <v>0</v>
      </c>
      <c r="F24" s="290">
        <v>0</v>
      </c>
      <c r="G24" s="290">
        <v>0</v>
      </c>
      <c r="H24" s="395">
        <f t="shared" si="1"/>
        <v>0</v>
      </c>
      <c r="I24" s="414">
        <v>0</v>
      </c>
      <c r="J24" s="414">
        <v>0</v>
      </c>
      <c r="K24" s="371">
        <f t="shared" si="2"/>
        <v>0</v>
      </c>
      <c r="L24" s="360">
        <f>'AT_20_CentralCookingagency '!G24</f>
        <v>0</v>
      </c>
      <c r="M24" s="360">
        <f>'AT_20_CentralCookingagency '!H24</f>
        <v>0</v>
      </c>
      <c r="N24" s="360">
        <f>'AT_20_CentralCookingagency '!I24</f>
        <v>0</v>
      </c>
    </row>
    <row r="25" spans="1:14" ht="15.75" customHeight="1">
      <c r="A25" s="290">
        <f>AT3A_Schools_PS!A25</f>
        <v>16</v>
      </c>
      <c r="B25" s="290" t="str">
        <f>AT3A_Schools_PS!B25</f>
        <v>16-BHADOHI</v>
      </c>
      <c r="C25" s="407">
        <f>'AT_20_CentralCookingagency '!G25</f>
        <v>0</v>
      </c>
      <c r="D25" s="407">
        <f>'AT_20_CentralCookingagency '!H25</f>
        <v>0</v>
      </c>
      <c r="E25" s="407">
        <f>'AT_20_CentralCookingagency '!I25</f>
        <v>0</v>
      </c>
      <c r="F25" s="290">
        <v>0</v>
      </c>
      <c r="G25" s="290">
        <v>0</v>
      </c>
      <c r="H25" s="395">
        <f t="shared" si="1"/>
        <v>0</v>
      </c>
      <c r="I25" s="414">
        <v>0</v>
      </c>
      <c r="J25" s="414">
        <v>0</v>
      </c>
      <c r="K25" s="371">
        <f t="shared" si="2"/>
        <v>0</v>
      </c>
      <c r="L25" s="360">
        <f>'AT_20_CentralCookingagency '!G25</f>
        <v>0</v>
      </c>
      <c r="M25" s="360">
        <f>'AT_20_CentralCookingagency '!H25</f>
        <v>0</v>
      </c>
      <c r="N25" s="360">
        <f>'AT_20_CentralCookingagency '!I25</f>
        <v>0</v>
      </c>
    </row>
    <row r="26" spans="1:14" ht="15.75" customHeight="1">
      <c r="A26" s="290">
        <f>AT3A_Schools_PS!A26</f>
        <v>17</v>
      </c>
      <c r="B26" s="290" t="str">
        <f>AT3A_Schools_PS!B26</f>
        <v>17-BIJNOUR</v>
      </c>
      <c r="C26" s="407">
        <f>'AT_20_CentralCookingagency '!G26</f>
        <v>5</v>
      </c>
      <c r="D26" s="407">
        <f>'AT_20_CentralCookingagency '!H26</f>
        <v>237</v>
      </c>
      <c r="E26" s="407">
        <f>'AT_20_CentralCookingagency '!I26</f>
        <v>37111</v>
      </c>
      <c r="F26" s="290">
        <v>59</v>
      </c>
      <c r="G26" s="290">
        <v>0</v>
      </c>
      <c r="H26" s="395">
        <f t="shared" si="1"/>
        <v>59</v>
      </c>
      <c r="I26" s="414">
        <v>5.9</v>
      </c>
      <c r="J26" s="414">
        <v>0</v>
      </c>
      <c r="K26" s="371">
        <f t="shared" si="2"/>
        <v>5.9</v>
      </c>
      <c r="L26" s="360">
        <f>'AT_20_CentralCookingagency '!G26</f>
        <v>5</v>
      </c>
      <c r="M26" s="360">
        <f>'AT_20_CentralCookingagency '!H26</f>
        <v>237</v>
      </c>
      <c r="N26" s="360">
        <f>'AT_20_CentralCookingagency '!I26</f>
        <v>37111</v>
      </c>
    </row>
    <row r="27" spans="1:14" ht="15.75" customHeight="1">
      <c r="A27" s="290">
        <f>AT3A_Schools_PS!A27</f>
        <v>18</v>
      </c>
      <c r="B27" s="290" t="str">
        <f>AT3A_Schools_PS!B27</f>
        <v>18-BULANDSHAHAR</v>
      </c>
      <c r="C27" s="407">
        <f>'AT_20_CentralCookingagency '!G27</f>
        <v>7</v>
      </c>
      <c r="D27" s="407">
        <f>'AT_20_CentralCookingagency '!H27</f>
        <v>167</v>
      </c>
      <c r="E27" s="407">
        <f>'AT_20_CentralCookingagency '!I27</f>
        <v>43751</v>
      </c>
      <c r="F27" s="290">
        <v>88</v>
      </c>
      <c r="G27" s="290">
        <v>0</v>
      </c>
      <c r="H27" s="395">
        <f t="shared" si="1"/>
        <v>88</v>
      </c>
      <c r="I27" s="414">
        <v>4.4000000000000004</v>
      </c>
      <c r="J27" s="414">
        <v>0</v>
      </c>
      <c r="K27" s="371">
        <f t="shared" si="2"/>
        <v>4.4000000000000004</v>
      </c>
      <c r="L27" s="360">
        <f>'AT_20_CentralCookingagency '!G27</f>
        <v>7</v>
      </c>
      <c r="M27" s="360">
        <f>'AT_20_CentralCookingagency '!H27</f>
        <v>167</v>
      </c>
      <c r="N27" s="360">
        <f>'AT_20_CentralCookingagency '!I27</f>
        <v>43751</v>
      </c>
    </row>
    <row r="28" spans="1:14" ht="15.75" customHeight="1">
      <c r="A28" s="290">
        <f>AT3A_Schools_PS!A28</f>
        <v>19</v>
      </c>
      <c r="B28" s="290" t="str">
        <f>AT3A_Schools_PS!B28</f>
        <v>19-CHANDAULI</v>
      </c>
      <c r="C28" s="407">
        <f>'AT_20_CentralCookingagency '!G28</f>
        <v>2</v>
      </c>
      <c r="D28" s="407">
        <f>'AT_20_CentralCookingagency '!H28</f>
        <v>18</v>
      </c>
      <c r="E28" s="407">
        <f>'AT_20_CentralCookingagency '!I28</f>
        <v>1865</v>
      </c>
      <c r="F28" s="290">
        <v>11</v>
      </c>
      <c r="G28" s="290">
        <v>0</v>
      </c>
      <c r="H28" s="395">
        <f t="shared" si="1"/>
        <v>11</v>
      </c>
      <c r="I28" s="414">
        <v>1.1000000000000001</v>
      </c>
      <c r="J28" s="414">
        <v>0</v>
      </c>
      <c r="K28" s="371">
        <f t="shared" si="2"/>
        <v>1.1000000000000001</v>
      </c>
      <c r="L28" s="360">
        <f>'AT_20_CentralCookingagency '!G28</f>
        <v>2</v>
      </c>
      <c r="M28" s="360">
        <f>'AT_20_CentralCookingagency '!H28</f>
        <v>18</v>
      </c>
      <c r="N28" s="360">
        <f>'AT_20_CentralCookingagency '!I28</f>
        <v>1865</v>
      </c>
    </row>
    <row r="29" spans="1:14" ht="15.75" customHeight="1">
      <c r="A29" s="290">
        <f>AT3A_Schools_PS!A29</f>
        <v>20</v>
      </c>
      <c r="B29" s="290" t="str">
        <f>AT3A_Schools_PS!B29</f>
        <v>20-CHITRAKOOT</v>
      </c>
      <c r="C29" s="407">
        <f>'AT_20_CentralCookingagency '!G29</f>
        <v>0</v>
      </c>
      <c r="D29" s="407">
        <f>'AT_20_CentralCookingagency '!H29</f>
        <v>0</v>
      </c>
      <c r="E29" s="407">
        <f>'AT_20_CentralCookingagency '!I29</f>
        <v>0</v>
      </c>
      <c r="F29" s="290">
        <v>0</v>
      </c>
      <c r="G29" s="290">
        <v>0</v>
      </c>
      <c r="H29" s="395">
        <f t="shared" si="1"/>
        <v>0</v>
      </c>
      <c r="I29" s="414">
        <v>0</v>
      </c>
      <c r="J29" s="414">
        <v>0</v>
      </c>
      <c r="K29" s="371">
        <f t="shared" si="2"/>
        <v>0</v>
      </c>
      <c r="L29" s="360">
        <f>'AT_20_CentralCookingagency '!G29</f>
        <v>0</v>
      </c>
      <c r="M29" s="360">
        <f>'AT_20_CentralCookingagency '!H29</f>
        <v>0</v>
      </c>
      <c r="N29" s="360">
        <f>'AT_20_CentralCookingagency '!I29</f>
        <v>0</v>
      </c>
    </row>
    <row r="30" spans="1:14" ht="15.75" customHeight="1">
      <c r="A30" s="290">
        <f>AT3A_Schools_PS!A30</f>
        <v>21</v>
      </c>
      <c r="B30" s="290" t="str">
        <f>AT3A_Schools_PS!B30</f>
        <v>21-AMETHI</v>
      </c>
      <c r="C30" s="407">
        <f>'AT_20_CentralCookingagency '!G30</f>
        <v>0</v>
      </c>
      <c r="D30" s="407">
        <f>'AT_20_CentralCookingagency '!H30</f>
        <v>0</v>
      </c>
      <c r="E30" s="407">
        <f>'AT_20_CentralCookingagency '!I30</f>
        <v>0</v>
      </c>
      <c r="F30" s="290">
        <v>0</v>
      </c>
      <c r="G30" s="290">
        <v>0</v>
      </c>
      <c r="H30" s="395">
        <f t="shared" si="1"/>
        <v>0</v>
      </c>
      <c r="I30" s="414">
        <v>0</v>
      </c>
      <c r="J30" s="414">
        <v>0</v>
      </c>
      <c r="K30" s="371">
        <f t="shared" si="2"/>
        <v>0</v>
      </c>
      <c r="L30" s="360">
        <f>'AT_20_CentralCookingagency '!G30</f>
        <v>0</v>
      </c>
      <c r="M30" s="360">
        <f>'AT_20_CentralCookingagency '!H30</f>
        <v>0</v>
      </c>
      <c r="N30" s="360">
        <f>'AT_20_CentralCookingagency '!I30</f>
        <v>0</v>
      </c>
    </row>
    <row r="31" spans="1:14" ht="15.75" customHeight="1">
      <c r="A31" s="290">
        <f>AT3A_Schools_PS!A31</f>
        <v>22</v>
      </c>
      <c r="B31" s="290" t="str">
        <f>AT3A_Schools_PS!B31</f>
        <v>22-DEORIA</v>
      </c>
      <c r="C31" s="407">
        <f>'AT_20_CentralCookingagency '!G31</f>
        <v>0</v>
      </c>
      <c r="D31" s="407">
        <f>'AT_20_CentralCookingagency '!H31</f>
        <v>0</v>
      </c>
      <c r="E31" s="407">
        <f>'AT_20_CentralCookingagency '!I31</f>
        <v>0</v>
      </c>
      <c r="F31" s="290">
        <v>0</v>
      </c>
      <c r="G31" s="290">
        <v>0</v>
      </c>
      <c r="H31" s="395">
        <f t="shared" si="1"/>
        <v>0</v>
      </c>
      <c r="I31" s="414">
        <v>0</v>
      </c>
      <c r="J31" s="414">
        <v>0</v>
      </c>
      <c r="K31" s="371">
        <f t="shared" si="2"/>
        <v>0</v>
      </c>
      <c r="L31" s="360">
        <f>'AT_20_CentralCookingagency '!G31</f>
        <v>0</v>
      </c>
      <c r="M31" s="360">
        <f>'AT_20_CentralCookingagency '!H31</f>
        <v>0</v>
      </c>
      <c r="N31" s="360">
        <f>'AT_20_CentralCookingagency '!I31</f>
        <v>0</v>
      </c>
    </row>
    <row r="32" spans="1:14" ht="15.75" customHeight="1">
      <c r="A32" s="290">
        <f>AT3A_Schools_PS!A32</f>
        <v>23</v>
      </c>
      <c r="B32" s="290" t="str">
        <f>AT3A_Schools_PS!B32</f>
        <v>23-ETAH</v>
      </c>
      <c r="C32" s="407">
        <f>'AT_20_CentralCookingagency '!G32</f>
        <v>0</v>
      </c>
      <c r="D32" s="407">
        <f>'AT_20_CentralCookingagency '!H32</f>
        <v>0</v>
      </c>
      <c r="E32" s="407">
        <f>'AT_20_CentralCookingagency '!I32</f>
        <v>0</v>
      </c>
      <c r="F32" s="290">
        <v>0</v>
      </c>
      <c r="G32" s="290">
        <v>0</v>
      </c>
      <c r="H32" s="395">
        <f t="shared" si="1"/>
        <v>0</v>
      </c>
      <c r="I32" s="414">
        <v>0</v>
      </c>
      <c r="J32" s="414">
        <v>0</v>
      </c>
      <c r="K32" s="371">
        <f t="shared" si="2"/>
        <v>0</v>
      </c>
      <c r="L32" s="360">
        <f>'AT_20_CentralCookingagency '!G32</f>
        <v>0</v>
      </c>
      <c r="M32" s="360">
        <f>'AT_20_CentralCookingagency '!H32</f>
        <v>0</v>
      </c>
      <c r="N32" s="360">
        <f>'AT_20_CentralCookingagency '!I32</f>
        <v>0</v>
      </c>
    </row>
    <row r="33" spans="1:14" ht="15.75" customHeight="1">
      <c r="A33" s="290">
        <f>AT3A_Schools_PS!A33</f>
        <v>24</v>
      </c>
      <c r="B33" s="290" t="str">
        <f>AT3A_Schools_PS!B33</f>
        <v>24-FAIZABAD</v>
      </c>
      <c r="C33" s="407">
        <f>'AT_20_CentralCookingagency '!G33</f>
        <v>0</v>
      </c>
      <c r="D33" s="407">
        <f>'AT_20_CentralCookingagency '!H33</f>
        <v>0</v>
      </c>
      <c r="E33" s="407">
        <f>'AT_20_CentralCookingagency '!I33</f>
        <v>0</v>
      </c>
      <c r="F33" s="290">
        <v>0</v>
      </c>
      <c r="G33" s="290">
        <v>0</v>
      </c>
      <c r="H33" s="395">
        <f t="shared" si="1"/>
        <v>0</v>
      </c>
      <c r="I33" s="414">
        <v>0</v>
      </c>
      <c r="J33" s="414">
        <v>0</v>
      </c>
      <c r="K33" s="371">
        <f t="shared" si="2"/>
        <v>0</v>
      </c>
      <c r="L33" s="360">
        <f>'AT_20_CentralCookingagency '!G33</f>
        <v>0</v>
      </c>
      <c r="M33" s="360">
        <f>'AT_20_CentralCookingagency '!H33</f>
        <v>0</v>
      </c>
      <c r="N33" s="360">
        <f>'AT_20_CentralCookingagency '!I33</f>
        <v>0</v>
      </c>
    </row>
    <row r="34" spans="1:14" ht="15.75" customHeight="1">
      <c r="A34" s="290">
        <f>AT3A_Schools_PS!A34</f>
        <v>25</v>
      </c>
      <c r="B34" s="290" t="str">
        <f>AT3A_Schools_PS!B34</f>
        <v>25-FARRUKHABAD</v>
      </c>
      <c r="C34" s="407">
        <f>'AT_20_CentralCookingagency '!G34</f>
        <v>0</v>
      </c>
      <c r="D34" s="407">
        <f>'AT_20_CentralCookingagency '!H34</f>
        <v>0</v>
      </c>
      <c r="E34" s="407">
        <f>'AT_20_CentralCookingagency '!I34</f>
        <v>0</v>
      </c>
      <c r="F34" s="290">
        <v>0</v>
      </c>
      <c r="G34" s="290">
        <v>0</v>
      </c>
      <c r="H34" s="395">
        <f t="shared" si="1"/>
        <v>0</v>
      </c>
      <c r="I34" s="414">
        <v>0</v>
      </c>
      <c r="J34" s="414">
        <v>0</v>
      </c>
      <c r="K34" s="371">
        <f t="shared" si="2"/>
        <v>0</v>
      </c>
      <c r="L34" s="360">
        <f>'AT_20_CentralCookingagency '!G34</f>
        <v>0</v>
      </c>
      <c r="M34" s="360">
        <f>'AT_20_CentralCookingagency '!H34</f>
        <v>0</v>
      </c>
      <c r="N34" s="360">
        <f>'AT_20_CentralCookingagency '!I34</f>
        <v>0</v>
      </c>
    </row>
    <row r="35" spans="1:14" ht="15.75" customHeight="1">
      <c r="A35" s="290">
        <f>AT3A_Schools_PS!A35</f>
        <v>26</v>
      </c>
      <c r="B35" s="290" t="str">
        <f>AT3A_Schools_PS!B35</f>
        <v>26-FATEHPUR</v>
      </c>
      <c r="C35" s="407">
        <f>'AT_20_CentralCookingagency '!G35</f>
        <v>0</v>
      </c>
      <c r="D35" s="407">
        <f>'AT_20_CentralCookingagency '!H35</f>
        <v>0</v>
      </c>
      <c r="E35" s="407">
        <f>'AT_20_CentralCookingagency '!I35</f>
        <v>0</v>
      </c>
      <c r="F35" s="290">
        <v>0</v>
      </c>
      <c r="G35" s="290">
        <v>0</v>
      </c>
      <c r="H35" s="395">
        <f t="shared" si="1"/>
        <v>0</v>
      </c>
      <c r="I35" s="414">
        <v>0</v>
      </c>
      <c r="J35" s="414">
        <v>0</v>
      </c>
      <c r="K35" s="371">
        <f t="shared" si="2"/>
        <v>0</v>
      </c>
      <c r="L35" s="360">
        <f>'AT_20_CentralCookingagency '!G35</f>
        <v>0</v>
      </c>
      <c r="M35" s="360">
        <f>'AT_20_CentralCookingagency '!H35</f>
        <v>0</v>
      </c>
      <c r="N35" s="360">
        <f>'AT_20_CentralCookingagency '!I35</f>
        <v>0</v>
      </c>
    </row>
    <row r="36" spans="1:14" ht="15.75" customHeight="1">
      <c r="A36" s="290">
        <f>AT3A_Schools_PS!A36</f>
        <v>27</v>
      </c>
      <c r="B36" s="290" t="str">
        <f>AT3A_Schools_PS!B36</f>
        <v>27-FIROZABAD</v>
      </c>
      <c r="C36" s="407">
        <f>'AT_20_CentralCookingagency '!G36</f>
        <v>0</v>
      </c>
      <c r="D36" s="407">
        <f>'AT_20_CentralCookingagency '!H36</f>
        <v>0</v>
      </c>
      <c r="E36" s="407">
        <f>'AT_20_CentralCookingagency '!I36</f>
        <v>0</v>
      </c>
      <c r="F36" s="290">
        <v>0</v>
      </c>
      <c r="G36" s="290">
        <v>0</v>
      </c>
      <c r="H36" s="395">
        <f t="shared" si="1"/>
        <v>0</v>
      </c>
      <c r="I36" s="414">
        <v>0</v>
      </c>
      <c r="J36" s="414">
        <v>0</v>
      </c>
      <c r="K36" s="371">
        <f t="shared" si="2"/>
        <v>0</v>
      </c>
      <c r="L36" s="360">
        <f>'AT_20_CentralCookingagency '!G36</f>
        <v>0</v>
      </c>
      <c r="M36" s="360">
        <f>'AT_20_CentralCookingagency '!H36</f>
        <v>0</v>
      </c>
      <c r="N36" s="360">
        <f>'AT_20_CentralCookingagency '!I36</f>
        <v>0</v>
      </c>
    </row>
    <row r="37" spans="1:14" ht="15.75" customHeight="1">
      <c r="A37" s="290">
        <f>AT3A_Schools_PS!A37</f>
        <v>28</v>
      </c>
      <c r="B37" s="290" t="str">
        <f>AT3A_Schools_PS!B37</f>
        <v>28-G.B. NAGAR</v>
      </c>
      <c r="C37" s="407">
        <f>'AT_20_CentralCookingagency '!G37</f>
        <v>12</v>
      </c>
      <c r="D37" s="407">
        <f>'AT_20_CentralCookingagency '!H37</f>
        <v>743</v>
      </c>
      <c r="E37" s="407">
        <f>'AT_20_CentralCookingagency '!I37</f>
        <v>100076</v>
      </c>
      <c r="F37" s="290">
        <v>167</v>
      </c>
      <c r="G37" s="290">
        <v>0</v>
      </c>
      <c r="H37" s="395">
        <f t="shared" si="1"/>
        <v>167</v>
      </c>
      <c r="I37" s="414">
        <v>14.55</v>
      </c>
      <c r="J37" s="414">
        <v>0</v>
      </c>
      <c r="K37" s="371">
        <f t="shared" si="2"/>
        <v>14.55</v>
      </c>
      <c r="L37" s="360">
        <f>'AT_20_CentralCookingagency '!G37</f>
        <v>12</v>
      </c>
      <c r="M37" s="360">
        <f>'AT_20_CentralCookingagency '!H37</f>
        <v>743</v>
      </c>
      <c r="N37" s="360">
        <f>'AT_20_CentralCookingagency '!I37</f>
        <v>100076</v>
      </c>
    </row>
    <row r="38" spans="1:14" ht="15.75" customHeight="1">
      <c r="A38" s="290">
        <f>AT3A_Schools_PS!A38</f>
        <v>29</v>
      </c>
      <c r="B38" s="290" t="str">
        <f>AT3A_Schools_PS!B38</f>
        <v>29-GHAZIPUR</v>
      </c>
      <c r="C38" s="407">
        <f>'AT_20_CentralCookingagency '!G38</f>
        <v>0</v>
      </c>
      <c r="D38" s="407">
        <f>'AT_20_CentralCookingagency '!H38</f>
        <v>0</v>
      </c>
      <c r="E38" s="407">
        <f>'AT_20_CentralCookingagency '!I38</f>
        <v>0</v>
      </c>
      <c r="F38" s="290">
        <v>0</v>
      </c>
      <c r="G38" s="290">
        <v>0</v>
      </c>
      <c r="H38" s="395">
        <f t="shared" si="1"/>
        <v>0</v>
      </c>
      <c r="I38" s="414">
        <v>0</v>
      </c>
      <c r="J38" s="414">
        <v>0</v>
      </c>
      <c r="K38" s="371">
        <f t="shared" si="2"/>
        <v>0</v>
      </c>
      <c r="L38" s="360">
        <f>'AT_20_CentralCookingagency '!G38</f>
        <v>0</v>
      </c>
      <c r="M38" s="360">
        <f>'AT_20_CentralCookingagency '!H38</f>
        <v>0</v>
      </c>
      <c r="N38" s="360">
        <f>'AT_20_CentralCookingagency '!I38</f>
        <v>0</v>
      </c>
    </row>
    <row r="39" spans="1:14" ht="15.75" customHeight="1">
      <c r="A39" s="290">
        <f>AT3A_Schools_PS!A39</f>
        <v>30</v>
      </c>
      <c r="B39" s="290" t="str">
        <f>AT3A_Schools_PS!B39</f>
        <v>30-GHAZIYABAD</v>
      </c>
      <c r="C39" s="407">
        <f>'AT_20_CentralCookingagency '!G39</f>
        <v>0</v>
      </c>
      <c r="D39" s="407">
        <f>'AT_20_CentralCookingagency '!H39</f>
        <v>0</v>
      </c>
      <c r="E39" s="407">
        <f>'AT_20_CentralCookingagency '!I39</f>
        <v>0</v>
      </c>
      <c r="F39" s="290">
        <v>0</v>
      </c>
      <c r="G39" s="290">
        <v>0</v>
      </c>
      <c r="H39" s="395">
        <f t="shared" si="1"/>
        <v>0</v>
      </c>
      <c r="I39" s="414">
        <v>0</v>
      </c>
      <c r="J39" s="414">
        <v>0</v>
      </c>
      <c r="K39" s="371">
        <f t="shared" si="2"/>
        <v>0</v>
      </c>
      <c r="L39" s="360">
        <f>'AT_20_CentralCookingagency '!G39</f>
        <v>0</v>
      </c>
      <c r="M39" s="360">
        <f>'AT_20_CentralCookingagency '!H39</f>
        <v>0</v>
      </c>
      <c r="N39" s="360">
        <f>'AT_20_CentralCookingagency '!I39</f>
        <v>0</v>
      </c>
    </row>
    <row r="40" spans="1:14" ht="15.75" customHeight="1">
      <c r="A40" s="290">
        <f>AT3A_Schools_PS!A40</f>
        <v>31</v>
      </c>
      <c r="B40" s="290" t="str">
        <f>AT3A_Schools_PS!B40</f>
        <v>31-GONDA</v>
      </c>
      <c r="C40" s="407">
        <f>'AT_20_CentralCookingagency '!G40</f>
        <v>0</v>
      </c>
      <c r="D40" s="407">
        <f>'AT_20_CentralCookingagency '!H40</f>
        <v>0</v>
      </c>
      <c r="E40" s="407">
        <f>'AT_20_CentralCookingagency '!I40</f>
        <v>0</v>
      </c>
      <c r="F40" s="290">
        <v>0</v>
      </c>
      <c r="G40" s="290">
        <v>0</v>
      </c>
      <c r="H40" s="395">
        <f t="shared" si="1"/>
        <v>0</v>
      </c>
      <c r="I40" s="414">
        <v>0</v>
      </c>
      <c r="J40" s="414">
        <v>0</v>
      </c>
      <c r="K40" s="371">
        <f t="shared" si="2"/>
        <v>0</v>
      </c>
      <c r="L40" s="360">
        <f>'AT_20_CentralCookingagency '!G40</f>
        <v>0</v>
      </c>
      <c r="M40" s="360">
        <f>'AT_20_CentralCookingagency '!H40</f>
        <v>0</v>
      </c>
      <c r="N40" s="360">
        <f>'AT_20_CentralCookingagency '!I40</f>
        <v>0</v>
      </c>
    </row>
    <row r="41" spans="1:14" ht="15.75" customHeight="1">
      <c r="A41" s="290">
        <f>AT3A_Schools_PS!A41</f>
        <v>32</v>
      </c>
      <c r="B41" s="290" t="str">
        <f>AT3A_Schools_PS!B41</f>
        <v>32-GORAKHPUR</v>
      </c>
      <c r="C41" s="407">
        <f>'AT_20_CentralCookingagency '!G41</f>
        <v>0</v>
      </c>
      <c r="D41" s="407">
        <f>'AT_20_CentralCookingagency '!H41</f>
        <v>0</v>
      </c>
      <c r="E41" s="407">
        <f>'AT_20_CentralCookingagency '!I41</f>
        <v>0</v>
      </c>
      <c r="F41" s="290">
        <v>0</v>
      </c>
      <c r="G41" s="290">
        <v>0</v>
      </c>
      <c r="H41" s="395">
        <f t="shared" si="1"/>
        <v>0</v>
      </c>
      <c r="I41" s="414">
        <v>0</v>
      </c>
      <c r="J41" s="414">
        <v>0</v>
      </c>
      <c r="K41" s="371">
        <f t="shared" si="2"/>
        <v>0</v>
      </c>
      <c r="L41" s="360">
        <f>'AT_20_CentralCookingagency '!G41</f>
        <v>0</v>
      </c>
      <c r="M41" s="360">
        <f>'AT_20_CentralCookingagency '!H41</f>
        <v>0</v>
      </c>
      <c r="N41" s="360">
        <f>'AT_20_CentralCookingagency '!I41</f>
        <v>0</v>
      </c>
    </row>
    <row r="42" spans="1:14" ht="15.75" customHeight="1">
      <c r="A42" s="290">
        <f>AT3A_Schools_PS!A42</f>
        <v>33</v>
      </c>
      <c r="B42" s="290" t="str">
        <f>AT3A_Schools_PS!B42</f>
        <v>33-HAMEERPUR</v>
      </c>
      <c r="C42" s="407">
        <f>'AT_20_CentralCookingagency '!G42</f>
        <v>0</v>
      </c>
      <c r="D42" s="407">
        <f>'AT_20_CentralCookingagency '!H42</f>
        <v>0</v>
      </c>
      <c r="E42" s="407">
        <f>'AT_20_CentralCookingagency '!I42</f>
        <v>0</v>
      </c>
      <c r="F42" s="290">
        <v>0</v>
      </c>
      <c r="G42" s="290">
        <v>0</v>
      </c>
      <c r="H42" s="395">
        <f t="shared" si="1"/>
        <v>0</v>
      </c>
      <c r="I42" s="414">
        <v>0</v>
      </c>
      <c r="J42" s="414">
        <v>0</v>
      </c>
      <c r="K42" s="371">
        <f t="shared" si="2"/>
        <v>0</v>
      </c>
      <c r="L42" s="360">
        <f>'AT_20_CentralCookingagency '!G42</f>
        <v>0</v>
      </c>
      <c r="M42" s="360">
        <f>'AT_20_CentralCookingagency '!H42</f>
        <v>0</v>
      </c>
      <c r="N42" s="360">
        <f>'AT_20_CentralCookingagency '!I42</f>
        <v>0</v>
      </c>
    </row>
    <row r="43" spans="1:14" ht="15.75" customHeight="1">
      <c r="A43" s="290">
        <f>AT3A_Schools_PS!A43</f>
        <v>34</v>
      </c>
      <c r="B43" s="290" t="str">
        <f>AT3A_Schools_PS!B43</f>
        <v>34-HARDOI</v>
      </c>
      <c r="C43" s="407">
        <f>'AT_20_CentralCookingagency '!G43</f>
        <v>0</v>
      </c>
      <c r="D43" s="407">
        <f>'AT_20_CentralCookingagency '!H43</f>
        <v>0</v>
      </c>
      <c r="E43" s="407">
        <f>'AT_20_CentralCookingagency '!I43</f>
        <v>0</v>
      </c>
      <c r="F43" s="290">
        <v>0</v>
      </c>
      <c r="G43" s="290">
        <v>0</v>
      </c>
      <c r="H43" s="395">
        <f t="shared" si="1"/>
        <v>0</v>
      </c>
      <c r="I43" s="414">
        <v>0</v>
      </c>
      <c r="J43" s="414">
        <v>0</v>
      </c>
      <c r="K43" s="371">
        <f t="shared" si="2"/>
        <v>0</v>
      </c>
      <c r="L43" s="360">
        <f>'AT_20_CentralCookingagency '!G43</f>
        <v>0</v>
      </c>
      <c r="M43" s="360">
        <f>'AT_20_CentralCookingagency '!H43</f>
        <v>0</v>
      </c>
      <c r="N43" s="360">
        <f>'AT_20_CentralCookingagency '!I43</f>
        <v>0</v>
      </c>
    </row>
    <row r="44" spans="1:14" ht="15.75" customHeight="1">
      <c r="A44" s="290">
        <f>AT3A_Schools_PS!A44</f>
        <v>35</v>
      </c>
      <c r="B44" s="290" t="str">
        <f>AT3A_Schools_PS!B44</f>
        <v>35-HATHRAS</v>
      </c>
      <c r="C44" s="407">
        <f>'AT_20_CentralCookingagency '!G44</f>
        <v>3</v>
      </c>
      <c r="D44" s="407">
        <f>'AT_20_CentralCookingagency '!H44</f>
        <v>516</v>
      </c>
      <c r="E44" s="407">
        <f>'AT_20_CentralCookingagency '!I44</f>
        <v>54191</v>
      </c>
      <c r="F44" s="290">
        <v>74</v>
      </c>
      <c r="G44" s="290">
        <v>499</v>
      </c>
      <c r="H44" s="395">
        <f t="shared" si="1"/>
        <v>573</v>
      </c>
      <c r="I44" s="414">
        <v>7.4</v>
      </c>
      <c r="J44" s="414">
        <v>49.9</v>
      </c>
      <c r="K44" s="371">
        <f t="shared" si="2"/>
        <v>57.3</v>
      </c>
      <c r="L44" s="360">
        <f>'AT_20_CentralCookingagency '!G44</f>
        <v>3</v>
      </c>
      <c r="M44" s="360">
        <f>'AT_20_CentralCookingagency '!H44</f>
        <v>516</v>
      </c>
      <c r="N44" s="360">
        <f>'AT_20_CentralCookingagency '!I44</f>
        <v>54191</v>
      </c>
    </row>
    <row r="45" spans="1:14" ht="15.75" customHeight="1">
      <c r="A45" s="290">
        <f>AT3A_Schools_PS!A45</f>
        <v>36</v>
      </c>
      <c r="B45" s="290" t="str">
        <f>AT3A_Schools_PS!B45</f>
        <v>36-ITAWAH</v>
      </c>
      <c r="C45" s="407">
        <f>'AT_20_CentralCookingagency '!G45</f>
        <v>0</v>
      </c>
      <c r="D45" s="407">
        <f>'AT_20_CentralCookingagency '!H45</f>
        <v>0</v>
      </c>
      <c r="E45" s="407">
        <f>'AT_20_CentralCookingagency '!I45</f>
        <v>0</v>
      </c>
      <c r="F45" s="290">
        <v>0</v>
      </c>
      <c r="G45" s="290">
        <v>0</v>
      </c>
      <c r="H45" s="395">
        <f t="shared" si="1"/>
        <v>0</v>
      </c>
      <c r="I45" s="414">
        <v>0</v>
      </c>
      <c r="J45" s="414">
        <v>0</v>
      </c>
      <c r="K45" s="371">
        <f t="shared" si="2"/>
        <v>0</v>
      </c>
      <c r="L45" s="360">
        <f>'AT_20_CentralCookingagency '!G45</f>
        <v>0</v>
      </c>
      <c r="M45" s="360">
        <f>'AT_20_CentralCookingagency '!H45</f>
        <v>0</v>
      </c>
      <c r="N45" s="360">
        <f>'AT_20_CentralCookingagency '!I45</f>
        <v>0</v>
      </c>
    </row>
    <row r="46" spans="1:14" ht="15.75" customHeight="1">
      <c r="A46" s="290">
        <f>AT3A_Schools_PS!A46</f>
        <v>37</v>
      </c>
      <c r="B46" s="290" t="str">
        <f>AT3A_Schools_PS!B46</f>
        <v>37-J.P. NAGAR</v>
      </c>
      <c r="C46" s="407">
        <f>'AT_20_CentralCookingagency '!G46</f>
        <v>6</v>
      </c>
      <c r="D46" s="407">
        <f>'AT_20_CentralCookingagency '!H46</f>
        <v>133</v>
      </c>
      <c r="E46" s="407">
        <f>'AT_20_CentralCookingagency '!I46</f>
        <v>13274</v>
      </c>
      <c r="F46" s="290">
        <v>41</v>
      </c>
      <c r="G46" s="290">
        <v>0</v>
      </c>
      <c r="H46" s="395">
        <f t="shared" si="1"/>
        <v>41</v>
      </c>
      <c r="I46" s="414">
        <v>4.0999999999999996</v>
      </c>
      <c r="J46" s="414">
        <v>0</v>
      </c>
      <c r="K46" s="371">
        <f t="shared" si="2"/>
        <v>4.0999999999999996</v>
      </c>
      <c r="L46" s="360">
        <f>'AT_20_CentralCookingagency '!G46</f>
        <v>6</v>
      </c>
      <c r="M46" s="360">
        <f>'AT_20_CentralCookingagency '!H46</f>
        <v>133</v>
      </c>
      <c r="N46" s="360">
        <f>'AT_20_CentralCookingagency '!I46</f>
        <v>13274</v>
      </c>
    </row>
    <row r="47" spans="1:14" ht="15.75" customHeight="1">
      <c r="A47" s="290">
        <f>AT3A_Schools_PS!A47</f>
        <v>38</v>
      </c>
      <c r="B47" s="290" t="str">
        <f>AT3A_Schools_PS!B47</f>
        <v>38-JALAUN</v>
      </c>
      <c r="C47" s="407">
        <f>'AT_20_CentralCookingagency '!G47</f>
        <v>0</v>
      </c>
      <c r="D47" s="407">
        <f>'AT_20_CentralCookingagency '!H47</f>
        <v>0</v>
      </c>
      <c r="E47" s="407">
        <f>'AT_20_CentralCookingagency '!I47</f>
        <v>0</v>
      </c>
      <c r="F47" s="290">
        <v>0</v>
      </c>
      <c r="G47" s="290">
        <v>0</v>
      </c>
      <c r="H47" s="395">
        <f t="shared" si="1"/>
        <v>0</v>
      </c>
      <c r="I47" s="414">
        <v>0</v>
      </c>
      <c r="J47" s="414">
        <v>0</v>
      </c>
      <c r="K47" s="371">
        <f t="shared" si="2"/>
        <v>0</v>
      </c>
      <c r="L47" s="360">
        <f>'AT_20_CentralCookingagency '!G47</f>
        <v>0</v>
      </c>
      <c r="M47" s="360">
        <f>'AT_20_CentralCookingagency '!H47</f>
        <v>0</v>
      </c>
      <c r="N47" s="360">
        <f>'AT_20_CentralCookingagency '!I47</f>
        <v>0</v>
      </c>
    </row>
    <row r="48" spans="1:14" ht="15.75" customHeight="1">
      <c r="A48" s="290">
        <f>AT3A_Schools_PS!A48</f>
        <v>39</v>
      </c>
      <c r="B48" s="290" t="str">
        <f>AT3A_Schools_PS!B48</f>
        <v>39-JAUNPUR</v>
      </c>
      <c r="C48" s="407">
        <f>'AT_20_CentralCookingagency '!G48</f>
        <v>0</v>
      </c>
      <c r="D48" s="407">
        <f>'AT_20_CentralCookingagency '!H48</f>
        <v>0</v>
      </c>
      <c r="E48" s="407">
        <f>'AT_20_CentralCookingagency '!I48</f>
        <v>0</v>
      </c>
      <c r="F48" s="290">
        <v>0</v>
      </c>
      <c r="G48" s="290">
        <v>0</v>
      </c>
      <c r="H48" s="395">
        <f t="shared" si="1"/>
        <v>0</v>
      </c>
      <c r="I48" s="414">
        <v>0</v>
      </c>
      <c r="J48" s="414">
        <v>0</v>
      </c>
      <c r="K48" s="371">
        <f t="shared" si="2"/>
        <v>0</v>
      </c>
      <c r="L48" s="360">
        <f>'AT_20_CentralCookingagency '!G48</f>
        <v>0</v>
      </c>
      <c r="M48" s="360">
        <f>'AT_20_CentralCookingagency '!H48</f>
        <v>0</v>
      </c>
      <c r="N48" s="360">
        <f>'AT_20_CentralCookingagency '!I48</f>
        <v>0</v>
      </c>
    </row>
    <row r="49" spans="1:15" ht="15.75" customHeight="1">
      <c r="A49" s="290">
        <f>AT3A_Schools_PS!A49</f>
        <v>40</v>
      </c>
      <c r="B49" s="290" t="str">
        <f>AT3A_Schools_PS!B49</f>
        <v>40-JHANSI</v>
      </c>
      <c r="C49" s="407">
        <f>'AT_20_CentralCookingagency '!G49</f>
        <v>0</v>
      </c>
      <c r="D49" s="407">
        <f>'AT_20_CentralCookingagency '!H49</f>
        <v>0</v>
      </c>
      <c r="E49" s="407">
        <f>'AT_20_CentralCookingagency '!I49</f>
        <v>0</v>
      </c>
      <c r="F49" s="407">
        <v>0</v>
      </c>
      <c r="G49" s="407">
        <v>0</v>
      </c>
      <c r="H49" s="395">
        <f t="shared" si="1"/>
        <v>0</v>
      </c>
      <c r="I49" s="414">
        <v>0</v>
      </c>
      <c r="J49" s="414">
        <v>0</v>
      </c>
      <c r="K49" s="371">
        <f t="shared" si="2"/>
        <v>0</v>
      </c>
      <c r="L49" s="360">
        <f>'AT_20_CentralCookingagency '!G49</f>
        <v>0</v>
      </c>
      <c r="M49" s="360">
        <f>'AT_20_CentralCookingagency '!H49</f>
        <v>0</v>
      </c>
      <c r="N49" s="360">
        <f>'AT_20_CentralCookingagency '!I49</f>
        <v>0</v>
      </c>
    </row>
    <row r="50" spans="1:15" ht="15.75" customHeight="1">
      <c r="A50" s="290">
        <f>AT3A_Schools_PS!A50</f>
        <v>41</v>
      </c>
      <c r="B50" s="290" t="str">
        <f>AT3A_Schools_PS!B50</f>
        <v>41-KANNAUJ</v>
      </c>
      <c r="C50" s="407">
        <f>'AT_20_CentralCookingagency '!G50</f>
        <v>0</v>
      </c>
      <c r="D50" s="407">
        <f>'AT_20_CentralCookingagency '!H50</f>
        <v>0</v>
      </c>
      <c r="E50" s="407">
        <f>'AT_20_CentralCookingagency '!I50</f>
        <v>0</v>
      </c>
      <c r="F50" s="290">
        <v>0</v>
      </c>
      <c r="G50" s="290">
        <v>0</v>
      </c>
      <c r="H50" s="395">
        <f t="shared" si="1"/>
        <v>0</v>
      </c>
      <c r="I50" s="414">
        <v>0</v>
      </c>
      <c r="J50" s="414">
        <v>0</v>
      </c>
      <c r="K50" s="371">
        <f t="shared" si="2"/>
        <v>0</v>
      </c>
      <c r="L50" s="360">
        <f>'AT_20_CentralCookingagency '!G50</f>
        <v>0</v>
      </c>
      <c r="M50" s="360">
        <f>'AT_20_CentralCookingagency '!H50</f>
        <v>0</v>
      </c>
      <c r="N50" s="360">
        <f>'AT_20_CentralCookingagency '!I50</f>
        <v>0</v>
      </c>
    </row>
    <row r="51" spans="1:15" ht="15.75" customHeight="1">
      <c r="A51" s="290">
        <f>AT3A_Schools_PS!A51</f>
        <v>42</v>
      </c>
      <c r="B51" s="290" t="str">
        <f>AT3A_Schools_PS!B51</f>
        <v>42-KANPUR DEHAT</v>
      </c>
      <c r="C51" s="407">
        <f>'AT_20_CentralCookingagency '!G51</f>
        <v>0</v>
      </c>
      <c r="D51" s="407">
        <f>'AT_20_CentralCookingagency '!H51</f>
        <v>0</v>
      </c>
      <c r="E51" s="407">
        <f>'AT_20_CentralCookingagency '!I51</f>
        <v>0</v>
      </c>
      <c r="F51" s="290">
        <v>0</v>
      </c>
      <c r="G51" s="290">
        <v>0</v>
      </c>
      <c r="H51" s="395">
        <f t="shared" si="1"/>
        <v>0</v>
      </c>
      <c r="I51" s="414">
        <v>0</v>
      </c>
      <c r="J51" s="414">
        <v>0</v>
      </c>
      <c r="K51" s="371">
        <f t="shared" si="2"/>
        <v>0</v>
      </c>
      <c r="L51" s="360">
        <f>'AT_20_CentralCookingagency '!G51</f>
        <v>0</v>
      </c>
      <c r="M51" s="360">
        <f>'AT_20_CentralCookingagency '!H51</f>
        <v>0</v>
      </c>
      <c r="N51" s="360">
        <f>'AT_20_CentralCookingagency '!I51</f>
        <v>0</v>
      </c>
    </row>
    <row r="52" spans="1:15" ht="15.75" customHeight="1">
      <c r="A52" s="290">
        <f>AT3A_Schools_PS!A52</f>
        <v>43</v>
      </c>
      <c r="B52" s="290" t="str">
        <f>AT3A_Schools_PS!B52</f>
        <v>43-KANPUR NAGAR</v>
      </c>
      <c r="C52" s="407">
        <f>'AT_20_CentralCookingagency '!G52</f>
        <v>9</v>
      </c>
      <c r="D52" s="407">
        <f>'AT_20_CentralCookingagency '!H52</f>
        <v>565</v>
      </c>
      <c r="E52" s="407">
        <f>'AT_20_CentralCookingagency '!I52</f>
        <v>65001</v>
      </c>
      <c r="F52" s="290">
        <v>120</v>
      </c>
      <c r="G52" s="290">
        <v>0</v>
      </c>
      <c r="H52" s="395">
        <f t="shared" si="1"/>
        <v>120</v>
      </c>
      <c r="I52" s="414">
        <v>12</v>
      </c>
      <c r="J52" s="414">
        <v>0</v>
      </c>
      <c r="K52" s="371">
        <f t="shared" si="2"/>
        <v>12</v>
      </c>
      <c r="L52" s="360">
        <f>'AT_20_CentralCookingagency '!G52</f>
        <v>9</v>
      </c>
      <c r="M52" s="360">
        <f>'AT_20_CentralCookingagency '!H52</f>
        <v>565</v>
      </c>
      <c r="N52" s="360">
        <f>'AT_20_CentralCookingagency '!I52</f>
        <v>65001</v>
      </c>
    </row>
    <row r="53" spans="1:15" ht="15.75" customHeight="1">
      <c r="A53" s="290">
        <f>AT3A_Schools_PS!A53</f>
        <v>44</v>
      </c>
      <c r="B53" s="290" t="str">
        <f>AT3A_Schools_PS!B53</f>
        <v>44-KAAS GANJ</v>
      </c>
      <c r="C53" s="407">
        <f>'AT_20_CentralCookingagency '!G53</f>
        <v>3</v>
      </c>
      <c r="D53" s="407">
        <f>'AT_20_CentralCookingagency '!H53</f>
        <v>74</v>
      </c>
      <c r="E53" s="407">
        <f>'AT_20_CentralCookingagency '!I53</f>
        <v>14380</v>
      </c>
      <c r="F53" s="290">
        <v>30</v>
      </c>
      <c r="G53" s="290">
        <v>74</v>
      </c>
      <c r="H53" s="395">
        <f t="shared" si="1"/>
        <v>104</v>
      </c>
      <c r="I53" s="414">
        <v>0.6</v>
      </c>
      <c r="J53" s="414">
        <v>1.48</v>
      </c>
      <c r="K53" s="371">
        <f t="shared" si="2"/>
        <v>2.08</v>
      </c>
      <c r="L53" s="360">
        <f>'AT_20_CentralCookingagency '!G53</f>
        <v>3</v>
      </c>
      <c r="M53" s="360">
        <f>'AT_20_CentralCookingagency '!H53</f>
        <v>74</v>
      </c>
      <c r="N53" s="360">
        <f>'AT_20_CentralCookingagency '!I53</f>
        <v>14380</v>
      </c>
    </row>
    <row r="54" spans="1:15" ht="15.75" customHeight="1">
      <c r="A54" s="290">
        <f>AT3A_Schools_PS!A54</f>
        <v>45</v>
      </c>
      <c r="B54" s="290" t="str">
        <f>AT3A_Schools_PS!B54</f>
        <v>45-KAUSHAMBI</v>
      </c>
      <c r="C54" s="407">
        <f>'AT_20_CentralCookingagency '!G54</f>
        <v>0</v>
      </c>
      <c r="D54" s="407">
        <f>'AT_20_CentralCookingagency '!H54</f>
        <v>0</v>
      </c>
      <c r="E54" s="407">
        <f>'AT_20_CentralCookingagency '!I54</f>
        <v>0</v>
      </c>
      <c r="F54" s="290">
        <v>0</v>
      </c>
      <c r="G54" s="290">
        <v>0</v>
      </c>
      <c r="H54" s="395">
        <f t="shared" si="1"/>
        <v>0</v>
      </c>
      <c r="I54" s="414">
        <v>0</v>
      </c>
      <c r="J54" s="414">
        <v>0</v>
      </c>
      <c r="K54" s="371">
        <f t="shared" si="2"/>
        <v>0</v>
      </c>
      <c r="L54" s="360">
        <f>'AT_20_CentralCookingagency '!G54</f>
        <v>0</v>
      </c>
      <c r="M54" s="360">
        <f>'AT_20_CentralCookingagency '!H54</f>
        <v>0</v>
      </c>
      <c r="N54" s="360">
        <f>'AT_20_CentralCookingagency '!I54</f>
        <v>0</v>
      </c>
    </row>
    <row r="55" spans="1:15" ht="15.75" customHeight="1">
      <c r="A55" s="290">
        <f>AT3A_Schools_PS!A55</f>
        <v>46</v>
      </c>
      <c r="B55" s="290" t="str">
        <f>AT3A_Schools_PS!B55</f>
        <v>46-KUSHINAGAR</v>
      </c>
      <c r="C55" s="407">
        <f>'AT_20_CentralCookingagency '!G55</f>
        <v>0</v>
      </c>
      <c r="D55" s="407">
        <f>'AT_20_CentralCookingagency '!H55</f>
        <v>0</v>
      </c>
      <c r="E55" s="407">
        <f>'AT_20_CentralCookingagency '!I55</f>
        <v>0</v>
      </c>
      <c r="F55" s="290">
        <v>0</v>
      </c>
      <c r="G55" s="290">
        <v>0</v>
      </c>
      <c r="H55" s="395">
        <f t="shared" si="1"/>
        <v>0</v>
      </c>
      <c r="I55" s="414">
        <v>0</v>
      </c>
      <c r="J55" s="414">
        <v>0</v>
      </c>
      <c r="K55" s="371">
        <f t="shared" si="2"/>
        <v>0</v>
      </c>
      <c r="L55" s="360">
        <f>'AT_20_CentralCookingagency '!G55</f>
        <v>0</v>
      </c>
      <c r="M55" s="360">
        <f>'AT_20_CentralCookingagency '!H55</f>
        <v>0</v>
      </c>
      <c r="N55" s="360">
        <f>'AT_20_CentralCookingagency '!I55</f>
        <v>0</v>
      </c>
    </row>
    <row r="56" spans="1:15" ht="15.75" customHeight="1">
      <c r="A56" s="290">
        <f>AT3A_Schools_PS!A56</f>
        <v>47</v>
      </c>
      <c r="B56" s="290" t="str">
        <f>AT3A_Schools_PS!B56</f>
        <v>47-LAKHIMPUR KHERI</v>
      </c>
      <c r="C56" s="407">
        <f>'AT_20_CentralCookingagency '!G56</f>
        <v>5</v>
      </c>
      <c r="D56" s="407">
        <f>'AT_20_CentralCookingagency '!H56</f>
        <v>110</v>
      </c>
      <c r="E56" s="407">
        <f>'AT_20_CentralCookingagency '!I56</f>
        <v>19370</v>
      </c>
      <c r="F56" s="290">
        <v>53</v>
      </c>
      <c r="G56" s="290">
        <v>110</v>
      </c>
      <c r="H56" s="395">
        <f t="shared" si="1"/>
        <v>163</v>
      </c>
      <c r="I56" s="414">
        <v>5.3</v>
      </c>
      <c r="J56" s="414">
        <v>11</v>
      </c>
      <c r="K56" s="371">
        <f t="shared" si="2"/>
        <v>16.3</v>
      </c>
      <c r="L56" s="360">
        <f>'AT_20_CentralCookingagency '!G56</f>
        <v>5</v>
      </c>
      <c r="M56" s="360">
        <f>'AT_20_CentralCookingagency '!H56</f>
        <v>110</v>
      </c>
      <c r="N56" s="360">
        <f>'AT_20_CentralCookingagency '!I56</f>
        <v>19370</v>
      </c>
    </row>
    <row r="57" spans="1:15" ht="15.75" customHeight="1">
      <c r="A57" s="290">
        <f>AT3A_Schools_PS!A57</f>
        <v>48</v>
      </c>
      <c r="B57" s="290" t="str">
        <f>AT3A_Schools_PS!B57</f>
        <v>48-LALITPUR</v>
      </c>
      <c r="C57" s="407">
        <f>'AT_20_CentralCookingagency '!G57</f>
        <v>0</v>
      </c>
      <c r="D57" s="407">
        <f>'AT_20_CentralCookingagency '!H57</f>
        <v>0</v>
      </c>
      <c r="E57" s="407">
        <f>'AT_20_CentralCookingagency '!I57</f>
        <v>0</v>
      </c>
      <c r="F57" s="290">
        <v>0</v>
      </c>
      <c r="G57" s="290">
        <v>0</v>
      </c>
      <c r="H57" s="395">
        <f t="shared" si="1"/>
        <v>0</v>
      </c>
      <c r="I57" s="414">
        <v>0</v>
      </c>
      <c r="J57" s="414">
        <v>0</v>
      </c>
      <c r="K57" s="371">
        <f t="shared" si="2"/>
        <v>0</v>
      </c>
      <c r="L57" s="360">
        <f>'AT_20_CentralCookingagency '!G57</f>
        <v>0</v>
      </c>
      <c r="M57" s="360">
        <f>'AT_20_CentralCookingagency '!H57</f>
        <v>0</v>
      </c>
      <c r="N57" s="360">
        <f>'AT_20_CentralCookingagency '!I57</f>
        <v>0</v>
      </c>
    </row>
    <row r="58" spans="1:15" ht="15.75" customHeight="1">
      <c r="A58" s="290">
        <f>AT3A_Schools_PS!A58</f>
        <v>49</v>
      </c>
      <c r="B58" s="290" t="str">
        <f>AT3A_Schools_PS!B58</f>
        <v>49-LUCKNOW</v>
      </c>
      <c r="C58" s="407">
        <f>'AT_20_CentralCookingagency '!G58</f>
        <v>9</v>
      </c>
      <c r="D58" s="407">
        <f>'AT_20_CentralCookingagency '!H58</f>
        <v>1500</v>
      </c>
      <c r="E58" s="407">
        <f>'AT_20_CentralCookingagency '!I58</f>
        <v>178827</v>
      </c>
      <c r="F58" s="290">
        <v>2536</v>
      </c>
      <c r="G58" s="290">
        <v>2215</v>
      </c>
      <c r="H58" s="395">
        <f t="shared" si="1"/>
        <v>4751</v>
      </c>
      <c r="I58" s="414">
        <v>23.4</v>
      </c>
      <c r="J58" s="414">
        <v>221.5</v>
      </c>
      <c r="K58" s="371">
        <f t="shared" si="2"/>
        <v>244.9</v>
      </c>
      <c r="L58" s="360">
        <f>'AT_20_CentralCookingagency '!G58</f>
        <v>9</v>
      </c>
      <c r="M58" s="360">
        <f>'AT_20_CentralCookingagency '!H58</f>
        <v>1500</v>
      </c>
      <c r="N58" s="360">
        <f>'AT_20_CentralCookingagency '!I58</f>
        <v>178827</v>
      </c>
      <c r="O58" s="360">
        <f>G58-D58</f>
        <v>715</v>
      </c>
    </row>
    <row r="59" spans="1:15" ht="15.75" customHeight="1">
      <c r="A59" s="290">
        <f>AT3A_Schools_PS!A59</f>
        <v>50</v>
      </c>
      <c r="B59" s="290" t="str">
        <f>AT3A_Schools_PS!B59</f>
        <v>50-MAHOBA</v>
      </c>
      <c r="C59" s="407">
        <f>'AT_20_CentralCookingagency '!G59</f>
        <v>0</v>
      </c>
      <c r="D59" s="407">
        <f>'AT_20_CentralCookingagency '!H59</f>
        <v>0</v>
      </c>
      <c r="E59" s="407">
        <f>'AT_20_CentralCookingagency '!I59</f>
        <v>0</v>
      </c>
      <c r="F59" s="290">
        <v>0</v>
      </c>
      <c r="G59" s="290">
        <v>0</v>
      </c>
      <c r="H59" s="395">
        <f t="shared" si="1"/>
        <v>0</v>
      </c>
      <c r="I59" s="414">
        <v>0</v>
      </c>
      <c r="J59" s="414">
        <v>0</v>
      </c>
      <c r="K59" s="371">
        <f t="shared" si="2"/>
        <v>0</v>
      </c>
      <c r="L59" s="360">
        <f>'AT_20_CentralCookingagency '!G59</f>
        <v>0</v>
      </c>
      <c r="M59" s="360">
        <f>'AT_20_CentralCookingagency '!H59</f>
        <v>0</v>
      </c>
      <c r="N59" s="360">
        <f>'AT_20_CentralCookingagency '!I59</f>
        <v>0</v>
      </c>
    </row>
    <row r="60" spans="1:15" ht="15.75" customHeight="1">
      <c r="A60" s="290">
        <f>AT3A_Schools_PS!A60</f>
        <v>51</v>
      </c>
      <c r="B60" s="290" t="str">
        <f>AT3A_Schools_PS!B60</f>
        <v>51-MAHRAJGANJ</v>
      </c>
      <c r="C60" s="407">
        <f>'AT_20_CentralCookingagency '!G60</f>
        <v>0</v>
      </c>
      <c r="D60" s="407">
        <f>'AT_20_CentralCookingagency '!H60</f>
        <v>0</v>
      </c>
      <c r="E60" s="407">
        <f>'AT_20_CentralCookingagency '!I60</f>
        <v>0</v>
      </c>
      <c r="F60" s="290">
        <v>0</v>
      </c>
      <c r="G60" s="290">
        <v>0</v>
      </c>
      <c r="H60" s="395">
        <f t="shared" si="1"/>
        <v>0</v>
      </c>
      <c r="I60" s="414">
        <v>0</v>
      </c>
      <c r="J60" s="414">
        <v>0</v>
      </c>
      <c r="K60" s="371">
        <f t="shared" si="2"/>
        <v>0</v>
      </c>
      <c r="L60" s="360">
        <f>'AT_20_CentralCookingagency '!G60</f>
        <v>0</v>
      </c>
      <c r="M60" s="360">
        <f>'AT_20_CentralCookingagency '!H60</f>
        <v>0</v>
      </c>
      <c r="N60" s="360">
        <f>'AT_20_CentralCookingagency '!I60</f>
        <v>0</v>
      </c>
    </row>
    <row r="61" spans="1:15" ht="15.75" customHeight="1">
      <c r="A61" s="290">
        <f>AT3A_Schools_PS!A61</f>
        <v>52</v>
      </c>
      <c r="B61" s="290" t="str">
        <f>AT3A_Schools_PS!B61</f>
        <v>52-MAINPURI</v>
      </c>
      <c r="C61" s="407">
        <f>'AT_20_CentralCookingagency '!G61</f>
        <v>0</v>
      </c>
      <c r="D61" s="407">
        <f>'AT_20_CentralCookingagency '!H61</f>
        <v>0</v>
      </c>
      <c r="E61" s="407">
        <f>'AT_20_CentralCookingagency '!I61</f>
        <v>0</v>
      </c>
      <c r="F61" s="290">
        <v>0</v>
      </c>
      <c r="G61" s="290">
        <v>0</v>
      </c>
      <c r="H61" s="395">
        <f t="shared" si="1"/>
        <v>0</v>
      </c>
      <c r="I61" s="414">
        <v>0</v>
      </c>
      <c r="J61" s="414">
        <v>0</v>
      </c>
      <c r="K61" s="371">
        <f t="shared" si="2"/>
        <v>0</v>
      </c>
      <c r="L61" s="360">
        <f>'AT_20_CentralCookingagency '!G61</f>
        <v>0</v>
      </c>
      <c r="M61" s="360">
        <f>'AT_20_CentralCookingagency '!H61</f>
        <v>0</v>
      </c>
      <c r="N61" s="360">
        <f>'AT_20_CentralCookingagency '!I61</f>
        <v>0</v>
      </c>
    </row>
    <row r="62" spans="1:15" ht="15.75" customHeight="1">
      <c r="A62" s="290">
        <f>AT3A_Schools_PS!A62</f>
        <v>53</v>
      </c>
      <c r="B62" s="290" t="str">
        <f>AT3A_Schools_PS!B62</f>
        <v>53-MATHURA</v>
      </c>
      <c r="C62" s="407">
        <f>'AT_20_CentralCookingagency '!G62</f>
        <v>1</v>
      </c>
      <c r="D62" s="407">
        <f>'AT_20_CentralCookingagency '!H62</f>
        <v>2073</v>
      </c>
      <c r="E62" s="407">
        <f>'AT_20_CentralCookingagency '!I62</f>
        <v>166607</v>
      </c>
      <c r="F62" s="290">
        <v>151</v>
      </c>
      <c r="G62" s="290">
        <v>0</v>
      </c>
      <c r="H62" s="395">
        <f t="shared" si="1"/>
        <v>151</v>
      </c>
      <c r="I62" s="414">
        <v>12.11</v>
      </c>
      <c r="J62" s="414">
        <v>0.36</v>
      </c>
      <c r="K62" s="371">
        <f t="shared" si="2"/>
        <v>12.469999999999999</v>
      </c>
      <c r="L62" s="360">
        <f>'AT_20_CentralCookingagency '!G62</f>
        <v>1</v>
      </c>
      <c r="M62" s="360">
        <f>'AT_20_CentralCookingagency '!H62</f>
        <v>2073</v>
      </c>
      <c r="N62" s="360">
        <f>'AT_20_CentralCookingagency '!I62</f>
        <v>166607</v>
      </c>
    </row>
    <row r="63" spans="1:15" ht="15.75" customHeight="1">
      <c r="A63" s="290">
        <f>AT3A_Schools_PS!A63</f>
        <v>54</v>
      </c>
      <c r="B63" s="290" t="str">
        <f>AT3A_Schools_PS!B63</f>
        <v>54-MAU</v>
      </c>
      <c r="C63" s="407">
        <f>'AT_20_CentralCookingagency '!G63</f>
        <v>6</v>
      </c>
      <c r="D63" s="407">
        <f>'AT_20_CentralCookingagency '!H63</f>
        <v>107</v>
      </c>
      <c r="E63" s="407">
        <f>'AT_20_CentralCookingagency '!I63</f>
        <v>32586</v>
      </c>
      <c r="F63" s="290">
        <v>26</v>
      </c>
      <c r="G63" s="290">
        <v>0</v>
      </c>
      <c r="H63" s="395">
        <f t="shared" si="1"/>
        <v>26</v>
      </c>
      <c r="I63" s="414">
        <v>26</v>
      </c>
      <c r="J63" s="414">
        <v>0</v>
      </c>
      <c r="K63" s="371">
        <f t="shared" si="2"/>
        <v>26</v>
      </c>
      <c r="L63" s="360">
        <f>'AT_20_CentralCookingagency '!G63</f>
        <v>6</v>
      </c>
      <c r="M63" s="360">
        <f>'AT_20_CentralCookingagency '!H63</f>
        <v>107</v>
      </c>
      <c r="N63" s="360">
        <f>'AT_20_CentralCookingagency '!I63</f>
        <v>32586</v>
      </c>
    </row>
    <row r="64" spans="1:15" ht="15.75" customHeight="1">
      <c r="A64" s="290">
        <f>AT3A_Schools_PS!A64</f>
        <v>55</v>
      </c>
      <c r="B64" s="290" t="str">
        <f>AT3A_Schools_PS!B64</f>
        <v>55-MEERUT</v>
      </c>
      <c r="C64" s="407">
        <f>'AT_20_CentralCookingagency '!G64</f>
        <v>8</v>
      </c>
      <c r="D64" s="407">
        <f>'AT_20_CentralCookingagency '!H64</f>
        <v>428</v>
      </c>
      <c r="E64" s="407">
        <f>'AT_20_CentralCookingagency '!I64</f>
        <v>66210</v>
      </c>
      <c r="F64" s="290">
        <v>119</v>
      </c>
      <c r="G64" s="290">
        <v>0</v>
      </c>
      <c r="H64" s="395">
        <f t="shared" si="1"/>
        <v>119</v>
      </c>
      <c r="I64" s="414">
        <v>0</v>
      </c>
      <c r="J64" s="414">
        <v>0</v>
      </c>
      <c r="K64" s="371">
        <f t="shared" si="2"/>
        <v>0</v>
      </c>
      <c r="L64" s="360">
        <f>'AT_20_CentralCookingagency '!G64</f>
        <v>8</v>
      </c>
      <c r="M64" s="360">
        <f>'AT_20_CentralCookingagency '!H64</f>
        <v>428</v>
      </c>
      <c r="N64" s="360">
        <f>'AT_20_CentralCookingagency '!I64</f>
        <v>66210</v>
      </c>
    </row>
    <row r="65" spans="1:14" ht="15.75" customHeight="1">
      <c r="A65" s="290">
        <f>AT3A_Schools_PS!A65</f>
        <v>56</v>
      </c>
      <c r="B65" s="290" t="str">
        <f>AT3A_Schools_PS!B65</f>
        <v>56-MIRZAPUR</v>
      </c>
      <c r="C65" s="407">
        <f>'AT_20_CentralCookingagency '!G65</f>
        <v>0</v>
      </c>
      <c r="D65" s="407">
        <f>'AT_20_CentralCookingagency '!H65</f>
        <v>0</v>
      </c>
      <c r="E65" s="407">
        <f>'AT_20_CentralCookingagency '!I65</f>
        <v>0</v>
      </c>
      <c r="F65" s="290">
        <v>0</v>
      </c>
      <c r="G65" s="290">
        <v>0</v>
      </c>
      <c r="H65" s="395">
        <f t="shared" si="1"/>
        <v>0</v>
      </c>
      <c r="I65" s="414">
        <v>0</v>
      </c>
      <c r="J65" s="414">
        <v>0</v>
      </c>
      <c r="K65" s="371">
        <f t="shared" si="2"/>
        <v>0</v>
      </c>
      <c r="L65" s="360">
        <f>'AT_20_CentralCookingagency '!G65</f>
        <v>0</v>
      </c>
      <c r="M65" s="360">
        <f>'AT_20_CentralCookingagency '!H65</f>
        <v>0</v>
      </c>
      <c r="N65" s="360">
        <f>'AT_20_CentralCookingagency '!I65</f>
        <v>0</v>
      </c>
    </row>
    <row r="66" spans="1:14" ht="15.75" customHeight="1">
      <c r="A66" s="290">
        <f>AT3A_Schools_PS!A66</f>
        <v>57</v>
      </c>
      <c r="B66" s="290" t="str">
        <f>AT3A_Schools_PS!B66</f>
        <v>57-MORADABAD</v>
      </c>
      <c r="C66" s="407">
        <f>'AT_20_CentralCookingagency '!G66</f>
        <v>8</v>
      </c>
      <c r="D66" s="407">
        <f>'AT_20_CentralCookingagency '!H66</f>
        <v>213</v>
      </c>
      <c r="E66" s="407">
        <f>'AT_20_CentralCookingagency '!I66</f>
        <v>38614</v>
      </c>
      <c r="F66" s="290">
        <v>70</v>
      </c>
      <c r="G66" s="290">
        <v>0</v>
      </c>
      <c r="H66" s="395">
        <f t="shared" si="1"/>
        <v>70</v>
      </c>
      <c r="I66" s="414">
        <v>7</v>
      </c>
      <c r="J66" s="414">
        <v>0</v>
      </c>
      <c r="K66" s="371">
        <f t="shared" si="2"/>
        <v>7</v>
      </c>
      <c r="L66" s="360">
        <f>'AT_20_CentralCookingagency '!G66</f>
        <v>8</v>
      </c>
      <c r="M66" s="360">
        <f>'AT_20_CentralCookingagency '!H66</f>
        <v>213</v>
      </c>
      <c r="N66" s="360">
        <f>'AT_20_CentralCookingagency '!I66</f>
        <v>38614</v>
      </c>
    </row>
    <row r="67" spans="1:14" ht="15.75" customHeight="1">
      <c r="A67" s="290">
        <f>AT3A_Schools_PS!A67</f>
        <v>58</v>
      </c>
      <c r="B67" s="290" t="str">
        <f>AT3A_Schools_PS!B67</f>
        <v>58-MUZAFFARNAGAR</v>
      </c>
      <c r="C67" s="407">
        <f>'AT_20_CentralCookingagency '!G67</f>
        <v>3</v>
      </c>
      <c r="D67" s="407">
        <f>'AT_20_CentralCookingagency '!H67</f>
        <v>75</v>
      </c>
      <c r="E67" s="407">
        <f>'AT_20_CentralCookingagency '!I67</f>
        <v>28308</v>
      </c>
      <c r="F67" s="290">
        <v>49</v>
      </c>
      <c r="G67" s="290">
        <v>0</v>
      </c>
      <c r="H67" s="395">
        <f t="shared" si="1"/>
        <v>49</v>
      </c>
      <c r="I67" s="414">
        <v>0</v>
      </c>
      <c r="J67" s="414">
        <v>0</v>
      </c>
      <c r="K67" s="371">
        <f t="shared" si="2"/>
        <v>0</v>
      </c>
      <c r="L67" s="360">
        <f>'AT_20_CentralCookingagency '!G67</f>
        <v>3</v>
      </c>
      <c r="M67" s="360">
        <f>'AT_20_CentralCookingagency '!H67</f>
        <v>75</v>
      </c>
      <c r="N67" s="360">
        <f>'AT_20_CentralCookingagency '!I67</f>
        <v>28308</v>
      </c>
    </row>
    <row r="68" spans="1:14" ht="15.75" customHeight="1">
      <c r="A68" s="290">
        <f>AT3A_Schools_PS!A68</f>
        <v>59</v>
      </c>
      <c r="B68" s="290" t="str">
        <f>AT3A_Schools_PS!B68</f>
        <v>59-PILIBHIT</v>
      </c>
      <c r="C68" s="407">
        <f>'AT_20_CentralCookingagency '!G68</f>
        <v>0</v>
      </c>
      <c r="D68" s="407">
        <f>'AT_20_CentralCookingagency '!H68</f>
        <v>0</v>
      </c>
      <c r="E68" s="407">
        <f>'AT_20_CentralCookingagency '!I68</f>
        <v>0</v>
      </c>
      <c r="F68" s="290">
        <v>0</v>
      </c>
      <c r="G68" s="290">
        <v>0</v>
      </c>
      <c r="H68" s="395">
        <f t="shared" si="1"/>
        <v>0</v>
      </c>
      <c r="I68" s="414">
        <v>0</v>
      </c>
      <c r="J68" s="414">
        <v>0</v>
      </c>
      <c r="K68" s="371">
        <f t="shared" si="2"/>
        <v>0</v>
      </c>
      <c r="L68" s="360">
        <f>'AT_20_CentralCookingagency '!G68</f>
        <v>0</v>
      </c>
      <c r="M68" s="360">
        <f>'AT_20_CentralCookingagency '!H68</f>
        <v>0</v>
      </c>
      <c r="N68" s="360">
        <f>'AT_20_CentralCookingagency '!I68</f>
        <v>0</v>
      </c>
    </row>
    <row r="69" spans="1:14" ht="15.75" customHeight="1">
      <c r="A69" s="290">
        <f>AT3A_Schools_PS!A69</f>
        <v>60</v>
      </c>
      <c r="B69" s="290" t="str">
        <f>AT3A_Schools_PS!B69</f>
        <v>60-PRATAPGARH</v>
      </c>
      <c r="C69" s="407">
        <f>'AT_20_CentralCookingagency '!G69</f>
        <v>0</v>
      </c>
      <c r="D69" s="407">
        <f>'AT_20_CentralCookingagency '!H69</f>
        <v>0</v>
      </c>
      <c r="E69" s="407">
        <f>'AT_20_CentralCookingagency '!I69</f>
        <v>0</v>
      </c>
      <c r="F69" s="290">
        <v>0</v>
      </c>
      <c r="G69" s="290">
        <v>0</v>
      </c>
      <c r="H69" s="395">
        <f t="shared" si="1"/>
        <v>0</v>
      </c>
      <c r="I69" s="414">
        <v>0</v>
      </c>
      <c r="J69" s="414">
        <v>0</v>
      </c>
      <c r="K69" s="371">
        <f t="shared" si="2"/>
        <v>0</v>
      </c>
      <c r="L69" s="360">
        <f>'AT_20_CentralCookingagency '!G69</f>
        <v>0</v>
      </c>
      <c r="M69" s="360">
        <f>'AT_20_CentralCookingagency '!H69</f>
        <v>0</v>
      </c>
      <c r="N69" s="360">
        <f>'AT_20_CentralCookingagency '!I69</f>
        <v>0</v>
      </c>
    </row>
    <row r="70" spans="1:14" ht="15.75" customHeight="1">
      <c r="A70" s="290">
        <f>AT3A_Schools_PS!A70</f>
        <v>61</v>
      </c>
      <c r="B70" s="290" t="str">
        <f>AT3A_Schools_PS!B70</f>
        <v>61-RAI BAREILY</v>
      </c>
      <c r="C70" s="407">
        <f>'AT_20_CentralCookingagency '!G70</f>
        <v>0</v>
      </c>
      <c r="D70" s="407">
        <f>'AT_20_CentralCookingagency '!H70</f>
        <v>0</v>
      </c>
      <c r="E70" s="407">
        <f>'AT_20_CentralCookingagency '!I70</f>
        <v>0</v>
      </c>
      <c r="F70" s="290">
        <v>0</v>
      </c>
      <c r="G70" s="290">
        <v>0</v>
      </c>
      <c r="H70" s="395">
        <f t="shared" si="1"/>
        <v>0</v>
      </c>
      <c r="I70" s="414">
        <v>0</v>
      </c>
      <c r="J70" s="414">
        <v>0</v>
      </c>
      <c r="K70" s="371">
        <f t="shared" si="2"/>
        <v>0</v>
      </c>
      <c r="L70" s="360">
        <f>'AT_20_CentralCookingagency '!G70</f>
        <v>0</v>
      </c>
      <c r="M70" s="360">
        <f>'AT_20_CentralCookingagency '!H70</f>
        <v>0</v>
      </c>
      <c r="N70" s="360">
        <f>'AT_20_CentralCookingagency '!I70</f>
        <v>0</v>
      </c>
    </row>
    <row r="71" spans="1:14" ht="15.75" customHeight="1">
      <c r="A71" s="290">
        <f>AT3A_Schools_PS!A71</f>
        <v>62</v>
      </c>
      <c r="B71" s="290" t="str">
        <f>AT3A_Schools_PS!B71</f>
        <v>62-RAMPUR</v>
      </c>
      <c r="C71" s="407">
        <f>'AT_20_CentralCookingagency '!G71</f>
        <v>7</v>
      </c>
      <c r="D71" s="407">
        <f>'AT_20_CentralCookingagency '!H71</f>
        <v>121</v>
      </c>
      <c r="E71" s="407">
        <f>'AT_20_CentralCookingagency '!I71</f>
        <v>13720</v>
      </c>
      <c r="F71" s="290">
        <v>49</v>
      </c>
      <c r="G71" s="290">
        <v>0</v>
      </c>
      <c r="H71" s="395">
        <f t="shared" si="1"/>
        <v>49</v>
      </c>
      <c r="I71" s="414">
        <v>4.9000000000000004</v>
      </c>
      <c r="J71" s="414">
        <v>0</v>
      </c>
      <c r="K71" s="371">
        <f t="shared" si="2"/>
        <v>4.9000000000000004</v>
      </c>
      <c r="L71" s="360">
        <f>'AT_20_CentralCookingagency '!G71</f>
        <v>7</v>
      </c>
      <c r="M71" s="360">
        <f>'AT_20_CentralCookingagency '!H71</f>
        <v>121</v>
      </c>
      <c r="N71" s="360">
        <f>'AT_20_CentralCookingagency '!I71</f>
        <v>13720</v>
      </c>
    </row>
    <row r="72" spans="1:14" ht="15.75" customHeight="1">
      <c r="A72" s="290">
        <f>AT3A_Schools_PS!A72</f>
        <v>63</v>
      </c>
      <c r="B72" s="290" t="str">
        <f>AT3A_Schools_PS!B72</f>
        <v>63-SAHARANPUR</v>
      </c>
      <c r="C72" s="407">
        <f>'AT_20_CentralCookingagency '!G72</f>
        <v>5</v>
      </c>
      <c r="D72" s="407">
        <f>'AT_20_CentralCookingagency '!H72</f>
        <v>232</v>
      </c>
      <c r="E72" s="407">
        <f>'AT_20_CentralCookingagency '!I72</f>
        <v>39869</v>
      </c>
      <c r="F72" s="290">
        <v>74</v>
      </c>
      <c r="G72" s="290">
        <v>0</v>
      </c>
      <c r="H72" s="395">
        <f t="shared" si="1"/>
        <v>74</v>
      </c>
      <c r="I72" s="414">
        <v>0</v>
      </c>
      <c r="J72" s="414">
        <v>0</v>
      </c>
      <c r="K72" s="371">
        <f t="shared" si="2"/>
        <v>0</v>
      </c>
      <c r="L72" s="360">
        <f>'AT_20_CentralCookingagency '!G72</f>
        <v>5</v>
      </c>
      <c r="M72" s="360">
        <f>'AT_20_CentralCookingagency '!H72</f>
        <v>232</v>
      </c>
      <c r="N72" s="360">
        <f>'AT_20_CentralCookingagency '!I72</f>
        <v>39869</v>
      </c>
    </row>
    <row r="73" spans="1:14" ht="15.75" customHeight="1">
      <c r="A73" s="290">
        <f>AT3A_Schools_PS!A73</f>
        <v>64</v>
      </c>
      <c r="B73" s="290" t="str">
        <f>AT3A_Schools_PS!B73</f>
        <v>64-SANTKABIR NAGAR</v>
      </c>
      <c r="C73" s="407">
        <f>'AT_20_CentralCookingagency '!G73</f>
        <v>0</v>
      </c>
      <c r="D73" s="407">
        <f>'AT_20_CentralCookingagency '!H73</f>
        <v>0</v>
      </c>
      <c r="E73" s="407">
        <f>'AT_20_CentralCookingagency '!I73</f>
        <v>0</v>
      </c>
      <c r="F73" s="290">
        <v>0</v>
      </c>
      <c r="G73" s="290">
        <v>0</v>
      </c>
      <c r="H73" s="395">
        <f t="shared" si="1"/>
        <v>0</v>
      </c>
      <c r="I73" s="414">
        <v>0</v>
      </c>
      <c r="J73" s="414">
        <v>0</v>
      </c>
      <c r="K73" s="371">
        <f t="shared" si="2"/>
        <v>0</v>
      </c>
      <c r="L73" s="360">
        <f>'AT_20_CentralCookingagency '!G73</f>
        <v>0</v>
      </c>
      <c r="M73" s="360">
        <f>'AT_20_CentralCookingagency '!H73</f>
        <v>0</v>
      </c>
      <c r="N73" s="360">
        <f>'AT_20_CentralCookingagency '!I73</f>
        <v>0</v>
      </c>
    </row>
    <row r="74" spans="1:14" ht="15.75" customHeight="1">
      <c r="A74" s="290">
        <f>AT3A_Schools_PS!A74</f>
        <v>65</v>
      </c>
      <c r="B74" s="290" t="str">
        <f>AT3A_Schools_PS!B74</f>
        <v>65-SHAHJAHANPUR</v>
      </c>
      <c r="C74" s="407">
        <f>'AT_20_CentralCookingagency '!G74</f>
        <v>0</v>
      </c>
      <c r="D74" s="407">
        <f>'AT_20_CentralCookingagency '!H74</f>
        <v>0</v>
      </c>
      <c r="E74" s="407">
        <f>'AT_20_CentralCookingagency '!I74</f>
        <v>0</v>
      </c>
      <c r="F74" s="290">
        <v>0</v>
      </c>
      <c r="G74" s="290">
        <v>0</v>
      </c>
      <c r="H74" s="395">
        <f t="shared" si="1"/>
        <v>0</v>
      </c>
      <c r="I74" s="414">
        <v>0</v>
      </c>
      <c r="J74" s="414">
        <v>0</v>
      </c>
      <c r="K74" s="371">
        <f t="shared" si="2"/>
        <v>0</v>
      </c>
      <c r="L74" s="360">
        <f>'AT_20_CentralCookingagency '!G74</f>
        <v>0</v>
      </c>
      <c r="M74" s="360">
        <f>'AT_20_CentralCookingagency '!H74</f>
        <v>0</v>
      </c>
      <c r="N74" s="360">
        <f>'AT_20_CentralCookingagency '!I74</f>
        <v>0</v>
      </c>
    </row>
    <row r="75" spans="1:14" ht="15.75" customHeight="1">
      <c r="A75" s="290">
        <f>AT3A_Schools_PS!A75</f>
        <v>66</v>
      </c>
      <c r="B75" s="290" t="str">
        <f>AT3A_Schools_PS!B75</f>
        <v>66-SHRAWASTI</v>
      </c>
      <c r="C75" s="407">
        <f>'AT_20_CentralCookingagency '!G75</f>
        <v>0</v>
      </c>
      <c r="D75" s="407">
        <f>'AT_20_CentralCookingagency '!H75</f>
        <v>0</v>
      </c>
      <c r="E75" s="407">
        <f>'AT_20_CentralCookingagency '!I75</f>
        <v>0</v>
      </c>
      <c r="F75" s="290">
        <v>0</v>
      </c>
      <c r="G75" s="290">
        <v>0</v>
      </c>
      <c r="H75" s="395">
        <f t="shared" si="1"/>
        <v>0</v>
      </c>
      <c r="I75" s="414">
        <v>0</v>
      </c>
      <c r="J75" s="414">
        <v>0</v>
      </c>
      <c r="K75" s="371">
        <f t="shared" si="2"/>
        <v>0</v>
      </c>
      <c r="L75" s="360">
        <f>'AT_20_CentralCookingagency '!G75</f>
        <v>0</v>
      </c>
      <c r="M75" s="360">
        <f>'AT_20_CentralCookingagency '!H75</f>
        <v>0</v>
      </c>
      <c r="N75" s="360">
        <f>'AT_20_CentralCookingagency '!I75</f>
        <v>0</v>
      </c>
    </row>
    <row r="76" spans="1:14" ht="15.75" customHeight="1">
      <c r="A76" s="290">
        <f>AT3A_Schools_PS!A76</f>
        <v>67</v>
      </c>
      <c r="B76" s="290" t="str">
        <f>AT3A_Schools_PS!B76</f>
        <v>67-SIDDHARTHNAGAR</v>
      </c>
      <c r="C76" s="407">
        <f>'AT_20_CentralCookingagency '!G76</f>
        <v>0</v>
      </c>
      <c r="D76" s="407">
        <f>'AT_20_CentralCookingagency '!H76</f>
        <v>0</v>
      </c>
      <c r="E76" s="407">
        <f>'AT_20_CentralCookingagency '!I76</f>
        <v>0</v>
      </c>
      <c r="F76" s="290">
        <v>0</v>
      </c>
      <c r="G76" s="290">
        <v>0</v>
      </c>
      <c r="H76" s="395">
        <f t="shared" si="1"/>
        <v>0</v>
      </c>
      <c r="I76" s="414">
        <v>0</v>
      </c>
      <c r="J76" s="414">
        <v>0</v>
      </c>
      <c r="K76" s="371">
        <f t="shared" si="2"/>
        <v>0</v>
      </c>
      <c r="L76" s="360">
        <f>'AT_20_CentralCookingagency '!G76</f>
        <v>0</v>
      </c>
      <c r="M76" s="360">
        <f>'AT_20_CentralCookingagency '!H76</f>
        <v>0</v>
      </c>
      <c r="N76" s="360">
        <f>'AT_20_CentralCookingagency '!I76</f>
        <v>0</v>
      </c>
    </row>
    <row r="77" spans="1:14" ht="15.75" customHeight="1">
      <c r="A77" s="290">
        <f>AT3A_Schools_PS!A77</f>
        <v>68</v>
      </c>
      <c r="B77" s="290" t="str">
        <f>AT3A_Schools_PS!B77</f>
        <v>68-SITAPUR</v>
      </c>
      <c r="C77" s="407">
        <f>'AT_20_CentralCookingagency '!G77</f>
        <v>0</v>
      </c>
      <c r="D77" s="407">
        <f>'AT_20_CentralCookingagency '!H77</f>
        <v>0</v>
      </c>
      <c r="E77" s="407">
        <f>'AT_20_CentralCookingagency '!I77</f>
        <v>0</v>
      </c>
      <c r="F77" s="290">
        <v>0</v>
      </c>
      <c r="G77" s="290">
        <v>0</v>
      </c>
      <c r="H77" s="395">
        <f t="shared" si="1"/>
        <v>0</v>
      </c>
      <c r="I77" s="414">
        <v>0</v>
      </c>
      <c r="J77" s="414">
        <v>0</v>
      </c>
      <c r="K77" s="371">
        <f t="shared" si="2"/>
        <v>0</v>
      </c>
      <c r="L77" s="360">
        <f>'AT_20_CentralCookingagency '!G77</f>
        <v>0</v>
      </c>
      <c r="M77" s="360">
        <f>'AT_20_CentralCookingagency '!H77</f>
        <v>0</v>
      </c>
      <c r="N77" s="360">
        <f>'AT_20_CentralCookingagency '!I77</f>
        <v>0</v>
      </c>
    </row>
    <row r="78" spans="1:14" ht="15.75" customHeight="1">
      <c r="A78" s="290">
        <f>AT3A_Schools_PS!A78</f>
        <v>69</v>
      </c>
      <c r="B78" s="290" t="str">
        <f>AT3A_Schools_PS!B78</f>
        <v>69-SONBHADRA</v>
      </c>
      <c r="C78" s="407">
        <f>'AT_20_CentralCookingagency '!G78</f>
        <v>0</v>
      </c>
      <c r="D78" s="407">
        <f>'AT_20_CentralCookingagency '!H78</f>
        <v>0</v>
      </c>
      <c r="E78" s="407">
        <f>'AT_20_CentralCookingagency '!I78</f>
        <v>0</v>
      </c>
      <c r="F78" s="290">
        <v>0</v>
      </c>
      <c r="G78" s="290">
        <v>0</v>
      </c>
      <c r="H78" s="395">
        <f t="shared" si="1"/>
        <v>0</v>
      </c>
      <c r="I78" s="414">
        <v>0</v>
      </c>
      <c r="J78" s="414">
        <v>0</v>
      </c>
      <c r="K78" s="371">
        <f t="shared" si="2"/>
        <v>0</v>
      </c>
      <c r="L78" s="360">
        <f>'AT_20_CentralCookingagency '!G78</f>
        <v>0</v>
      </c>
      <c r="M78" s="360">
        <f>'AT_20_CentralCookingagency '!H78</f>
        <v>0</v>
      </c>
      <c r="N78" s="360">
        <f>'AT_20_CentralCookingagency '!I78</f>
        <v>0</v>
      </c>
    </row>
    <row r="79" spans="1:14" ht="15.75" customHeight="1">
      <c r="A79" s="290">
        <f>AT3A_Schools_PS!A79</f>
        <v>70</v>
      </c>
      <c r="B79" s="290" t="str">
        <f>AT3A_Schools_PS!B79</f>
        <v>70-SULTANPUR</v>
      </c>
      <c r="C79" s="407">
        <f>'AT_20_CentralCookingagency '!G79</f>
        <v>0</v>
      </c>
      <c r="D79" s="407">
        <f>'AT_20_CentralCookingagency '!H79</f>
        <v>0</v>
      </c>
      <c r="E79" s="407">
        <f>'AT_20_CentralCookingagency '!I79</f>
        <v>0</v>
      </c>
      <c r="F79" s="290">
        <v>0</v>
      </c>
      <c r="G79" s="290"/>
      <c r="H79" s="395">
        <f t="shared" si="1"/>
        <v>0</v>
      </c>
      <c r="I79" s="414"/>
      <c r="J79" s="414"/>
      <c r="K79" s="371">
        <f t="shared" si="2"/>
        <v>0</v>
      </c>
      <c r="L79" s="360">
        <f>'AT_20_CentralCookingagency '!G79</f>
        <v>0</v>
      </c>
      <c r="M79" s="360">
        <f>'AT_20_CentralCookingagency '!H79</f>
        <v>0</v>
      </c>
      <c r="N79" s="360">
        <f>'AT_20_CentralCookingagency '!I79</f>
        <v>0</v>
      </c>
    </row>
    <row r="80" spans="1:14" ht="15.75" customHeight="1">
      <c r="A80" s="290">
        <f>AT3A_Schools_PS!A80</f>
        <v>71</v>
      </c>
      <c r="B80" s="290" t="str">
        <f>AT3A_Schools_PS!B80</f>
        <v>71-UNNAO</v>
      </c>
      <c r="C80" s="407">
        <f>'AT_20_CentralCookingagency '!G80</f>
        <v>0</v>
      </c>
      <c r="D80" s="407">
        <f>'AT_20_CentralCookingagency '!H80</f>
        <v>0</v>
      </c>
      <c r="E80" s="407">
        <f>'AT_20_CentralCookingagency '!I80</f>
        <v>0</v>
      </c>
      <c r="F80" s="290">
        <v>0</v>
      </c>
      <c r="G80" s="290">
        <v>0</v>
      </c>
      <c r="H80" s="395">
        <f t="shared" si="1"/>
        <v>0</v>
      </c>
      <c r="I80" s="414">
        <v>0</v>
      </c>
      <c r="J80" s="414">
        <v>0</v>
      </c>
      <c r="K80" s="371">
        <f t="shared" si="2"/>
        <v>0</v>
      </c>
      <c r="L80" s="360">
        <f>'AT_20_CentralCookingagency '!G80</f>
        <v>0</v>
      </c>
      <c r="M80" s="360">
        <f>'AT_20_CentralCookingagency '!H80</f>
        <v>0</v>
      </c>
      <c r="N80" s="360">
        <f>'AT_20_CentralCookingagency '!I80</f>
        <v>0</v>
      </c>
    </row>
    <row r="81" spans="1:14" ht="15.75" customHeight="1">
      <c r="A81" s="290">
        <f>AT3A_Schools_PS!A81</f>
        <v>72</v>
      </c>
      <c r="B81" s="290" t="str">
        <f>AT3A_Schools_PS!B81</f>
        <v>72-VARANASI</v>
      </c>
      <c r="C81" s="407">
        <f>'AT_20_CentralCookingagency '!G81</f>
        <v>3</v>
      </c>
      <c r="D81" s="407">
        <f>'AT_20_CentralCookingagency '!H81</f>
        <v>28</v>
      </c>
      <c r="E81" s="407">
        <f>'AT_20_CentralCookingagency '!I81</f>
        <v>22623</v>
      </c>
      <c r="F81" s="290">
        <v>42</v>
      </c>
      <c r="G81" s="290">
        <v>0</v>
      </c>
      <c r="H81" s="395">
        <f t="shared" si="1"/>
        <v>42</v>
      </c>
      <c r="I81" s="414">
        <v>37.799999999999997</v>
      </c>
      <c r="J81" s="414">
        <v>1.26</v>
      </c>
      <c r="K81" s="371">
        <f t="shared" si="2"/>
        <v>39.059999999999995</v>
      </c>
      <c r="L81" s="360">
        <f>'AT_20_CentralCookingagency '!G81</f>
        <v>3</v>
      </c>
      <c r="M81" s="360">
        <f>'AT_20_CentralCookingagency '!H81</f>
        <v>28</v>
      </c>
      <c r="N81" s="360">
        <f>'AT_20_CentralCookingagency '!I81</f>
        <v>22623</v>
      </c>
    </row>
    <row r="82" spans="1:14" ht="15.75" customHeight="1">
      <c r="A82" s="290">
        <f>AT3A_Schools_PS!A82</f>
        <v>73</v>
      </c>
      <c r="B82" s="290" t="str">
        <f>AT3A_Schools_PS!B82</f>
        <v>73-SAMBHAL</v>
      </c>
      <c r="C82" s="407">
        <f>'AT_20_CentralCookingagency '!G82</f>
        <v>4</v>
      </c>
      <c r="D82" s="407">
        <f>'AT_20_CentralCookingagency '!H82</f>
        <v>86</v>
      </c>
      <c r="E82" s="407">
        <f>'AT_20_CentralCookingagency '!I82</f>
        <v>19198</v>
      </c>
      <c r="F82" s="290">
        <v>41</v>
      </c>
      <c r="G82" s="290">
        <v>0</v>
      </c>
      <c r="H82" s="395">
        <f t="shared" si="1"/>
        <v>41</v>
      </c>
      <c r="I82" s="414">
        <v>4.0999999999999996</v>
      </c>
      <c r="J82" s="414">
        <v>0</v>
      </c>
      <c r="K82" s="371">
        <f t="shared" si="2"/>
        <v>4.0999999999999996</v>
      </c>
      <c r="L82" s="360">
        <f>'AT_20_CentralCookingagency '!G82</f>
        <v>4</v>
      </c>
      <c r="M82" s="360">
        <f>'AT_20_CentralCookingagency '!H82</f>
        <v>86</v>
      </c>
      <c r="N82" s="360">
        <f>'AT_20_CentralCookingagency '!I82</f>
        <v>19198</v>
      </c>
    </row>
    <row r="83" spans="1:14" ht="15.75" customHeight="1">
      <c r="A83" s="290">
        <f>AT3A_Schools_PS!A83</f>
        <v>74</v>
      </c>
      <c r="B83" s="290" t="str">
        <f>AT3A_Schools_PS!B83</f>
        <v>74-HAPUR</v>
      </c>
      <c r="C83" s="407">
        <f>'AT_20_CentralCookingagency '!G83</f>
        <v>0</v>
      </c>
      <c r="D83" s="407">
        <f>'AT_20_CentralCookingagency '!H83</f>
        <v>0</v>
      </c>
      <c r="E83" s="407">
        <f>'AT_20_CentralCookingagency '!I83</f>
        <v>0</v>
      </c>
      <c r="F83" s="290">
        <v>0</v>
      </c>
      <c r="G83" s="290">
        <v>0</v>
      </c>
      <c r="H83" s="395">
        <f t="shared" si="1"/>
        <v>0</v>
      </c>
      <c r="I83" s="414">
        <v>0</v>
      </c>
      <c r="J83" s="414">
        <v>0</v>
      </c>
      <c r="K83" s="371">
        <f t="shared" si="2"/>
        <v>0</v>
      </c>
      <c r="L83" s="360">
        <f>'AT_20_CentralCookingagency '!G83</f>
        <v>0</v>
      </c>
      <c r="M83" s="360">
        <f>'AT_20_CentralCookingagency '!H83</f>
        <v>0</v>
      </c>
      <c r="N83" s="360">
        <f>'AT_20_CentralCookingagency '!I83</f>
        <v>0</v>
      </c>
    </row>
    <row r="84" spans="1:14" ht="15.75" customHeight="1">
      <c r="A84" s="290">
        <f>AT3A_Schools_PS!A84</f>
        <v>75</v>
      </c>
      <c r="B84" s="290" t="str">
        <f>AT3A_Schools_PS!B84</f>
        <v>75-SHAMLI</v>
      </c>
      <c r="C84" s="407">
        <f>'AT_20_CentralCookingagency '!G84</f>
        <v>4</v>
      </c>
      <c r="D84" s="407">
        <f>'AT_20_CentralCookingagency '!H84</f>
        <v>37</v>
      </c>
      <c r="E84" s="407">
        <f>'AT_20_CentralCookingagency '!I84</f>
        <v>10292</v>
      </c>
      <c r="F84" s="290">
        <v>34</v>
      </c>
      <c r="G84" s="290">
        <v>0</v>
      </c>
      <c r="H84" s="395">
        <f t="shared" si="1"/>
        <v>34</v>
      </c>
      <c r="I84" s="414">
        <v>0</v>
      </c>
      <c r="J84" s="414">
        <v>0</v>
      </c>
      <c r="K84" s="371">
        <f t="shared" si="2"/>
        <v>0</v>
      </c>
      <c r="L84" s="360">
        <f>'AT_20_CentralCookingagency '!G84</f>
        <v>4</v>
      </c>
      <c r="M84" s="360">
        <f>'AT_20_CentralCookingagency '!H84</f>
        <v>37</v>
      </c>
      <c r="N84" s="360">
        <f>'AT_20_CentralCookingagency '!I84</f>
        <v>10292</v>
      </c>
    </row>
    <row r="85" spans="1:14" ht="15.75" customHeight="1">
      <c r="A85" s="295" t="s">
        <v>551</v>
      </c>
      <c r="B85" s="295"/>
      <c r="C85" s="295"/>
      <c r="D85" s="295"/>
      <c r="E85" s="295"/>
      <c r="F85" s="295"/>
      <c r="G85" s="295"/>
      <c r="H85" s="295"/>
      <c r="I85" s="286"/>
      <c r="J85" s="286"/>
      <c r="K85" s="286"/>
    </row>
    <row r="89" spans="1:14" ht="15.75" customHeight="1">
      <c r="A89" s="197" t="str">
        <f>AT_2A_fundflow!A53</f>
        <v>Date:</v>
      </c>
      <c r="J89" s="362" t="str">
        <f>'AT-1'!J46</f>
        <v>(Signature)</v>
      </c>
    </row>
    <row r="90" spans="1:14" ht="15.75" customHeight="1">
      <c r="A90" s="197" t="str">
        <f>AT_2A_fundflow!A54</f>
        <v>Place: LUCKNOW</v>
      </c>
      <c r="J90" s="362" t="str">
        <f>'AT-1'!J47</f>
        <v>Secretary Basic Education Department</v>
      </c>
    </row>
    <row r="91" spans="1:14" ht="15.75" customHeight="1">
      <c r="I91" s="362" t="str">
        <f>'AT-1'!I48</f>
        <v>Seal:</v>
      </c>
    </row>
  </sheetData>
  <mergeCells count="8">
    <mergeCell ref="D6:H6"/>
    <mergeCell ref="I6:K6"/>
    <mergeCell ref="A2:K2"/>
    <mergeCell ref="A6:A7"/>
    <mergeCell ref="B6:B7"/>
    <mergeCell ref="C6:C7"/>
    <mergeCell ref="A3:K3"/>
    <mergeCell ref="A4:K4"/>
  </mergeCells>
  <conditionalFormatting sqref="D10:D84">
    <cfRule type="cellIs" dxfId="3" priority="1" operator="notEqual">
      <formula>M10</formula>
    </cfRule>
  </conditionalFormatting>
  <conditionalFormatting sqref="E10:E84">
    <cfRule type="cellIs" dxfId="2" priority="2" operator="notEqual">
      <formula>N10</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6.xml><?xml version="1.0" encoding="utf-8"?>
<worksheet xmlns="http://schemas.openxmlformats.org/spreadsheetml/2006/main" xmlns:r="http://schemas.openxmlformats.org/officeDocument/2006/relationships">
  <sheetPr>
    <tabColor rgb="FF00B050"/>
    <outlinePr summaryBelow="0" summaryRight="0"/>
  </sheetPr>
  <dimension ref="A1:O91"/>
  <sheetViews>
    <sheetView view="pageBreakPreview" zoomScaleSheetLayoutView="100" workbookViewId="0">
      <pane xSplit="2" ySplit="9" topLeftCell="C55" activePane="bottomRight" state="frozen"/>
      <selection activeCell="D42" sqref="D42:F43"/>
      <selection pane="topRight" activeCell="D42" sqref="D42:F43"/>
      <selection pane="bottomLeft" activeCell="D42" sqref="D42:F43"/>
      <selection pane="bottomRight" activeCell="E62" sqref="E62"/>
    </sheetView>
  </sheetViews>
  <sheetFormatPr defaultColWidth="14.42578125" defaultRowHeight="15.75" customHeight="1"/>
  <cols>
    <col min="1" max="1" width="6.140625" style="361" customWidth="1"/>
    <col min="2" max="2" width="21.7109375" style="361" bestFit="1" customWidth="1"/>
    <col min="3" max="3" width="9.5703125" style="361" customWidth="1"/>
    <col min="4" max="4" width="24.7109375" style="361" customWidth="1"/>
    <col min="5" max="5" width="10.85546875" style="361" customWidth="1"/>
    <col min="6" max="6" width="9" style="361" bestFit="1" customWidth="1"/>
    <col min="7" max="7" width="11.42578125" style="361" customWidth="1"/>
    <col min="8" max="8" width="9.42578125" style="361" bestFit="1" customWidth="1"/>
    <col min="9" max="9" width="10.140625" style="361" bestFit="1" customWidth="1"/>
    <col min="10" max="11" width="10.5703125" style="361" bestFit="1" customWidth="1"/>
    <col min="12" max="12" width="9.5703125" style="361" bestFit="1" customWidth="1"/>
    <col min="13" max="13" width="10.140625" style="361" bestFit="1" customWidth="1"/>
    <col min="14" max="14" width="9.42578125" style="361" customWidth="1"/>
    <col min="15" max="15" width="10.42578125" style="361" customWidth="1"/>
    <col min="16" max="16384" width="14.42578125" style="361"/>
  </cols>
  <sheetData>
    <row r="1" spans="1:15" ht="12.75">
      <c r="A1" s="277"/>
      <c r="B1" s="277"/>
      <c r="C1" s="277"/>
      <c r="D1" s="277"/>
      <c r="E1" s="277"/>
      <c r="F1" s="277"/>
      <c r="G1" s="277"/>
      <c r="H1" s="277"/>
      <c r="I1" s="277"/>
      <c r="J1" s="277"/>
      <c r="K1" s="277"/>
      <c r="L1" s="277"/>
      <c r="M1" s="277"/>
      <c r="N1" s="277"/>
      <c r="O1" s="328" t="s">
        <v>522</v>
      </c>
    </row>
    <row r="2" spans="1:15" ht="12.75">
      <c r="A2" s="701" t="str">
        <f>'AT-2-S1 BUDGET'!A2</f>
        <v>[Mid Day Meal Scheme, U.P.]</v>
      </c>
      <c r="B2" s="680"/>
      <c r="C2" s="680"/>
      <c r="D2" s="680"/>
      <c r="E2" s="680"/>
      <c r="F2" s="680"/>
      <c r="G2" s="680"/>
      <c r="H2" s="680"/>
      <c r="I2" s="680"/>
      <c r="J2" s="680"/>
      <c r="K2" s="680"/>
      <c r="L2" s="680"/>
      <c r="M2" s="680"/>
      <c r="N2" s="680"/>
      <c r="O2" s="680"/>
    </row>
    <row r="3" spans="1:15" ht="23.25">
      <c r="A3" s="704" t="str">
        <f>'AT-2-S1 BUDGET'!A3</f>
        <v>Annual Work Plan and Budget 2019-20</v>
      </c>
      <c r="B3" s="680"/>
      <c r="C3" s="680"/>
      <c r="D3" s="680"/>
      <c r="E3" s="680"/>
      <c r="F3" s="680"/>
      <c r="G3" s="680"/>
      <c r="H3" s="680"/>
      <c r="I3" s="680"/>
      <c r="J3" s="680"/>
      <c r="K3" s="680"/>
      <c r="L3" s="680"/>
      <c r="M3" s="680"/>
      <c r="N3" s="680"/>
      <c r="O3" s="680"/>
    </row>
    <row r="4" spans="1:15" ht="12.75">
      <c r="A4" s="705" t="s">
        <v>523</v>
      </c>
      <c r="B4" s="680"/>
      <c r="C4" s="680"/>
      <c r="D4" s="680"/>
      <c r="E4" s="680"/>
      <c r="F4" s="680"/>
      <c r="G4" s="680"/>
      <c r="H4" s="680"/>
      <c r="I4" s="680"/>
      <c r="J4" s="680"/>
      <c r="K4" s="680"/>
      <c r="L4" s="680"/>
      <c r="M4" s="680"/>
      <c r="N4" s="680"/>
      <c r="O4" s="680"/>
    </row>
    <row r="5" spans="1:15" ht="12.75">
      <c r="A5" s="298" t="str">
        <f>AT_2A_fundflow!A5</f>
        <v>State: UTTAR PRADESH</v>
      </c>
      <c r="B5" s="277"/>
      <c r="C5" s="277"/>
      <c r="D5" s="277"/>
      <c r="E5" s="277"/>
      <c r="F5" s="277"/>
      <c r="G5" s="277"/>
      <c r="H5" s="277"/>
      <c r="I5" s="277"/>
      <c r="J5" s="277"/>
      <c r="K5" s="277"/>
      <c r="L5" s="277"/>
      <c r="M5" s="277"/>
      <c r="N5" s="331"/>
      <c r="O5" s="348" t="str">
        <f>AT_2A_fundflow!U5</f>
        <v>(For the Period 01.04.18 to 31.03.19)</v>
      </c>
    </row>
    <row r="6" spans="1:15" ht="76.5" customHeight="1">
      <c r="A6" s="691" t="s">
        <v>83</v>
      </c>
      <c r="B6" s="691" t="s">
        <v>90</v>
      </c>
      <c r="C6" s="691" t="s">
        <v>524</v>
      </c>
      <c r="D6" s="691" t="s">
        <v>525</v>
      </c>
      <c r="E6" s="691" t="s">
        <v>526</v>
      </c>
      <c r="F6" s="691" t="s">
        <v>527</v>
      </c>
      <c r="G6" s="691" t="s">
        <v>528</v>
      </c>
      <c r="H6" s="693" t="s">
        <v>529</v>
      </c>
      <c r="I6" s="682"/>
      <c r="J6" s="693" t="s">
        <v>530</v>
      </c>
      <c r="K6" s="682"/>
      <c r="L6" s="693" t="s">
        <v>531</v>
      </c>
      <c r="M6" s="682"/>
      <c r="N6" s="693" t="s">
        <v>532</v>
      </c>
      <c r="O6" s="682"/>
    </row>
    <row r="7" spans="1:15" ht="12.75">
      <c r="A7" s="692"/>
      <c r="B7" s="692"/>
      <c r="C7" s="692"/>
      <c r="D7" s="692"/>
      <c r="E7" s="692"/>
      <c r="F7" s="692"/>
      <c r="G7" s="692"/>
      <c r="H7" s="285" t="s">
        <v>533</v>
      </c>
      <c r="I7" s="285" t="s">
        <v>534</v>
      </c>
      <c r="J7" s="285" t="s">
        <v>533</v>
      </c>
      <c r="K7" s="285" t="s">
        <v>534</v>
      </c>
      <c r="L7" s="285" t="s">
        <v>533</v>
      </c>
      <c r="M7" s="285" t="s">
        <v>534</v>
      </c>
      <c r="N7" s="285" t="s">
        <v>533</v>
      </c>
      <c r="O7" s="285" t="s">
        <v>534</v>
      </c>
    </row>
    <row r="8" spans="1:15" ht="12.75">
      <c r="A8" s="285">
        <v>1</v>
      </c>
      <c r="B8" s="285">
        <v>2</v>
      </c>
      <c r="C8" s="285">
        <v>3</v>
      </c>
      <c r="D8" s="285">
        <v>4</v>
      </c>
      <c r="E8" s="285">
        <v>5</v>
      </c>
      <c r="F8" s="285">
        <v>6</v>
      </c>
      <c r="G8" s="285">
        <v>7</v>
      </c>
      <c r="H8" s="285">
        <v>8</v>
      </c>
      <c r="I8" s="285">
        <v>9</v>
      </c>
      <c r="J8" s="285">
        <v>10</v>
      </c>
      <c r="K8" s="285">
        <v>11</v>
      </c>
      <c r="L8" s="285">
        <v>12</v>
      </c>
      <c r="M8" s="285">
        <v>13</v>
      </c>
      <c r="N8" s="285">
        <v>14</v>
      </c>
      <c r="O8" s="285">
        <v>15</v>
      </c>
    </row>
    <row r="9" spans="1:15" ht="15" customHeight="1">
      <c r="A9" s="349"/>
      <c r="B9" s="349" t="s">
        <v>27</v>
      </c>
      <c r="C9" s="374">
        <f>SUM(C10:C84)</f>
        <v>7</v>
      </c>
      <c r="D9" s="374"/>
      <c r="E9" s="374">
        <f t="shared" ref="E9:O9" si="0">SUM(E10:E69)</f>
        <v>4015</v>
      </c>
      <c r="F9" s="374">
        <f t="shared" si="0"/>
        <v>390288</v>
      </c>
      <c r="G9" s="350">
        <f t="shared" si="0"/>
        <v>150</v>
      </c>
      <c r="H9" s="351">
        <f t="shared" si="0"/>
        <v>4838.4120000000003</v>
      </c>
      <c r="I9" s="351">
        <f t="shared" si="0"/>
        <v>5110.7090000000007</v>
      </c>
      <c r="J9" s="352">
        <f t="shared" si="0"/>
        <v>2244.05933</v>
      </c>
      <c r="K9" s="352">
        <f t="shared" si="0"/>
        <v>2244.05933</v>
      </c>
      <c r="L9" s="352">
        <f t="shared" si="0"/>
        <v>323.97000000000003</v>
      </c>
      <c r="M9" s="352">
        <f t="shared" si="0"/>
        <v>257.01</v>
      </c>
      <c r="N9" s="352">
        <f t="shared" si="0"/>
        <v>2.56</v>
      </c>
      <c r="O9" s="352">
        <f t="shared" si="0"/>
        <v>2.56</v>
      </c>
    </row>
    <row r="10" spans="1:15" ht="15" customHeight="1">
      <c r="A10" s="353">
        <f>AT3A_Schools_PS!A10</f>
        <v>1</v>
      </c>
      <c r="B10" s="353" t="str">
        <f>AT3A_Schools_PS!B10</f>
        <v>01-AGRA</v>
      </c>
      <c r="C10" s="353"/>
      <c r="D10" s="421"/>
      <c r="E10" s="353"/>
      <c r="F10" s="353"/>
      <c r="G10" s="376"/>
      <c r="H10" s="413"/>
      <c r="I10" s="413"/>
      <c r="J10" s="380"/>
      <c r="K10" s="380"/>
      <c r="L10" s="380"/>
      <c r="M10" s="380"/>
      <c r="N10" s="380"/>
      <c r="O10" s="380"/>
    </row>
    <row r="11" spans="1:15" ht="15" customHeight="1">
      <c r="A11" s="353">
        <f>AT3A_Schools_PS!A11</f>
        <v>2</v>
      </c>
      <c r="B11" s="353" t="str">
        <f>AT3A_Schools_PS!B11</f>
        <v>02-ALIGARH</v>
      </c>
      <c r="C11" s="353"/>
      <c r="D11" s="421"/>
      <c r="E11" s="353"/>
      <c r="F11" s="353"/>
      <c r="G11" s="376"/>
      <c r="H11" s="413"/>
      <c r="I11" s="413"/>
      <c r="J11" s="380"/>
      <c r="K11" s="380"/>
      <c r="L11" s="380"/>
      <c r="M11" s="380"/>
      <c r="N11" s="380"/>
      <c r="O11" s="380"/>
    </row>
    <row r="12" spans="1:15" ht="15" customHeight="1">
      <c r="A12" s="353">
        <f>AT3A_Schools_PS!A12</f>
        <v>3</v>
      </c>
      <c r="B12" s="353" t="str">
        <f>AT3A_Schools_PS!B12</f>
        <v>03-ALLAHABAD</v>
      </c>
      <c r="C12" s="353"/>
      <c r="D12" s="421"/>
      <c r="E12" s="353"/>
      <c r="F12" s="353"/>
      <c r="G12" s="376"/>
      <c r="H12" s="413"/>
      <c r="I12" s="413"/>
      <c r="J12" s="380"/>
      <c r="K12" s="380"/>
      <c r="L12" s="380"/>
      <c r="M12" s="380"/>
      <c r="N12" s="380"/>
      <c r="O12" s="380"/>
    </row>
    <row r="13" spans="1:15" ht="15" customHeight="1">
      <c r="A13" s="353">
        <f>AT3A_Schools_PS!A13</f>
        <v>4</v>
      </c>
      <c r="B13" s="353" t="str">
        <f>AT3A_Schools_PS!B13</f>
        <v>04-AMBEDKAR NAGAR</v>
      </c>
      <c r="C13" s="353"/>
      <c r="D13" s="421"/>
      <c r="E13" s="353"/>
      <c r="F13" s="353"/>
      <c r="G13" s="376"/>
      <c r="H13" s="413"/>
      <c r="I13" s="413"/>
      <c r="J13" s="380"/>
      <c r="K13" s="380"/>
      <c r="L13" s="380"/>
      <c r="M13" s="380"/>
      <c r="N13" s="380"/>
      <c r="O13" s="380"/>
    </row>
    <row r="14" spans="1:15" ht="15" customHeight="1">
      <c r="A14" s="353">
        <f>AT3A_Schools_PS!A14</f>
        <v>5</v>
      </c>
      <c r="B14" s="353" t="str">
        <f>AT3A_Schools_PS!B14</f>
        <v>05-AURAIYA</v>
      </c>
      <c r="C14" s="353"/>
      <c r="D14" s="421"/>
      <c r="E14" s="353"/>
      <c r="F14" s="353"/>
      <c r="G14" s="376"/>
      <c r="H14" s="413"/>
      <c r="I14" s="413"/>
      <c r="J14" s="380"/>
      <c r="K14" s="380"/>
      <c r="L14" s="380"/>
      <c r="M14" s="380"/>
      <c r="N14" s="380"/>
      <c r="O14" s="380"/>
    </row>
    <row r="15" spans="1:15" ht="15" customHeight="1">
      <c r="A15" s="353">
        <f>AT3A_Schools_PS!A15</f>
        <v>6</v>
      </c>
      <c r="B15" s="353" t="str">
        <f>AT3A_Schools_PS!B15</f>
        <v>06-AZAMGARH</v>
      </c>
      <c r="C15" s="353"/>
      <c r="D15" s="421"/>
      <c r="E15" s="353"/>
      <c r="F15" s="353"/>
      <c r="G15" s="376"/>
      <c r="H15" s="413"/>
      <c r="I15" s="413"/>
      <c r="J15" s="380"/>
      <c r="K15" s="380"/>
      <c r="L15" s="380"/>
      <c r="M15" s="380"/>
      <c r="N15" s="380"/>
      <c r="O15" s="380"/>
    </row>
    <row r="16" spans="1:15" ht="15" customHeight="1">
      <c r="A16" s="353">
        <f>AT3A_Schools_PS!A16</f>
        <v>7</v>
      </c>
      <c r="B16" s="353" t="str">
        <f>AT3A_Schools_PS!B16</f>
        <v>07-BADAUN</v>
      </c>
      <c r="C16" s="353"/>
      <c r="D16" s="421"/>
      <c r="E16" s="353"/>
      <c r="F16" s="353"/>
      <c r="G16" s="376"/>
      <c r="H16" s="413"/>
      <c r="I16" s="413"/>
      <c r="J16" s="380"/>
      <c r="K16" s="380"/>
      <c r="L16" s="380"/>
      <c r="M16" s="380"/>
      <c r="N16" s="380"/>
      <c r="O16" s="380"/>
    </row>
    <row r="17" spans="1:15" ht="15" customHeight="1">
      <c r="A17" s="353">
        <f>AT3A_Schools_PS!A17</f>
        <v>8</v>
      </c>
      <c r="B17" s="353" t="str">
        <f>AT3A_Schools_PS!B17</f>
        <v>08-BAGHPAT</v>
      </c>
      <c r="C17" s="353"/>
      <c r="D17" s="421"/>
      <c r="E17" s="353"/>
      <c r="F17" s="353"/>
      <c r="G17" s="376"/>
      <c r="H17" s="413"/>
      <c r="I17" s="413"/>
      <c r="J17" s="380"/>
      <c r="K17" s="380"/>
      <c r="L17" s="380"/>
      <c r="M17" s="380"/>
      <c r="N17" s="380"/>
      <c r="O17" s="380"/>
    </row>
    <row r="18" spans="1:15" ht="15" customHeight="1">
      <c r="A18" s="353">
        <f>AT3A_Schools_PS!A18</f>
        <v>9</v>
      </c>
      <c r="B18" s="353" t="str">
        <f>AT3A_Schools_PS!B18</f>
        <v>09-BAHRAICH</v>
      </c>
      <c r="C18" s="353"/>
      <c r="D18" s="421"/>
      <c r="E18" s="353"/>
      <c r="F18" s="353"/>
      <c r="G18" s="376"/>
      <c r="H18" s="413"/>
      <c r="I18" s="413"/>
      <c r="J18" s="380"/>
      <c r="K18" s="380"/>
      <c r="L18" s="380"/>
      <c r="M18" s="380"/>
      <c r="N18" s="380"/>
      <c r="O18" s="380"/>
    </row>
    <row r="19" spans="1:15" ht="15" customHeight="1">
      <c r="A19" s="353">
        <f>AT3A_Schools_PS!A19</f>
        <v>10</v>
      </c>
      <c r="B19" s="353" t="str">
        <f>AT3A_Schools_PS!B19</f>
        <v>10-BALLIA</v>
      </c>
      <c r="C19" s="353"/>
      <c r="D19" s="421"/>
      <c r="E19" s="353"/>
      <c r="F19" s="353"/>
      <c r="G19" s="376"/>
      <c r="H19" s="413"/>
      <c r="I19" s="413"/>
      <c r="J19" s="380"/>
      <c r="K19" s="380"/>
      <c r="L19" s="380"/>
      <c r="M19" s="380"/>
      <c r="N19" s="380"/>
      <c r="O19" s="380"/>
    </row>
    <row r="20" spans="1:15" ht="15" customHeight="1">
      <c r="A20" s="353">
        <f>AT3A_Schools_PS!A20</f>
        <v>11</v>
      </c>
      <c r="B20" s="353" t="str">
        <f>AT3A_Schools_PS!B20</f>
        <v>11-BALRAMPUR</v>
      </c>
      <c r="C20" s="353"/>
      <c r="D20" s="421"/>
      <c r="E20" s="353"/>
      <c r="F20" s="353"/>
      <c r="G20" s="376"/>
      <c r="H20" s="413"/>
      <c r="I20" s="413"/>
      <c r="J20" s="380"/>
      <c r="K20" s="380"/>
      <c r="L20" s="380"/>
      <c r="M20" s="380"/>
      <c r="N20" s="380"/>
      <c r="O20" s="380"/>
    </row>
    <row r="21" spans="1:15" ht="15" customHeight="1">
      <c r="A21" s="353">
        <f>AT3A_Schools_PS!A21</f>
        <v>12</v>
      </c>
      <c r="B21" s="353" t="str">
        <f>AT3A_Schools_PS!B21</f>
        <v>12-BANDA</v>
      </c>
      <c r="C21" s="353"/>
      <c r="D21" s="421"/>
      <c r="E21" s="353"/>
      <c r="F21" s="353"/>
      <c r="G21" s="376"/>
      <c r="H21" s="413"/>
      <c r="I21" s="413"/>
      <c r="J21" s="380"/>
      <c r="K21" s="380"/>
      <c r="L21" s="380"/>
      <c r="M21" s="380"/>
      <c r="N21" s="380"/>
      <c r="O21" s="380"/>
    </row>
    <row r="22" spans="1:15" ht="15" customHeight="1">
      <c r="A22" s="353">
        <f>AT3A_Schools_PS!A22</f>
        <v>13</v>
      </c>
      <c r="B22" s="353" t="str">
        <f>AT3A_Schools_PS!B22</f>
        <v>13-BARABANKI</v>
      </c>
      <c r="C22" s="353"/>
      <c r="D22" s="421"/>
      <c r="E22" s="353"/>
      <c r="F22" s="353"/>
      <c r="G22" s="376"/>
      <c r="H22" s="413"/>
      <c r="I22" s="413"/>
      <c r="J22" s="380"/>
      <c r="K22" s="380"/>
      <c r="L22" s="380"/>
      <c r="M22" s="380"/>
      <c r="N22" s="380"/>
      <c r="O22" s="380"/>
    </row>
    <row r="23" spans="1:15" ht="15" customHeight="1">
      <c r="A23" s="353">
        <f>AT3A_Schools_PS!A23</f>
        <v>14</v>
      </c>
      <c r="B23" s="353" t="str">
        <f>AT3A_Schools_PS!B23</f>
        <v>14-BAREILY</v>
      </c>
      <c r="C23" s="353"/>
      <c r="D23" s="421"/>
      <c r="E23" s="353"/>
      <c r="F23" s="353"/>
      <c r="G23" s="376"/>
      <c r="H23" s="413"/>
      <c r="I23" s="413"/>
      <c r="J23" s="380"/>
      <c r="K23" s="380"/>
      <c r="L23" s="380"/>
      <c r="M23" s="380"/>
      <c r="N23" s="380"/>
      <c r="O23" s="380"/>
    </row>
    <row r="24" spans="1:15" ht="15" customHeight="1">
      <c r="A24" s="353">
        <f>AT3A_Schools_PS!A24</f>
        <v>15</v>
      </c>
      <c r="B24" s="353" t="str">
        <f>AT3A_Schools_PS!B24</f>
        <v>15-BASTI</v>
      </c>
      <c r="C24" s="353"/>
      <c r="D24" s="421"/>
      <c r="E24" s="353"/>
      <c r="F24" s="353"/>
      <c r="G24" s="376"/>
      <c r="H24" s="413"/>
      <c r="I24" s="413"/>
      <c r="J24" s="380"/>
      <c r="K24" s="380"/>
      <c r="L24" s="380"/>
      <c r="M24" s="380"/>
      <c r="N24" s="380"/>
      <c r="O24" s="380"/>
    </row>
    <row r="25" spans="1:15" ht="15" customHeight="1">
      <c r="A25" s="353">
        <f>AT3A_Schools_PS!A25</f>
        <v>16</v>
      </c>
      <c r="B25" s="353" t="str">
        <f>AT3A_Schools_PS!B25</f>
        <v>16-BHADOHI</v>
      </c>
      <c r="C25" s="353"/>
      <c r="D25" s="421"/>
      <c r="E25" s="353"/>
      <c r="F25" s="353"/>
      <c r="G25" s="376"/>
      <c r="H25" s="413"/>
      <c r="I25" s="413"/>
      <c r="J25" s="380"/>
      <c r="K25" s="380"/>
      <c r="L25" s="380"/>
      <c r="M25" s="380"/>
      <c r="N25" s="380"/>
      <c r="O25" s="380"/>
    </row>
    <row r="26" spans="1:15" ht="15" customHeight="1">
      <c r="A26" s="290">
        <f>AT3A_Schools_PS!A26</f>
        <v>17</v>
      </c>
      <c r="B26" s="290" t="str">
        <f>AT3A_Schools_PS!B26</f>
        <v>17-BIJNOUR</v>
      </c>
      <c r="C26" s="290"/>
      <c r="D26" s="421"/>
      <c r="E26" s="290"/>
      <c r="F26" s="290"/>
      <c r="G26" s="414"/>
      <c r="H26" s="415"/>
      <c r="I26" s="415"/>
      <c r="J26" s="392"/>
      <c r="K26" s="392"/>
      <c r="L26" s="392"/>
      <c r="M26" s="392"/>
      <c r="N26" s="392"/>
      <c r="O26" s="392"/>
    </row>
    <row r="27" spans="1:15" ht="15" customHeight="1">
      <c r="A27" s="353">
        <f>AT3A_Schools_PS!A27</f>
        <v>18</v>
      </c>
      <c r="B27" s="353" t="str">
        <f>AT3A_Schools_PS!B27</f>
        <v>18-BULANDSHAHAR</v>
      </c>
      <c r="C27" s="353"/>
      <c r="D27" s="421"/>
      <c r="E27" s="353"/>
      <c r="F27" s="353"/>
      <c r="G27" s="376"/>
      <c r="H27" s="413"/>
      <c r="I27" s="413"/>
      <c r="J27" s="380"/>
      <c r="K27" s="380"/>
      <c r="L27" s="380"/>
      <c r="M27" s="380"/>
      <c r="N27" s="380"/>
      <c r="O27" s="380"/>
    </row>
    <row r="28" spans="1:15" ht="15" customHeight="1">
      <c r="A28" s="353">
        <f>AT3A_Schools_PS!A28</f>
        <v>19</v>
      </c>
      <c r="B28" s="353" t="str">
        <f>AT3A_Schools_PS!B28</f>
        <v>19-CHANDAULI</v>
      </c>
      <c r="C28" s="353"/>
      <c r="D28" s="421"/>
      <c r="E28" s="353"/>
      <c r="F28" s="353"/>
      <c r="G28" s="376"/>
      <c r="H28" s="413"/>
      <c r="I28" s="413"/>
      <c r="J28" s="380"/>
      <c r="K28" s="380"/>
      <c r="L28" s="380"/>
      <c r="M28" s="380"/>
      <c r="N28" s="380"/>
      <c r="O28" s="380"/>
    </row>
    <row r="29" spans="1:15" ht="15" customHeight="1">
      <c r="A29" s="353">
        <f>AT3A_Schools_PS!A29</f>
        <v>20</v>
      </c>
      <c r="B29" s="353" t="str">
        <f>AT3A_Schools_PS!B29</f>
        <v>20-CHITRAKOOT</v>
      </c>
      <c r="C29" s="353"/>
      <c r="D29" s="421"/>
      <c r="E29" s="353"/>
      <c r="F29" s="353"/>
      <c r="G29" s="376"/>
      <c r="H29" s="413"/>
      <c r="I29" s="413"/>
      <c r="J29" s="380"/>
      <c r="K29" s="380"/>
      <c r="L29" s="380"/>
      <c r="M29" s="380"/>
      <c r="N29" s="380"/>
      <c r="O29" s="380"/>
    </row>
    <row r="30" spans="1:15" ht="15" customHeight="1">
      <c r="A30" s="353">
        <f>AT3A_Schools_PS!A30</f>
        <v>21</v>
      </c>
      <c r="B30" s="353" t="str">
        <f>AT3A_Schools_PS!B30</f>
        <v>21-AMETHI</v>
      </c>
      <c r="C30" s="353"/>
      <c r="D30" s="421"/>
      <c r="E30" s="353"/>
      <c r="F30" s="353"/>
      <c r="G30" s="376"/>
      <c r="H30" s="413"/>
      <c r="I30" s="413"/>
      <c r="J30" s="380"/>
      <c r="K30" s="380"/>
      <c r="L30" s="380"/>
      <c r="M30" s="380"/>
      <c r="N30" s="380"/>
      <c r="O30" s="380"/>
    </row>
    <row r="31" spans="1:15" ht="15" customHeight="1">
      <c r="A31" s="353">
        <f>AT3A_Schools_PS!A31</f>
        <v>22</v>
      </c>
      <c r="B31" s="353" t="str">
        <f>AT3A_Schools_PS!B31</f>
        <v>22-DEORIA</v>
      </c>
      <c r="C31" s="353"/>
      <c r="D31" s="421"/>
      <c r="E31" s="353"/>
      <c r="F31" s="353"/>
      <c r="G31" s="376"/>
      <c r="H31" s="413"/>
      <c r="I31" s="413"/>
      <c r="J31" s="380"/>
      <c r="K31" s="380"/>
      <c r="L31" s="380"/>
      <c r="M31" s="380"/>
      <c r="N31" s="380"/>
      <c r="O31" s="380"/>
    </row>
    <row r="32" spans="1:15" ht="15" customHeight="1">
      <c r="A32" s="353">
        <f>AT3A_Schools_PS!A32</f>
        <v>23</v>
      </c>
      <c r="B32" s="353" t="str">
        <f>AT3A_Schools_PS!B32</f>
        <v>23-ETAH</v>
      </c>
      <c r="C32" s="353"/>
      <c r="D32" s="421"/>
      <c r="E32" s="353"/>
      <c r="F32" s="353"/>
      <c r="G32" s="376"/>
      <c r="H32" s="413"/>
      <c r="I32" s="413"/>
      <c r="J32" s="380"/>
      <c r="K32" s="380"/>
      <c r="L32" s="380"/>
      <c r="M32" s="380"/>
      <c r="N32" s="380"/>
      <c r="O32" s="380"/>
    </row>
    <row r="33" spans="1:15" ht="15" customHeight="1">
      <c r="A33" s="353">
        <f>AT3A_Schools_PS!A33</f>
        <v>24</v>
      </c>
      <c r="B33" s="353" t="str">
        <f>AT3A_Schools_PS!B33</f>
        <v>24-FAIZABAD</v>
      </c>
      <c r="C33" s="353"/>
      <c r="D33" s="421"/>
      <c r="E33" s="353"/>
      <c r="F33" s="353"/>
      <c r="G33" s="376"/>
      <c r="H33" s="413"/>
      <c r="I33" s="413"/>
      <c r="J33" s="380"/>
      <c r="K33" s="380"/>
      <c r="L33" s="380"/>
      <c r="M33" s="380"/>
      <c r="N33" s="380"/>
      <c r="O33" s="380"/>
    </row>
    <row r="34" spans="1:15" ht="15" customHeight="1">
      <c r="A34" s="353">
        <f>AT3A_Schools_PS!A34</f>
        <v>25</v>
      </c>
      <c r="B34" s="353" t="str">
        <f>AT3A_Schools_PS!B34</f>
        <v>25-FARRUKHABAD</v>
      </c>
      <c r="C34" s="353"/>
      <c r="D34" s="421"/>
      <c r="E34" s="353"/>
      <c r="F34" s="353"/>
      <c r="G34" s="376"/>
      <c r="H34" s="413"/>
      <c r="I34" s="413"/>
      <c r="J34" s="380"/>
      <c r="K34" s="380"/>
      <c r="L34" s="380"/>
      <c r="M34" s="380"/>
      <c r="N34" s="380"/>
      <c r="O34" s="380"/>
    </row>
    <row r="35" spans="1:15" ht="15" customHeight="1">
      <c r="A35" s="353">
        <f>AT3A_Schools_PS!A35</f>
        <v>26</v>
      </c>
      <c r="B35" s="353" t="str">
        <f>AT3A_Schools_PS!B35</f>
        <v>26-FATEHPUR</v>
      </c>
      <c r="C35" s="353"/>
      <c r="D35" s="421"/>
      <c r="E35" s="353"/>
      <c r="F35" s="353"/>
      <c r="G35" s="376"/>
      <c r="H35" s="413"/>
      <c r="I35" s="413"/>
      <c r="J35" s="380"/>
      <c r="K35" s="380"/>
      <c r="L35" s="380"/>
      <c r="M35" s="380"/>
      <c r="N35" s="380"/>
      <c r="O35" s="380"/>
    </row>
    <row r="36" spans="1:15" ht="15" customHeight="1">
      <c r="A36" s="353">
        <f>AT3A_Schools_PS!A36</f>
        <v>27</v>
      </c>
      <c r="B36" s="353" t="str">
        <f>AT3A_Schools_PS!B36</f>
        <v>27-FIROZABAD</v>
      </c>
      <c r="C36" s="353"/>
      <c r="D36" s="421"/>
      <c r="E36" s="353"/>
      <c r="F36" s="353"/>
      <c r="G36" s="376"/>
      <c r="H36" s="413"/>
      <c r="I36" s="413"/>
      <c r="J36" s="380"/>
      <c r="K36" s="380"/>
      <c r="L36" s="380"/>
      <c r="M36" s="380"/>
      <c r="N36" s="380"/>
      <c r="O36" s="380"/>
    </row>
    <row r="37" spans="1:15" ht="15" customHeight="1">
      <c r="A37" s="353">
        <f>AT3A_Schools_PS!A37</f>
        <v>28</v>
      </c>
      <c r="B37" s="353" t="str">
        <f>AT3A_Schools_PS!B37</f>
        <v>28-G.B. NAGAR</v>
      </c>
      <c r="C37" s="353"/>
      <c r="D37" s="421"/>
      <c r="E37" s="353"/>
      <c r="F37" s="353"/>
      <c r="G37" s="376"/>
      <c r="H37" s="413"/>
      <c r="I37" s="413"/>
      <c r="J37" s="380"/>
      <c r="K37" s="380"/>
      <c r="L37" s="380"/>
      <c r="M37" s="380"/>
      <c r="N37" s="380"/>
      <c r="O37" s="380"/>
    </row>
    <row r="38" spans="1:15" ht="15" customHeight="1">
      <c r="A38" s="353">
        <f>AT3A_Schools_PS!A38</f>
        <v>29</v>
      </c>
      <c r="B38" s="353" t="str">
        <f>AT3A_Schools_PS!B38</f>
        <v>29-GHAZIPUR</v>
      </c>
      <c r="C38" s="353"/>
      <c r="D38" s="421"/>
      <c r="E38" s="353"/>
      <c r="F38" s="353"/>
      <c r="G38" s="376"/>
      <c r="H38" s="413"/>
      <c r="I38" s="413"/>
      <c r="J38" s="380"/>
      <c r="K38" s="380"/>
      <c r="L38" s="380"/>
      <c r="M38" s="380"/>
      <c r="N38" s="380"/>
      <c r="O38" s="380"/>
    </row>
    <row r="39" spans="1:15" ht="15" customHeight="1">
      <c r="A39" s="353">
        <f>AT3A_Schools_PS!A39</f>
        <v>30</v>
      </c>
      <c r="B39" s="353" t="str">
        <f>AT3A_Schools_PS!B39</f>
        <v>30-GHAZIYABAD</v>
      </c>
      <c r="C39" s="353"/>
      <c r="D39" s="421"/>
      <c r="E39" s="353"/>
      <c r="F39" s="353"/>
      <c r="G39" s="376"/>
      <c r="H39" s="413"/>
      <c r="I39" s="413"/>
      <c r="J39" s="380"/>
      <c r="K39" s="380"/>
      <c r="L39" s="380"/>
      <c r="M39" s="380"/>
      <c r="N39" s="380"/>
      <c r="O39" s="380"/>
    </row>
    <row r="40" spans="1:15" ht="15" customHeight="1">
      <c r="A40" s="353">
        <f>AT3A_Schools_PS!A40</f>
        <v>31</v>
      </c>
      <c r="B40" s="353" t="str">
        <f>AT3A_Schools_PS!B40</f>
        <v>31-GONDA</v>
      </c>
      <c r="C40" s="353"/>
      <c r="D40" s="421"/>
      <c r="E40" s="353"/>
      <c r="F40" s="353"/>
      <c r="G40" s="376"/>
      <c r="H40" s="413"/>
      <c r="I40" s="413"/>
      <c r="J40" s="380"/>
      <c r="K40" s="380"/>
      <c r="L40" s="380"/>
      <c r="M40" s="380"/>
      <c r="N40" s="380"/>
      <c r="O40" s="380"/>
    </row>
    <row r="41" spans="1:15" ht="15" customHeight="1">
      <c r="A41" s="353">
        <f>AT3A_Schools_PS!A41</f>
        <v>32</v>
      </c>
      <c r="B41" s="353" t="str">
        <f>AT3A_Schools_PS!B41</f>
        <v>32-GORAKHPUR</v>
      </c>
      <c r="C41" s="353"/>
      <c r="D41" s="421"/>
      <c r="E41" s="353"/>
      <c r="F41" s="353"/>
      <c r="G41" s="376"/>
      <c r="H41" s="413"/>
      <c r="I41" s="413"/>
      <c r="J41" s="380"/>
      <c r="K41" s="380"/>
      <c r="L41" s="380"/>
      <c r="M41" s="380"/>
      <c r="N41" s="380"/>
      <c r="O41" s="380"/>
    </row>
    <row r="42" spans="1:15" ht="15" customHeight="1">
      <c r="A42" s="353">
        <f>AT3A_Schools_PS!A42</f>
        <v>33</v>
      </c>
      <c r="B42" s="353" t="str">
        <f>AT3A_Schools_PS!B42</f>
        <v>33-HAMEERPUR</v>
      </c>
      <c r="C42" s="353"/>
      <c r="D42" s="421"/>
      <c r="E42" s="353"/>
      <c r="F42" s="353"/>
      <c r="G42" s="376"/>
      <c r="H42" s="413"/>
      <c r="I42" s="413"/>
      <c r="J42" s="380"/>
      <c r="K42" s="380"/>
      <c r="L42" s="380"/>
      <c r="M42" s="380"/>
      <c r="N42" s="380"/>
      <c r="O42" s="380"/>
    </row>
    <row r="43" spans="1:15" ht="15" customHeight="1">
      <c r="A43" s="353">
        <f>AT3A_Schools_PS!A43</f>
        <v>34</v>
      </c>
      <c r="B43" s="353" t="str">
        <f>AT3A_Schools_PS!B43</f>
        <v>34-HARDOI</v>
      </c>
      <c r="C43" s="353"/>
      <c r="D43" s="421"/>
      <c r="E43" s="353"/>
      <c r="F43" s="353"/>
      <c r="G43" s="376"/>
      <c r="H43" s="413"/>
      <c r="I43" s="413"/>
      <c r="J43" s="380"/>
      <c r="K43" s="380"/>
      <c r="L43" s="380"/>
      <c r="M43" s="380"/>
      <c r="N43" s="380"/>
      <c r="O43" s="380"/>
    </row>
    <row r="44" spans="1:15" ht="60.75" customHeight="1">
      <c r="A44" s="297">
        <f>AT3A_Schools_PS!A44</f>
        <v>35</v>
      </c>
      <c r="B44" s="297" t="str">
        <f>AT3A_Schools_PS!B44</f>
        <v>35-HATHRAS</v>
      </c>
      <c r="C44" s="297">
        <v>2</v>
      </c>
      <c r="D44" s="297" t="s">
        <v>1152</v>
      </c>
      <c r="E44" s="297">
        <v>516</v>
      </c>
      <c r="F44" s="297">
        <v>54191</v>
      </c>
      <c r="G44" s="416">
        <v>30</v>
      </c>
      <c r="H44" s="341">
        <v>662.63099999999997</v>
      </c>
      <c r="I44" s="341">
        <v>662.63099999999997</v>
      </c>
      <c r="J44" s="417">
        <v>276.33611000000002</v>
      </c>
      <c r="K44" s="417">
        <v>276.33611000000002</v>
      </c>
      <c r="L44" s="417">
        <v>66.959999999999994</v>
      </c>
      <c r="M44" s="417">
        <v>0</v>
      </c>
      <c r="N44" s="417">
        <v>0</v>
      </c>
      <c r="O44" s="417">
        <v>0</v>
      </c>
    </row>
    <row r="45" spans="1:15" ht="15" customHeight="1">
      <c r="A45" s="353">
        <f>AT3A_Schools_PS!A45</f>
        <v>36</v>
      </c>
      <c r="B45" s="353" t="str">
        <f>AT3A_Schools_PS!B45</f>
        <v>36-ITAWAH</v>
      </c>
      <c r="C45" s="353"/>
      <c r="D45" s="421"/>
      <c r="E45" s="353"/>
      <c r="F45" s="353"/>
      <c r="G45" s="376"/>
      <c r="H45" s="413"/>
      <c r="I45" s="413"/>
      <c r="J45" s="380"/>
      <c r="K45" s="380"/>
      <c r="L45" s="380"/>
      <c r="M45" s="380"/>
      <c r="N45" s="380"/>
      <c r="O45" s="380"/>
    </row>
    <row r="46" spans="1:15" ht="15" customHeight="1">
      <c r="A46" s="353">
        <f>AT3A_Schools_PS!A46</f>
        <v>37</v>
      </c>
      <c r="B46" s="353" t="str">
        <f>AT3A_Schools_PS!B46</f>
        <v>37-J.P. NAGAR</v>
      </c>
      <c r="C46" s="353"/>
      <c r="D46" s="421"/>
      <c r="E46" s="353"/>
      <c r="F46" s="353"/>
      <c r="G46" s="376"/>
      <c r="H46" s="413"/>
      <c r="I46" s="413"/>
      <c r="J46" s="380"/>
      <c r="K46" s="380"/>
      <c r="L46" s="380"/>
      <c r="M46" s="380"/>
      <c r="N46" s="380"/>
      <c r="O46" s="380"/>
    </row>
    <row r="47" spans="1:15" ht="15" customHeight="1">
      <c r="A47" s="353">
        <f>AT3A_Schools_PS!A47</f>
        <v>38</v>
      </c>
      <c r="B47" s="353" t="str">
        <f>AT3A_Schools_PS!B47</f>
        <v>38-JALAUN</v>
      </c>
      <c r="C47" s="353"/>
      <c r="D47" s="421"/>
      <c r="E47" s="353"/>
      <c r="F47" s="353"/>
      <c r="G47" s="376"/>
      <c r="H47" s="413"/>
      <c r="I47" s="413"/>
      <c r="J47" s="380"/>
      <c r="K47" s="380"/>
      <c r="L47" s="380"/>
      <c r="M47" s="380"/>
      <c r="N47" s="380"/>
      <c r="O47" s="380"/>
    </row>
    <row r="48" spans="1:15" ht="15" customHeight="1">
      <c r="A48" s="353">
        <f>AT3A_Schools_PS!A48</f>
        <v>39</v>
      </c>
      <c r="B48" s="353" t="str">
        <f>AT3A_Schools_PS!B48</f>
        <v>39-JAUNPUR</v>
      </c>
      <c r="C48" s="353"/>
      <c r="D48" s="421"/>
      <c r="E48" s="353"/>
      <c r="F48" s="353"/>
      <c r="G48" s="376"/>
      <c r="H48" s="413"/>
      <c r="I48" s="413"/>
      <c r="J48" s="380"/>
      <c r="K48" s="380"/>
      <c r="L48" s="380"/>
      <c r="M48" s="380"/>
      <c r="N48" s="380"/>
      <c r="O48" s="380"/>
    </row>
    <row r="49" spans="1:15" ht="15" customHeight="1">
      <c r="A49" s="353">
        <f>AT3A_Schools_PS!A49</f>
        <v>40</v>
      </c>
      <c r="B49" s="353" t="str">
        <f>AT3A_Schools_PS!B49</f>
        <v>40-JHANSI</v>
      </c>
      <c r="C49" s="353"/>
      <c r="D49" s="421"/>
      <c r="E49" s="353"/>
      <c r="F49" s="353"/>
      <c r="G49" s="376"/>
      <c r="H49" s="376"/>
      <c r="I49" s="376"/>
      <c r="J49" s="376"/>
      <c r="K49" s="376"/>
      <c r="L49" s="376"/>
      <c r="M49" s="376"/>
      <c r="N49" s="376"/>
      <c r="O49" s="380"/>
    </row>
    <row r="50" spans="1:15" ht="15" customHeight="1">
      <c r="A50" s="353">
        <f>AT3A_Schools_PS!A50</f>
        <v>41</v>
      </c>
      <c r="B50" s="353" t="str">
        <f>AT3A_Schools_PS!B50</f>
        <v>41-KANNAUJ</v>
      </c>
      <c r="C50" s="353"/>
      <c r="D50" s="421"/>
      <c r="E50" s="353"/>
      <c r="F50" s="353"/>
      <c r="G50" s="376"/>
      <c r="H50" s="413"/>
      <c r="I50" s="413"/>
      <c r="J50" s="380"/>
      <c r="K50" s="380"/>
      <c r="L50" s="380"/>
      <c r="M50" s="380"/>
      <c r="N50" s="380"/>
      <c r="O50" s="380"/>
    </row>
    <row r="51" spans="1:15" ht="15" customHeight="1">
      <c r="A51" s="353">
        <f>AT3A_Schools_PS!A51</f>
        <v>42</v>
      </c>
      <c r="B51" s="353" t="str">
        <f>AT3A_Schools_PS!B51</f>
        <v>42-KANPUR DEHAT</v>
      </c>
      <c r="C51" s="353"/>
      <c r="D51" s="421"/>
      <c r="E51" s="353"/>
      <c r="F51" s="353"/>
      <c r="G51" s="376"/>
      <c r="H51" s="413"/>
      <c r="I51" s="413"/>
      <c r="J51" s="380"/>
      <c r="K51" s="380"/>
      <c r="L51" s="380"/>
      <c r="M51" s="380"/>
      <c r="N51" s="380"/>
      <c r="O51" s="380"/>
    </row>
    <row r="52" spans="1:15" ht="15" customHeight="1">
      <c r="A52" s="353">
        <f>AT3A_Schools_PS!A52</f>
        <v>43</v>
      </c>
      <c r="B52" s="353" t="str">
        <f>AT3A_Schools_PS!B52</f>
        <v>43-KANPUR NAGAR</v>
      </c>
      <c r="C52" s="353"/>
      <c r="D52" s="421"/>
      <c r="E52" s="353"/>
      <c r="F52" s="353"/>
      <c r="G52" s="376"/>
      <c r="H52" s="413"/>
      <c r="I52" s="413"/>
      <c r="J52" s="380"/>
      <c r="K52" s="380"/>
      <c r="L52" s="380"/>
      <c r="M52" s="380"/>
      <c r="N52" s="380"/>
      <c r="O52" s="380"/>
    </row>
    <row r="53" spans="1:15" ht="15" customHeight="1">
      <c r="A53" s="353">
        <f>AT3A_Schools_PS!A53</f>
        <v>44</v>
      </c>
      <c r="B53" s="353" t="str">
        <f>AT3A_Schools_PS!B53</f>
        <v>44-KAAS GANJ</v>
      </c>
      <c r="C53" s="353"/>
      <c r="D53" s="421"/>
      <c r="E53" s="353"/>
      <c r="F53" s="353"/>
      <c r="G53" s="376"/>
      <c r="H53" s="413"/>
      <c r="I53" s="413"/>
      <c r="J53" s="380"/>
      <c r="K53" s="380"/>
      <c r="L53" s="380"/>
      <c r="M53" s="380"/>
      <c r="N53" s="380"/>
      <c r="O53" s="380"/>
    </row>
    <row r="54" spans="1:15" ht="15" customHeight="1">
      <c r="A54" s="353">
        <f>AT3A_Schools_PS!A54</f>
        <v>45</v>
      </c>
      <c r="B54" s="353" t="str">
        <f>AT3A_Schools_PS!B54</f>
        <v>45-KAUSHAMBI</v>
      </c>
      <c r="C54" s="353"/>
      <c r="D54" s="421"/>
      <c r="E54" s="353"/>
      <c r="F54" s="353"/>
      <c r="G54" s="376"/>
      <c r="H54" s="413"/>
      <c r="I54" s="413"/>
      <c r="J54" s="380"/>
      <c r="K54" s="380"/>
      <c r="L54" s="380"/>
      <c r="M54" s="380"/>
      <c r="N54" s="380"/>
      <c r="O54" s="380"/>
    </row>
    <row r="55" spans="1:15" ht="15" customHeight="1">
      <c r="A55" s="353">
        <f>AT3A_Schools_PS!A55</f>
        <v>46</v>
      </c>
      <c r="B55" s="353" t="str">
        <f>AT3A_Schools_PS!B55</f>
        <v>46-KUSHINAGAR</v>
      </c>
      <c r="C55" s="353"/>
      <c r="D55" s="421"/>
      <c r="E55" s="353"/>
      <c r="F55" s="353"/>
      <c r="G55" s="376"/>
      <c r="H55" s="413"/>
      <c r="I55" s="413"/>
      <c r="J55" s="380"/>
      <c r="K55" s="380"/>
      <c r="L55" s="380"/>
      <c r="M55" s="380"/>
      <c r="N55" s="380"/>
      <c r="O55" s="380"/>
    </row>
    <row r="56" spans="1:15" ht="15" customHeight="1">
      <c r="A56" s="353">
        <f>AT3A_Schools_PS!A56</f>
        <v>47</v>
      </c>
      <c r="B56" s="353" t="str">
        <f>AT3A_Schools_PS!B56</f>
        <v>47-LAKHIMPUR KHERI</v>
      </c>
      <c r="C56" s="353"/>
      <c r="D56" s="421"/>
      <c r="E56" s="353"/>
      <c r="F56" s="353"/>
      <c r="G56" s="376"/>
      <c r="H56" s="413"/>
      <c r="I56" s="413"/>
      <c r="J56" s="380"/>
      <c r="K56" s="380"/>
      <c r="L56" s="380"/>
      <c r="M56" s="380"/>
      <c r="N56" s="380"/>
      <c r="O56" s="380"/>
    </row>
    <row r="57" spans="1:15" ht="15" customHeight="1">
      <c r="A57" s="353">
        <f>AT3A_Schools_PS!A57</f>
        <v>48</v>
      </c>
      <c r="B57" s="353" t="str">
        <f>AT3A_Schools_PS!B57</f>
        <v>48-LALITPUR</v>
      </c>
      <c r="C57" s="353"/>
      <c r="D57" s="421"/>
      <c r="E57" s="353"/>
      <c r="F57" s="353"/>
      <c r="G57" s="376"/>
      <c r="H57" s="413"/>
      <c r="I57" s="413"/>
      <c r="J57" s="380"/>
      <c r="K57" s="380"/>
      <c r="L57" s="380"/>
      <c r="M57" s="380"/>
      <c r="N57" s="380"/>
      <c r="O57" s="380"/>
    </row>
    <row r="58" spans="1:15" ht="15" customHeight="1">
      <c r="A58" s="297">
        <f>AT3A_Schools_PS!A58</f>
        <v>49</v>
      </c>
      <c r="B58" s="297" t="str">
        <f>AT3A_Schools_PS!B58</f>
        <v>49-LUCKNOW</v>
      </c>
      <c r="C58" s="404">
        <v>1</v>
      </c>
      <c r="D58" s="297" t="s">
        <v>1153</v>
      </c>
      <c r="E58" s="297">
        <v>1351</v>
      </c>
      <c r="F58" s="297">
        <v>141182</v>
      </c>
      <c r="G58" s="416">
        <v>50</v>
      </c>
      <c r="H58" s="341">
        <v>2131.3760000000002</v>
      </c>
      <c r="I58" s="341">
        <v>2131.3760000000002</v>
      </c>
      <c r="J58" s="417">
        <v>828.23</v>
      </c>
      <c r="K58" s="417">
        <v>828.23</v>
      </c>
      <c r="L58" s="417">
        <v>244.9</v>
      </c>
      <c r="M58" s="417">
        <v>244.9</v>
      </c>
      <c r="N58" s="417">
        <v>2.56</v>
      </c>
      <c r="O58" s="417">
        <v>2.56</v>
      </c>
    </row>
    <row r="59" spans="1:15" ht="15" customHeight="1">
      <c r="A59" s="353">
        <f>AT3A_Schools_PS!A59</f>
        <v>50</v>
      </c>
      <c r="B59" s="353" t="str">
        <f>AT3A_Schools_PS!B59</f>
        <v>50-MAHOBA</v>
      </c>
      <c r="C59" s="353"/>
      <c r="D59" s="421"/>
      <c r="E59" s="353"/>
      <c r="F59" s="353"/>
      <c r="G59" s="376"/>
      <c r="H59" s="413"/>
      <c r="I59" s="413"/>
      <c r="J59" s="380"/>
      <c r="K59" s="380"/>
      <c r="L59" s="380"/>
      <c r="M59" s="380"/>
      <c r="N59" s="380"/>
      <c r="O59" s="380"/>
    </row>
    <row r="60" spans="1:15" ht="15" customHeight="1">
      <c r="A60" s="353">
        <f>AT3A_Schools_PS!A60</f>
        <v>51</v>
      </c>
      <c r="B60" s="353" t="str">
        <f>AT3A_Schools_PS!B60</f>
        <v>51-MAHRAJGANJ</v>
      </c>
      <c r="C60" s="353"/>
      <c r="D60" s="421"/>
      <c r="E60" s="353"/>
      <c r="F60" s="353"/>
      <c r="G60" s="376"/>
      <c r="H60" s="413"/>
      <c r="I60" s="413"/>
      <c r="J60" s="380"/>
      <c r="K60" s="380"/>
      <c r="L60" s="380"/>
      <c r="M60" s="380"/>
      <c r="N60" s="380"/>
      <c r="O60" s="380"/>
    </row>
    <row r="61" spans="1:15" ht="15" customHeight="1">
      <c r="A61" s="353">
        <f>AT3A_Schools_PS!A61</f>
        <v>52</v>
      </c>
      <c r="B61" s="353" t="str">
        <f>AT3A_Schools_PS!B61</f>
        <v>52-MAINPURI</v>
      </c>
      <c r="C61" s="353"/>
      <c r="D61" s="421"/>
      <c r="E61" s="353"/>
      <c r="F61" s="353"/>
      <c r="G61" s="376"/>
      <c r="H61" s="413"/>
      <c r="I61" s="413"/>
      <c r="J61" s="380"/>
      <c r="K61" s="380"/>
      <c r="L61" s="380"/>
      <c r="M61" s="380"/>
      <c r="N61" s="380"/>
      <c r="O61" s="380"/>
    </row>
    <row r="62" spans="1:15" ht="15" customHeight="1">
      <c r="A62" s="290">
        <f>AT3A_Schools_PS!A62</f>
        <v>53</v>
      </c>
      <c r="B62" s="290" t="str">
        <f>AT3A_Schools_PS!B62</f>
        <v>53-MATHURA</v>
      </c>
      <c r="C62" s="290">
        <v>1</v>
      </c>
      <c r="D62" s="297" t="s">
        <v>1153</v>
      </c>
      <c r="E62" s="290">
        <v>2073</v>
      </c>
      <c r="F62" s="290">
        <v>166607</v>
      </c>
      <c r="G62" s="414">
        <v>70</v>
      </c>
      <c r="H62" s="415">
        <v>2044.405</v>
      </c>
      <c r="I62" s="415">
        <v>2316.7020000000002</v>
      </c>
      <c r="J62" s="392">
        <v>1139.4932200000001</v>
      </c>
      <c r="K62" s="392">
        <v>1139.4932200000001</v>
      </c>
      <c r="L62" s="392">
        <v>12.11</v>
      </c>
      <c r="M62" s="392">
        <v>12.11</v>
      </c>
      <c r="N62" s="392">
        <v>0</v>
      </c>
      <c r="O62" s="392">
        <v>0</v>
      </c>
    </row>
    <row r="63" spans="1:15" ht="15" customHeight="1">
      <c r="A63" s="353">
        <f>AT3A_Schools_PS!A63</f>
        <v>54</v>
      </c>
      <c r="B63" s="353" t="str">
        <f>AT3A_Schools_PS!B63</f>
        <v>54-MAU</v>
      </c>
      <c r="C63" s="353"/>
      <c r="D63" s="421"/>
      <c r="E63" s="353"/>
      <c r="F63" s="353"/>
      <c r="G63" s="376"/>
      <c r="H63" s="413"/>
      <c r="I63" s="413"/>
      <c r="J63" s="380"/>
      <c r="K63" s="380"/>
      <c r="L63" s="380"/>
      <c r="M63" s="380"/>
      <c r="N63" s="380"/>
      <c r="O63" s="380"/>
    </row>
    <row r="64" spans="1:15" ht="15" customHeight="1">
      <c r="A64" s="353">
        <f>AT3A_Schools_PS!A64</f>
        <v>55</v>
      </c>
      <c r="B64" s="353" t="str">
        <f>AT3A_Schools_PS!B64</f>
        <v>55-MEERUT</v>
      </c>
      <c r="C64" s="353"/>
      <c r="D64" s="421"/>
      <c r="E64" s="353"/>
      <c r="F64" s="353"/>
      <c r="G64" s="376"/>
      <c r="H64" s="413"/>
      <c r="I64" s="413"/>
      <c r="J64" s="380"/>
      <c r="K64" s="380"/>
      <c r="L64" s="380"/>
      <c r="M64" s="380"/>
      <c r="N64" s="380"/>
      <c r="O64" s="380"/>
    </row>
    <row r="65" spans="1:15" ht="15" customHeight="1">
      <c r="A65" s="353">
        <f>AT3A_Schools_PS!A65</f>
        <v>56</v>
      </c>
      <c r="B65" s="353" t="str">
        <f>AT3A_Schools_PS!B65</f>
        <v>56-MIRZAPUR</v>
      </c>
      <c r="C65" s="353"/>
      <c r="D65" s="421"/>
      <c r="E65" s="353"/>
      <c r="F65" s="353"/>
      <c r="G65" s="376"/>
      <c r="H65" s="413"/>
      <c r="I65" s="413"/>
      <c r="J65" s="380"/>
      <c r="K65" s="380"/>
      <c r="L65" s="380"/>
      <c r="M65" s="380"/>
      <c r="N65" s="380"/>
      <c r="O65" s="380"/>
    </row>
    <row r="66" spans="1:15" ht="15" customHeight="1">
      <c r="A66" s="353">
        <f>AT3A_Schools_PS!A66</f>
        <v>57</v>
      </c>
      <c r="B66" s="353" t="str">
        <f>AT3A_Schools_PS!B66</f>
        <v>57-MORADABAD</v>
      </c>
      <c r="C66" s="353"/>
      <c r="D66" s="421"/>
      <c r="E66" s="353"/>
      <c r="F66" s="353"/>
      <c r="G66" s="376"/>
      <c r="H66" s="413"/>
      <c r="I66" s="413"/>
      <c r="J66" s="380"/>
      <c r="K66" s="380"/>
      <c r="L66" s="380"/>
      <c r="M66" s="380"/>
      <c r="N66" s="380"/>
      <c r="O66" s="380"/>
    </row>
    <row r="67" spans="1:15" ht="15" customHeight="1">
      <c r="A67" s="353">
        <f>AT3A_Schools_PS!A67</f>
        <v>58</v>
      </c>
      <c r="B67" s="353" t="str">
        <f>AT3A_Schools_PS!B67</f>
        <v>58-MUZAFFARNAGAR</v>
      </c>
      <c r="C67" s="353">
        <v>3</v>
      </c>
      <c r="D67" s="421" t="s">
        <v>1154</v>
      </c>
      <c r="E67" s="353">
        <v>75</v>
      </c>
      <c r="F67" s="353">
        <v>28308</v>
      </c>
      <c r="G67" s="376">
        <v>0</v>
      </c>
      <c r="H67" s="413">
        <v>0</v>
      </c>
      <c r="I67" s="413">
        <v>0</v>
      </c>
      <c r="J67" s="380">
        <v>0</v>
      </c>
      <c r="K67" s="380">
        <v>0</v>
      </c>
      <c r="L67" s="380">
        <v>0</v>
      </c>
      <c r="M67" s="380">
        <v>0</v>
      </c>
      <c r="N67" s="380">
        <v>0</v>
      </c>
      <c r="O67" s="380">
        <v>0</v>
      </c>
    </row>
    <row r="68" spans="1:15" ht="15" customHeight="1">
      <c r="A68" s="353">
        <f>AT3A_Schools_PS!A68</f>
        <v>59</v>
      </c>
      <c r="B68" s="353" t="str">
        <f>AT3A_Schools_PS!B68</f>
        <v>59-PILIBHIT</v>
      </c>
      <c r="C68" s="353"/>
      <c r="D68" s="421"/>
      <c r="E68" s="353"/>
      <c r="F68" s="353"/>
      <c r="G68" s="376"/>
      <c r="H68" s="413"/>
      <c r="I68" s="413"/>
      <c r="J68" s="380"/>
      <c r="K68" s="380"/>
      <c r="L68" s="380"/>
      <c r="M68" s="380"/>
      <c r="N68" s="380"/>
      <c r="O68" s="380"/>
    </row>
    <row r="69" spans="1:15" ht="15" customHeight="1">
      <c r="A69" s="353">
        <f>AT3A_Schools_PS!A69</f>
        <v>60</v>
      </c>
      <c r="B69" s="353" t="str">
        <f>AT3A_Schools_PS!B69</f>
        <v>60-PRATAPGARH</v>
      </c>
      <c r="C69" s="353"/>
      <c r="D69" s="421"/>
      <c r="E69" s="353"/>
      <c r="F69" s="353"/>
      <c r="G69" s="376"/>
      <c r="H69" s="413"/>
      <c r="I69" s="413"/>
      <c r="J69" s="380"/>
      <c r="K69" s="380"/>
      <c r="L69" s="380"/>
      <c r="M69" s="380"/>
      <c r="N69" s="380"/>
      <c r="O69" s="380"/>
    </row>
    <row r="70" spans="1:15" ht="15" customHeight="1">
      <c r="A70" s="353">
        <f>AT3A_Schools_PS!A70</f>
        <v>61</v>
      </c>
      <c r="B70" s="353" t="str">
        <f>AT3A_Schools_PS!B70</f>
        <v>61-RAI BAREILY</v>
      </c>
      <c r="C70" s="324"/>
      <c r="D70" s="421"/>
      <c r="E70" s="324"/>
      <c r="F70" s="324"/>
      <c r="G70" s="418"/>
      <c r="H70" s="419"/>
      <c r="I70" s="419"/>
      <c r="J70" s="420"/>
      <c r="K70" s="420"/>
      <c r="L70" s="420"/>
      <c r="M70" s="420"/>
      <c r="N70" s="420"/>
      <c r="O70" s="420"/>
    </row>
    <row r="71" spans="1:15" ht="15" customHeight="1">
      <c r="A71" s="353">
        <f>AT3A_Schools_PS!A71</f>
        <v>62</v>
      </c>
      <c r="B71" s="353" t="str">
        <f>AT3A_Schools_PS!B71</f>
        <v>62-RAMPUR</v>
      </c>
      <c r="C71" s="324"/>
      <c r="D71" s="421"/>
      <c r="E71" s="324"/>
      <c r="F71" s="324"/>
      <c r="G71" s="418"/>
      <c r="H71" s="419"/>
      <c r="I71" s="419"/>
      <c r="J71" s="420"/>
      <c r="K71" s="420"/>
      <c r="L71" s="420"/>
      <c r="M71" s="420"/>
      <c r="N71" s="420"/>
      <c r="O71" s="420"/>
    </row>
    <row r="72" spans="1:15" ht="15" customHeight="1">
      <c r="A72" s="353">
        <f>AT3A_Schools_PS!A72</f>
        <v>63</v>
      </c>
      <c r="B72" s="353" t="str">
        <f>AT3A_Schools_PS!B72</f>
        <v>63-SAHARANPUR</v>
      </c>
      <c r="C72" s="324"/>
      <c r="D72" s="421"/>
      <c r="E72" s="324"/>
      <c r="F72" s="324"/>
      <c r="G72" s="418"/>
      <c r="H72" s="419"/>
      <c r="I72" s="419"/>
      <c r="J72" s="420"/>
      <c r="K72" s="420"/>
      <c r="L72" s="420"/>
      <c r="M72" s="420"/>
      <c r="N72" s="420"/>
      <c r="O72" s="420"/>
    </row>
    <row r="73" spans="1:15" ht="15" customHeight="1">
      <c r="A73" s="353">
        <f>AT3A_Schools_PS!A73</f>
        <v>64</v>
      </c>
      <c r="B73" s="353" t="str">
        <f>AT3A_Schools_PS!B73</f>
        <v>64-SANTKABIR NAGAR</v>
      </c>
      <c r="C73" s="324"/>
      <c r="D73" s="421"/>
      <c r="E73" s="324"/>
      <c r="F73" s="324"/>
      <c r="G73" s="418"/>
      <c r="H73" s="419"/>
      <c r="I73" s="419"/>
      <c r="J73" s="420"/>
      <c r="K73" s="420"/>
      <c r="L73" s="420"/>
      <c r="M73" s="420"/>
      <c r="N73" s="420"/>
      <c r="O73" s="420"/>
    </row>
    <row r="74" spans="1:15" ht="15" customHeight="1">
      <c r="A74" s="353">
        <f>AT3A_Schools_PS!A74</f>
        <v>65</v>
      </c>
      <c r="B74" s="353" t="str">
        <f>AT3A_Schools_PS!B74</f>
        <v>65-SHAHJAHANPUR</v>
      </c>
      <c r="C74" s="324"/>
      <c r="D74" s="421"/>
      <c r="E74" s="324"/>
      <c r="F74" s="324"/>
      <c r="G74" s="418"/>
      <c r="H74" s="419"/>
      <c r="I74" s="419"/>
      <c r="J74" s="420"/>
      <c r="K74" s="420"/>
      <c r="L74" s="420"/>
      <c r="M74" s="420"/>
      <c r="N74" s="420"/>
      <c r="O74" s="420"/>
    </row>
    <row r="75" spans="1:15" ht="15" customHeight="1">
      <c r="A75" s="353">
        <f>AT3A_Schools_PS!A75</f>
        <v>66</v>
      </c>
      <c r="B75" s="353" t="str">
        <f>AT3A_Schools_PS!B75</f>
        <v>66-SHRAWASTI</v>
      </c>
      <c r="C75" s="324"/>
      <c r="D75" s="421"/>
      <c r="E75" s="324"/>
      <c r="F75" s="324"/>
      <c r="G75" s="418"/>
      <c r="H75" s="419"/>
      <c r="I75" s="419"/>
      <c r="J75" s="420"/>
      <c r="K75" s="420"/>
      <c r="L75" s="420"/>
      <c r="M75" s="420"/>
      <c r="N75" s="420"/>
      <c r="O75" s="420"/>
    </row>
    <row r="76" spans="1:15" ht="15" customHeight="1">
      <c r="A76" s="353">
        <f>AT3A_Schools_PS!A76</f>
        <v>67</v>
      </c>
      <c r="B76" s="353" t="str">
        <f>AT3A_Schools_PS!B76</f>
        <v>67-SIDDHARTHNAGAR</v>
      </c>
      <c r="C76" s="324"/>
      <c r="D76" s="421"/>
      <c r="E76" s="324"/>
      <c r="F76" s="324"/>
      <c r="G76" s="418"/>
      <c r="H76" s="419"/>
      <c r="I76" s="419"/>
      <c r="J76" s="420"/>
      <c r="K76" s="420"/>
      <c r="L76" s="420"/>
      <c r="M76" s="420"/>
      <c r="N76" s="420"/>
      <c r="O76" s="420"/>
    </row>
    <row r="77" spans="1:15" ht="15" customHeight="1">
      <c r="A77" s="353">
        <f>AT3A_Schools_PS!A77</f>
        <v>68</v>
      </c>
      <c r="B77" s="353" t="str">
        <f>AT3A_Schools_PS!B77</f>
        <v>68-SITAPUR</v>
      </c>
      <c r="C77" s="324"/>
      <c r="D77" s="421"/>
      <c r="E77" s="324"/>
      <c r="F77" s="324"/>
      <c r="G77" s="418"/>
      <c r="H77" s="419"/>
      <c r="I77" s="419"/>
      <c r="J77" s="420"/>
      <c r="K77" s="420"/>
      <c r="L77" s="420"/>
      <c r="M77" s="420"/>
      <c r="N77" s="420"/>
      <c r="O77" s="420"/>
    </row>
    <row r="78" spans="1:15" ht="15" customHeight="1">
      <c r="A78" s="353">
        <f>AT3A_Schools_PS!A78</f>
        <v>69</v>
      </c>
      <c r="B78" s="353" t="str">
        <f>AT3A_Schools_PS!B78</f>
        <v>69-SONBHADRA</v>
      </c>
      <c r="C78" s="324"/>
      <c r="D78" s="421"/>
      <c r="E78" s="324"/>
      <c r="F78" s="324"/>
      <c r="G78" s="418"/>
      <c r="H78" s="419"/>
      <c r="I78" s="419"/>
      <c r="J78" s="420"/>
      <c r="K78" s="420"/>
      <c r="L78" s="420"/>
      <c r="M78" s="420"/>
      <c r="N78" s="420"/>
      <c r="O78" s="420"/>
    </row>
    <row r="79" spans="1:15" ht="15" customHeight="1">
      <c r="A79" s="353">
        <f>AT3A_Schools_PS!A79</f>
        <v>70</v>
      </c>
      <c r="B79" s="353" t="str">
        <f>AT3A_Schools_PS!B79</f>
        <v>70-SULTANPUR</v>
      </c>
      <c r="C79" s="324"/>
      <c r="D79" s="421"/>
      <c r="E79" s="324"/>
      <c r="F79" s="324"/>
      <c r="G79" s="418"/>
      <c r="H79" s="419"/>
      <c r="I79" s="419"/>
      <c r="J79" s="420"/>
      <c r="K79" s="420"/>
      <c r="L79" s="420"/>
      <c r="M79" s="420"/>
      <c r="N79" s="420"/>
      <c r="O79" s="420"/>
    </row>
    <row r="80" spans="1:15" ht="15" customHeight="1">
      <c r="A80" s="353">
        <f>AT3A_Schools_PS!A80</f>
        <v>71</v>
      </c>
      <c r="B80" s="353" t="str">
        <f>AT3A_Schools_PS!B80</f>
        <v>71-UNNAO</v>
      </c>
      <c r="C80" s="324"/>
      <c r="D80" s="421"/>
      <c r="E80" s="324"/>
      <c r="F80" s="324"/>
      <c r="G80" s="418"/>
      <c r="H80" s="419"/>
      <c r="I80" s="419"/>
      <c r="J80" s="420"/>
      <c r="K80" s="420"/>
      <c r="L80" s="420"/>
      <c r="M80" s="420"/>
      <c r="N80" s="420"/>
      <c r="O80" s="420"/>
    </row>
    <row r="81" spans="1:15" ht="15" customHeight="1">
      <c r="A81" s="353">
        <f>AT3A_Schools_PS!A81</f>
        <v>72</v>
      </c>
      <c r="B81" s="353" t="str">
        <f>AT3A_Schools_PS!B81</f>
        <v>72-VARANASI</v>
      </c>
      <c r="C81" s="324"/>
      <c r="D81" s="421"/>
      <c r="E81" s="324"/>
      <c r="F81" s="324"/>
      <c r="G81" s="418"/>
      <c r="H81" s="419"/>
      <c r="I81" s="419"/>
      <c r="J81" s="420"/>
      <c r="K81" s="420"/>
      <c r="L81" s="420"/>
      <c r="M81" s="420"/>
      <c r="N81" s="420"/>
      <c r="O81" s="420"/>
    </row>
    <row r="82" spans="1:15" ht="15" customHeight="1">
      <c r="A82" s="353">
        <f>AT3A_Schools_PS!A82</f>
        <v>73</v>
      </c>
      <c r="B82" s="353" t="str">
        <f>AT3A_Schools_PS!B82</f>
        <v>73-SAMBHAL</v>
      </c>
      <c r="C82" s="324"/>
      <c r="D82" s="421"/>
      <c r="E82" s="324"/>
      <c r="F82" s="324"/>
      <c r="G82" s="418"/>
      <c r="H82" s="419"/>
      <c r="I82" s="419"/>
      <c r="J82" s="420"/>
      <c r="K82" s="420"/>
      <c r="L82" s="420"/>
      <c r="M82" s="420"/>
      <c r="N82" s="420"/>
      <c r="O82" s="420"/>
    </row>
    <row r="83" spans="1:15" ht="15" customHeight="1">
      <c r="A83" s="353">
        <f>AT3A_Schools_PS!A83</f>
        <v>74</v>
      </c>
      <c r="B83" s="353" t="str">
        <f>AT3A_Schools_PS!B83</f>
        <v>74-HAPUR</v>
      </c>
      <c r="C83" s="324"/>
      <c r="D83" s="421"/>
      <c r="E83" s="324"/>
      <c r="F83" s="324"/>
      <c r="G83" s="418"/>
      <c r="H83" s="419"/>
      <c r="I83" s="419"/>
      <c r="J83" s="420"/>
      <c r="K83" s="420"/>
      <c r="L83" s="420"/>
      <c r="M83" s="420"/>
      <c r="N83" s="420"/>
      <c r="O83" s="420"/>
    </row>
    <row r="84" spans="1:15" ht="15" customHeight="1">
      <c r="A84" s="353">
        <f>AT3A_Schools_PS!A84</f>
        <v>75</v>
      </c>
      <c r="B84" s="353" t="str">
        <f>AT3A_Schools_PS!B84</f>
        <v>75-SHAMLI</v>
      </c>
      <c r="C84" s="324"/>
      <c r="D84" s="421"/>
      <c r="E84" s="324"/>
      <c r="F84" s="324"/>
      <c r="G84" s="418"/>
      <c r="H84" s="419"/>
      <c r="I84" s="419"/>
      <c r="J84" s="420"/>
      <c r="K84" s="420"/>
      <c r="L84" s="420"/>
      <c r="M84" s="420"/>
      <c r="N84" s="420"/>
      <c r="O84" s="420"/>
    </row>
    <row r="85" spans="1:15" ht="12.75"/>
    <row r="86" spans="1:15" ht="12.75"/>
    <row r="87" spans="1:15" ht="12.75"/>
    <row r="88" spans="1:15" ht="12.75"/>
    <row r="89" spans="1:15" ht="12.75">
      <c r="A89" s="321" t="str">
        <f>AT_2A_fundflow!A53</f>
        <v>Date:</v>
      </c>
      <c r="M89" s="362" t="str">
        <f>'AT-1'!J46</f>
        <v>(Signature)</v>
      </c>
    </row>
    <row r="90" spans="1:15" ht="12.75">
      <c r="A90" s="321" t="str">
        <f>AT_2A_fundflow!A54</f>
        <v>Place: LUCKNOW</v>
      </c>
      <c r="M90" s="362" t="str">
        <f>'AT-1'!J47</f>
        <v>Secretary Basic Education Department</v>
      </c>
    </row>
    <row r="91" spans="1:15" ht="12.75">
      <c r="L91" s="362" t="str">
        <f>'AT-1'!I48</f>
        <v>Seal:</v>
      </c>
      <c r="O91" s="362"/>
    </row>
  </sheetData>
  <mergeCells count="14">
    <mergeCell ref="L6:M6"/>
    <mergeCell ref="A2:O2"/>
    <mergeCell ref="A3:O3"/>
    <mergeCell ref="A4:O4"/>
    <mergeCell ref="N6:O6"/>
    <mergeCell ref="J6:K6"/>
    <mergeCell ref="H6:I6"/>
    <mergeCell ref="F6:F7"/>
    <mergeCell ref="G6:G7"/>
    <mergeCell ref="E6:E7"/>
    <mergeCell ref="B6:B7"/>
    <mergeCell ref="A6:A7"/>
    <mergeCell ref="C6:C7"/>
    <mergeCell ref="D6:D7"/>
  </mergeCells>
  <printOptions horizontalCentered="1"/>
  <pageMargins left="0.59055118110236227" right="0.59055118110236227" top="0.78740157480314965" bottom="0.59055118110236227" header="0.78740157480314965" footer="0.39370078740157483"/>
  <pageSetup paperSize="9" scale="77" fitToHeight="0" pageOrder="overThenDown" orientation="landscape" cellComments="atEnd" r:id="rId1"/>
  <headerFooter>
    <oddFooter>&amp;R&amp;P of &amp;N</oddFooter>
  </headerFooter>
</worksheet>
</file>

<file path=xl/worksheets/sheet47.xml><?xml version="1.0" encoding="utf-8"?>
<worksheet xmlns="http://schemas.openxmlformats.org/spreadsheetml/2006/main" xmlns:r="http://schemas.openxmlformats.org/officeDocument/2006/relationships">
  <sheetPr>
    <tabColor rgb="FF00B050"/>
    <outlinePr summaryBelow="0" summaryRight="0"/>
    <pageSetUpPr fitToPage="1"/>
  </sheetPr>
  <dimension ref="A1:AC91"/>
  <sheetViews>
    <sheetView view="pageBreakPreview" zoomScaleSheetLayoutView="100" workbookViewId="0">
      <pane xSplit="2" ySplit="9" topLeftCell="C79" activePane="bottomRight" state="frozen"/>
      <selection activeCell="D42" sqref="D42:F43"/>
      <selection pane="topRight" activeCell="D42" sqref="D42:F43"/>
      <selection pane="bottomLeft" activeCell="D42" sqref="D42:F43"/>
      <selection pane="bottomRight" activeCell="F93" sqref="F93"/>
    </sheetView>
  </sheetViews>
  <sheetFormatPr defaultColWidth="14.42578125" defaultRowHeight="15.75" customHeight="1"/>
  <cols>
    <col min="1" max="1" width="6.28515625" style="360" customWidth="1"/>
    <col min="2" max="2" width="21.7109375" style="360" bestFit="1" customWidth="1"/>
    <col min="3" max="3" width="10.7109375" style="360" bestFit="1" customWidth="1"/>
    <col min="4" max="4" width="12" style="360" customWidth="1"/>
    <col min="5" max="5" width="7" style="360" bestFit="1" customWidth="1"/>
    <col min="6" max="10" width="7.28515625" style="360" customWidth="1"/>
    <col min="11" max="11" width="8.5703125" style="360" customWidth="1"/>
    <col min="12" max="15" width="7.28515625" style="360" customWidth="1"/>
    <col min="16" max="16" width="8" style="360" customWidth="1"/>
    <col min="17" max="16384" width="14.42578125" style="360"/>
  </cols>
  <sheetData>
    <row r="1" spans="1:29" ht="12.75">
      <c r="A1" s="286"/>
      <c r="B1" s="286"/>
      <c r="C1" s="286"/>
      <c r="D1" s="286"/>
      <c r="E1" s="286"/>
      <c r="F1" s="286"/>
      <c r="G1" s="286"/>
      <c r="H1" s="702"/>
      <c r="I1" s="702"/>
      <c r="J1" s="286"/>
      <c r="K1" s="286"/>
      <c r="L1" s="286"/>
      <c r="M1" s="328"/>
      <c r="N1" s="328"/>
      <c r="O1" s="328"/>
      <c r="P1" s="328" t="s">
        <v>535</v>
      </c>
    </row>
    <row r="2" spans="1:29" ht="12.75">
      <c r="A2" s="701" t="str">
        <f>'AT-2-S1 BUDGET'!A2</f>
        <v>[Mid Day Meal Scheme, U.P.]</v>
      </c>
      <c r="B2" s="702"/>
      <c r="C2" s="702"/>
      <c r="D2" s="702"/>
      <c r="E2" s="702"/>
      <c r="F2" s="702"/>
      <c r="G2" s="702"/>
      <c r="H2" s="702"/>
      <c r="I2" s="702"/>
      <c r="J2" s="702"/>
      <c r="K2" s="702"/>
      <c r="L2" s="702"/>
      <c r="M2" s="702"/>
      <c r="N2" s="702"/>
      <c r="O2" s="702"/>
      <c r="P2" s="702"/>
    </row>
    <row r="3" spans="1:29" ht="23.25">
      <c r="A3" s="704" t="str">
        <f>'AT-2-S1 BUDGET'!A3</f>
        <v>Annual Work Plan and Budget 2019-20</v>
      </c>
      <c r="B3" s="702"/>
      <c r="C3" s="702"/>
      <c r="D3" s="702"/>
      <c r="E3" s="702"/>
      <c r="F3" s="702"/>
      <c r="G3" s="702"/>
      <c r="H3" s="702"/>
      <c r="I3" s="702"/>
      <c r="J3" s="702"/>
      <c r="K3" s="702"/>
      <c r="L3" s="702"/>
      <c r="M3" s="702"/>
      <c r="N3" s="702"/>
      <c r="O3" s="702"/>
      <c r="P3" s="702"/>
    </row>
    <row r="4" spans="1:29" ht="12.75">
      <c r="A4" s="705" t="s">
        <v>957</v>
      </c>
      <c r="B4" s="702"/>
      <c r="C4" s="702"/>
      <c r="D4" s="702"/>
      <c r="E4" s="702"/>
      <c r="F4" s="702"/>
      <c r="G4" s="702"/>
      <c r="H4" s="702"/>
      <c r="I4" s="702"/>
      <c r="J4" s="702"/>
      <c r="K4" s="702"/>
      <c r="L4" s="702"/>
      <c r="M4" s="702"/>
      <c r="N4" s="702"/>
      <c r="O4" s="702"/>
      <c r="P4" s="702"/>
    </row>
    <row r="5" spans="1:29" ht="12.75">
      <c r="A5" s="295" t="str">
        <f>AT_2A_fundflow!A5</f>
        <v>State: UTTAR PRADESH</v>
      </c>
      <c r="B5" s="286"/>
      <c r="C5" s="286"/>
      <c r="D5" s="286"/>
      <c r="E5" s="286"/>
      <c r="F5" s="286"/>
      <c r="G5" s="286"/>
      <c r="H5" s="286"/>
      <c r="I5" s="286"/>
      <c r="J5" s="286"/>
      <c r="K5" s="383"/>
      <c r="L5" s="383"/>
      <c r="M5" s="283"/>
      <c r="N5" s="283"/>
      <c r="O5" s="283"/>
      <c r="P5" s="283" t="str">
        <f>AT_2A_fundflow!U5</f>
        <v>(For the Period 01.04.18 to 31.03.19)</v>
      </c>
    </row>
    <row r="6" spans="1:29" ht="42" customHeight="1">
      <c r="A6" s="691" t="s">
        <v>83</v>
      </c>
      <c r="B6" s="691" t="s">
        <v>90</v>
      </c>
      <c r="C6" s="691" t="s">
        <v>536</v>
      </c>
      <c r="D6" s="691" t="s">
        <v>537</v>
      </c>
      <c r="E6" s="693" t="s">
        <v>538</v>
      </c>
      <c r="F6" s="707"/>
      <c r="G6" s="707"/>
      <c r="H6" s="707"/>
      <c r="I6" s="707"/>
      <c r="J6" s="707"/>
      <c r="K6" s="707"/>
      <c r="L6" s="707"/>
      <c r="M6" s="707"/>
      <c r="N6" s="707"/>
      <c r="O6" s="707"/>
      <c r="P6" s="708"/>
    </row>
    <row r="7" spans="1:29" ht="24.75" customHeight="1">
      <c r="A7" s="706"/>
      <c r="B7" s="706"/>
      <c r="C7" s="706"/>
      <c r="D7" s="706"/>
      <c r="E7" s="285" t="s">
        <v>539</v>
      </c>
      <c r="F7" s="285" t="s">
        <v>540</v>
      </c>
      <c r="G7" s="285" t="s">
        <v>541</v>
      </c>
      <c r="H7" s="285" t="s">
        <v>542</v>
      </c>
      <c r="I7" s="285" t="s">
        <v>543</v>
      </c>
      <c r="J7" s="285" t="s">
        <v>544</v>
      </c>
      <c r="K7" s="285" t="s">
        <v>545</v>
      </c>
      <c r="L7" s="285" t="s">
        <v>546</v>
      </c>
      <c r="M7" s="285" t="s">
        <v>547</v>
      </c>
      <c r="N7" s="285" t="s">
        <v>548</v>
      </c>
      <c r="O7" s="285" t="s">
        <v>549</v>
      </c>
      <c r="P7" s="285" t="s">
        <v>550</v>
      </c>
    </row>
    <row r="8" spans="1:29" ht="12.75">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row>
    <row r="9" spans="1:29" ht="12.75">
      <c r="A9" s="289"/>
      <c r="B9" s="289" t="s">
        <v>9</v>
      </c>
      <c r="C9" s="289">
        <f t="shared" ref="C9:P9" si="0">SUM(C10:C84)</f>
        <v>168283</v>
      </c>
      <c r="D9" s="289">
        <f t="shared" si="0"/>
        <v>150176</v>
      </c>
      <c r="E9" s="289">
        <f t="shared" si="0"/>
        <v>141903</v>
      </c>
      <c r="F9" s="289">
        <f t="shared" si="0"/>
        <v>141120</v>
      </c>
      <c r="G9" s="289">
        <f t="shared" si="0"/>
        <v>140626</v>
      </c>
      <c r="H9" s="289">
        <f t="shared" si="0"/>
        <v>138730</v>
      </c>
      <c r="I9" s="289">
        <f t="shared" si="0"/>
        <v>137251</v>
      </c>
      <c r="J9" s="289">
        <f t="shared" si="0"/>
        <v>134618</v>
      </c>
      <c r="K9" s="289">
        <f t="shared" si="0"/>
        <v>129389</v>
      </c>
      <c r="L9" s="289">
        <f t="shared" si="0"/>
        <v>123929</v>
      </c>
      <c r="M9" s="289">
        <f t="shared" si="0"/>
        <v>118770</v>
      </c>
      <c r="N9" s="289">
        <f t="shared" si="0"/>
        <v>106972</v>
      </c>
      <c r="O9" s="289">
        <f t="shared" si="0"/>
        <v>98901</v>
      </c>
      <c r="P9" s="289">
        <f t="shared" si="0"/>
        <v>86622</v>
      </c>
      <c r="Q9" s="197"/>
      <c r="R9" s="197"/>
      <c r="S9" s="197"/>
      <c r="T9" s="197"/>
      <c r="U9" s="197"/>
      <c r="V9" s="197"/>
      <c r="W9" s="197"/>
      <c r="X9" s="197"/>
      <c r="Y9" s="197"/>
      <c r="Z9" s="197"/>
      <c r="AA9" s="197"/>
      <c r="AB9" s="197"/>
      <c r="AC9" s="197"/>
    </row>
    <row r="10" spans="1:29" ht="12.75">
      <c r="A10" s="290">
        <f>AT3A_Schools_PS!A10</f>
        <v>1</v>
      </c>
      <c r="B10" s="290" t="str">
        <f>AT3A_Schools_PS!B10</f>
        <v>01-AGRA</v>
      </c>
      <c r="C10" s="407">
        <f>'AT-3'!G9</f>
        <v>3069</v>
      </c>
      <c r="D10" s="290">
        <v>2313</v>
      </c>
      <c r="E10" s="290">
        <v>1725</v>
      </c>
      <c r="F10" s="290">
        <v>1716</v>
      </c>
      <c r="G10" s="290">
        <v>1588</v>
      </c>
      <c r="H10" s="290">
        <v>1563</v>
      </c>
      <c r="I10" s="290">
        <v>1555</v>
      </c>
      <c r="J10" s="290">
        <v>1548</v>
      </c>
      <c r="K10" s="290">
        <v>1493</v>
      </c>
      <c r="L10" s="290">
        <v>1204</v>
      </c>
      <c r="M10" s="290">
        <v>879</v>
      </c>
      <c r="N10" s="290">
        <v>851</v>
      </c>
      <c r="O10" s="290">
        <v>794</v>
      </c>
      <c r="P10" s="290">
        <v>765</v>
      </c>
    </row>
    <row r="11" spans="1:29" ht="12.75">
      <c r="A11" s="290">
        <f>AT3A_Schools_PS!A11</f>
        <v>2</v>
      </c>
      <c r="B11" s="290" t="str">
        <f>AT3A_Schools_PS!B11</f>
        <v>02-ALIGARH</v>
      </c>
      <c r="C11" s="407">
        <f>'AT-3'!G10</f>
        <v>2644</v>
      </c>
      <c r="D11" s="290">
        <v>2434</v>
      </c>
      <c r="E11" s="290">
        <v>2432</v>
      </c>
      <c r="F11" s="290">
        <v>2432</v>
      </c>
      <c r="G11" s="290">
        <v>2432</v>
      </c>
      <c r="H11" s="290">
        <v>2432</v>
      </c>
      <c r="I11" s="290">
        <v>2432</v>
      </c>
      <c r="J11" s="290">
        <v>2432</v>
      </c>
      <c r="K11" s="290">
        <v>2432</v>
      </c>
      <c r="L11" s="290">
        <v>2432</v>
      </c>
      <c r="M11" s="290">
        <v>2432</v>
      </c>
      <c r="N11" s="290">
        <v>2432</v>
      </c>
      <c r="O11" s="290">
        <v>2415</v>
      </c>
      <c r="P11" s="290">
        <v>2069</v>
      </c>
    </row>
    <row r="12" spans="1:29" ht="12.75">
      <c r="A12" s="290">
        <f>AT3A_Schools_PS!A12</f>
        <v>3</v>
      </c>
      <c r="B12" s="290" t="str">
        <f>AT3A_Schools_PS!B12</f>
        <v>03-ALLAHABAD</v>
      </c>
      <c r="C12" s="407">
        <f>'AT-3'!G11</f>
        <v>3887</v>
      </c>
      <c r="D12" s="290">
        <v>3625</v>
      </c>
      <c r="E12" s="290">
        <v>3323</v>
      </c>
      <c r="F12" s="290">
        <v>3321</v>
      </c>
      <c r="G12" s="290">
        <v>3319</v>
      </c>
      <c r="H12" s="290">
        <v>3232</v>
      </c>
      <c r="I12" s="290">
        <v>3088</v>
      </c>
      <c r="J12" s="290">
        <v>3078</v>
      </c>
      <c r="K12" s="290">
        <v>3050</v>
      </c>
      <c r="L12" s="290">
        <v>3015</v>
      </c>
      <c r="M12" s="290">
        <v>2865</v>
      </c>
      <c r="N12" s="290">
        <v>2711</v>
      </c>
      <c r="O12" s="290">
        <v>2577</v>
      </c>
      <c r="P12" s="290">
        <v>2252</v>
      </c>
    </row>
    <row r="13" spans="1:29" ht="12.75">
      <c r="A13" s="290">
        <f>AT3A_Schools_PS!A13</f>
        <v>4</v>
      </c>
      <c r="B13" s="290" t="str">
        <f>AT3A_Schools_PS!B13</f>
        <v>04-AMBEDKAR NAGAR</v>
      </c>
      <c r="C13" s="407">
        <f>'AT-3'!G12</f>
        <v>2049</v>
      </c>
      <c r="D13" s="290">
        <v>2031</v>
      </c>
      <c r="E13" s="290">
        <v>2031</v>
      </c>
      <c r="F13" s="290">
        <v>2030</v>
      </c>
      <c r="G13" s="290">
        <v>2030</v>
      </c>
      <c r="H13" s="290">
        <v>2029</v>
      </c>
      <c r="I13" s="290">
        <v>2027</v>
      </c>
      <c r="J13" s="290">
        <v>2022</v>
      </c>
      <c r="K13" s="290">
        <v>2020</v>
      </c>
      <c r="L13" s="290">
        <v>2018</v>
      </c>
      <c r="M13" s="290">
        <v>1978</v>
      </c>
      <c r="N13" s="290">
        <v>1912</v>
      </c>
      <c r="O13" s="290">
        <v>1514</v>
      </c>
      <c r="P13" s="290">
        <v>1101</v>
      </c>
    </row>
    <row r="14" spans="1:29" ht="12.75">
      <c r="A14" s="290">
        <f>AT3A_Schools_PS!A14</f>
        <v>5</v>
      </c>
      <c r="B14" s="290" t="str">
        <f>AT3A_Schools_PS!B14</f>
        <v>05-AURAIYA</v>
      </c>
      <c r="C14" s="407">
        <f>'AT-3'!G13</f>
        <v>1638</v>
      </c>
      <c r="D14" s="290">
        <v>1630</v>
      </c>
      <c r="E14" s="290">
        <v>1622</v>
      </c>
      <c r="F14" s="290">
        <v>1620</v>
      </c>
      <c r="G14" s="290">
        <v>1620</v>
      </c>
      <c r="H14" s="290">
        <v>1619</v>
      </c>
      <c r="I14" s="290">
        <v>1619</v>
      </c>
      <c r="J14" s="290">
        <v>1479</v>
      </c>
      <c r="K14" s="290">
        <v>1479</v>
      </c>
      <c r="L14" s="290">
        <v>1479</v>
      </c>
      <c r="M14" s="290">
        <v>1479</v>
      </c>
      <c r="N14" s="290">
        <v>1452</v>
      </c>
      <c r="O14" s="290">
        <v>1214</v>
      </c>
      <c r="P14" s="290">
        <v>1064</v>
      </c>
    </row>
    <row r="15" spans="1:29" ht="12.75">
      <c r="A15" s="290">
        <f>AT3A_Schools_PS!A15</f>
        <v>6</v>
      </c>
      <c r="B15" s="290" t="str">
        <f>AT3A_Schools_PS!B15</f>
        <v>06-AZAMGARH</v>
      </c>
      <c r="C15" s="407">
        <f>'AT-3'!G14</f>
        <v>3564</v>
      </c>
      <c r="D15" s="290">
        <v>3295</v>
      </c>
      <c r="E15" s="290">
        <v>3276</v>
      </c>
      <c r="F15" s="290">
        <v>3276</v>
      </c>
      <c r="G15" s="290">
        <v>3275</v>
      </c>
      <c r="H15" s="290">
        <v>3154</v>
      </c>
      <c r="I15" s="290">
        <v>3153</v>
      </c>
      <c r="J15" s="290">
        <v>3125</v>
      </c>
      <c r="K15" s="290">
        <v>3094</v>
      </c>
      <c r="L15" s="290">
        <v>3036</v>
      </c>
      <c r="M15" s="290">
        <v>3034</v>
      </c>
      <c r="N15" s="290">
        <v>3030</v>
      </c>
      <c r="O15" s="290">
        <v>3016</v>
      </c>
      <c r="P15" s="290">
        <v>2823</v>
      </c>
    </row>
    <row r="16" spans="1:29" ht="12.75">
      <c r="A16" s="290">
        <f>AT3A_Schools_PS!A16</f>
        <v>7</v>
      </c>
      <c r="B16" s="290" t="str">
        <f>AT3A_Schools_PS!B16</f>
        <v>07-BADAUN</v>
      </c>
      <c r="C16" s="407">
        <f>'AT-3'!G15</f>
        <v>2540</v>
      </c>
      <c r="D16" s="290">
        <v>1654</v>
      </c>
      <c r="E16" s="290">
        <v>868</v>
      </c>
      <c r="F16" s="290">
        <v>735</v>
      </c>
      <c r="G16" s="290">
        <v>726</v>
      </c>
      <c r="H16" s="290">
        <v>598</v>
      </c>
      <c r="I16" s="290">
        <v>455</v>
      </c>
      <c r="J16" s="290">
        <v>445</v>
      </c>
      <c r="K16" s="290">
        <v>391</v>
      </c>
      <c r="L16" s="290">
        <v>326</v>
      </c>
      <c r="M16" s="290">
        <v>243</v>
      </c>
      <c r="N16" s="290">
        <v>132</v>
      </c>
      <c r="O16" s="290">
        <v>104</v>
      </c>
      <c r="P16" s="290">
        <v>77</v>
      </c>
    </row>
    <row r="17" spans="1:16" ht="12.75">
      <c r="A17" s="290">
        <f>AT3A_Schools_PS!A17</f>
        <v>8</v>
      </c>
      <c r="B17" s="290" t="str">
        <f>AT3A_Schools_PS!B17</f>
        <v>08-BAGHPAT</v>
      </c>
      <c r="C17" s="407">
        <f>'AT-3'!G16</f>
        <v>778</v>
      </c>
      <c r="D17" s="290">
        <v>743</v>
      </c>
      <c r="E17" s="290">
        <v>743</v>
      </c>
      <c r="F17" s="290">
        <v>743</v>
      </c>
      <c r="G17" s="290">
        <v>743</v>
      </c>
      <c r="H17" s="290">
        <v>743</v>
      </c>
      <c r="I17" s="290">
        <v>743</v>
      </c>
      <c r="J17" s="290">
        <v>743</v>
      </c>
      <c r="K17" s="290">
        <v>743</v>
      </c>
      <c r="L17" s="290">
        <v>742</v>
      </c>
      <c r="M17" s="290">
        <v>742</v>
      </c>
      <c r="N17" s="290">
        <v>742</v>
      </c>
      <c r="O17" s="290">
        <v>742</v>
      </c>
      <c r="P17" s="290">
        <v>742</v>
      </c>
    </row>
    <row r="18" spans="1:16" ht="12.75">
      <c r="A18" s="290">
        <f>AT3A_Schools_PS!A18</f>
        <v>9</v>
      </c>
      <c r="B18" s="290" t="str">
        <f>AT3A_Schools_PS!B18</f>
        <v>09-BAHRAICH</v>
      </c>
      <c r="C18" s="407">
        <f>'AT-3'!G17</f>
        <v>3520</v>
      </c>
      <c r="D18" s="290">
        <v>3505</v>
      </c>
      <c r="E18" s="290">
        <v>3502</v>
      </c>
      <c r="F18" s="290">
        <v>3499</v>
      </c>
      <c r="G18" s="290">
        <v>3481</v>
      </c>
      <c r="H18" s="290">
        <v>3481</v>
      </c>
      <c r="I18" s="290">
        <v>3481</v>
      </c>
      <c r="J18" s="290">
        <v>3476</v>
      </c>
      <c r="K18" s="290">
        <v>3450</v>
      </c>
      <c r="L18" s="290">
        <v>3446</v>
      </c>
      <c r="M18" s="290">
        <v>3435</v>
      </c>
      <c r="N18" s="290">
        <v>1682</v>
      </c>
      <c r="O18" s="290">
        <v>984</v>
      </c>
      <c r="P18" s="290">
        <v>948</v>
      </c>
    </row>
    <row r="19" spans="1:16" ht="12.75">
      <c r="A19" s="290">
        <f>AT3A_Schools_PS!A19</f>
        <v>10</v>
      </c>
      <c r="B19" s="290" t="str">
        <f>AT3A_Schools_PS!B19</f>
        <v>10-BALLIA</v>
      </c>
      <c r="C19" s="407">
        <f>'AT-3'!G18</f>
        <v>2842</v>
      </c>
      <c r="D19" s="290">
        <v>2543</v>
      </c>
      <c r="E19" s="290">
        <v>2337</v>
      </c>
      <c r="F19" s="290">
        <v>2331</v>
      </c>
      <c r="G19" s="290">
        <v>2328</v>
      </c>
      <c r="H19" s="290">
        <v>2203</v>
      </c>
      <c r="I19" s="290">
        <v>2128</v>
      </c>
      <c r="J19" s="290">
        <v>2054</v>
      </c>
      <c r="K19" s="290">
        <v>2003</v>
      </c>
      <c r="L19" s="290">
        <v>1945</v>
      </c>
      <c r="M19" s="290">
        <v>1892</v>
      </c>
      <c r="N19" s="290">
        <v>1783</v>
      </c>
      <c r="O19" s="290">
        <v>1614</v>
      </c>
      <c r="P19" s="290">
        <v>1570</v>
      </c>
    </row>
    <row r="20" spans="1:16" ht="12.75">
      <c r="A20" s="290">
        <f>AT3A_Schools_PS!A20</f>
        <v>11</v>
      </c>
      <c r="B20" s="290" t="str">
        <f>AT3A_Schools_PS!B20</f>
        <v>11-BALRAMPUR</v>
      </c>
      <c r="C20" s="407">
        <f>'AT-3'!G19</f>
        <v>2294</v>
      </c>
      <c r="D20" s="290">
        <v>2296</v>
      </c>
      <c r="E20" s="290">
        <v>2296</v>
      </c>
      <c r="F20" s="290">
        <v>2296</v>
      </c>
      <c r="G20" s="290">
        <v>2296</v>
      </c>
      <c r="H20" s="290">
        <v>2296</v>
      </c>
      <c r="I20" s="290">
        <v>2296</v>
      </c>
      <c r="J20" s="290">
        <v>2249</v>
      </c>
      <c r="K20" s="290">
        <v>2243</v>
      </c>
      <c r="L20" s="290">
        <v>2238</v>
      </c>
      <c r="M20" s="290">
        <v>2226</v>
      </c>
      <c r="N20" s="290">
        <v>2224</v>
      </c>
      <c r="O20" s="290">
        <v>2018</v>
      </c>
      <c r="P20" s="290">
        <v>1547</v>
      </c>
    </row>
    <row r="21" spans="1:16" ht="12.75">
      <c r="A21" s="290">
        <f>AT3A_Schools_PS!A21</f>
        <v>12</v>
      </c>
      <c r="B21" s="290" t="str">
        <f>AT3A_Schools_PS!B21</f>
        <v>12-BANDA</v>
      </c>
      <c r="C21" s="407">
        <f>'AT-3'!G20</f>
        <v>2100</v>
      </c>
      <c r="D21" s="290">
        <v>2011</v>
      </c>
      <c r="E21" s="290">
        <v>2011</v>
      </c>
      <c r="F21" s="290">
        <v>2011</v>
      </c>
      <c r="G21" s="290">
        <v>2011</v>
      </c>
      <c r="H21" s="290">
        <v>2011</v>
      </c>
      <c r="I21" s="290">
        <v>2011</v>
      </c>
      <c r="J21" s="290">
        <v>2011</v>
      </c>
      <c r="K21" s="290">
        <v>2011</v>
      </c>
      <c r="L21" s="290">
        <v>2011</v>
      </c>
      <c r="M21" s="290">
        <v>2011</v>
      </c>
      <c r="N21" s="290"/>
      <c r="O21" s="290"/>
      <c r="P21" s="290"/>
    </row>
    <row r="22" spans="1:16" ht="12.75">
      <c r="A22" s="290">
        <f>AT3A_Schools_PS!A22</f>
        <v>13</v>
      </c>
      <c r="B22" s="290" t="str">
        <f>AT3A_Schools_PS!B22</f>
        <v>13-BARABANKI</v>
      </c>
      <c r="C22" s="407">
        <f>'AT-3'!G21</f>
        <v>3132</v>
      </c>
      <c r="D22" s="290">
        <v>574</v>
      </c>
      <c r="E22" s="290">
        <v>370</v>
      </c>
      <c r="F22" s="290">
        <v>365</v>
      </c>
      <c r="G22" s="290">
        <v>365</v>
      </c>
      <c r="H22" s="290">
        <v>129</v>
      </c>
      <c r="I22" s="290">
        <v>129</v>
      </c>
      <c r="J22" s="290">
        <v>128</v>
      </c>
      <c r="K22" s="290">
        <v>119</v>
      </c>
      <c r="L22" s="290">
        <v>119</v>
      </c>
      <c r="M22" s="290"/>
      <c r="N22" s="290"/>
      <c r="O22" s="290"/>
      <c r="P22" s="290"/>
    </row>
    <row r="23" spans="1:16" ht="12.75">
      <c r="A23" s="290">
        <f>AT3A_Schools_PS!A23</f>
        <v>14</v>
      </c>
      <c r="B23" s="290" t="str">
        <f>AT3A_Schools_PS!B23</f>
        <v>14-BAREILY</v>
      </c>
      <c r="C23" s="407">
        <f>'AT-3'!G22</f>
        <v>3020</v>
      </c>
      <c r="D23" s="290">
        <v>2195</v>
      </c>
      <c r="E23" s="290">
        <v>1825</v>
      </c>
      <c r="F23" s="290">
        <v>1824</v>
      </c>
      <c r="G23" s="290">
        <v>1824</v>
      </c>
      <c r="H23" s="290">
        <v>1733</v>
      </c>
      <c r="I23" s="290">
        <v>1733</v>
      </c>
      <c r="J23" s="290">
        <v>1730</v>
      </c>
      <c r="K23" s="290">
        <v>1645</v>
      </c>
      <c r="L23" s="290">
        <v>1643</v>
      </c>
      <c r="M23" s="290">
        <v>1642</v>
      </c>
      <c r="N23" s="290">
        <v>1188</v>
      </c>
      <c r="O23" s="290">
        <v>1163</v>
      </c>
      <c r="P23" s="290">
        <v>1145</v>
      </c>
    </row>
    <row r="24" spans="1:16" ht="12.75">
      <c r="A24" s="290">
        <f>AT3A_Schools_PS!A24</f>
        <v>15</v>
      </c>
      <c r="B24" s="290" t="str">
        <f>AT3A_Schools_PS!B24</f>
        <v>15-BASTI</v>
      </c>
      <c r="C24" s="407">
        <f>'AT-3'!G23</f>
        <v>2542</v>
      </c>
      <c r="D24" s="290">
        <v>2535</v>
      </c>
      <c r="E24" s="290">
        <v>2479</v>
      </c>
      <c r="F24" s="290">
        <v>2479</v>
      </c>
      <c r="G24" s="290">
        <v>2479</v>
      </c>
      <c r="H24" s="290">
        <v>2479</v>
      </c>
      <c r="I24" s="290">
        <v>2479</v>
      </c>
      <c r="J24" s="290">
        <v>2479</v>
      </c>
      <c r="K24" s="290">
        <v>2479</v>
      </c>
      <c r="L24" s="290">
        <v>1685</v>
      </c>
      <c r="M24" s="290">
        <v>1510</v>
      </c>
      <c r="N24" s="290">
        <v>1470</v>
      </c>
      <c r="O24" s="290">
        <v>1373</v>
      </c>
      <c r="P24" s="290">
        <v>634</v>
      </c>
    </row>
    <row r="25" spans="1:16" ht="12.75">
      <c r="A25" s="290">
        <f>AT3A_Schools_PS!A25</f>
        <v>16</v>
      </c>
      <c r="B25" s="290" t="str">
        <f>AT3A_Schools_PS!B25</f>
        <v>16-BHADOHI</v>
      </c>
      <c r="C25" s="407">
        <f>'AT-3'!G24</f>
        <v>1153</v>
      </c>
      <c r="D25" s="290">
        <v>1133</v>
      </c>
      <c r="E25" s="290">
        <v>1124</v>
      </c>
      <c r="F25" s="290">
        <v>1124</v>
      </c>
      <c r="G25" s="290">
        <v>1124</v>
      </c>
      <c r="H25" s="290">
        <v>1124</v>
      </c>
      <c r="I25" s="290">
        <v>1124</v>
      </c>
      <c r="J25" s="290">
        <v>1124</v>
      </c>
      <c r="K25" s="290">
        <v>1124</v>
      </c>
      <c r="L25" s="290">
        <v>1124</v>
      </c>
      <c r="M25" s="290">
        <v>1124</v>
      </c>
      <c r="N25" s="290">
        <v>1122</v>
      </c>
      <c r="O25" s="290">
        <v>1122</v>
      </c>
      <c r="P25" s="290">
        <v>1120</v>
      </c>
    </row>
    <row r="26" spans="1:16" ht="12.75">
      <c r="A26" s="290">
        <f>AT3A_Schools_PS!A26</f>
        <v>17</v>
      </c>
      <c r="B26" s="290" t="str">
        <f>AT3A_Schools_PS!B26</f>
        <v>17-BIJNOUR</v>
      </c>
      <c r="C26" s="407">
        <f>'AT-3'!G25</f>
        <v>2707</v>
      </c>
      <c r="D26" s="290">
        <v>2700</v>
      </c>
      <c r="E26" s="290">
        <v>2700</v>
      </c>
      <c r="F26" s="290">
        <v>2700</v>
      </c>
      <c r="G26" s="290">
        <v>2700</v>
      </c>
      <c r="H26" s="290">
        <v>2700</v>
      </c>
      <c r="I26" s="290">
        <v>2700</v>
      </c>
      <c r="J26" s="290">
        <v>2700</v>
      </c>
      <c r="K26" s="290">
        <v>2700</v>
      </c>
      <c r="L26" s="290">
        <v>2700</v>
      </c>
      <c r="M26" s="290">
        <v>2700</v>
      </c>
      <c r="N26" s="290">
        <v>2700</v>
      </c>
      <c r="O26" s="290">
        <v>2700</v>
      </c>
      <c r="P26" s="290">
        <v>2700</v>
      </c>
    </row>
    <row r="27" spans="1:16" ht="12.75">
      <c r="A27" s="290">
        <f>AT3A_Schools_PS!A27</f>
        <v>18</v>
      </c>
      <c r="B27" s="290" t="str">
        <f>AT3A_Schools_PS!B27</f>
        <v>18-BULANDSHAHAR</v>
      </c>
      <c r="C27" s="407">
        <f>'AT-3'!G26</f>
        <v>2614</v>
      </c>
      <c r="D27" s="290">
        <v>2441</v>
      </c>
      <c r="E27" s="290">
        <v>2414</v>
      </c>
      <c r="F27" s="290">
        <v>2389</v>
      </c>
      <c r="G27" s="290">
        <v>2389</v>
      </c>
      <c r="H27" s="290">
        <v>2382</v>
      </c>
      <c r="I27" s="290">
        <v>2382</v>
      </c>
      <c r="J27" s="290">
        <v>2381</v>
      </c>
      <c r="K27" s="290">
        <v>2333</v>
      </c>
      <c r="L27" s="290">
        <v>2240</v>
      </c>
      <c r="M27" s="290">
        <v>2129</v>
      </c>
      <c r="N27" s="290">
        <v>2119</v>
      </c>
      <c r="O27" s="290">
        <v>2058</v>
      </c>
      <c r="P27" s="290">
        <v>1109</v>
      </c>
    </row>
    <row r="28" spans="1:16" ht="12.75">
      <c r="A28" s="290">
        <f>AT3A_Schools_PS!A28</f>
        <v>19</v>
      </c>
      <c r="B28" s="290" t="str">
        <f>AT3A_Schools_PS!B28</f>
        <v>19-CHANDAULI</v>
      </c>
      <c r="C28" s="407">
        <f>'AT-3'!G27</f>
        <v>1551</v>
      </c>
      <c r="D28" s="290">
        <v>1540</v>
      </c>
      <c r="E28" s="290">
        <v>1506</v>
      </c>
      <c r="F28" s="290">
        <v>1504</v>
      </c>
      <c r="G28" s="290">
        <v>1504</v>
      </c>
      <c r="H28" s="290">
        <v>1504</v>
      </c>
      <c r="I28" s="290">
        <v>1503</v>
      </c>
      <c r="J28" s="290">
        <v>1503</v>
      </c>
      <c r="K28" s="290">
        <v>1503</v>
      </c>
      <c r="L28" s="290">
        <v>1489</v>
      </c>
      <c r="M28" s="290">
        <v>1488</v>
      </c>
      <c r="N28" s="290">
        <v>1358</v>
      </c>
      <c r="O28" s="290">
        <v>1247</v>
      </c>
      <c r="P28" s="290">
        <v>839</v>
      </c>
    </row>
    <row r="29" spans="1:16" ht="12.75">
      <c r="A29" s="290">
        <f>AT3A_Schools_PS!A29</f>
        <v>20</v>
      </c>
      <c r="B29" s="290" t="str">
        <f>AT3A_Schools_PS!B29</f>
        <v>20-CHITRAKOOT</v>
      </c>
      <c r="C29" s="407">
        <f>'AT-3'!G28</f>
        <v>1468</v>
      </c>
      <c r="D29" s="290">
        <v>1462</v>
      </c>
      <c r="E29" s="290">
        <v>1453</v>
      </c>
      <c r="F29" s="290">
        <v>1453</v>
      </c>
      <c r="G29" s="290">
        <v>1453</v>
      </c>
      <c r="H29" s="290">
        <v>1453</v>
      </c>
      <c r="I29" s="290">
        <v>1453</v>
      </c>
      <c r="J29" s="290">
        <v>1453</v>
      </c>
      <c r="K29" s="290">
        <v>1453</v>
      </c>
      <c r="L29" s="290">
        <v>1453</v>
      </c>
      <c r="M29" s="290">
        <v>1453</v>
      </c>
      <c r="N29" s="290">
        <v>1452</v>
      </c>
      <c r="O29" s="290">
        <v>1451</v>
      </c>
      <c r="P29" s="290">
        <v>1365</v>
      </c>
    </row>
    <row r="30" spans="1:16" ht="12.75">
      <c r="A30" s="290">
        <f>AT3A_Schools_PS!A30</f>
        <v>21</v>
      </c>
      <c r="B30" s="290" t="str">
        <f>AT3A_Schools_PS!B30</f>
        <v>21-AMETHI</v>
      </c>
      <c r="C30" s="407">
        <f>'AT-3'!G29</f>
        <v>1848</v>
      </c>
      <c r="D30" s="290">
        <v>1603</v>
      </c>
      <c r="E30" s="290">
        <v>1377</v>
      </c>
      <c r="F30" s="290">
        <v>1219</v>
      </c>
      <c r="G30" s="290">
        <v>1210</v>
      </c>
      <c r="H30" s="290">
        <v>1161</v>
      </c>
      <c r="I30" s="290">
        <v>1136</v>
      </c>
      <c r="J30" s="290">
        <v>1084</v>
      </c>
      <c r="K30" s="290">
        <v>692</v>
      </c>
      <c r="L30" s="290">
        <v>678</v>
      </c>
      <c r="M30" s="290">
        <v>563</v>
      </c>
      <c r="N30" s="290">
        <v>440</v>
      </c>
      <c r="O30" s="290">
        <v>330</v>
      </c>
      <c r="P30" s="290">
        <v>82</v>
      </c>
    </row>
    <row r="31" spans="1:16" ht="12.75">
      <c r="A31" s="290">
        <f>AT3A_Schools_PS!A31</f>
        <v>22</v>
      </c>
      <c r="B31" s="290" t="str">
        <f>AT3A_Schools_PS!B31</f>
        <v>22-DEORIA</v>
      </c>
      <c r="C31" s="407">
        <f>'AT-3'!G30</f>
        <v>2869</v>
      </c>
      <c r="D31" s="290">
        <v>2835</v>
      </c>
      <c r="E31" s="290">
        <v>2807</v>
      </c>
      <c r="F31" s="290">
        <v>2807</v>
      </c>
      <c r="G31" s="290">
        <v>2807</v>
      </c>
      <c r="H31" s="290">
        <v>2743</v>
      </c>
      <c r="I31" s="290">
        <v>2524</v>
      </c>
      <c r="J31" s="290">
        <v>2313</v>
      </c>
      <c r="K31" s="290">
        <v>1882</v>
      </c>
      <c r="L31" s="290">
        <v>1486</v>
      </c>
      <c r="M31" s="290">
        <v>1354</v>
      </c>
      <c r="N31" s="290">
        <v>952</v>
      </c>
      <c r="O31" s="290">
        <v>753</v>
      </c>
      <c r="P31" s="290">
        <v>753</v>
      </c>
    </row>
    <row r="32" spans="1:16" ht="12.75">
      <c r="A32" s="290">
        <f>AT3A_Schools_PS!A32</f>
        <v>23</v>
      </c>
      <c r="B32" s="290" t="str">
        <f>AT3A_Schools_PS!B32</f>
        <v>23-ETAH</v>
      </c>
      <c r="C32" s="407">
        <f>'AT-3'!G31</f>
        <v>2030</v>
      </c>
      <c r="D32" s="290">
        <v>2030</v>
      </c>
      <c r="E32" s="290">
        <v>2030</v>
      </c>
      <c r="F32" s="290">
        <v>2030</v>
      </c>
      <c r="G32" s="290">
        <v>2030</v>
      </c>
      <c r="H32" s="290">
        <v>2030</v>
      </c>
      <c r="I32" s="290">
        <v>2030</v>
      </c>
      <c r="J32" s="290">
        <v>2030</v>
      </c>
      <c r="K32" s="290">
        <v>2030</v>
      </c>
      <c r="L32" s="290">
        <v>2030</v>
      </c>
      <c r="M32" s="290">
        <v>2030</v>
      </c>
      <c r="N32" s="290">
        <v>2030</v>
      </c>
      <c r="O32" s="290">
        <v>2030</v>
      </c>
      <c r="P32" s="290">
        <v>2030</v>
      </c>
    </row>
    <row r="33" spans="1:16" ht="12.75">
      <c r="A33" s="290">
        <f>AT3A_Schools_PS!A33</f>
        <v>24</v>
      </c>
      <c r="B33" s="290" t="str">
        <f>AT3A_Schools_PS!B33</f>
        <v>24-FAIZABAD</v>
      </c>
      <c r="C33" s="407">
        <f>'AT-3'!G32</f>
        <v>2257</v>
      </c>
      <c r="D33" s="290">
        <v>2146</v>
      </c>
      <c r="E33" s="290">
        <v>2146</v>
      </c>
      <c r="F33" s="290">
        <v>2146</v>
      </c>
      <c r="G33" s="290">
        <v>2146</v>
      </c>
      <c r="H33" s="290">
        <v>2146</v>
      </c>
      <c r="I33" s="290">
        <v>2146</v>
      </c>
      <c r="J33" s="290">
        <v>2146</v>
      </c>
      <c r="K33" s="290">
        <v>2146</v>
      </c>
      <c r="L33" s="290">
        <v>2146</v>
      </c>
      <c r="M33" s="290">
        <v>2146</v>
      </c>
      <c r="N33" s="290">
        <v>2146</v>
      </c>
      <c r="O33" s="290">
        <v>1212</v>
      </c>
      <c r="P33" s="290"/>
    </row>
    <row r="34" spans="1:16" ht="12.75">
      <c r="A34" s="290">
        <f>AT3A_Schools_PS!A34</f>
        <v>25</v>
      </c>
      <c r="B34" s="290" t="str">
        <f>AT3A_Schools_PS!B34</f>
        <v>25-FARRUKHABAD</v>
      </c>
      <c r="C34" s="407">
        <f>'AT-3'!G33</f>
        <v>1974</v>
      </c>
      <c r="D34" s="290">
        <v>1988</v>
      </c>
      <c r="E34" s="290">
        <v>1988</v>
      </c>
      <c r="F34" s="290">
        <v>1988</v>
      </c>
      <c r="G34" s="290">
        <v>1988</v>
      </c>
      <c r="H34" s="290">
        <v>1988</v>
      </c>
      <c r="I34" s="290">
        <v>1988</v>
      </c>
      <c r="J34" s="290">
        <v>1988</v>
      </c>
      <c r="K34" s="290">
        <v>1988</v>
      </c>
      <c r="L34" s="290">
        <v>1988</v>
      </c>
      <c r="M34" s="290">
        <v>1988</v>
      </c>
      <c r="N34" s="290">
        <v>1988</v>
      </c>
      <c r="O34" s="290">
        <v>1988</v>
      </c>
      <c r="P34" s="290">
        <v>1988</v>
      </c>
    </row>
    <row r="35" spans="1:16" ht="12.75">
      <c r="A35" s="290">
        <f>AT3A_Schools_PS!A35</f>
        <v>26</v>
      </c>
      <c r="B35" s="290" t="str">
        <f>AT3A_Schools_PS!B35</f>
        <v>26-FATEHPUR</v>
      </c>
      <c r="C35" s="407">
        <f>'AT-3'!G34</f>
        <v>2818</v>
      </c>
      <c r="D35" s="290">
        <v>2816</v>
      </c>
      <c r="E35" s="290">
        <v>2810</v>
      </c>
      <c r="F35" s="290">
        <v>2810</v>
      </c>
      <c r="G35" s="290">
        <v>2810</v>
      </c>
      <c r="H35" s="290">
        <v>2810</v>
      </c>
      <c r="I35" s="290">
        <v>2676</v>
      </c>
      <c r="J35" s="290">
        <v>2657</v>
      </c>
      <c r="K35" s="290">
        <v>2653</v>
      </c>
      <c r="L35" s="290">
        <v>2643</v>
      </c>
      <c r="M35" s="290">
        <v>2637</v>
      </c>
      <c r="N35" s="290">
        <v>2474</v>
      </c>
      <c r="O35" s="290">
        <v>2465</v>
      </c>
      <c r="P35" s="290">
        <v>2003</v>
      </c>
    </row>
    <row r="36" spans="1:16" ht="12.75">
      <c r="A36" s="290">
        <f>AT3A_Schools_PS!A36</f>
        <v>27</v>
      </c>
      <c r="B36" s="290" t="str">
        <f>AT3A_Schools_PS!B36</f>
        <v>27-FIROZABAD</v>
      </c>
      <c r="C36" s="407">
        <f>'AT-3'!G35</f>
        <v>2293</v>
      </c>
      <c r="D36" s="290">
        <v>2060</v>
      </c>
      <c r="E36" s="290">
        <v>2050</v>
      </c>
      <c r="F36" s="290">
        <v>2048</v>
      </c>
      <c r="G36" s="290">
        <v>2048</v>
      </c>
      <c r="H36" s="290">
        <v>2016</v>
      </c>
      <c r="I36" s="290">
        <v>2014</v>
      </c>
      <c r="J36" s="290">
        <v>1991</v>
      </c>
      <c r="K36" s="290">
        <v>1945</v>
      </c>
      <c r="L36" s="290">
        <v>1596</v>
      </c>
      <c r="M36" s="290">
        <v>1256</v>
      </c>
      <c r="N36" s="290">
        <v>1196</v>
      </c>
      <c r="O36" s="290">
        <v>1173</v>
      </c>
      <c r="P36" s="290">
        <v>746</v>
      </c>
    </row>
    <row r="37" spans="1:16" ht="12.75">
      <c r="A37" s="290">
        <f>AT3A_Schools_PS!A37</f>
        <v>28</v>
      </c>
      <c r="B37" s="290" t="str">
        <f>AT3A_Schools_PS!B37</f>
        <v>28-G.B. NAGAR</v>
      </c>
      <c r="C37" s="407">
        <f>'AT-3'!G36</f>
        <v>743</v>
      </c>
      <c r="D37" s="290">
        <v>726</v>
      </c>
      <c r="E37" s="290">
        <v>726</v>
      </c>
      <c r="F37" s="290">
        <v>726</v>
      </c>
      <c r="G37" s="290">
        <v>726</v>
      </c>
      <c r="H37" s="290">
        <v>700</v>
      </c>
      <c r="I37" s="290">
        <v>697</v>
      </c>
      <c r="J37" s="290">
        <v>692</v>
      </c>
      <c r="K37" s="290">
        <v>256</v>
      </c>
      <c r="L37" s="290">
        <v>249</v>
      </c>
      <c r="M37" s="290">
        <v>245</v>
      </c>
      <c r="N37" s="290"/>
      <c r="O37" s="290"/>
      <c r="P37" s="290"/>
    </row>
    <row r="38" spans="1:16" ht="12.75">
      <c r="A38" s="290">
        <f>AT3A_Schools_PS!A38</f>
        <v>29</v>
      </c>
      <c r="B38" s="290" t="str">
        <f>AT3A_Schools_PS!B38</f>
        <v>29-GHAZIPUR</v>
      </c>
      <c r="C38" s="407">
        <f>'AT-3'!G37</f>
        <v>3012</v>
      </c>
      <c r="D38" s="290">
        <v>2397</v>
      </c>
      <c r="E38" s="290">
        <v>1708</v>
      </c>
      <c r="F38" s="290">
        <v>1501</v>
      </c>
      <c r="G38" s="290">
        <v>1477</v>
      </c>
      <c r="H38" s="290">
        <v>1429</v>
      </c>
      <c r="I38" s="290">
        <v>1407</v>
      </c>
      <c r="J38" s="290">
        <v>1367</v>
      </c>
      <c r="K38" s="290">
        <v>1336</v>
      </c>
      <c r="L38" s="290">
        <v>1316</v>
      </c>
      <c r="M38" s="290">
        <v>1305</v>
      </c>
      <c r="N38" s="290">
        <v>1150</v>
      </c>
      <c r="O38" s="290">
        <v>955</v>
      </c>
      <c r="P38" s="290">
        <v>765</v>
      </c>
    </row>
    <row r="39" spans="1:16" ht="12.75">
      <c r="A39" s="290">
        <f>AT3A_Schools_PS!A39</f>
        <v>30</v>
      </c>
      <c r="B39" s="290" t="str">
        <f>AT3A_Schools_PS!B39</f>
        <v>30-GHAZIYABAD</v>
      </c>
      <c r="C39" s="407">
        <f>'AT-3'!G38</f>
        <v>673</v>
      </c>
      <c r="D39" s="290">
        <v>673</v>
      </c>
      <c r="E39" s="290">
        <v>673</v>
      </c>
      <c r="F39" s="290">
        <v>673</v>
      </c>
      <c r="G39" s="290">
        <v>673</v>
      </c>
      <c r="H39" s="290">
        <v>673</v>
      </c>
      <c r="I39" s="290">
        <v>673</v>
      </c>
      <c r="J39" s="290">
        <v>673</v>
      </c>
      <c r="K39" s="290">
        <v>673</v>
      </c>
      <c r="L39" s="290">
        <v>673</v>
      </c>
      <c r="M39" s="290">
        <v>673</v>
      </c>
      <c r="N39" s="290">
        <v>673</v>
      </c>
      <c r="O39" s="290">
        <v>662</v>
      </c>
      <c r="P39" s="290">
        <v>661</v>
      </c>
    </row>
    <row r="40" spans="1:16" ht="12.75">
      <c r="A40" s="290">
        <f>AT3A_Schools_PS!A40</f>
        <v>31</v>
      </c>
      <c r="B40" s="290" t="str">
        <f>AT3A_Schools_PS!B40</f>
        <v>31-GONDA</v>
      </c>
      <c r="C40" s="407">
        <f>'AT-3'!G39</f>
        <v>3211</v>
      </c>
      <c r="D40" s="290">
        <v>3008</v>
      </c>
      <c r="E40" s="290">
        <v>2987</v>
      </c>
      <c r="F40" s="290">
        <v>2986</v>
      </c>
      <c r="G40" s="290">
        <v>2986</v>
      </c>
      <c r="H40" s="290">
        <v>2985</v>
      </c>
      <c r="I40" s="290">
        <v>2981</v>
      </c>
      <c r="J40" s="290">
        <v>2979</v>
      </c>
      <c r="K40" s="290">
        <v>2977</v>
      </c>
      <c r="L40" s="290">
        <v>2976</v>
      </c>
      <c r="M40" s="290">
        <v>2973</v>
      </c>
      <c r="N40" s="290">
        <v>2970</v>
      </c>
      <c r="O40" s="290">
        <v>2951</v>
      </c>
      <c r="P40" s="290">
        <v>2923</v>
      </c>
    </row>
    <row r="41" spans="1:16" ht="12.75">
      <c r="A41" s="290">
        <f>AT3A_Schools_PS!A41</f>
        <v>32</v>
      </c>
      <c r="B41" s="290" t="str">
        <f>AT3A_Schools_PS!B41</f>
        <v>32-GORAKHPUR</v>
      </c>
      <c r="C41" s="407">
        <f>'AT-3'!G40</f>
        <v>3221</v>
      </c>
      <c r="D41" s="290">
        <v>2949</v>
      </c>
      <c r="E41" s="290">
        <v>2945</v>
      </c>
      <c r="F41" s="290">
        <v>2945</v>
      </c>
      <c r="G41" s="290">
        <v>2945</v>
      </c>
      <c r="H41" s="290">
        <v>2945</v>
      </c>
      <c r="I41" s="290">
        <v>2945</v>
      </c>
      <c r="J41" s="290">
        <v>2945</v>
      </c>
      <c r="K41" s="290">
        <v>2945</v>
      </c>
      <c r="L41" s="290">
        <v>2945</v>
      </c>
      <c r="M41" s="290">
        <v>2945</v>
      </c>
      <c r="N41" s="290">
        <v>2945</v>
      </c>
      <c r="O41" s="290">
        <v>2945</v>
      </c>
      <c r="P41" s="290">
        <v>2945</v>
      </c>
    </row>
    <row r="42" spans="1:16" ht="12.75">
      <c r="A42" s="290">
        <f>AT3A_Schools_PS!A42</f>
        <v>33</v>
      </c>
      <c r="B42" s="290" t="str">
        <f>AT3A_Schools_PS!B42</f>
        <v>33-HAMEERPUR</v>
      </c>
      <c r="C42" s="407">
        <f>'AT-3'!G41</f>
        <v>1232</v>
      </c>
      <c r="D42" s="290">
        <v>1231</v>
      </c>
      <c r="E42" s="290">
        <v>1231</v>
      </c>
      <c r="F42" s="290">
        <v>1231</v>
      </c>
      <c r="G42" s="290">
        <v>1231</v>
      </c>
      <c r="H42" s="290">
        <v>1231</v>
      </c>
      <c r="I42" s="290">
        <v>1231</v>
      </c>
      <c r="J42" s="290">
        <v>1231</v>
      </c>
      <c r="K42" s="290">
        <v>1231</v>
      </c>
      <c r="L42" s="290">
        <v>1231</v>
      </c>
      <c r="M42" s="290">
        <v>1231</v>
      </c>
      <c r="N42" s="290">
        <v>1226</v>
      </c>
      <c r="O42" s="290">
        <v>1225</v>
      </c>
      <c r="P42" s="290">
        <v>1223</v>
      </c>
    </row>
    <row r="43" spans="1:16" ht="12.75">
      <c r="A43" s="290">
        <f>AT3A_Schools_PS!A43</f>
        <v>34</v>
      </c>
      <c r="B43" s="290" t="str">
        <f>AT3A_Schools_PS!B43</f>
        <v>34-HARDOI</v>
      </c>
      <c r="C43" s="407">
        <f>'AT-3'!G42</f>
        <v>3993</v>
      </c>
      <c r="D43" s="290">
        <v>2418</v>
      </c>
      <c r="E43" s="290">
        <v>1635</v>
      </c>
      <c r="F43" s="290">
        <v>1635</v>
      </c>
      <c r="G43" s="290">
        <v>1635</v>
      </c>
      <c r="H43" s="290">
        <v>1465</v>
      </c>
      <c r="I43" s="290">
        <v>1318</v>
      </c>
      <c r="J43" s="290">
        <v>1318</v>
      </c>
      <c r="K43" s="290">
        <v>1179</v>
      </c>
      <c r="L43" s="290">
        <v>1140</v>
      </c>
      <c r="M43" s="290">
        <v>856</v>
      </c>
      <c r="N43" s="290">
        <v>856</v>
      </c>
      <c r="O43" s="290">
        <v>779</v>
      </c>
      <c r="P43" s="290">
        <v>725</v>
      </c>
    </row>
    <row r="44" spans="1:16" ht="12.75">
      <c r="A44" s="290">
        <f>AT3A_Schools_PS!A44</f>
        <v>35</v>
      </c>
      <c r="B44" s="290" t="str">
        <f>AT3A_Schools_PS!B44</f>
        <v>35-HATHRAS</v>
      </c>
      <c r="C44" s="407">
        <f>'AT-3'!G43</f>
        <v>1586</v>
      </c>
      <c r="D44" s="290">
        <v>1593</v>
      </c>
      <c r="E44" s="290">
        <v>1585</v>
      </c>
      <c r="F44" s="290">
        <v>1585</v>
      </c>
      <c r="G44" s="290">
        <v>1585</v>
      </c>
      <c r="H44" s="290">
        <v>1585</v>
      </c>
      <c r="I44" s="290">
        <v>1585</v>
      </c>
      <c r="J44" s="290">
        <v>1585</v>
      </c>
      <c r="K44" s="290">
        <v>1579</v>
      </c>
      <c r="L44" s="290">
        <v>1578</v>
      </c>
      <c r="M44" s="290">
        <v>1578</v>
      </c>
      <c r="N44" s="290">
        <v>1577</v>
      </c>
      <c r="O44" s="290">
        <v>956</v>
      </c>
      <c r="P44" s="290">
        <v>813</v>
      </c>
    </row>
    <row r="45" spans="1:16" ht="12.75">
      <c r="A45" s="290">
        <f>AT3A_Schools_PS!A45</f>
        <v>36</v>
      </c>
      <c r="B45" s="290" t="str">
        <f>AT3A_Schools_PS!B45</f>
        <v>36-ITAWAH</v>
      </c>
      <c r="C45" s="407">
        <f>'AT-3'!G44</f>
        <v>1884</v>
      </c>
      <c r="D45" s="290">
        <v>1884</v>
      </c>
      <c r="E45" s="290">
        <v>1884</v>
      </c>
      <c r="F45" s="290">
        <v>1884</v>
      </c>
      <c r="G45" s="290">
        <v>1884</v>
      </c>
      <c r="H45" s="290">
        <v>1884</v>
      </c>
      <c r="I45" s="290">
        <v>1884</v>
      </c>
      <c r="J45" s="290">
        <v>1884</v>
      </c>
      <c r="K45" s="290">
        <v>1884</v>
      </c>
      <c r="L45" s="290">
        <v>1884</v>
      </c>
      <c r="M45" s="290">
        <v>1884</v>
      </c>
      <c r="N45" s="290">
        <v>1884</v>
      </c>
      <c r="O45" s="290">
        <v>1884</v>
      </c>
      <c r="P45" s="290">
        <v>1884</v>
      </c>
    </row>
    <row r="46" spans="1:16" ht="12.75">
      <c r="A46" s="290">
        <f>AT3A_Schools_PS!A46</f>
        <v>37</v>
      </c>
      <c r="B46" s="290" t="str">
        <f>AT3A_Schools_PS!B46</f>
        <v>37-J.P. NAGAR</v>
      </c>
      <c r="C46" s="407">
        <f>'AT-3'!G45</f>
        <v>1620</v>
      </c>
      <c r="D46" s="290">
        <v>1618</v>
      </c>
      <c r="E46" s="290">
        <v>1618</v>
      </c>
      <c r="F46" s="290">
        <v>1618</v>
      </c>
      <c r="G46" s="290">
        <v>1618</v>
      </c>
      <c r="H46" s="290">
        <v>1618</v>
      </c>
      <c r="I46" s="290">
        <v>1618</v>
      </c>
      <c r="J46" s="290">
        <v>1618</v>
      </c>
      <c r="K46" s="290">
        <v>1618</v>
      </c>
      <c r="L46" s="290">
        <v>1618</v>
      </c>
      <c r="M46" s="290">
        <v>1618</v>
      </c>
      <c r="N46" s="290">
        <v>1618</v>
      </c>
      <c r="O46" s="290">
        <v>1510</v>
      </c>
      <c r="P46" s="290">
        <v>1509</v>
      </c>
    </row>
    <row r="47" spans="1:16" ht="12.75">
      <c r="A47" s="290">
        <f>AT3A_Schools_PS!A47</f>
        <v>38</v>
      </c>
      <c r="B47" s="290" t="str">
        <f>AT3A_Schools_PS!B47</f>
        <v>38-JALAUN</v>
      </c>
      <c r="C47" s="407">
        <f>'AT-3'!G46</f>
        <v>1918</v>
      </c>
      <c r="D47" s="290">
        <v>1927</v>
      </c>
      <c r="E47" s="290">
        <v>1927</v>
      </c>
      <c r="F47" s="290">
        <v>1927</v>
      </c>
      <c r="G47" s="290">
        <v>1927</v>
      </c>
      <c r="H47" s="290">
        <v>1927</v>
      </c>
      <c r="I47" s="290">
        <v>1927</v>
      </c>
      <c r="J47" s="290">
        <v>1927</v>
      </c>
      <c r="K47" s="290">
        <v>1927</v>
      </c>
      <c r="L47" s="290">
        <v>1927</v>
      </c>
      <c r="M47" s="290">
        <v>1927</v>
      </c>
      <c r="N47" s="290">
        <v>1927</v>
      </c>
      <c r="O47" s="290">
        <v>1925</v>
      </c>
      <c r="P47" s="290">
        <v>1757</v>
      </c>
    </row>
    <row r="48" spans="1:16" ht="12.75">
      <c r="A48" s="290">
        <f>AT3A_Schools_PS!A48</f>
        <v>39</v>
      </c>
      <c r="B48" s="290" t="str">
        <f>AT3A_Schools_PS!B48</f>
        <v>39-JAUNPUR</v>
      </c>
      <c r="C48" s="407">
        <f>'AT-3'!G47</f>
        <v>3553</v>
      </c>
      <c r="D48" s="290">
        <v>2016</v>
      </c>
      <c r="E48" s="290">
        <v>1621</v>
      </c>
      <c r="F48" s="290">
        <v>1590</v>
      </c>
      <c r="G48" s="290">
        <v>1547</v>
      </c>
      <c r="H48" s="290">
        <v>1347</v>
      </c>
      <c r="I48" s="290">
        <v>1193</v>
      </c>
      <c r="J48" s="290">
        <v>1159</v>
      </c>
      <c r="K48" s="290">
        <v>1156</v>
      </c>
      <c r="L48" s="290">
        <v>1129</v>
      </c>
      <c r="M48" s="290">
        <v>1122</v>
      </c>
      <c r="N48" s="290">
        <v>950</v>
      </c>
      <c r="O48" s="290">
        <v>288</v>
      </c>
      <c r="P48" s="290">
        <v>176</v>
      </c>
    </row>
    <row r="49" spans="1:16" ht="12.75">
      <c r="A49" s="290">
        <f>AT3A_Schools_PS!A49</f>
        <v>40</v>
      </c>
      <c r="B49" s="290" t="str">
        <f>AT3A_Schools_PS!B49</f>
        <v>40-JHANSI</v>
      </c>
      <c r="C49" s="407">
        <f>'AT-3'!G48</f>
        <v>1850</v>
      </c>
      <c r="D49" s="290">
        <v>1839</v>
      </c>
      <c r="E49" s="290">
        <v>1819</v>
      </c>
      <c r="F49" s="290">
        <v>1818</v>
      </c>
      <c r="G49" s="290">
        <v>1817</v>
      </c>
      <c r="H49" s="290">
        <v>1816</v>
      </c>
      <c r="I49" s="290">
        <v>1816</v>
      </c>
      <c r="J49" s="290">
        <v>1816</v>
      </c>
      <c r="K49" s="290">
        <v>1586</v>
      </c>
      <c r="L49" s="290">
        <v>1526</v>
      </c>
      <c r="M49" s="290">
        <v>1417</v>
      </c>
      <c r="N49" s="290">
        <v>1137</v>
      </c>
      <c r="O49" s="290">
        <v>1110</v>
      </c>
      <c r="P49" s="290">
        <v>981</v>
      </c>
    </row>
    <row r="50" spans="1:16" ht="12.75">
      <c r="A50" s="290">
        <f>AT3A_Schools_PS!A50</f>
        <v>41</v>
      </c>
      <c r="B50" s="290" t="str">
        <f>AT3A_Schools_PS!B50</f>
        <v>41-KANNAUJ</v>
      </c>
      <c r="C50" s="407">
        <f>'AT-3'!G49</f>
        <v>1765</v>
      </c>
      <c r="D50" s="290">
        <v>1777</v>
      </c>
      <c r="E50" s="290">
        <v>1776</v>
      </c>
      <c r="F50" s="290">
        <v>1776</v>
      </c>
      <c r="G50" s="290">
        <v>1776</v>
      </c>
      <c r="H50" s="290">
        <v>1776</v>
      </c>
      <c r="I50" s="290">
        <v>1776</v>
      </c>
      <c r="J50" s="290">
        <v>1776</v>
      </c>
      <c r="K50" s="290">
        <v>1776</v>
      </c>
      <c r="L50" s="290">
        <v>1776</v>
      </c>
      <c r="M50" s="290">
        <v>1776</v>
      </c>
      <c r="N50" s="290">
        <v>1776</v>
      </c>
      <c r="O50" s="290">
        <v>1773</v>
      </c>
      <c r="P50" s="290">
        <v>1772</v>
      </c>
    </row>
    <row r="51" spans="1:16" ht="12.75">
      <c r="A51" s="290">
        <f>AT3A_Schools_PS!A51</f>
        <v>42</v>
      </c>
      <c r="B51" s="290" t="str">
        <f>AT3A_Schools_PS!B51</f>
        <v>42-KANPUR DEHAT</v>
      </c>
      <c r="C51" s="407">
        <f>'AT-3'!G50</f>
        <v>2380</v>
      </c>
      <c r="D51" s="290">
        <v>2306</v>
      </c>
      <c r="E51" s="290">
        <v>2295</v>
      </c>
      <c r="F51" s="290">
        <v>2295</v>
      </c>
      <c r="G51" s="290">
        <v>2295</v>
      </c>
      <c r="H51" s="290">
        <v>2295</v>
      </c>
      <c r="I51" s="290">
        <v>2295</v>
      </c>
      <c r="J51" s="290">
        <v>2295</v>
      </c>
      <c r="K51" s="290">
        <v>2295</v>
      </c>
      <c r="L51" s="290">
        <v>2295</v>
      </c>
      <c r="M51" s="290">
        <v>2295</v>
      </c>
      <c r="N51" s="290">
        <v>2295</v>
      </c>
      <c r="O51" s="290">
        <v>2279</v>
      </c>
      <c r="P51" s="290">
        <v>1903</v>
      </c>
    </row>
    <row r="52" spans="1:16" ht="12.75">
      <c r="A52" s="290">
        <f>AT3A_Schools_PS!A52</f>
        <v>43</v>
      </c>
      <c r="B52" s="290" t="str">
        <f>AT3A_Schools_PS!B52</f>
        <v>43-KANPUR NAGAR</v>
      </c>
      <c r="C52" s="407">
        <f>'AT-3'!G51</f>
        <v>2470</v>
      </c>
      <c r="D52" s="290">
        <v>2464</v>
      </c>
      <c r="E52" s="290">
        <v>2453</v>
      </c>
      <c r="F52" s="290">
        <v>2452</v>
      </c>
      <c r="G52" s="290">
        <v>2452</v>
      </c>
      <c r="H52" s="290">
        <v>2447</v>
      </c>
      <c r="I52" s="290">
        <v>2447</v>
      </c>
      <c r="J52" s="290">
        <v>2442</v>
      </c>
      <c r="K52" s="290">
        <v>2439</v>
      </c>
      <c r="L52" s="290">
        <v>2436</v>
      </c>
      <c r="M52" s="290">
        <v>2434</v>
      </c>
      <c r="N52" s="290">
        <v>2426</v>
      </c>
      <c r="O52" s="290">
        <v>2426</v>
      </c>
      <c r="P52" s="290">
        <v>2350</v>
      </c>
    </row>
    <row r="53" spans="1:16" ht="12.75">
      <c r="A53" s="290">
        <f>AT3A_Schools_PS!A53</f>
        <v>44</v>
      </c>
      <c r="B53" s="290" t="str">
        <f>AT3A_Schools_PS!B53</f>
        <v>44-KAAS GANJ</v>
      </c>
      <c r="C53" s="407">
        <f>'AT-3'!G52</f>
        <v>1495</v>
      </c>
      <c r="D53" s="290">
        <v>1434</v>
      </c>
      <c r="E53" s="290">
        <v>1403</v>
      </c>
      <c r="F53" s="290">
        <v>1401</v>
      </c>
      <c r="G53" s="290">
        <v>1401</v>
      </c>
      <c r="H53" s="290">
        <v>1397</v>
      </c>
      <c r="I53" s="290">
        <v>1397</v>
      </c>
      <c r="J53" s="290">
        <v>1397</v>
      </c>
      <c r="K53" s="290">
        <v>1397</v>
      </c>
      <c r="L53" s="290">
        <v>1397</v>
      </c>
      <c r="M53" s="290">
        <v>1397</v>
      </c>
      <c r="N53" s="290">
        <v>1396</v>
      </c>
      <c r="O53" s="290">
        <v>1395</v>
      </c>
      <c r="P53" s="290">
        <v>1391</v>
      </c>
    </row>
    <row r="54" spans="1:16" ht="12.75">
      <c r="A54" s="290">
        <f>AT3A_Schools_PS!A54</f>
        <v>45</v>
      </c>
      <c r="B54" s="290" t="str">
        <f>AT3A_Schools_PS!B54</f>
        <v>45-KAUSHAMBI</v>
      </c>
      <c r="C54" s="407">
        <f>'AT-3'!G53</f>
        <v>1477</v>
      </c>
      <c r="D54" s="290">
        <v>1416</v>
      </c>
      <c r="E54" s="290">
        <v>1385</v>
      </c>
      <c r="F54" s="290">
        <v>1381</v>
      </c>
      <c r="G54" s="290">
        <v>1381</v>
      </c>
      <c r="H54" s="290">
        <v>1379</v>
      </c>
      <c r="I54" s="290">
        <v>1374</v>
      </c>
      <c r="J54" s="290">
        <v>1253</v>
      </c>
      <c r="K54" s="290">
        <v>1229</v>
      </c>
      <c r="L54" s="290">
        <v>1161</v>
      </c>
      <c r="M54" s="290">
        <v>881</v>
      </c>
      <c r="N54" s="290">
        <v>655</v>
      </c>
      <c r="O54" s="290">
        <v>621</v>
      </c>
      <c r="P54" s="290">
        <v>618</v>
      </c>
    </row>
    <row r="55" spans="1:16" ht="12.75">
      <c r="A55" s="290">
        <f>AT3A_Schools_PS!A55</f>
        <v>46</v>
      </c>
      <c r="B55" s="290" t="str">
        <f>AT3A_Schools_PS!B55</f>
        <v>46-KUSHINAGAR</v>
      </c>
      <c r="C55" s="407">
        <f>'AT-3'!G54</f>
        <v>3197</v>
      </c>
      <c r="D55" s="290">
        <v>2848</v>
      </c>
      <c r="E55" s="290">
        <v>2814</v>
      </c>
      <c r="F55" s="290">
        <v>2812</v>
      </c>
      <c r="G55" s="290">
        <v>2812</v>
      </c>
      <c r="H55" s="290">
        <v>2811</v>
      </c>
      <c r="I55" s="290">
        <v>2734</v>
      </c>
      <c r="J55" s="290">
        <v>2255</v>
      </c>
      <c r="K55" s="290">
        <v>2029</v>
      </c>
      <c r="L55" s="290">
        <v>2023</v>
      </c>
      <c r="M55" s="290">
        <v>1885</v>
      </c>
      <c r="N55" s="290">
        <v>838</v>
      </c>
      <c r="O55" s="290">
        <v>752</v>
      </c>
      <c r="P55" s="290">
        <v>475</v>
      </c>
    </row>
    <row r="56" spans="1:16" ht="12.75">
      <c r="A56" s="290">
        <f>AT3A_Schools_PS!A56</f>
        <v>47</v>
      </c>
      <c r="B56" s="290" t="str">
        <f>AT3A_Schools_PS!B56</f>
        <v>47-LAKHIMPUR KHERI</v>
      </c>
      <c r="C56" s="407">
        <f>'AT-3'!G55</f>
        <v>3930</v>
      </c>
      <c r="D56" s="290">
        <v>3718</v>
      </c>
      <c r="E56" s="290">
        <v>3718</v>
      </c>
      <c r="F56" s="290">
        <v>3695</v>
      </c>
      <c r="G56" s="290">
        <v>3649</v>
      </c>
      <c r="H56" s="290">
        <v>3574</v>
      </c>
      <c r="I56" s="290">
        <v>3552</v>
      </c>
      <c r="J56" s="290">
        <v>3499</v>
      </c>
      <c r="K56" s="290">
        <v>3433</v>
      </c>
      <c r="L56" s="290">
        <v>3052</v>
      </c>
      <c r="M56" s="290">
        <v>3040</v>
      </c>
      <c r="N56" s="290">
        <v>2648</v>
      </c>
      <c r="O56" s="290">
        <v>2346</v>
      </c>
      <c r="P56" s="290">
        <v>2155</v>
      </c>
    </row>
    <row r="57" spans="1:16" ht="12.75">
      <c r="A57" s="290">
        <f>AT3A_Schools_PS!A57</f>
        <v>48</v>
      </c>
      <c r="B57" s="290" t="str">
        <f>AT3A_Schools_PS!B57</f>
        <v>48-LALITPUR</v>
      </c>
      <c r="C57" s="407">
        <f>'AT-3'!G56</f>
        <v>1562</v>
      </c>
      <c r="D57" s="290">
        <v>1560</v>
      </c>
      <c r="E57" s="290">
        <v>1393</v>
      </c>
      <c r="F57" s="290">
        <v>1386</v>
      </c>
      <c r="G57" s="290">
        <v>1386</v>
      </c>
      <c r="H57" s="290">
        <v>1271</v>
      </c>
      <c r="I57" s="290">
        <v>1268</v>
      </c>
      <c r="J57" s="290">
        <v>1264</v>
      </c>
      <c r="K57" s="290">
        <v>1067</v>
      </c>
      <c r="L57" s="290">
        <v>1065</v>
      </c>
      <c r="M57" s="290">
        <v>1054</v>
      </c>
      <c r="N57" s="290"/>
      <c r="O57" s="290"/>
      <c r="P57" s="290"/>
    </row>
    <row r="58" spans="1:16" ht="12.75">
      <c r="A58" s="290">
        <f>AT3A_Schools_PS!A58</f>
        <v>49</v>
      </c>
      <c r="B58" s="290" t="str">
        <f>AT3A_Schools_PS!B58</f>
        <v>49-LUCKNOW</v>
      </c>
      <c r="C58" s="407">
        <f>'AT-3'!G57</f>
        <v>2089</v>
      </c>
      <c r="D58" s="290">
        <v>1966</v>
      </c>
      <c r="E58" s="290">
        <v>1894</v>
      </c>
      <c r="F58" s="290">
        <v>1882</v>
      </c>
      <c r="G58" s="290">
        <v>1879</v>
      </c>
      <c r="H58" s="290">
        <v>1856</v>
      </c>
      <c r="I58" s="290">
        <v>1854</v>
      </c>
      <c r="J58" s="290">
        <v>1847</v>
      </c>
      <c r="K58" s="290">
        <v>1846</v>
      </c>
      <c r="L58" s="290">
        <v>1846</v>
      </c>
      <c r="M58" s="290">
        <v>1844</v>
      </c>
      <c r="N58" s="290">
        <v>1578</v>
      </c>
      <c r="O58" s="290">
        <v>1084</v>
      </c>
      <c r="P58" s="290">
        <v>864</v>
      </c>
    </row>
    <row r="59" spans="1:16" ht="12.75">
      <c r="A59" s="290">
        <f>AT3A_Schools_PS!A59</f>
        <v>50</v>
      </c>
      <c r="B59" s="290" t="str">
        <f>AT3A_Schools_PS!B59</f>
        <v>50-MAHOBA</v>
      </c>
      <c r="C59" s="407">
        <f>'AT-3'!G58</f>
        <v>1054</v>
      </c>
      <c r="D59" s="290">
        <v>973</v>
      </c>
      <c r="E59" s="290">
        <v>951</v>
      </c>
      <c r="F59" s="290">
        <v>951</v>
      </c>
      <c r="G59" s="290">
        <v>951</v>
      </c>
      <c r="H59" s="290">
        <v>949</v>
      </c>
      <c r="I59" s="290">
        <v>948</v>
      </c>
      <c r="J59" s="290">
        <v>947</v>
      </c>
      <c r="K59" s="290">
        <v>947</v>
      </c>
      <c r="L59" s="290">
        <v>906</v>
      </c>
      <c r="M59" s="290">
        <v>895</v>
      </c>
      <c r="N59" s="290">
        <v>473</v>
      </c>
      <c r="O59" s="290">
        <v>238</v>
      </c>
      <c r="P59" s="290">
        <v>200</v>
      </c>
    </row>
    <row r="60" spans="1:16" ht="12.75">
      <c r="A60" s="290">
        <f>AT3A_Schools_PS!A60</f>
        <v>51</v>
      </c>
      <c r="B60" s="290" t="str">
        <f>AT3A_Schools_PS!B60</f>
        <v>51-MAHRAJGANJ</v>
      </c>
      <c r="C60" s="407">
        <f>'AT-3'!G59</f>
        <v>2240</v>
      </c>
      <c r="D60" s="290">
        <v>2146</v>
      </c>
      <c r="E60" s="290">
        <v>2046</v>
      </c>
      <c r="F60" s="290">
        <v>2041</v>
      </c>
      <c r="G60" s="290">
        <v>2041</v>
      </c>
      <c r="H60" s="290">
        <v>2005</v>
      </c>
      <c r="I60" s="290">
        <v>2005</v>
      </c>
      <c r="J60" s="290">
        <v>1960</v>
      </c>
      <c r="K60" s="290">
        <v>1901</v>
      </c>
      <c r="L60" s="290">
        <v>1765</v>
      </c>
      <c r="M60" s="290">
        <v>1725</v>
      </c>
      <c r="N60" s="290">
        <v>1304</v>
      </c>
      <c r="O60" s="290">
        <v>942</v>
      </c>
      <c r="P60" s="290">
        <v>638</v>
      </c>
    </row>
    <row r="61" spans="1:16" ht="12.75">
      <c r="A61" s="290">
        <f>AT3A_Schools_PS!A61</f>
        <v>52</v>
      </c>
      <c r="B61" s="290" t="str">
        <f>AT3A_Schools_PS!B61</f>
        <v>52-MAINPURI</v>
      </c>
      <c r="C61" s="407">
        <f>'AT-3'!G60</f>
        <v>2238</v>
      </c>
      <c r="D61" s="290">
        <v>359</v>
      </c>
      <c r="E61" s="290">
        <v>278</v>
      </c>
      <c r="F61" s="290">
        <v>276</v>
      </c>
      <c r="G61" s="290">
        <v>275</v>
      </c>
      <c r="H61" s="290">
        <v>273</v>
      </c>
      <c r="I61" s="290">
        <v>211</v>
      </c>
      <c r="J61" s="290">
        <v>206</v>
      </c>
      <c r="K61" s="290">
        <v>204</v>
      </c>
      <c r="L61" s="290">
        <v>43</v>
      </c>
      <c r="M61" s="290">
        <v>21</v>
      </c>
      <c r="N61" s="290">
        <v>20</v>
      </c>
      <c r="O61" s="290">
        <v>19</v>
      </c>
      <c r="P61" s="290">
        <v>15</v>
      </c>
    </row>
    <row r="62" spans="1:16" ht="12.75">
      <c r="A62" s="290">
        <f>AT3A_Schools_PS!A62</f>
        <v>53</v>
      </c>
      <c r="B62" s="290" t="str">
        <f>AT3A_Schools_PS!B62</f>
        <v>53-MATHURA</v>
      </c>
      <c r="C62" s="407">
        <f>'AT-3'!G61</f>
        <v>2077</v>
      </c>
      <c r="D62" s="290">
        <v>1842</v>
      </c>
      <c r="E62" s="290">
        <v>1842</v>
      </c>
      <c r="F62" s="290">
        <v>1842</v>
      </c>
      <c r="G62" s="290">
        <v>1842</v>
      </c>
      <c r="H62" s="290">
        <v>1842</v>
      </c>
      <c r="I62" s="290">
        <v>1763</v>
      </c>
      <c r="J62" s="290">
        <v>1762</v>
      </c>
      <c r="K62" s="290">
        <v>1673</v>
      </c>
      <c r="L62" s="290">
        <v>1613</v>
      </c>
      <c r="M62" s="290">
        <v>1603</v>
      </c>
      <c r="N62" s="290">
        <v>1579</v>
      </c>
      <c r="O62" s="290">
        <v>1506</v>
      </c>
      <c r="P62" s="290">
        <v>1506</v>
      </c>
    </row>
    <row r="63" spans="1:16" ht="12.75">
      <c r="A63" s="290">
        <f>AT3A_Schools_PS!A63</f>
        <v>54</v>
      </c>
      <c r="B63" s="290" t="str">
        <f>AT3A_Schools_PS!B63</f>
        <v>54-MAU</v>
      </c>
      <c r="C63" s="407">
        <f>'AT-3'!G62</f>
        <v>1756</v>
      </c>
      <c r="D63" s="290">
        <v>949</v>
      </c>
      <c r="E63" s="290">
        <v>714</v>
      </c>
      <c r="F63" s="290">
        <v>703</v>
      </c>
      <c r="G63" s="290">
        <v>703</v>
      </c>
      <c r="H63" s="290">
        <v>702</v>
      </c>
      <c r="I63" s="290">
        <v>702</v>
      </c>
      <c r="J63" s="290">
        <v>702</v>
      </c>
      <c r="K63" s="290">
        <v>702</v>
      </c>
      <c r="L63" s="290">
        <v>702</v>
      </c>
      <c r="M63" s="290">
        <v>672</v>
      </c>
      <c r="N63" s="290">
        <v>671</v>
      </c>
      <c r="O63" s="290">
        <v>671</v>
      </c>
      <c r="P63" s="290">
        <v>536</v>
      </c>
    </row>
    <row r="64" spans="1:16" ht="12.75">
      <c r="A64" s="290">
        <f>AT3A_Schools_PS!A64</f>
        <v>55</v>
      </c>
      <c r="B64" s="290" t="str">
        <f>AT3A_Schools_PS!B64</f>
        <v>55-MEERUT</v>
      </c>
      <c r="C64" s="407">
        <f>'AT-3'!G63</f>
        <v>1539</v>
      </c>
      <c r="D64" s="290">
        <v>1423</v>
      </c>
      <c r="E64" s="290">
        <v>1312</v>
      </c>
      <c r="F64" s="290">
        <v>1312</v>
      </c>
      <c r="G64" s="290">
        <v>1312</v>
      </c>
      <c r="H64" s="290">
        <v>1276</v>
      </c>
      <c r="I64" s="290">
        <v>1211</v>
      </c>
      <c r="J64" s="290">
        <v>1211</v>
      </c>
      <c r="K64" s="290">
        <v>1192</v>
      </c>
      <c r="L64" s="290">
        <v>1114</v>
      </c>
      <c r="M64" s="290">
        <v>1042</v>
      </c>
      <c r="N64" s="290">
        <v>832</v>
      </c>
      <c r="O64" s="290">
        <v>784</v>
      </c>
      <c r="P64" s="290">
        <v>772</v>
      </c>
    </row>
    <row r="65" spans="1:16" ht="12.75">
      <c r="A65" s="290">
        <f>AT3A_Schools_PS!A65</f>
        <v>56</v>
      </c>
      <c r="B65" s="290" t="str">
        <f>AT3A_Schools_PS!B65</f>
        <v>56-MIRZAPUR</v>
      </c>
      <c r="C65" s="407">
        <f>'AT-3'!G64</f>
        <v>2323</v>
      </c>
      <c r="D65" s="290">
        <v>2297</v>
      </c>
      <c r="E65" s="290">
        <v>2273</v>
      </c>
      <c r="F65" s="290">
        <v>2273</v>
      </c>
      <c r="G65" s="290">
        <v>2273</v>
      </c>
      <c r="H65" s="290">
        <v>2273</v>
      </c>
      <c r="I65" s="290">
        <v>2273</v>
      </c>
      <c r="J65" s="290">
        <v>2272</v>
      </c>
      <c r="K65" s="290">
        <v>2272</v>
      </c>
      <c r="L65" s="290">
        <v>2272</v>
      </c>
      <c r="M65" s="290">
        <v>2268</v>
      </c>
      <c r="N65" s="290">
        <v>2265</v>
      </c>
      <c r="O65" s="290">
        <v>2263</v>
      </c>
      <c r="P65" s="290">
        <v>2066</v>
      </c>
    </row>
    <row r="66" spans="1:16" ht="12.75">
      <c r="A66" s="290">
        <f>AT3A_Schools_PS!A66</f>
        <v>57</v>
      </c>
      <c r="B66" s="290" t="str">
        <f>AT3A_Schools_PS!B66</f>
        <v>57-MORADABAD</v>
      </c>
      <c r="C66" s="407">
        <f>'AT-3'!G65</f>
        <v>1831</v>
      </c>
      <c r="D66" s="290">
        <v>1852</v>
      </c>
      <c r="E66" s="290">
        <v>1775</v>
      </c>
      <c r="F66" s="290">
        <v>1775</v>
      </c>
      <c r="G66" s="290">
        <v>1775</v>
      </c>
      <c r="H66" s="290">
        <v>1775</v>
      </c>
      <c r="I66" s="290">
        <v>1775</v>
      </c>
      <c r="J66" s="290">
        <v>1775</v>
      </c>
      <c r="K66" s="290">
        <v>1775</v>
      </c>
      <c r="L66" s="290">
        <v>1775</v>
      </c>
      <c r="M66" s="290">
        <v>1775</v>
      </c>
      <c r="N66" s="290">
        <v>1775</v>
      </c>
      <c r="O66" s="290">
        <v>1775</v>
      </c>
      <c r="P66" s="290">
        <v>1775</v>
      </c>
    </row>
    <row r="67" spans="1:16" ht="12.75">
      <c r="A67" s="290">
        <f>AT3A_Schools_PS!A67</f>
        <v>58</v>
      </c>
      <c r="B67" s="290" t="str">
        <f>AT3A_Schools_PS!B67</f>
        <v>58-MUZAFFARNAGAR</v>
      </c>
      <c r="C67" s="407">
        <f>'AT-3'!G66</f>
        <v>1384</v>
      </c>
      <c r="D67" s="290">
        <v>1264</v>
      </c>
      <c r="E67" s="290">
        <v>1256</v>
      </c>
      <c r="F67" s="290">
        <v>1177</v>
      </c>
      <c r="G67" s="290">
        <v>1176</v>
      </c>
      <c r="H67" s="290">
        <v>1098</v>
      </c>
      <c r="I67" s="290">
        <v>1095</v>
      </c>
      <c r="J67" s="290">
        <v>1095</v>
      </c>
      <c r="K67" s="290">
        <v>1095</v>
      </c>
      <c r="L67" s="290">
        <v>1092</v>
      </c>
      <c r="M67" s="290">
        <v>1092</v>
      </c>
      <c r="N67" s="290">
        <v>1092</v>
      </c>
      <c r="O67" s="290">
        <v>1092</v>
      </c>
      <c r="P67" s="290">
        <v>988</v>
      </c>
    </row>
    <row r="68" spans="1:16" ht="12.75">
      <c r="A68" s="290">
        <f>AT3A_Schools_PS!A68</f>
        <v>59</v>
      </c>
      <c r="B68" s="290" t="str">
        <f>AT3A_Schools_PS!B68</f>
        <v>59-PILIBHIT</v>
      </c>
      <c r="C68" s="407">
        <f>'AT-3'!G67</f>
        <v>1843</v>
      </c>
      <c r="D68" s="290">
        <v>1349</v>
      </c>
      <c r="E68" s="290">
        <v>1328</v>
      </c>
      <c r="F68" s="290">
        <v>1325</v>
      </c>
      <c r="G68" s="290">
        <v>1325</v>
      </c>
      <c r="H68" s="290">
        <v>1325</v>
      </c>
      <c r="I68" s="290">
        <v>1325</v>
      </c>
      <c r="J68" s="290">
        <v>1324</v>
      </c>
      <c r="K68" s="290">
        <v>1314</v>
      </c>
      <c r="L68" s="290">
        <v>864</v>
      </c>
      <c r="M68" s="290">
        <v>657</v>
      </c>
      <c r="N68" s="290">
        <v>569</v>
      </c>
      <c r="O68" s="290">
        <v>568</v>
      </c>
      <c r="P68" s="290">
        <v>445</v>
      </c>
    </row>
    <row r="69" spans="1:16" ht="12.75">
      <c r="A69" s="290">
        <f>AT3A_Schools_PS!A69</f>
        <v>60</v>
      </c>
      <c r="B69" s="290" t="str">
        <f>AT3A_Schools_PS!B69</f>
        <v>60-PRATAPGARH</v>
      </c>
      <c r="C69" s="407">
        <f>'AT-3'!G68</f>
        <v>2949</v>
      </c>
      <c r="D69" s="290">
        <v>2922</v>
      </c>
      <c r="E69" s="290">
        <v>2909</v>
      </c>
      <c r="F69" s="290">
        <v>2908</v>
      </c>
      <c r="G69" s="290">
        <v>2908</v>
      </c>
      <c r="H69" s="290">
        <v>2908</v>
      </c>
      <c r="I69" s="290">
        <v>2908</v>
      </c>
      <c r="J69" s="290">
        <v>2908</v>
      </c>
      <c r="K69" s="290">
        <v>2908</v>
      </c>
      <c r="L69" s="290">
        <v>2908</v>
      </c>
      <c r="M69" s="290">
        <v>2757</v>
      </c>
      <c r="N69" s="290">
        <v>2726</v>
      </c>
      <c r="O69" s="290">
        <v>2700</v>
      </c>
      <c r="P69" s="290">
        <v>2696</v>
      </c>
    </row>
    <row r="70" spans="1:16" ht="12.75">
      <c r="A70" s="290">
        <f>AT3A_Schools_PS!A70</f>
        <v>61</v>
      </c>
      <c r="B70" s="290" t="str">
        <f>AT3A_Schools_PS!B70</f>
        <v>61-RAI BAREILY</v>
      </c>
      <c r="C70" s="407">
        <f>'AT-3'!G69</f>
        <v>2705</v>
      </c>
      <c r="D70" s="290">
        <v>2325</v>
      </c>
      <c r="E70" s="290">
        <v>2214</v>
      </c>
      <c r="F70" s="290">
        <v>2196</v>
      </c>
      <c r="G70" s="290">
        <v>2190</v>
      </c>
      <c r="H70" s="290">
        <v>2190</v>
      </c>
      <c r="I70" s="290">
        <v>2167</v>
      </c>
      <c r="J70" s="290">
        <v>2160</v>
      </c>
      <c r="K70" s="290">
        <v>2034</v>
      </c>
      <c r="L70" s="290">
        <v>1867</v>
      </c>
      <c r="M70" s="290">
        <v>1548</v>
      </c>
      <c r="N70" s="290">
        <v>1371</v>
      </c>
      <c r="O70" s="290">
        <v>1258</v>
      </c>
      <c r="P70" s="290">
        <v>876</v>
      </c>
    </row>
    <row r="71" spans="1:16" ht="12.75">
      <c r="A71" s="290">
        <f>AT3A_Schools_PS!A71</f>
        <v>62</v>
      </c>
      <c r="B71" s="290" t="str">
        <f>AT3A_Schools_PS!B71</f>
        <v>62-RAMPUR</v>
      </c>
      <c r="C71" s="407">
        <f>'AT-3'!G70</f>
        <v>2063</v>
      </c>
      <c r="D71" s="290">
        <v>1917</v>
      </c>
      <c r="E71" s="290">
        <v>1470</v>
      </c>
      <c r="F71" s="290">
        <v>1470</v>
      </c>
      <c r="G71" s="290">
        <v>1276</v>
      </c>
      <c r="H71" s="290">
        <v>1276</v>
      </c>
      <c r="I71" s="290">
        <v>1276</v>
      </c>
      <c r="J71" s="290">
        <v>1276</v>
      </c>
      <c r="K71" s="290">
        <v>1276</v>
      </c>
      <c r="L71" s="290">
        <v>1276</v>
      </c>
      <c r="M71" s="290">
        <v>77</v>
      </c>
      <c r="N71" s="290">
        <v>77</v>
      </c>
      <c r="O71" s="290">
        <v>77</v>
      </c>
      <c r="P71" s="290">
        <v>77</v>
      </c>
    </row>
    <row r="72" spans="1:16" ht="12.75">
      <c r="A72" s="290">
        <f>AT3A_Schools_PS!A72</f>
        <v>63</v>
      </c>
      <c r="B72" s="290" t="str">
        <f>AT3A_Schools_PS!B72</f>
        <v>63-SAHARANPUR</v>
      </c>
      <c r="C72" s="407">
        <f>'AT-3'!G71</f>
        <v>2064</v>
      </c>
      <c r="D72" s="290">
        <v>2064</v>
      </c>
      <c r="E72" s="290">
        <v>2064</v>
      </c>
      <c r="F72" s="290">
        <v>2064</v>
      </c>
      <c r="G72" s="290">
        <v>2064</v>
      </c>
      <c r="H72" s="290">
        <v>2064</v>
      </c>
      <c r="I72" s="290">
        <v>2064</v>
      </c>
      <c r="J72" s="290">
        <v>2064</v>
      </c>
      <c r="K72" s="290">
        <v>2064</v>
      </c>
      <c r="L72" s="290">
        <v>2064</v>
      </c>
      <c r="M72" s="290">
        <v>2064</v>
      </c>
      <c r="N72" s="290">
        <v>2064</v>
      </c>
      <c r="O72" s="290">
        <v>2064</v>
      </c>
      <c r="P72" s="290">
        <v>2064</v>
      </c>
    </row>
    <row r="73" spans="1:16" ht="12.75">
      <c r="A73" s="290">
        <f>AT3A_Schools_PS!A73</f>
        <v>64</v>
      </c>
      <c r="B73" s="290" t="str">
        <f>AT3A_Schools_PS!B73</f>
        <v>64-SANTKABIR NAGAR</v>
      </c>
      <c r="C73" s="407">
        <f>'AT-3'!G72</f>
        <v>1603</v>
      </c>
      <c r="D73" s="290">
        <v>1577</v>
      </c>
      <c r="E73" s="290">
        <v>1552</v>
      </c>
      <c r="F73" s="290">
        <v>1552</v>
      </c>
      <c r="G73" s="290">
        <v>1549</v>
      </c>
      <c r="H73" s="290">
        <v>1549</v>
      </c>
      <c r="I73" s="290">
        <v>1549</v>
      </c>
      <c r="J73" s="290">
        <v>1517</v>
      </c>
      <c r="K73" s="290">
        <v>1294</v>
      </c>
      <c r="L73" s="290">
        <v>1228</v>
      </c>
      <c r="M73" s="290">
        <v>1228</v>
      </c>
      <c r="N73" s="290">
        <v>1228</v>
      </c>
      <c r="O73" s="290">
        <v>1228</v>
      </c>
      <c r="P73" s="290">
        <v>1228</v>
      </c>
    </row>
    <row r="74" spans="1:16" ht="12.75">
      <c r="A74" s="290">
        <f>AT3A_Schools_PS!A74</f>
        <v>65</v>
      </c>
      <c r="B74" s="290" t="str">
        <f>AT3A_Schools_PS!B74</f>
        <v>65-SHAHJAHANPUR</v>
      </c>
      <c r="C74" s="407">
        <f>'AT-3'!G73</f>
        <v>3274</v>
      </c>
      <c r="D74" s="290">
        <v>3271</v>
      </c>
      <c r="E74" s="290">
        <v>3271</v>
      </c>
      <c r="F74" s="290">
        <v>3271</v>
      </c>
      <c r="G74" s="290">
        <v>3271</v>
      </c>
      <c r="H74" s="290">
        <v>3258</v>
      </c>
      <c r="I74" s="290">
        <v>3256</v>
      </c>
      <c r="J74" s="290">
        <v>3256</v>
      </c>
      <c r="K74" s="290">
        <v>3256</v>
      </c>
      <c r="L74" s="290">
        <v>3175</v>
      </c>
      <c r="M74" s="290">
        <v>2930</v>
      </c>
      <c r="N74" s="290">
        <v>2634</v>
      </c>
      <c r="O74" s="290">
        <v>2232</v>
      </c>
      <c r="P74" s="290">
        <v>2090</v>
      </c>
    </row>
    <row r="75" spans="1:16" ht="12.75">
      <c r="A75" s="290">
        <f>AT3A_Schools_PS!A75</f>
        <v>66</v>
      </c>
      <c r="B75" s="290" t="str">
        <f>AT3A_Schools_PS!B75</f>
        <v>66-SHRAWASTI</v>
      </c>
      <c r="C75" s="407">
        <f>'AT-3'!G74</f>
        <v>1295</v>
      </c>
      <c r="D75" s="290">
        <v>1295</v>
      </c>
      <c r="E75" s="290">
        <v>1295</v>
      </c>
      <c r="F75" s="290">
        <v>1295</v>
      </c>
      <c r="G75" s="290">
        <v>1295</v>
      </c>
      <c r="H75" s="290">
        <v>1295</v>
      </c>
      <c r="I75" s="290">
        <v>1295</v>
      </c>
      <c r="J75" s="290">
        <v>1295</v>
      </c>
      <c r="K75" s="290">
        <v>1295</v>
      </c>
      <c r="L75" s="290">
        <v>1295</v>
      </c>
      <c r="M75" s="290">
        <v>1295</v>
      </c>
      <c r="N75" s="290">
        <v>1278</v>
      </c>
      <c r="O75" s="290">
        <v>1278</v>
      </c>
      <c r="P75" s="290">
        <v>516</v>
      </c>
    </row>
    <row r="76" spans="1:16" ht="12.75">
      <c r="A76" s="290">
        <f>AT3A_Schools_PS!A76</f>
        <v>67</v>
      </c>
      <c r="B76" s="290" t="str">
        <f>AT3A_Schools_PS!B76</f>
        <v>67-SIDDHARTHNAGAR</v>
      </c>
      <c r="C76" s="407">
        <f>'AT-3'!G75</f>
        <v>2752</v>
      </c>
      <c r="D76" s="290">
        <v>2035</v>
      </c>
      <c r="E76" s="290">
        <v>1367</v>
      </c>
      <c r="F76" s="290">
        <v>1349</v>
      </c>
      <c r="G76" s="290">
        <v>1349</v>
      </c>
      <c r="H76" s="290">
        <v>1287</v>
      </c>
      <c r="I76" s="290">
        <v>1286</v>
      </c>
      <c r="J76" s="290">
        <v>1276</v>
      </c>
      <c r="K76" s="290">
        <v>5</v>
      </c>
      <c r="L76" s="290">
        <v>2</v>
      </c>
      <c r="M76" s="290">
        <v>2</v>
      </c>
      <c r="N76" s="290"/>
      <c r="O76" s="290"/>
      <c r="P76" s="290"/>
    </row>
    <row r="77" spans="1:16" ht="12.75">
      <c r="A77" s="290">
        <f>AT3A_Schools_PS!A77</f>
        <v>68</v>
      </c>
      <c r="B77" s="290" t="str">
        <f>AT3A_Schools_PS!B77</f>
        <v>68-SITAPUR</v>
      </c>
      <c r="C77" s="407">
        <f>'AT-3'!G76</f>
        <v>4338</v>
      </c>
      <c r="D77" s="290">
        <v>4135</v>
      </c>
      <c r="E77" s="290">
        <v>3833</v>
      </c>
      <c r="F77" s="290">
        <v>3833</v>
      </c>
      <c r="G77" s="290">
        <v>3833</v>
      </c>
      <c r="H77" s="290">
        <v>3816</v>
      </c>
      <c r="I77" s="290">
        <v>3802</v>
      </c>
      <c r="J77" s="290">
        <v>3501</v>
      </c>
      <c r="K77" s="290">
        <v>3024</v>
      </c>
      <c r="L77" s="290">
        <v>1825</v>
      </c>
      <c r="M77" s="290">
        <v>1681</v>
      </c>
      <c r="N77" s="290">
        <v>1486</v>
      </c>
      <c r="O77" s="290">
        <v>1071</v>
      </c>
      <c r="P77" s="290">
        <v>870</v>
      </c>
    </row>
    <row r="78" spans="1:16" ht="12.75">
      <c r="A78" s="290">
        <f>AT3A_Schools_PS!A78</f>
        <v>69</v>
      </c>
      <c r="B78" s="290" t="str">
        <f>AT3A_Schools_PS!B78</f>
        <v>69-SONBHADRA</v>
      </c>
      <c r="C78" s="407">
        <f>'AT-3'!G77</f>
        <v>2490</v>
      </c>
      <c r="D78" s="290">
        <v>2271</v>
      </c>
      <c r="E78" s="290">
        <v>2126</v>
      </c>
      <c r="F78" s="290">
        <v>2123</v>
      </c>
      <c r="G78" s="290">
        <v>2122</v>
      </c>
      <c r="H78" s="290">
        <v>2112</v>
      </c>
      <c r="I78" s="290">
        <v>2081</v>
      </c>
      <c r="J78" s="290">
        <v>2077</v>
      </c>
      <c r="K78" s="290">
        <v>1901</v>
      </c>
      <c r="L78" s="290">
        <v>1712</v>
      </c>
      <c r="M78" s="290">
        <v>1682</v>
      </c>
      <c r="N78" s="290">
        <v>1330</v>
      </c>
      <c r="O78" s="290">
        <v>1302</v>
      </c>
      <c r="P78" s="290">
        <v>683</v>
      </c>
    </row>
    <row r="79" spans="1:16" ht="12.75">
      <c r="A79" s="290">
        <f>AT3A_Schools_PS!A79</f>
        <v>70</v>
      </c>
      <c r="B79" s="290" t="str">
        <f>AT3A_Schools_PS!B79</f>
        <v>70-SULTANPUR</v>
      </c>
      <c r="C79" s="407">
        <f>'AT-3'!G78</f>
        <v>2471</v>
      </c>
      <c r="D79" s="290">
        <v>2443</v>
      </c>
      <c r="E79" s="290">
        <v>2443</v>
      </c>
      <c r="F79" s="290">
        <v>2443</v>
      </c>
      <c r="G79" s="290">
        <v>2443</v>
      </c>
      <c r="H79" s="290">
        <v>2443</v>
      </c>
      <c r="I79" s="290">
        <v>2443</v>
      </c>
      <c r="J79" s="290">
        <v>2443</v>
      </c>
      <c r="K79" s="290">
        <v>2443</v>
      </c>
      <c r="L79" s="290">
        <v>2443</v>
      </c>
      <c r="M79" s="290">
        <v>2443</v>
      </c>
      <c r="N79" s="290">
        <v>2442</v>
      </c>
      <c r="O79" s="290">
        <v>2442</v>
      </c>
      <c r="P79" s="290">
        <v>2431</v>
      </c>
    </row>
    <row r="80" spans="1:16" ht="12.75">
      <c r="A80" s="290">
        <f>AT3A_Schools_PS!A80</f>
        <v>71</v>
      </c>
      <c r="B80" s="290" t="str">
        <f>AT3A_Schools_PS!B80</f>
        <v>71-UNNAO</v>
      </c>
      <c r="C80" s="407">
        <f>'AT-3'!G79</f>
        <v>3240</v>
      </c>
      <c r="D80" s="290">
        <v>3144</v>
      </c>
      <c r="E80" s="290">
        <v>3140</v>
      </c>
      <c r="F80" s="290">
        <v>3139</v>
      </c>
      <c r="G80" s="290">
        <v>3139</v>
      </c>
      <c r="H80" s="290">
        <v>3139</v>
      </c>
      <c r="I80" s="290">
        <v>3137</v>
      </c>
      <c r="J80" s="290">
        <v>3133</v>
      </c>
      <c r="K80" s="290">
        <v>3128</v>
      </c>
      <c r="L80" s="290">
        <v>3115</v>
      </c>
      <c r="M80" s="290">
        <v>3114</v>
      </c>
      <c r="N80" s="290">
        <v>3105</v>
      </c>
      <c r="O80" s="290">
        <v>3101</v>
      </c>
      <c r="P80" s="290">
        <v>2891</v>
      </c>
    </row>
    <row r="81" spans="1:16" ht="12.75">
      <c r="A81" s="290">
        <f>AT3A_Schools_PS!A81</f>
        <v>72</v>
      </c>
      <c r="B81" s="290" t="str">
        <f>AT3A_Schools_PS!B81</f>
        <v>72-VARANASI</v>
      </c>
      <c r="C81" s="407">
        <f>'AT-3'!G80</f>
        <v>1610</v>
      </c>
      <c r="D81" s="290">
        <v>1438</v>
      </c>
      <c r="E81" s="290">
        <v>1415</v>
      </c>
      <c r="F81" s="290">
        <v>1415</v>
      </c>
      <c r="G81" s="290">
        <v>1415</v>
      </c>
      <c r="H81" s="290">
        <v>1415</v>
      </c>
      <c r="I81" s="290">
        <v>1414</v>
      </c>
      <c r="J81" s="290">
        <v>1409</v>
      </c>
      <c r="K81" s="290">
        <v>1269</v>
      </c>
      <c r="L81" s="290">
        <v>1260</v>
      </c>
      <c r="M81" s="290">
        <v>1125</v>
      </c>
      <c r="N81" s="290">
        <v>1083</v>
      </c>
      <c r="O81" s="290">
        <v>1042</v>
      </c>
      <c r="P81" s="290">
        <v>665</v>
      </c>
    </row>
    <row r="82" spans="1:16" ht="12.75">
      <c r="A82" s="290">
        <f>AT3A_Schools_PS!A82</f>
        <v>73</v>
      </c>
      <c r="B82" s="290" t="str">
        <f>AT3A_Schools_PS!B82</f>
        <v>73-SAMBHAL</v>
      </c>
      <c r="C82" s="407">
        <f>'AT-3'!G81</f>
        <v>1582</v>
      </c>
      <c r="D82" s="290">
        <v>1520</v>
      </c>
      <c r="E82" s="290">
        <v>835</v>
      </c>
      <c r="F82" s="290">
        <v>833</v>
      </c>
      <c r="G82" s="290">
        <v>832</v>
      </c>
      <c r="H82" s="290">
        <v>832</v>
      </c>
      <c r="I82" s="290">
        <v>830</v>
      </c>
      <c r="J82" s="290"/>
      <c r="K82" s="290"/>
      <c r="L82" s="290"/>
      <c r="M82" s="290"/>
      <c r="N82" s="290"/>
      <c r="O82" s="290"/>
      <c r="P82" s="290"/>
    </row>
    <row r="83" spans="1:16" ht="12.75">
      <c r="A83" s="290">
        <f>AT3A_Schools_PS!A83</f>
        <v>74</v>
      </c>
      <c r="B83" s="290" t="str">
        <f>AT3A_Schools_PS!B83</f>
        <v>74-HAPUR</v>
      </c>
      <c r="C83" s="407">
        <f>'AT-3'!G82</f>
        <v>700</v>
      </c>
      <c r="D83" s="290">
        <v>701</v>
      </c>
      <c r="E83" s="290">
        <v>701</v>
      </c>
      <c r="F83" s="290">
        <v>701</v>
      </c>
      <c r="G83" s="290">
        <v>701</v>
      </c>
      <c r="H83" s="290">
        <v>701</v>
      </c>
      <c r="I83" s="290">
        <v>701</v>
      </c>
      <c r="J83" s="290">
        <v>701</v>
      </c>
      <c r="K83" s="290">
        <v>701</v>
      </c>
      <c r="L83" s="290">
        <v>701</v>
      </c>
      <c r="M83" s="290">
        <v>701</v>
      </c>
      <c r="N83" s="290">
        <v>700</v>
      </c>
      <c r="O83" s="290">
        <v>700</v>
      </c>
      <c r="P83" s="290">
        <v>700</v>
      </c>
    </row>
    <row r="84" spans="1:16" ht="12.75">
      <c r="A84" s="290">
        <f>AT3A_Schools_PS!A84</f>
        <v>75</v>
      </c>
      <c r="B84" s="290" t="str">
        <f>AT3A_Schools_PS!B84</f>
        <v>75-SHAMLI</v>
      </c>
      <c r="C84" s="407">
        <f>'AT-3'!G83</f>
        <v>800</v>
      </c>
      <c r="D84" s="290">
        <v>758</v>
      </c>
      <c r="E84" s="290">
        <v>758</v>
      </c>
      <c r="F84" s="290">
        <v>758</v>
      </c>
      <c r="G84" s="290">
        <v>758</v>
      </c>
      <c r="H84" s="290">
        <v>757</v>
      </c>
      <c r="I84" s="290">
        <v>757</v>
      </c>
      <c r="J84" s="290">
        <v>757</v>
      </c>
      <c r="K84" s="290">
        <v>757</v>
      </c>
      <c r="L84" s="290">
        <v>757</v>
      </c>
      <c r="M84" s="290">
        <v>757</v>
      </c>
      <c r="N84" s="290">
        <v>757</v>
      </c>
      <c r="O84" s="290">
        <v>625</v>
      </c>
      <c r="P84" s="290">
        <v>532</v>
      </c>
    </row>
    <row r="89" spans="1:16" ht="12.75">
      <c r="A89" s="197" t="str">
        <f>AT_2A_fundflow!A53</f>
        <v>Date:</v>
      </c>
      <c r="N89" s="362" t="str">
        <f>'AT-1'!J46</f>
        <v>(Signature)</v>
      </c>
    </row>
    <row r="90" spans="1:16" ht="12.75">
      <c r="A90" s="197" t="str">
        <f>AT_2A_fundflow!A54</f>
        <v>Place: LUCKNOW</v>
      </c>
      <c r="N90" s="362" t="str">
        <f>'AT-1'!J47</f>
        <v>Secretary Basic Education Department</v>
      </c>
    </row>
    <row r="91" spans="1:16" ht="12.75">
      <c r="M91" s="362" t="str">
        <f>'AT-1'!I48</f>
        <v>Seal:</v>
      </c>
    </row>
  </sheetData>
  <mergeCells count="9">
    <mergeCell ref="D6:D7"/>
    <mergeCell ref="E6:P6"/>
    <mergeCell ref="C6:C7"/>
    <mergeCell ref="A2:P2"/>
    <mergeCell ref="H1:I1"/>
    <mergeCell ref="A6:A7"/>
    <mergeCell ref="B6:B7"/>
    <mergeCell ref="A3:P3"/>
    <mergeCell ref="A4:P4"/>
  </mergeCells>
  <printOptions horizontalCentered="1"/>
  <pageMargins left="0.59055118110236227" right="0.59055118110236227" top="0.78740157480314965" bottom="0.59055118110236227" header="0.78740157480314965" footer="0.39370078740157483"/>
  <pageSetup paperSize="9" scale="97" fitToHeight="0" pageOrder="overThenDown" orientation="landscape" cellComments="atEnd" r:id="rId1"/>
  <headerFooter>
    <oddFooter>&amp;R&amp;P of &amp;N</oddFooter>
  </headerFooter>
</worksheet>
</file>

<file path=xl/worksheets/sheet48.xml><?xml version="1.0" encoding="utf-8"?>
<worksheet xmlns="http://schemas.openxmlformats.org/spreadsheetml/2006/main" xmlns:r="http://schemas.openxmlformats.org/officeDocument/2006/relationships">
  <sheetPr>
    <tabColor rgb="FF00B050"/>
    <outlinePr summaryBelow="0" summaryRight="0"/>
    <pageSetUpPr fitToPage="1"/>
  </sheetPr>
  <dimension ref="A1:AC91"/>
  <sheetViews>
    <sheetView view="pageBreakPreview" zoomScaleSheetLayoutView="100" workbookViewId="0">
      <pane xSplit="2" ySplit="9" topLeftCell="C73" activePane="bottomRight" state="frozen"/>
      <selection activeCell="D42" sqref="D42:F43"/>
      <selection pane="topRight" activeCell="D42" sqref="D42:F43"/>
      <selection pane="bottomLeft" activeCell="D42" sqref="D42:F43"/>
      <selection pane="bottomRight" activeCell="A85" sqref="A85"/>
    </sheetView>
  </sheetViews>
  <sheetFormatPr defaultColWidth="14.42578125" defaultRowHeight="15.75" customHeight="1"/>
  <cols>
    <col min="1" max="1" width="6.28515625" style="361" customWidth="1"/>
    <col min="2" max="2" width="21.42578125" style="361" customWidth="1"/>
    <col min="3" max="3" width="10.7109375" style="361" bestFit="1" customWidth="1"/>
    <col min="4" max="4" width="11" style="361" customWidth="1"/>
    <col min="5" max="13" width="7" style="361" bestFit="1" customWidth="1"/>
    <col min="14" max="14" width="7.140625" style="361" customWidth="1"/>
    <col min="15" max="15" width="7" style="361" bestFit="1" customWidth="1"/>
    <col min="16" max="16" width="7.140625" style="361" customWidth="1"/>
    <col min="17" max="16384" width="14.42578125" style="361"/>
  </cols>
  <sheetData>
    <row r="1" spans="1:29" ht="12.75">
      <c r="A1" s="277"/>
      <c r="B1" s="277"/>
      <c r="C1" s="277"/>
      <c r="D1" s="277"/>
      <c r="E1" s="277"/>
      <c r="F1" s="277"/>
      <c r="G1" s="277"/>
      <c r="H1" s="680"/>
      <c r="I1" s="680"/>
      <c r="J1" s="277"/>
      <c r="K1" s="277"/>
      <c r="L1" s="277"/>
      <c r="M1" s="277"/>
      <c r="N1" s="277"/>
      <c r="O1" s="277"/>
      <c r="P1" s="328" t="s">
        <v>552</v>
      </c>
    </row>
    <row r="2" spans="1:29" ht="12.75">
      <c r="A2" s="701" t="str">
        <f>'AT-2-S1 BUDGET'!A2</f>
        <v>[Mid Day Meal Scheme, U.P.]</v>
      </c>
      <c r="B2" s="680"/>
      <c r="C2" s="680"/>
      <c r="D2" s="680"/>
      <c r="E2" s="680"/>
      <c r="F2" s="680"/>
      <c r="G2" s="680"/>
      <c r="H2" s="680"/>
      <c r="I2" s="680"/>
      <c r="J2" s="680"/>
      <c r="K2" s="680"/>
      <c r="L2" s="680"/>
      <c r="M2" s="680"/>
      <c r="N2" s="680"/>
      <c r="O2" s="680"/>
      <c r="P2" s="680"/>
    </row>
    <row r="3" spans="1:29" ht="23.25">
      <c r="A3" s="704" t="str">
        <f>'AT-2-S1 BUDGET'!A3</f>
        <v>Annual Work Plan and Budget 2019-20</v>
      </c>
      <c r="B3" s="680"/>
      <c r="C3" s="680"/>
      <c r="D3" s="680"/>
      <c r="E3" s="680"/>
      <c r="F3" s="680"/>
      <c r="G3" s="680"/>
      <c r="H3" s="680"/>
      <c r="I3" s="680"/>
      <c r="J3" s="680"/>
      <c r="K3" s="680"/>
      <c r="L3" s="680"/>
      <c r="M3" s="680"/>
      <c r="N3" s="680"/>
      <c r="O3" s="680"/>
      <c r="P3" s="680"/>
    </row>
    <row r="4" spans="1:29" ht="12.75">
      <c r="A4" s="705" t="s">
        <v>958</v>
      </c>
      <c r="B4" s="680"/>
      <c r="C4" s="680"/>
      <c r="D4" s="680"/>
      <c r="E4" s="680"/>
      <c r="F4" s="680"/>
      <c r="G4" s="680"/>
      <c r="H4" s="680"/>
      <c r="I4" s="680"/>
      <c r="J4" s="680"/>
      <c r="K4" s="680"/>
      <c r="L4" s="680"/>
      <c r="M4" s="680"/>
      <c r="N4" s="680"/>
      <c r="O4" s="680"/>
      <c r="P4" s="680"/>
    </row>
    <row r="5" spans="1:29" ht="12.75">
      <c r="A5" s="298" t="str">
        <f>AT_2A_fundflow!A5</f>
        <v>State: UTTAR PRADESH</v>
      </c>
      <c r="B5" s="277"/>
      <c r="C5" s="277"/>
      <c r="D5" s="277"/>
      <c r="E5" s="277"/>
      <c r="F5" s="277"/>
      <c r="G5" s="277"/>
      <c r="H5" s="277"/>
      <c r="I5" s="277"/>
      <c r="J5" s="277"/>
      <c r="K5" s="277"/>
      <c r="L5" s="277"/>
      <c r="M5" s="277"/>
      <c r="N5" s="331"/>
      <c r="O5" s="331"/>
      <c r="P5" s="283" t="str">
        <f>AT_2A_fundflow!U5</f>
        <v>(For the Period 01.04.18 to 31.03.19)</v>
      </c>
    </row>
    <row r="6" spans="1:29" ht="42.75" customHeight="1">
      <c r="A6" s="691" t="s">
        <v>83</v>
      </c>
      <c r="B6" s="691" t="s">
        <v>90</v>
      </c>
      <c r="C6" s="691" t="s">
        <v>536</v>
      </c>
      <c r="D6" s="792" t="s">
        <v>553</v>
      </c>
      <c r="E6" s="693" t="s">
        <v>554</v>
      </c>
      <c r="F6" s="694"/>
      <c r="G6" s="694"/>
      <c r="H6" s="694"/>
      <c r="I6" s="694"/>
      <c r="J6" s="694"/>
      <c r="K6" s="694"/>
      <c r="L6" s="694"/>
      <c r="M6" s="694"/>
      <c r="N6" s="694"/>
      <c r="O6" s="694"/>
      <c r="P6" s="682"/>
    </row>
    <row r="7" spans="1:29" ht="42" customHeight="1">
      <c r="A7" s="692"/>
      <c r="B7" s="692"/>
      <c r="C7" s="692"/>
      <c r="D7" s="692"/>
      <c r="E7" s="285" t="s">
        <v>539</v>
      </c>
      <c r="F7" s="285" t="s">
        <v>540</v>
      </c>
      <c r="G7" s="285" t="s">
        <v>541</v>
      </c>
      <c r="H7" s="285" t="s">
        <v>542</v>
      </c>
      <c r="I7" s="285" t="s">
        <v>543</v>
      </c>
      <c r="J7" s="285" t="s">
        <v>544</v>
      </c>
      <c r="K7" s="285" t="s">
        <v>545</v>
      </c>
      <c r="L7" s="285" t="s">
        <v>546</v>
      </c>
      <c r="M7" s="285" t="s">
        <v>547</v>
      </c>
      <c r="N7" s="285" t="s">
        <v>548</v>
      </c>
      <c r="O7" s="285" t="s">
        <v>549</v>
      </c>
      <c r="P7" s="285" t="s">
        <v>550</v>
      </c>
    </row>
    <row r="8" spans="1:29" ht="12.75">
      <c r="A8" s="285">
        <v>1</v>
      </c>
      <c r="B8" s="285">
        <v>2</v>
      </c>
      <c r="C8" s="285">
        <v>3</v>
      </c>
      <c r="D8" s="285">
        <v>4</v>
      </c>
      <c r="E8" s="285">
        <v>5</v>
      </c>
      <c r="F8" s="285">
        <v>6</v>
      </c>
      <c r="G8" s="285">
        <v>7</v>
      </c>
      <c r="H8" s="285">
        <v>8</v>
      </c>
      <c r="I8" s="285">
        <v>9</v>
      </c>
      <c r="J8" s="285">
        <v>10</v>
      </c>
      <c r="K8" s="285"/>
      <c r="L8" s="285"/>
      <c r="M8" s="285"/>
      <c r="N8" s="285">
        <v>11</v>
      </c>
      <c r="O8" s="285">
        <v>12</v>
      </c>
      <c r="P8" s="285">
        <v>13</v>
      </c>
    </row>
    <row r="9" spans="1:29" ht="12.75">
      <c r="A9" s="349"/>
      <c r="B9" s="349" t="s">
        <v>9</v>
      </c>
      <c r="C9" s="349">
        <f t="shared" ref="C9:P9" si="0">SUM(C10:C84)</f>
        <v>168283</v>
      </c>
      <c r="D9" s="349">
        <f t="shared" si="0"/>
        <v>163890</v>
      </c>
      <c r="E9" s="349">
        <f t="shared" si="0"/>
        <v>148486</v>
      </c>
      <c r="F9" s="349">
        <f t="shared" si="0"/>
        <v>149182</v>
      </c>
      <c r="G9" s="349">
        <f t="shared" si="0"/>
        <v>0</v>
      </c>
      <c r="H9" s="349">
        <f t="shared" si="0"/>
        <v>109145</v>
      </c>
      <c r="I9" s="349">
        <f t="shared" si="0"/>
        <v>125261</v>
      </c>
      <c r="J9" s="349">
        <f t="shared" si="0"/>
        <v>135012</v>
      </c>
      <c r="K9" s="349">
        <f t="shared" si="0"/>
        <v>147801</v>
      </c>
      <c r="L9" s="349">
        <f t="shared" si="0"/>
        <v>152932</v>
      </c>
      <c r="M9" s="349">
        <f t="shared" si="0"/>
        <v>151883</v>
      </c>
      <c r="N9" s="349">
        <f t="shared" si="0"/>
        <v>152998</v>
      </c>
      <c r="O9" s="349">
        <f t="shared" si="0"/>
        <v>151048</v>
      </c>
      <c r="P9" s="349">
        <f t="shared" si="0"/>
        <v>151745</v>
      </c>
      <c r="Q9" s="321"/>
      <c r="R9" s="321"/>
      <c r="S9" s="321"/>
      <c r="T9" s="321"/>
      <c r="U9" s="321"/>
      <c r="V9" s="321"/>
      <c r="W9" s="321"/>
      <c r="X9" s="321"/>
      <c r="Y9" s="321"/>
      <c r="Z9" s="321"/>
      <c r="AA9" s="321"/>
      <c r="AB9" s="321"/>
      <c r="AC9" s="321"/>
    </row>
    <row r="10" spans="1:29" ht="12.75">
      <c r="A10" s="353">
        <f>AT3A_Schools_PS!A10</f>
        <v>1</v>
      </c>
      <c r="B10" s="353" t="str">
        <f>AT3A_Schools_PS!B10</f>
        <v>01-AGRA</v>
      </c>
      <c r="C10" s="375">
        <f>'AT-3'!G9</f>
        <v>3069</v>
      </c>
      <c r="D10" s="353">
        <v>2956</v>
      </c>
      <c r="E10" s="353">
        <v>2514</v>
      </c>
      <c r="F10" s="353">
        <v>2513</v>
      </c>
      <c r="G10" s="353">
        <v>0</v>
      </c>
      <c r="H10" s="353">
        <v>1755</v>
      </c>
      <c r="I10" s="353">
        <v>2016</v>
      </c>
      <c r="J10" s="353">
        <v>2197</v>
      </c>
      <c r="K10" s="353">
        <v>2491</v>
      </c>
      <c r="L10" s="353">
        <v>2624</v>
      </c>
      <c r="M10" s="353">
        <v>2620</v>
      </c>
      <c r="N10" s="353">
        <v>2658</v>
      </c>
      <c r="O10" s="353">
        <v>2619</v>
      </c>
      <c r="P10" s="353">
        <v>2636</v>
      </c>
    </row>
    <row r="11" spans="1:29" ht="12.75">
      <c r="A11" s="353">
        <f>AT3A_Schools_PS!A11</f>
        <v>2</v>
      </c>
      <c r="B11" s="353" t="str">
        <f>AT3A_Schools_PS!B11</f>
        <v>02-ALIGARH</v>
      </c>
      <c r="C11" s="375">
        <f>'AT-3'!G10</f>
        <v>2644</v>
      </c>
      <c r="D11" s="353">
        <v>2608</v>
      </c>
      <c r="E11" s="353">
        <v>2358</v>
      </c>
      <c r="F11" s="353">
        <v>2358</v>
      </c>
      <c r="G11" s="353">
        <v>0</v>
      </c>
      <c r="H11" s="353">
        <v>1790</v>
      </c>
      <c r="I11" s="353">
        <v>1990</v>
      </c>
      <c r="J11" s="353">
        <v>2101</v>
      </c>
      <c r="K11" s="353">
        <v>2319</v>
      </c>
      <c r="L11" s="353">
        <v>2403</v>
      </c>
      <c r="M11" s="353">
        <v>2399</v>
      </c>
      <c r="N11" s="353">
        <v>2387</v>
      </c>
      <c r="O11" s="353">
        <v>2311</v>
      </c>
      <c r="P11" s="353">
        <v>2391</v>
      </c>
    </row>
    <row r="12" spans="1:29" ht="12.75">
      <c r="A12" s="353">
        <f>AT3A_Schools_PS!A12</f>
        <v>3</v>
      </c>
      <c r="B12" s="353" t="str">
        <f>AT3A_Schools_PS!B12</f>
        <v>03-ALLAHABAD</v>
      </c>
      <c r="C12" s="375">
        <f>'AT-3'!G11</f>
        <v>3887</v>
      </c>
      <c r="D12" s="353">
        <v>3809</v>
      </c>
      <c r="E12" s="353">
        <v>3313</v>
      </c>
      <c r="F12" s="353">
        <v>3364</v>
      </c>
      <c r="G12" s="353">
        <v>0</v>
      </c>
      <c r="H12" s="353">
        <v>2268</v>
      </c>
      <c r="I12" s="353">
        <v>2730</v>
      </c>
      <c r="J12" s="353">
        <v>2967</v>
      </c>
      <c r="K12" s="353">
        <v>3306</v>
      </c>
      <c r="L12" s="353">
        <v>3439</v>
      </c>
      <c r="M12" s="353">
        <v>3407</v>
      </c>
      <c r="N12" s="353">
        <v>3423</v>
      </c>
      <c r="O12" s="353">
        <v>3363</v>
      </c>
      <c r="P12" s="353">
        <v>3416</v>
      </c>
    </row>
    <row r="13" spans="1:29" ht="12.75">
      <c r="A13" s="353">
        <f>AT3A_Schools_PS!A13</f>
        <v>4</v>
      </c>
      <c r="B13" s="353" t="str">
        <f>AT3A_Schools_PS!B13</f>
        <v>04-AMBEDKAR NAGAR</v>
      </c>
      <c r="C13" s="375">
        <f>'AT-3'!G12</f>
        <v>2049</v>
      </c>
      <c r="D13" s="353">
        <v>1998</v>
      </c>
      <c r="E13" s="353">
        <v>1928</v>
      </c>
      <c r="F13" s="353">
        <v>1933</v>
      </c>
      <c r="G13" s="353">
        <v>0</v>
      </c>
      <c r="H13" s="353">
        <v>1425</v>
      </c>
      <c r="I13" s="353">
        <v>1624</v>
      </c>
      <c r="J13" s="353">
        <v>1752</v>
      </c>
      <c r="K13" s="353">
        <v>1910</v>
      </c>
      <c r="L13" s="353">
        <v>1968</v>
      </c>
      <c r="M13" s="353">
        <v>1963</v>
      </c>
      <c r="N13" s="353">
        <v>1965</v>
      </c>
      <c r="O13" s="353">
        <v>1932</v>
      </c>
      <c r="P13" s="353">
        <v>1945</v>
      </c>
    </row>
    <row r="14" spans="1:29" ht="12.75">
      <c r="A14" s="353">
        <f>AT3A_Schools_PS!A14</f>
        <v>5</v>
      </c>
      <c r="B14" s="353" t="str">
        <f>AT3A_Schools_PS!B14</f>
        <v>05-AURAIYA</v>
      </c>
      <c r="C14" s="375">
        <f>'AT-3'!G13</f>
        <v>1638</v>
      </c>
      <c r="D14" s="353">
        <v>1621</v>
      </c>
      <c r="E14" s="353">
        <v>1523</v>
      </c>
      <c r="F14" s="353">
        <v>1526</v>
      </c>
      <c r="G14" s="353">
        <v>0</v>
      </c>
      <c r="H14" s="353">
        <v>1202</v>
      </c>
      <c r="I14" s="353">
        <v>1313</v>
      </c>
      <c r="J14" s="353">
        <v>1358</v>
      </c>
      <c r="K14" s="353">
        <v>1521</v>
      </c>
      <c r="L14" s="353">
        <v>1554</v>
      </c>
      <c r="M14" s="353">
        <v>1535</v>
      </c>
      <c r="N14" s="353">
        <v>1546</v>
      </c>
      <c r="O14" s="353">
        <v>1521</v>
      </c>
      <c r="P14" s="353">
        <v>1533</v>
      </c>
    </row>
    <row r="15" spans="1:29" ht="12.75">
      <c r="A15" s="353">
        <f>AT3A_Schools_PS!A15</f>
        <v>6</v>
      </c>
      <c r="B15" s="353" t="str">
        <f>AT3A_Schools_PS!B15</f>
        <v>06-AZAMGARH</v>
      </c>
      <c r="C15" s="375">
        <f>'AT-3'!G14</f>
        <v>3564</v>
      </c>
      <c r="D15" s="353">
        <v>3506</v>
      </c>
      <c r="E15" s="353">
        <v>3295</v>
      </c>
      <c r="F15" s="353">
        <v>3361</v>
      </c>
      <c r="G15" s="353">
        <v>0</v>
      </c>
      <c r="H15" s="353">
        <v>2318</v>
      </c>
      <c r="I15" s="353">
        <v>2784</v>
      </c>
      <c r="J15" s="353">
        <v>2971</v>
      </c>
      <c r="K15" s="353">
        <v>3320</v>
      </c>
      <c r="L15" s="353">
        <v>3400</v>
      </c>
      <c r="M15" s="353">
        <v>3378</v>
      </c>
      <c r="N15" s="353">
        <v>3402</v>
      </c>
      <c r="O15" s="353">
        <v>3383</v>
      </c>
      <c r="P15" s="353">
        <v>3375</v>
      </c>
    </row>
    <row r="16" spans="1:29" ht="12.75">
      <c r="A16" s="353">
        <f>AT3A_Schools_PS!A16</f>
        <v>7</v>
      </c>
      <c r="B16" s="353" t="str">
        <f>AT3A_Schools_PS!B16</f>
        <v>07-BADAUN</v>
      </c>
      <c r="C16" s="375">
        <f>'AT-3'!G15</f>
        <v>2540</v>
      </c>
      <c r="D16" s="353">
        <v>2503</v>
      </c>
      <c r="E16" s="353">
        <v>2111</v>
      </c>
      <c r="F16" s="353">
        <v>2135</v>
      </c>
      <c r="G16" s="353">
        <v>0</v>
      </c>
      <c r="H16" s="353">
        <v>1584</v>
      </c>
      <c r="I16" s="353">
        <v>1882</v>
      </c>
      <c r="J16" s="353">
        <v>1979</v>
      </c>
      <c r="K16" s="353">
        <v>2237</v>
      </c>
      <c r="L16" s="353">
        <v>2341</v>
      </c>
      <c r="M16" s="353">
        <v>2307</v>
      </c>
      <c r="N16" s="353">
        <v>2337</v>
      </c>
      <c r="O16" s="353">
        <v>2289</v>
      </c>
      <c r="P16" s="353">
        <v>2314</v>
      </c>
    </row>
    <row r="17" spans="1:16" ht="12.75">
      <c r="A17" s="353">
        <f>AT3A_Schools_PS!A17</f>
        <v>8</v>
      </c>
      <c r="B17" s="353" t="str">
        <f>AT3A_Schools_PS!B17</f>
        <v>08-BAGHPAT</v>
      </c>
      <c r="C17" s="375">
        <f>'AT-3'!G16</f>
        <v>778</v>
      </c>
      <c r="D17" s="353">
        <v>764</v>
      </c>
      <c r="E17" s="353">
        <v>716</v>
      </c>
      <c r="F17" s="353">
        <v>719</v>
      </c>
      <c r="G17" s="353">
        <v>0</v>
      </c>
      <c r="H17" s="353">
        <v>585</v>
      </c>
      <c r="I17" s="353">
        <v>619</v>
      </c>
      <c r="J17" s="353">
        <v>640</v>
      </c>
      <c r="K17" s="353">
        <v>707</v>
      </c>
      <c r="L17" s="353">
        <v>735</v>
      </c>
      <c r="M17" s="353">
        <v>719</v>
      </c>
      <c r="N17" s="353">
        <v>731</v>
      </c>
      <c r="O17" s="353">
        <v>721</v>
      </c>
      <c r="P17" s="353">
        <v>661</v>
      </c>
    </row>
    <row r="18" spans="1:16" ht="12.75">
      <c r="A18" s="353">
        <f>AT3A_Schools_PS!A18</f>
        <v>9</v>
      </c>
      <c r="B18" s="353" t="str">
        <f>AT3A_Schools_PS!B18</f>
        <v>09-BAHRAICH</v>
      </c>
      <c r="C18" s="375">
        <f>'AT-3'!G17</f>
        <v>3520</v>
      </c>
      <c r="D18" s="353">
        <v>3463</v>
      </c>
      <c r="E18" s="353">
        <v>3267</v>
      </c>
      <c r="F18" s="353">
        <v>3278</v>
      </c>
      <c r="G18" s="353">
        <v>0</v>
      </c>
      <c r="H18" s="353">
        <v>2150</v>
      </c>
      <c r="I18" s="353">
        <v>2643</v>
      </c>
      <c r="J18" s="353">
        <v>2905</v>
      </c>
      <c r="K18" s="353">
        <v>3207</v>
      </c>
      <c r="L18" s="353">
        <v>3363</v>
      </c>
      <c r="M18" s="353">
        <v>3357</v>
      </c>
      <c r="N18" s="353">
        <v>3369</v>
      </c>
      <c r="O18" s="353">
        <v>3342</v>
      </c>
      <c r="P18" s="353">
        <v>3357</v>
      </c>
    </row>
    <row r="19" spans="1:16" ht="12.75">
      <c r="A19" s="353">
        <f>AT3A_Schools_PS!A19</f>
        <v>10</v>
      </c>
      <c r="B19" s="353" t="str">
        <f>AT3A_Schools_PS!B19</f>
        <v>10-BALLIA</v>
      </c>
      <c r="C19" s="375">
        <f>'AT-3'!G18</f>
        <v>2842</v>
      </c>
      <c r="D19" s="353">
        <v>2724</v>
      </c>
      <c r="E19" s="353">
        <v>2514</v>
      </c>
      <c r="F19" s="353">
        <v>2532</v>
      </c>
      <c r="G19" s="353">
        <v>0</v>
      </c>
      <c r="H19" s="353">
        <v>1844</v>
      </c>
      <c r="I19" s="353">
        <v>2175</v>
      </c>
      <c r="J19" s="353">
        <v>2315</v>
      </c>
      <c r="K19" s="353">
        <v>2569</v>
      </c>
      <c r="L19" s="353">
        <v>2615</v>
      </c>
      <c r="M19" s="353">
        <v>2597</v>
      </c>
      <c r="N19" s="353">
        <v>2634</v>
      </c>
      <c r="O19" s="353">
        <v>2592</v>
      </c>
      <c r="P19" s="353">
        <v>2611</v>
      </c>
    </row>
    <row r="20" spans="1:16" ht="12.75">
      <c r="A20" s="353">
        <f>AT3A_Schools_PS!A20</f>
        <v>11</v>
      </c>
      <c r="B20" s="353" t="str">
        <f>AT3A_Schools_PS!B20</f>
        <v>11-BALRAMPUR</v>
      </c>
      <c r="C20" s="375">
        <f>'AT-3'!G19</f>
        <v>2294</v>
      </c>
      <c r="D20" s="353">
        <v>2271</v>
      </c>
      <c r="E20" s="353">
        <v>2068</v>
      </c>
      <c r="F20" s="353">
        <v>2074</v>
      </c>
      <c r="G20" s="353">
        <v>0</v>
      </c>
      <c r="H20" s="353">
        <v>1515</v>
      </c>
      <c r="I20" s="353">
        <v>1727</v>
      </c>
      <c r="J20" s="353">
        <v>1925</v>
      </c>
      <c r="K20" s="353">
        <v>2084</v>
      </c>
      <c r="L20" s="353">
        <v>2141</v>
      </c>
      <c r="M20" s="353">
        <v>2132</v>
      </c>
      <c r="N20" s="353">
        <v>2140</v>
      </c>
      <c r="O20" s="353">
        <v>2123</v>
      </c>
      <c r="P20" s="353">
        <v>2149</v>
      </c>
    </row>
    <row r="21" spans="1:16" ht="12.75">
      <c r="A21" s="353">
        <f>AT3A_Schools_PS!A21</f>
        <v>12</v>
      </c>
      <c r="B21" s="353" t="str">
        <f>AT3A_Schools_PS!B21</f>
        <v>12-BANDA</v>
      </c>
      <c r="C21" s="375">
        <f>'AT-3'!G20</f>
        <v>2100</v>
      </c>
      <c r="D21" s="353">
        <v>1939</v>
      </c>
      <c r="E21" s="353">
        <v>1845</v>
      </c>
      <c r="F21" s="353">
        <v>1848</v>
      </c>
      <c r="G21" s="353">
        <v>0</v>
      </c>
      <c r="H21" s="353">
        <v>1372</v>
      </c>
      <c r="I21" s="353">
        <v>1578</v>
      </c>
      <c r="J21" s="353">
        <v>1677</v>
      </c>
      <c r="K21" s="353">
        <v>1821</v>
      </c>
      <c r="L21" s="353">
        <v>1873</v>
      </c>
      <c r="M21" s="353">
        <v>1863</v>
      </c>
      <c r="N21" s="353">
        <v>1871</v>
      </c>
      <c r="O21" s="353">
        <v>1841</v>
      </c>
      <c r="P21" s="353">
        <v>1849</v>
      </c>
    </row>
    <row r="22" spans="1:16" ht="12.75">
      <c r="A22" s="353">
        <f>AT3A_Schools_PS!A22</f>
        <v>13</v>
      </c>
      <c r="B22" s="353" t="str">
        <f>AT3A_Schools_PS!B22</f>
        <v>13-BARABANKI</v>
      </c>
      <c r="C22" s="375">
        <f>'AT-3'!G21</f>
        <v>3132</v>
      </c>
      <c r="D22" s="353">
        <v>2978</v>
      </c>
      <c r="E22" s="353">
        <v>2641</v>
      </c>
      <c r="F22" s="353">
        <v>2677</v>
      </c>
      <c r="G22" s="353">
        <v>0</v>
      </c>
      <c r="H22" s="353">
        <v>1791</v>
      </c>
      <c r="I22" s="353">
        <v>2168</v>
      </c>
      <c r="J22" s="353">
        <v>2384</v>
      </c>
      <c r="K22" s="353">
        <v>2633</v>
      </c>
      <c r="L22" s="353">
        <v>2805</v>
      </c>
      <c r="M22" s="353">
        <v>2786</v>
      </c>
      <c r="N22" s="353">
        <v>2801</v>
      </c>
      <c r="O22" s="353">
        <v>2758</v>
      </c>
      <c r="P22" s="353">
        <v>2768</v>
      </c>
    </row>
    <row r="23" spans="1:16" ht="12.75">
      <c r="A23" s="353">
        <f>AT3A_Schools_PS!A23</f>
        <v>14</v>
      </c>
      <c r="B23" s="353" t="str">
        <f>AT3A_Schools_PS!B23</f>
        <v>14-BAREILY</v>
      </c>
      <c r="C23" s="375">
        <f>'AT-3'!G22</f>
        <v>3020</v>
      </c>
      <c r="D23" s="353">
        <v>2989</v>
      </c>
      <c r="E23" s="353">
        <v>2569</v>
      </c>
      <c r="F23" s="353">
        <v>2564</v>
      </c>
      <c r="G23" s="353">
        <v>0</v>
      </c>
      <c r="H23" s="353">
        <v>1811</v>
      </c>
      <c r="I23" s="353">
        <v>2168</v>
      </c>
      <c r="J23" s="353">
        <v>2306</v>
      </c>
      <c r="K23" s="353">
        <v>2564</v>
      </c>
      <c r="L23" s="353">
        <v>2683</v>
      </c>
      <c r="M23" s="353">
        <v>2619</v>
      </c>
      <c r="N23" s="353">
        <v>2650</v>
      </c>
      <c r="O23" s="353">
        <v>2652</v>
      </c>
      <c r="P23" s="353">
        <v>2627</v>
      </c>
    </row>
    <row r="24" spans="1:16" ht="12.75">
      <c r="A24" s="353">
        <f>AT3A_Schools_PS!A24</f>
        <v>15</v>
      </c>
      <c r="B24" s="353" t="str">
        <f>AT3A_Schools_PS!B24</f>
        <v>15-BASTI</v>
      </c>
      <c r="C24" s="375">
        <f>'AT-3'!G23</f>
        <v>2542</v>
      </c>
      <c r="D24" s="353">
        <v>2515</v>
      </c>
      <c r="E24" s="353">
        <v>2376</v>
      </c>
      <c r="F24" s="353">
        <v>2389</v>
      </c>
      <c r="G24" s="353">
        <v>0</v>
      </c>
      <c r="H24" s="353">
        <v>1763</v>
      </c>
      <c r="I24" s="353">
        <v>2009</v>
      </c>
      <c r="J24" s="353">
        <v>2164</v>
      </c>
      <c r="K24" s="353">
        <v>2342</v>
      </c>
      <c r="L24" s="353">
        <v>2414</v>
      </c>
      <c r="M24" s="353">
        <v>2405</v>
      </c>
      <c r="N24" s="353">
        <v>2418</v>
      </c>
      <c r="O24" s="353">
        <v>2391</v>
      </c>
      <c r="P24" s="353">
        <v>2406</v>
      </c>
    </row>
    <row r="25" spans="1:16" ht="12.75">
      <c r="A25" s="353">
        <f>AT3A_Schools_PS!A25</f>
        <v>16</v>
      </c>
      <c r="B25" s="353" t="str">
        <f>AT3A_Schools_PS!B25</f>
        <v>16-BHADOHI</v>
      </c>
      <c r="C25" s="375">
        <f>'AT-3'!G24</f>
        <v>1153</v>
      </c>
      <c r="D25" s="353">
        <v>1125</v>
      </c>
      <c r="E25" s="353">
        <v>1112</v>
      </c>
      <c r="F25" s="353">
        <v>1113</v>
      </c>
      <c r="G25" s="353">
        <v>0</v>
      </c>
      <c r="H25" s="353">
        <v>904</v>
      </c>
      <c r="I25" s="353">
        <v>893</v>
      </c>
      <c r="J25" s="353">
        <v>1028</v>
      </c>
      <c r="K25" s="353">
        <v>1105</v>
      </c>
      <c r="L25" s="353">
        <v>1114</v>
      </c>
      <c r="M25" s="353">
        <v>1113</v>
      </c>
      <c r="N25" s="353">
        <v>1109</v>
      </c>
      <c r="O25" s="353">
        <v>1089</v>
      </c>
      <c r="P25" s="353">
        <v>1110</v>
      </c>
    </row>
    <row r="26" spans="1:16" ht="12.75">
      <c r="A26" s="353">
        <f>AT3A_Schools_PS!A26</f>
        <v>17</v>
      </c>
      <c r="B26" s="353" t="str">
        <f>AT3A_Schools_PS!B26</f>
        <v>17-BIJNOUR</v>
      </c>
      <c r="C26" s="375">
        <f>'AT-3'!G25</f>
        <v>2707</v>
      </c>
      <c r="D26" s="353">
        <v>2608</v>
      </c>
      <c r="E26" s="353">
        <v>2153</v>
      </c>
      <c r="F26" s="353">
        <v>2176</v>
      </c>
      <c r="G26" s="353">
        <v>0</v>
      </c>
      <c r="H26" s="353">
        <v>1639</v>
      </c>
      <c r="I26" s="353">
        <v>2028</v>
      </c>
      <c r="J26" s="353">
        <v>2096</v>
      </c>
      <c r="K26" s="353">
        <v>2289</v>
      </c>
      <c r="L26" s="353">
        <v>2393</v>
      </c>
      <c r="M26" s="353">
        <v>2344</v>
      </c>
      <c r="N26" s="353">
        <v>2380</v>
      </c>
      <c r="O26" s="353">
        <v>2340</v>
      </c>
      <c r="P26" s="353">
        <v>2348</v>
      </c>
    </row>
    <row r="27" spans="1:16" ht="12.75">
      <c r="A27" s="353">
        <f>AT3A_Schools_PS!A27</f>
        <v>18</v>
      </c>
      <c r="B27" s="353" t="str">
        <f>AT3A_Schools_PS!B27</f>
        <v>18-BULANDSHAHAR</v>
      </c>
      <c r="C27" s="375">
        <f>'AT-3'!G26</f>
        <v>2614</v>
      </c>
      <c r="D27" s="353">
        <v>2376</v>
      </c>
      <c r="E27" s="353">
        <v>2230</v>
      </c>
      <c r="F27" s="353">
        <v>2238</v>
      </c>
      <c r="G27" s="353">
        <v>0</v>
      </c>
      <c r="H27" s="353">
        <v>1647</v>
      </c>
      <c r="I27" s="353">
        <v>1812</v>
      </c>
      <c r="J27" s="353">
        <v>1971</v>
      </c>
      <c r="K27" s="353">
        <v>2144</v>
      </c>
      <c r="L27" s="353">
        <v>2257</v>
      </c>
      <c r="M27" s="353">
        <v>2222</v>
      </c>
      <c r="N27" s="353">
        <v>2248</v>
      </c>
      <c r="O27" s="353">
        <v>2249</v>
      </c>
      <c r="P27" s="353">
        <v>2263</v>
      </c>
    </row>
    <row r="28" spans="1:16" ht="12.75">
      <c r="A28" s="353">
        <f>AT3A_Schools_PS!A28</f>
        <v>19</v>
      </c>
      <c r="B28" s="353" t="str">
        <f>AT3A_Schools_PS!B28</f>
        <v>19-CHANDAULI</v>
      </c>
      <c r="C28" s="375">
        <f>'AT-3'!G27</f>
        <v>1551</v>
      </c>
      <c r="D28" s="353">
        <v>1519</v>
      </c>
      <c r="E28" s="353">
        <v>1458</v>
      </c>
      <c r="F28" s="353">
        <v>1462</v>
      </c>
      <c r="G28" s="353">
        <v>0</v>
      </c>
      <c r="H28" s="353">
        <v>1150</v>
      </c>
      <c r="I28" s="353">
        <v>1240</v>
      </c>
      <c r="J28" s="353">
        <v>1329</v>
      </c>
      <c r="K28" s="353">
        <v>1442</v>
      </c>
      <c r="L28" s="353">
        <v>1461</v>
      </c>
      <c r="M28" s="353">
        <v>1458</v>
      </c>
      <c r="N28" s="353">
        <v>1461</v>
      </c>
      <c r="O28" s="353">
        <v>1442</v>
      </c>
      <c r="P28" s="353">
        <v>1458</v>
      </c>
    </row>
    <row r="29" spans="1:16" ht="12.75">
      <c r="A29" s="353">
        <f>AT3A_Schools_PS!A29</f>
        <v>20</v>
      </c>
      <c r="B29" s="353" t="str">
        <f>AT3A_Schools_PS!B29</f>
        <v>20-CHITRAKOOT</v>
      </c>
      <c r="C29" s="375">
        <f>'AT-3'!G28</f>
        <v>1468</v>
      </c>
      <c r="D29" s="353">
        <v>1442</v>
      </c>
      <c r="E29" s="353">
        <v>1381</v>
      </c>
      <c r="F29" s="353">
        <v>1363</v>
      </c>
      <c r="G29" s="353">
        <v>0</v>
      </c>
      <c r="H29" s="353">
        <v>1067</v>
      </c>
      <c r="I29" s="353">
        <v>1206</v>
      </c>
      <c r="J29" s="353">
        <v>1299</v>
      </c>
      <c r="K29" s="353">
        <v>1384</v>
      </c>
      <c r="L29" s="353">
        <v>1411</v>
      </c>
      <c r="M29" s="353">
        <v>1398</v>
      </c>
      <c r="N29" s="353">
        <v>1405</v>
      </c>
      <c r="O29" s="353">
        <v>1386</v>
      </c>
      <c r="P29" s="353">
        <v>1397</v>
      </c>
    </row>
    <row r="30" spans="1:16" ht="12.75">
      <c r="A30" s="353">
        <f>AT3A_Schools_PS!A30</f>
        <v>21</v>
      </c>
      <c r="B30" s="353" t="str">
        <f>AT3A_Schools_PS!B30</f>
        <v>21-AMETHI</v>
      </c>
      <c r="C30" s="375">
        <f>'AT-3'!G29</f>
        <v>1848</v>
      </c>
      <c r="D30" s="353">
        <v>1747</v>
      </c>
      <c r="E30" s="353">
        <v>1552</v>
      </c>
      <c r="F30" s="353">
        <v>1547</v>
      </c>
      <c r="G30" s="353">
        <v>0</v>
      </c>
      <c r="H30" s="353">
        <v>1192</v>
      </c>
      <c r="I30" s="353">
        <v>1348</v>
      </c>
      <c r="J30" s="353">
        <v>1473</v>
      </c>
      <c r="K30" s="353">
        <v>1616</v>
      </c>
      <c r="L30" s="353">
        <v>1700</v>
      </c>
      <c r="M30" s="353">
        <v>1694</v>
      </c>
      <c r="N30" s="353">
        <v>1715</v>
      </c>
      <c r="O30" s="353">
        <v>1697</v>
      </c>
      <c r="P30" s="353">
        <v>1704</v>
      </c>
    </row>
    <row r="31" spans="1:16" ht="12.75">
      <c r="A31" s="353">
        <f>AT3A_Schools_PS!A31</f>
        <v>22</v>
      </c>
      <c r="B31" s="353" t="str">
        <f>AT3A_Schools_PS!B31</f>
        <v>22-DEORIA</v>
      </c>
      <c r="C31" s="375">
        <f>'AT-3'!G30</f>
        <v>2869</v>
      </c>
      <c r="D31" s="353">
        <v>2793</v>
      </c>
      <c r="E31" s="353">
        <v>2625</v>
      </c>
      <c r="F31" s="353">
        <v>2634</v>
      </c>
      <c r="G31" s="353">
        <v>0</v>
      </c>
      <c r="H31" s="353">
        <v>1915</v>
      </c>
      <c r="I31" s="353">
        <v>2265</v>
      </c>
      <c r="J31" s="353">
        <v>2435</v>
      </c>
      <c r="K31" s="353">
        <v>2630</v>
      </c>
      <c r="L31" s="353">
        <v>2671</v>
      </c>
      <c r="M31" s="353">
        <v>2648</v>
      </c>
      <c r="N31" s="353">
        <v>2675</v>
      </c>
      <c r="O31" s="353">
        <v>2658</v>
      </c>
      <c r="P31" s="353">
        <v>2666</v>
      </c>
    </row>
    <row r="32" spans="1:16" ht="12.75">
      <c r="A32" s="353">
        <f>AT3A_Schools_PS!A32</f>
        <v>23</v>
      </c>
      <c r="B32" s="353" t="str">
        <f>AT3A_Schools_PS!B32</f>
        <v>23-ETAH</v>
      </c>
      <c r="C32" s="375">
        <f>'AT-3'!G31</f>
        <v>2030</v>
      </c>
      <c r="D32" s="353">
        <v>2027</v>
      </c>
      <c r="E32" s="353">
        <v>1941</v>
      </c>
      <c r="F32" s="353">
        <v>1947</v>
      </c>
      <c r="G32" s="353">
        <v>0</v>
      </c>
      <c r="H32" s="353">
        <v>1508</v>
      </c>
      <c r="I32" s="353">
        <v>1646</v>
      </c>
      <c r="J32" s="353">
        <v>1745</v>
      </c>
      <c r="K32" s="353">
        <v>1922</v>
      </c>
      <c r="L32" s="353">
        <v>1953</v>
      </c>
      <c r="M32" s="353">
        <v>1938</v>
      </c>
      <c r="N32" s="353">
        <v>1949</v>
      </c>
      <c r="O32" s="353">
        <v>1916</v>
      </c>
      <c r="P32" s="353">
        <v>1930</v>
      </c>
    </row>
    <row r="33" spans="1:16" ht="12.75">
      <c r="A33" s="353">
        <f>AT3A_Schools_PS!A33</f>
        <v>24</v>
      </c>
      <c r="B33" s="353" t="str">
        <f>AT3A_Schools_PS!B33</f>
        <v>24-FAIZABAD</v>
      </c>
      <c r="C33" s="375">
        <f>'AT-3'!G32</f>
        <v>2257</v>
      </c>
      <c r="D33" s="353">
        <v>2141</v>
      </c>
      <c r="E33" s="353">
        <v>1958</v>
      </c>
      <c r="F33" s="353">
        <v>1935</v>
      </c>
      <c r="G33" s="353">
        <v>0</v>
      </c>
      <c r="H33" s="353">
        <v>1429</v>
      </c>
      <c r="I33" s="353">
        <v>1591</v>
      </c>
      <c r="J33" s="353">
        <v>1748</v>
      </c>
      <c r="K33" s="353">
        <v>1901</v>
      </c>
      <c r="L33" s="353">
        <v>2026</v>
      </c>
      <c r="M33" s="353">
        <v>2026</v>
      </c>
      <c r="N33" s="353">
        <v>2024</v>
      </c>
      <c r="O33" s="353">
        <v>1990</v>
      </c>
      <c r="P33" s="353">
        <v>2018</v>
      </c>
    </row>
    <row r="34" spans="1:16" ht="12.75">
      <c r="A34" s="353">
        <f>AT3A_Schools_PS!A34</f>
        <v>25</v>
      </c>
      <c r="B34" s="353" t="str">
        <f>AT3A_Schools_PS!B34</f>
        <v>25-FARRUKHABAD</v>
      </c>
      <c r="C34" s="375">
        <f>'AT-3'!G33</f>
        <v>1974</v>
      </c>
      <c r="D34" s="353">
        <v>1963</v>
      </c>
      <c r="E34" s="353">
        <v>1746</v>
      </c>
      <c r="F34" s="353">
        <v>1744</v>
      </c>
      <c r="G34" s="353">
        <v>0</v>
      </c>
      <c r="H34" s="353">
        <v>1292</v>
      </c>
      <c r="I34" s="353">
        <v>1457</v>
      </c>
      <c r="J34" s="353">
        <v>1633</v>
      </c>
      <c r="K34" s="353">
        <v>1730</v>
      </c>
      <c r="L34" s="353">
        <v>1771</v>
      </c>
      <c r="M34" s="353">
        <v>1762</v>
      </c>
      <c r="N34" s="353">
        <v>1767</v>
      </c>
      <c r="O34" s="353">
        <v>1732</v>
      </c>
      <c r="P34" s="353">
        <v>1755</v>
      </c>
    </row>
    <row r="35" spans="1:16" ht="12.75">
      <c r="A35" s="353">
        <f>AT3A_Schools_PS!A35</f>
        <v>26</v>
      </c>
      <c r="B35" s="353" t="str">
        <f>AT3A_Schools_PS!B35</f>
        <v>26-FATEHPUR</v>
      </c>
      <c r="C35" s="375">
        <f>'AT-3'!G34</f>
        <v>2818</v>
      </c>
      <c r="D35" s="353">
        <v>2764</v>
      </c>
      <c r="E35" s="353">
        <v>2621</v>
      </c>
      <c r="F35" s="353">
        <v>2628</v>
      </c>
      <c r="G35" s="353">
        <v>0</v>
      </c>
      <c r="H35" s="353">
        <v>1931</v>
      </c>
      <c r="I35" s="353">
        <v>2263</v>
      </c>
      <c r="J35" s="353">
        <v>2401</v>
      </c>
      <c r="K35" s="353">
        <v>2580</v>
      </c>
      <c r="L35" s="353">
        <v>2668</v>
      </c>
      <c r="M35" s="353">
        <v>2647</v>
      </c>
      <c r="N35" s="353">
        <v>2665</v>
      </c>
      <c r="O35" s="353">
        <v>2652</v>
      </c>
      <c r="P35" s="353">
        <v>2579</v>
      </c>
    </row>
    <row r="36" spans="1:16" ht="12.75">
      <c r="A36" s="353">
        <f>AT3A_Schools_PS!A36</f>
        <v>27</v>
      </c>
      <c r="B36" s="353" t="str">
        <f>AT3A_Schools_PS!B36</f>
        <v>27-FIROZABAD</v>
      </c>
      <c r="C36" s="375">
        <f>'AT-3'!G35</f>
        <v>2293</v>
      </c>
      <c r="D36" s="353">
        <v>2173</v>
      </c>
      <c r="E36" s="353">
        <v>2028</v>
      </c>
      <c r="F36" s="353">
        <v>2026</v>
      </c>
      <c r="G36" s="353">
        <v>0</v>
      </c>
      <c r="H36" s="353">
        <v>1566</v>
      </c>
      <c r="I36" s="353">
        <v>1700</v>
      </c>
      <c r="J36" s="353">
        <v>1773</v>
      </c>
      <c r="K36" s="353">
        <v>2001</v>
      </c>
      <c r="L36" s="353">
        <v>2039</v>
      </c>
      <c r="M36" s="353">
        <v>2042</v>
      </c>
      <c r="N36" s="353">
        <v>2053</v>
      </c>
      <c r="O36" s="353">
        <v>2030</v>
      </c>
      <c r="P36" s="353">
        <v>2041</v>
      </c>
    </row>
    <row r="37" spans="1:16" ht="12.75">
      <c r="A37" s="353">
        <f>AT3A_Schools_PS!A37</f>
        <v>28</v>
      </c>
      <c r="B37" s="353" t="str">
        <f>AT3A_Schools_PS!B37</f>
        <v>28-G.B. NAGAR</v>
      </c>
      <c r="C37" s="375">
        <f>'AT-3'!G36</f>
        <v>743</v>
      </c>
      <c r="D37" s="353">
        <v>735</v>
      </c>
      <c r="E37" s="353">
        <v>663</v>
      </c>
      <c r="F37" s="353">
        <v>674</v>
      </c>
      <c r="G37" s="353">
        <v>0</v>
      </c>
      <c r="H37" s="353">
        <v>527</v>
      </c>
      <c r="I37" s="353">
        <v>583</v>
      </c>
      <c r="J37" s="353">
        <v>626</v>
      </c>
      <c r="K37" s="353">
        <v>659</v>
      </c>
      <c r="L37" s="353">
        <v>696</v>
      </c>
      <c r="M37" s="353">
        <v>694</v>
      </c>
      <c r="N37" s="353">
        <v>699</v>
      </c>
      <c r="O37" s="353">
        <v>687</v>
      </c>
      <c r="P37" s="353">
        <v>691</v>
      </c>
    </row>
    <row r="38" spans="1:16" ht="12.75">
      <c r="A38" s="353">
        <f>AT3A_Schools_PS!A38</f>
        <v>29</v>
      </c>
      <c r="B38" s="353" t="str">
        <f>AT3A_Schools_PS!B38</f>
        <v>29-GHAZIPUR</v>
      </c>
      <c r="C38" s="375">
        <f>'AT-3'!G37</f>
        <v>3012</v>
      </c>
      <c r="D38" s="353">
        <v>2958</v>
      </c>
      <c r="E38" s="353">
        <v>2697</v>
      </c>
      <c r="F38" s="353">
        <v>2702</v>
      </c>
      <c r="G38" s="353">
        <v>0</v>
      </c>
      <c r="H38" s="353">
        <v>1971</v>
      </c>
      <c r="I38" s="353">
        <v>2295</v>
      </c>
      <c r="J38" s="353">
        <v>2459</v>
      </c>
      <c r="K38" s="353">
        <v>2728</v>
      </c>
      <c r="L38" s="353">
        <v>2763</v>
      </c>
      <c r="M38" s="353">
        <v>2744</v>
      </c>
      <c r="N38" s="353">
        <v>2758</v>
      </c>
      <c r="O38" s="353">
        <v>2741</v>
      </c>
      <c r="P38" s="353">
        <v>2740</v>
      </c>
    </row>
    <row r="39" spans="1:16" ht="12.75">
      <c r="A39" s="353">
        <f>AT3A_Schools_PS!A39</f>
        <v>30</v>
      </c>
      <c r="B39" s="353" t="str">
        <f>AT3A_Schools_PS!B39</f>
        <v>30-GHAZIYABAD</v>
      </c>
      <c r="C39" s="375">
        <f>'AT-3'!G38</f>
        <v>673</v>
      </c>
      <c r="D39" s="353">
        <v>648</v>
      </c>
      <c r="E39" s="353">
        <v>411</v>
      </c>
      <c r="F39" s="353">
        <v>420</v>
      </c>
      <c r="G39" s="353">
        <v>0</v>
      </c>
      <c r="H39" s="353">
        <v>296</v>
      </c>
      <c r="I39" s="353">
        <v>340</v>
      </c>
      <c r="J39" s="353">
        <v>385</v>
      </c>
      <c r="K39" s="353">
        <v>407</v>
      </c>
      <c r="L39" s="353">
        <v>444</v>
      </c>
      <c r="M39" s="353">
        <v>436</v>
      </c>
      <c r="N39" s="353">
        <v>448</v>
      </c>
      <c r="O39" s="353">
        <v>441</v>
      </c>
      <c r="P39" s="353">
        <v>447</v>
      </c>
    </row>
    <row r="40" spans="1:16" ht="12.75">
      <c r="A40" s="353">
        <f>AT3A_Schools_PS!A40</f>
        <v>31</v>
      </c>
      <c r="B40" s="353" t="str">
        <f>AT3A_Schools_PS!B40</f>
        <v>31-GONDA</v>
      </c>
      <c r="C40" s="375">
        <f>'AT-3'!G39</f>
        <v>3211</v>
      </c>
      <c r="D40" s="353">
        <v>3178</v>
      </c>
      <c r="E40" s="353">
        <v>2851</v>
      </c>
      <c r="F40" s="353">
        <v>2841</v>
      </c>
      <c r="G40" s="353">
        <v>0</v>
      </c>
      <c r="H40" s="353">
        <v>1966</v>
      </c>
      <c r="I40" s="353">
        <v>2354</v>
      </c>
      <c r="J40" s="353">
        <v>2547</v>
      </c>
      <c r="K40" s="353">
        <v>2815</v>
      </c>
      <c r="L40" s="353">
        <v>2957</v>
      </c>
      <c r="M40" s="353">
        <v>2958</v>
      </c>
      <c r="N40" s="353">
        <v>2991</v>
      </c>
      <c r="O40" s="353">
        <v>2945</v>
      </c>
      <c r="P40" s="353">
        <v>2984</v>
      </c>
    </row>
    <row r="41" spans="1:16" ht="12.75">
      <c r="A41" s="353">
        <f>AT3A_Schools_PS!A41</f>
        <v>32</v>
      </c>
      <c r="B41" s="353" t="str">
        <f>AT3A_Schools_PS!B41</f>
        <v>32-GORAKHPUR</v>
      </c>
      <c r="C41" s="375">
        <f>'AT-3'!G40</f>
        <v>3221</v>
      </c>
      <c r="D41" s="353">
        <v>3162</v>
      </c>
      <c r="E41" s="353">
        <v>2634</v>
      </c>
      <c r="F41" s="353">
        <v>2645</v>
      </c>
      <c r="G41" s="353">
        <v>0</v>
      </c>
      <c r="H41" s="353">
        <v>1852</v>
      </c>
      <c r="I41" s="353">
        <v>2348</v>
      </c>
      <c r="J41" s="353">
        <v>2545</v>
      </c>
      <c r="K41" s="353">
        <v>2788</v>
      </c>
      <c r="L41" s="353">
        <v>2887</v>
      </c>
      <c r="M41" s="353">
        <v>2862</v>
      </c>
      <c r="N41" s="353">
        <v>2898</v>
      </c>
      <c r="O41" s="353">
        <v>2841</v>
      </c>
      <c r="P41" s="353">
        <v>2742</v>
      </c>
    </row>
    <row r="42" spans="1:16" ht="12.75">
      <c r="A42" s="353">
        <f>AT3A_Schools_PS!A42</f>
        <v>33</v>
      </c>
      <c r="B42" s="353" t="str">
        <f>AT3A_Schools_PS!B42</f>
        <v>33-HAMEERPUR</v>
      </c>
      <c r="C42" s="375">
        <f>'AT-3'!G41</f>
        <v>1232</v>
      </c>
      <c r="D42" s="353">
        <v>1209</v>
      </c>
      <c r="E42" s="353">
        <v>1118</v>
      </c>
      <c r="F42" s="353">
        <v>1113</v>
      </c>
      <c r="G42" s="353">
        <v>0</v>
      </c>
      <c r="H42" s="353">
        <v>906</v>
      </c>
      <c r="I42" s="353">
        <v>939</v>
      </c>
      <c r="J42" s="353">
        <v>1047</v>
      </c>
      <c r="K42" s="353">
        <v>1109</v>
      </c>
      <c r="L42" s="353">
        <v>1137</v>
      </c>
      <c r="M42" s="353">
        <v>1128</v>
      </c>
      <c r="N42" s="353">
        <v>1140</v>
      </c>
      <c r="O42" s="353">
        <v>1138</v>
      </c>
      <c r="P42" s="353">
        <v>1129</v>
      </c>
    </row>
    <row r="43" spans="1:16" ht="12.75">
      <c r="A43" s="353">
        <f>AT3A_Schools_PS!A43</f>
        <v>34</v>
      </c>
      <c r="B43" s="353" t="str">
        <f>AT3A_Schools_PS!B43</f>
        <v>34-HARDOI</v>
      </c>
      <c r="C43" s="375">
        <f>'AT-3'!G42</f>
        <v>3993</v>
      </c>
      <c r="D43" s="353">
        <v>3775</v>
      </c>
      <c r="E43" s="353">
        <v>3445</v>
      </c>
      <c r="F43" s="353">
        <v>3484</v>
      </c>
      <c r="G43" s="353">
        <v>0</v>
      </c>
      <c r="H43" s="353">
        <v>2377</v>
      </c>
      <c r="I43" s="353">
        <v>2907</v>
      </c>
      <c r="J43" s="353">
        <v>3115</v>
      </c>
      <c r="K43" s="353">
        <v>3467</v>
      </c>
      <c r="L43" s="353">
        <v>3577</v>
      </c>
      <c r="M43" s="353">
        <v>3567</v>
      </c>
      <c r="N43" s="353">
        <v>3622</v>
      </c>
      <c r="O43" s="353">
        <v>3595</v>
      </c>
      <c r="P43" s="353">
        <v>3607</v>
      </c>
    </row>
    <row r="44" spans="1:16" ht="12.75">
      <c r="A44" s="353">
        <f>AT3A_Schools_PS!A44</f>
        <v>35</v>
      </c>
      <c r="B44" s="353" t="str">
        <f>AT3A_Schools_PS!B44</f>
        <v>35-HATHRAS</v>
      </c>
      <c r="C44" s="375">
        <f>'AT-3'!G43</f>
        <v>1586</v>
      </c>
      <c r="D44" s="353">
        <v>1569</v>
      </c>
      <c r="E44" s="353">
        <v>1430</v>
      </c>
      <c r="F44" s="353">
        <v>1432</v>
      </c>
      <c r="G44" s="353">
        <v>0</v>
      </c>
      <c r="H44" s="353">
        <v>1070</v>
      </c>
      <c r="I44" s="353">
        <v>1188</v>
      </c>
      <c r="J44" s="353">
        <v>1232</v>
      </c>
      <c r="K44" s="353">
        <v>1376</v>
      </c>
      <c r="L44" s="353">
        <v>1426</v>
      </c>
      <c r="M44" s="353">
        <v>1422</v>
      </c>
      <c r="N44" s="353">
        <v>1431</v>
      </c>
      <c r="O44" s="353">
        <v>1404</v>
      </c>
      <c r="P44" s="353">
        <v>1430</v>
      </c>
    </row>
    <row r="45" spans="1:16" ht="12.75">
      <c r="A45" s="353">
        <f>AT3A_Schools_PS!A45</f>
        <v>36</v>
      </c>
      <c r="B45" s="353" t="str">
        <f>AT3A_Schools_PS!B45</f>
        <v>36-ITAWAH</v>
      </c>
      <c r="C45" s="375">
        <f>'AT-3'!G44</f>
        <v>1884</v>
      </c>
      <c r="D45" s="353">
        <v>1849</v>
      </c>
      <c r="E45" s="353">
        <v>1741</v>
      </c>
      <c r="F45" s="353">
        <v>1732</v>
      </c>
      <c r="G45" s="353">
        <v>0</v>
      </c>
      <c r="H45" s="353">
        <v>1272</v>
      </c>
      <c r="I45" s="353">
        <v>1439</v>
      </c>
      <c r="J45" s="353">
        <v>1505</v>
      </c>
      <c r="K45" s="353">
        <v>1690</v>
      </c>
      <c r="L45" s="353">
        <v>1751</v>
      </c>
      <c r="M45" s="353">
        <v>1717</v>
      </c>
      <c r="N45" s="353">
        <v>1734</v>
      </c>
      <c r="O45" s="353">
        <v>1707</v>
      </c>
      <c r="P45" s="353">
        <v>1716</v>
      </c>
    </row>
    <row r="46" spans="1:16" ht="12.75">
      <c r="A46" s="353">
        <f>AT3A_Schools_PS!A46</f>
        <v>37</v>
      </c>
      <c r="B46" s="353" t="str">
        <f>AT3A_Schools_PS!B46</f>
        <v>37-J.P. NAGAR</v>
      </c>
      <c r="C46" s="375">
        <f>'AT-3'!G45</f>
        <v>1620</v>
      </c>
      <c r="D46" s="353">
        <v>1614</v>
      </c>
      <c r="E46" s="353">
        <v>1511</v>
      </c>
      <c r="F46" s="353">
        <v>1522</v>
      </c>
      <c r="G46" s="353">
        <v>0</v>
      </c>
      <c r="H46" s="353">
        <v>1171</v>
      </c>
      <c r="I46" s="353">
        <v>1292</v>
      </c>
      <c r="J46" s="353">
        <v>1415</v>
      </c>
      <c r="K46" s="353">
        <v>1484</v>
      </c>
      <c r="L46" s="353">
        <v>1509</v>
      </c>
      <c r="M46" s="353">
        <v>1503</v>
      </c>
      <c r="N46" s="353">
        <v>1521</v>
      </c>
      <c r="O46" s="353">
        <v>1505</v>
      </c>
      <c r="P46" s="353">
        <v>1507</v>
      </c>
    </row>
    <row r="47" spans="1:16" ht="12.75">
      <c r="A47" s="353">
        <f>AT3A_Schools_PS!A47</f>
        <v>38</v>
      </c>
      <c r="B47" s="353" t="str">
        <f>AT3A_Schools_PS!B47</f>
        <v>38-JALAUN</v>
      </c>
      <c r="C47" s="375">
        <f>'AT-3'!G46</f>
        <v>1918</v>
      </c>
      <c r="D47" s="353">
        <v>1903</v>
      </c>
      <c r="E47" s="353">
        <v>1683</v>
      </c>
      <c r="F47" s="353">
        <v>1674</v>
      </c>
      <c r="G47" s="353">
        <v>0</v>
      </c>
      <c r="H47" s="353">
        <v>1252</v>
      </c>
      <c r="I47" s="353">
        <v>1380</v>
      </c>
      <c r="J47" s="353">
        <v>1558</v>
      </c>
      <c r="K47" s="353">
        <v>1674</v>
      </c>
      <c r="L47" s="353">
        <v>1707</v>
      </c>
      <c r="M47" s="353">
        <v>1688</v>
      </c>
      <c r="N47" s="353">
        <v>1696</v>
      </c>
      <c r="O47" s="353">
        <v>1682</v>
      </c>
      <c r="P47" s="353">
        <v>1692</v>
      </c>
    </row>
    <row r="48" spans="1:16" ht="12.75">
      <c r="A48" s="353">
        <f>AT3A_Schools_PS!A48</f>
        <v>39</v>
      </c>
      <c r="B48" s="353" t="str">
        <f>AT3A_Schools_PS!B48</f>
        <v>39-JAUNPUR</v>
      </c>
      <c r="C48" s="375">
        <f>'AT-3'!G47</f>
        <v>3553</v>
      </c>
      <c r="D48" s="353">
        <v>3498</v>
      </c>
      <c r="E48" s="353">
        <v>3164</v>
      </c>
      <c r="F48" s="353">
        <v>3186</v>
      </c>
      <c r="G48" s="353">
        <v>0</v>
      </c>
      <c r="H48" s="353">
        <v>2148</v>
      </c>
      <c r="I48" s="353">
        <v>2622</v>
      </c>
      <c r="J48" s="353">
        <v>2807</v>
      </c>
      <c r="K48" s="353">
        <v>3188</v>
      </c>
      <c r="L48" s="353">
        <v>3289</v>
      </c>
      <c r="M48" s="353">
        <v>3263</v>
      </c>
      <c r="N48" s="353">
        <v>3279</v>
      </c>
      <c r="O48" s="353">
        <v>3213</v>
      </c>
      <c r="P48" s="353">
        <v>3250</v>
      </c>
    </row>
    <row r="49" spans="1:16" ht="12.75">
      <c r="A49" s="353">
        <f>AT3A_Schools_PS!A49</f>
        <v>40</v>
      </c>
      <c r="B49" s="353" t="str">
        <f>AT3A_Schools_PS!B49</f>
        <v>40-JHANSI</v>
      </c>
      <c r="C49" s="375">
        <f>'AT-3'!G48</f>
        <v>1850</v>
      </c>
      <c r="D49" s="353">
        <v>1854</v>
      </c>
      <c r="E49" s="353">
        <v>1624</v>
      </c>
      <c r="F49" s="353">
        <v>1621</v>
      </c>
      <c r="G49" s="353">
        <v>0</v>
      </c>
      <c r="H49" s="353">
        <v>1219</v>
      </c>
      <c r="I49" s="353">
        <v>1388</v>
      </c>
      <c r="J49" s="353">
        <v>1516</v>
      </c>
      <c r="K49" s="353">
        <v>1608</v>
      </c>
      <c r="L49" s="353">
        <v>1665</v>
      </c>
      <c r="M49" s="353">
        <v>1662</v>
      </c>
      <c r="N49" s="353">
        <v>1669</v>
      </c>
      <c r="O49" s="353">
        <v>1664</v>
      </c>
      <c r="P49" s="353">
        <v>1674</v>
      </c>
    </row>
    <row r="50" spans="1:16" ht="12.75">
      <c r="A50" s="353">
        <f>AT3A_Schools_PS!A50</f>
        <v>41</v>
      </c>
      <c r="B50" s="353" t="str">
        <f>AT3A_Schools_PS!B50</f>
        <v>41-KANNAUJ</v>
      </c>
      <c r="C50" s="375">
        <f>'AT-3'!G49</f>
        <v>1765</v>
      </c>
      <c r="D50" s="353">
        <v>1747</v>
      </c>
      <c r="E50" s="353">
        <v>1513</v>
      </c>
      <c r="F50" s="353">
        <v>1549</v>
      </c>
      <c r="G50" s="353">
        <v>0</v>
      </c>
      <c r="H50" s="353">
        <v>1155</v>
      </c>
      <c r="I50" s="353">
        <v>1323</v>
      </c>
      <c r="J50" s="353">
        <v>1456</v>
      </c>
      <c r="K50" s="353">
        <v>1557</v>
      </c>
      <c r="L50" s="353">
        <v>1617</v>
      </c>
      <c r="M50" s="353">
        <v>1610</v>
      </c>
      <c r="N50" s="353">
        <v>1599</v>
      </c>
      <c r="O50" s="353">
        <v>1567</v>
      </c>
      <c r="P50" s="353">
        <v>1599</v>
      </c>
    </row>
    <row r="51" spans="1:16" ht="12.75">
      <c r="A51" s="353">
        <f>AT3A_Schools_PS!A51</f>
        <v>42</v>
      </c>
      <c r="B51" s="353" t="str">
        <f>AT3A_Schools_PS!B51</f>
        <v>42-KANPUR DEHAT</v>
      </c>
      <c r="C51" s="375">
        <f>'AT-3'!G50</f>
        <v>2380</v>
      </c>
      <c r="D51" s="353">
        <v>2323</v>
      </c>
      <c r="E51" s="353">
        <v>2202</v>
      </c>
      <c r="F51" s="353">
        <v>2188</v>
      </c>
      <c r="G51" s="353">
        <v>0</v>
      </c>
      <c r="H51" s="353">
        <v>1690</v>
      </c>
      <c r="I51" s="353">
        <v>1877</v>
      </c>
      <c r="J51" s="353">
        <v>2018</v>
      </c>
      <c r="K51" s="353">
        <v>2143</v>
      </c>
      <c r="L51" s="353">
        <v>2240</v>
      </c>
      <c r="M51" s="353">
        <v>2215</v>
      </c>
      <c r="N51" s="353">
        <v>2228</v>
      </c>
      <c r="O51" s="353">
        <v>2201</v>
      </c>
      <c r="P51" s="353">
        <v>2220</v>
      </c>
    </row>
    <row r="52" spans="1:16" ht="12.75">
      <c r="A52" s="353">
        <f>AT3A_Schools_PS!A52</f>
        <v>43</v>
      </c>
      <c r="B52" s="353" t="str">
        <f>AT3A_Schools_PS!B52</f>
        <v>43-KANPUR NAGAR</v>
      </c>
      <c r="C52" s="375">
        <f>'AT-3'!G51</f>
        <v>2470</v>
      </c>
      <c r="D52" s="353">
        <v>2458</v>
      </c>
      <c r="E52" s="353">
        <v>1932</v>
      </c>
      <c r="F52" s="353">
        <v>1947</v>
      </c>
      <c r="G52" s="353">
        <v>0</v>
      </c>
      <c r="H52" s="353">
        <v>1377</v>
      </c>
      <c r="I52" s="353">
        <v>1635</v>
      </c>
      <c r="J52" s="353">
        <v>1763</v>
      </c>
      <c r="K52" s="353">
        <v>1894</v>
      </c>
      <c r="L52" s="353">
        <v>1965</v>
      </c>
      <c r="M52" s="353">
        <v>1955</v>
      </c>
      <c r="N52" s="353">
        <v>1957</v>
      </c>
      <c r="O52" s="353">
        <v>1918</v>
      </c>
      <c r="P52" s="353">
        <v>1922</v>
      </c>
    </row>
    <row r="53" spans="1:16" ht="12.75">
      <c r="A53" s="353">
        <f>AT3A_Schools_PS!A53</f>
        <v>44</v>
      </c>
      <c r="B53" s="353" t="str">
        <f>AT3A_Schools_PS!B53</f>
        <v>44-KAAS GANJ</v>
      </c>
      <c r="C53" s="375">
        <f>'AT-3'!G52</f>
        <v>1495</v>
      </c>
      <c r="D53" s="353">
        <v>1462</v>
      </c>
      <c r="E53" s="353">
        <v>1400</v>
      </c>
      <c r="F53" s="353">
        <v>1396</v>
      </c>
      <c r="G53" s="353">
        <v>0</v>
      </c>
      <c r="H53" s="353">
        <v>1128</v>
      </c>
      <c r="I53" s="353">
        <v>1177</v>
      </c>
      <c r="J53" s="353">
        <v>1294</v>
      </c>
      <c r="K53" s="353">
        <v>1388</v>
      </c>
      <c r="L53" s="353">
        <v>1403</v>
      </c>
      <c r="M53" s="353">
        <v>1394</v>
      </c>
      <c r="N53" s="353">
        <v>1405</v>
      </c>
      <c r="O53" s="353">
        <v>1379</v>
      </c>
      <c r="P53" s="353">
        <v>1383</v>
      </c>
    </row>
    <row r="54" spans="1:16" ht="12.75">
      <c r="A54" s="353">
        <f>AT3A_Schools_PS!A54</f>
        <v>45</v>
      </c>
      <c r="B54" s="353" t="str">
        <f>AT3A_Schools_PS!B54</f>
        <v>45-KAUSHAMBI</v>
      </c>
      <c r="C54" s="375">
        <f>'AT-3'!G53</f>
        <v>1477</v>
      </c>
      <c r="D54" s="353">
        <v>1444</v>
      </c>
      <c r="E54" s="353">
        <v>1408</v>
      </c>
      <c r="F54" s="353">
        <v>1421</v>
      </c>
      <c r="G54" s="353">
        <v>0</v>
      </c>
      <c r="H54" s="353">
        <v>1119</v>
      </c>
      <c r="I54" s="353">
        <v>1188</v>
      </c>
      <c r="J54" s="353">
        <v>1286</v>
      </c>
      <c r="K54" s="353">
        <v>1377</v>
      </c>
      <c r="L54" s="353">
        <v>1424</v>
      </c>
      <c r="M54" s="353">
        <v>1416</v>
      </c>
      <c r="N54" s="353">
        <v>1425</v>
      </c>
      <c r="O54" s="353">
        <v>1392</v>
      </c>
      <c r="P54" s="353">
        <v>1420</v>
      </c>
    </row>
    <row r="55" spans="1:16" ht="12.75">
      <c r="A55" s="353">
        <f>AT3A_Schools_PS!A55</f>
        <v>46</v>
      </c>
      <c r="B55" s="353" t="str">
        <f>AT3A_Schools_PS!B55</f>
        <v>46-KUSHINAGAR</v>
      </c>
      <c r="C55" s="375">
        <f>'AT-3'!G54</f>
        <v>3197</v>
      </c>
      <c r="D55" s="353">
        <v>3023</v>
      </c>
      <c r="E55" s="353">
        <v>2786</v>
      </c>
      <c r="F55" s="353">
        <v>2823</v>
      </c>
      <c r="G55" s="353">
        <v>0</v>
      </c>
      <c r="H55" s="353">
        <v>1961</v>
      </c>
      <c r="I55" s="353">
        <v>2388</v>
      </c>
      <c r="J55" s="353">
        <v>2570</v>
      </c>
      <c r="K55" s="353">
        <v>2834</v>
      </c>
      <c r="L55" s="353">
        <v>2899</v>
      </c>
      <c r="M55" s="353">
        <v>2885</v>
      </c>
      <c r="N55" s="353">
        <v>2909</v>
      </c>
      <c r="O55" s="353">
        <v>2842</v>
      </c>
      <c r="P55" s="353">
        <v>2883</v>
      </c>
    </row>
    <row r="56" spans="1:16" ht="12.75">
      <c r="A56" s="353">
        <f>AT3A_Schools_PS!A56</f>
        <v>47</v>
      </c>
      <c r="B56" s="353" t="str">
        <f>AT3A_Schools_PS!B56</f>
        <v>47-LAKHIMPUR KHERI</v>
      </c>
      <c r="C56" s="375">
        <f>'AT-3'!G55</f>
        <v>3930</v>
      </c>
      <c r="D56" s="353">
        <v>3898</v>
      </c>
      <c r="E56" s="353">
        <v>3711</v>
      </c>
      <c r="F56" s="353">
        <v>3760</v>
      </c>
      <c r="G56" s="353">
        <v>0</v>
      </c>
      <c r="H56" s="353">
        <v>2531</v>
      </c>
      <c r="I56" s="353">
        <v>2951</v>
      </c>
      <c r="J56" s="353">
        <v>3347</v>
      </c>
      <c r="K56" s="353">
        <v>3588</v>
      </c>
      <c r="L56" s="353">
        <v>3778</v>
      </c>
      <c r="M56" s="353">
        <v>3755</v>
      </c>
      <c r="N56" s="353">
        <v>3772</v>
      </c>
      <c r="O56" s="353">
        <v>3732</v>
      </c>
      <c r="P56" s="353">
        <v>3760</v>
      </c>
    </row>
    <row r="57" spans="1:16" ht="12.75">
      <c r="A57" s="353">
        <f>AT3A_Schools_PS!A57</f>
        <v>48</v>
      </c>
      <c r="B57" s="353" t="str">
        <f>AT3A_Schools_PS!B57</f>
        <v>48-LALITPUR</v>
      </c>
      <c r="C57" s="375">
        <f>'AT-3'!G56</f>
        <v>1562</v>
      </c>
      <c r="D57" s="353">
        <v>1549</v>
      </c>
      <c r="E57" s="353">
        <v>1416</v>
      </c>
      <c r="F57" s="353">
        <v>1426</v>
      </c>
      <c r="G57" s="353">
        <v>0</v>
      </c>
      <c r="H57" s="353">
        <v>1030</v>
      </c>
      <c r="I57" s="353">
        <v>1176</v>
      </c>
      <c r="J57" s="353">
        <v>1260</v>
      </c>
      <c r="K57" s="353">
        <v>1405</v>
      </c>
      <c r="L57" s="353">
        <v>1453</v>
      </c>
      <c r="M57" s="353">
        <v>1443</v>
      </c>
      <c r="N57" s="353">
        <v>1471</v>
      </c>
      <c r="O57" s="353">
        <v>1456</v>
      </c>
      <c r="P57" s="353">
        <v>1462</v>
      </c>
    </row>
    <row r="58" spans="1:16" ht="12.75">
      <c r="A58" s="353">
        <f>AT3A_Schools_PS!A58</f>
        <v>49</v>
      </c>
      <c r="B58" s="353" t="str">
        <f>AT3A_Schools_PS!B58</f>
        <v>49-LUCKNOW</v>
      </c>
      <c r="C58" s="375">
        <f>'AT-3'!G57</f>
        <v>2089</v>
      </c>
      <c r="D58" s="353">
        <v>2061</v>
      </c>
      <c r="E58" s="353">
        <v>1396</v>
      </c>
      <c r="F58" s="353">
        <v>1469</v>
      </c>
      <c r="G58" s="353">
        <v>0</v>
      </c>
      <c r="H58" s="353">
        <v>1095</v>
      </c>
      <c r="I58" s="353">
        <v>1216</v>
      </c>
      <c r="J58" s="353">
        <v>1298</v>
      </c>
      <c r="K58" s="353">
        <v>1457</v>
      </c>
      <c r="L58" s="353">
        <v>1553</v>
      </c>
      <c r="M58" s="353">
        <v>1541</v>
      </c>
      <c r="N58" s="353">
        <v>1574</v>
      </c>
      <c r="O58" s="353">
        <v>1551</v>
      </c>
      <c r="P58" s="353">
        <v>1553</v>
      </c>
    </row>
    <row r="59" spans="1:16" ht="12.75">
      <c r="A59" s="353">
        <f>AT3A_Schools_PS!A59</f>
        <v>50</v>
      </c>
      <c r="B59" s="353" t="str">
        <f>AT3A_Schools_PS!B59</f>
        <v>50-MAHOBA</v>
      </c>
      <c r="C59" s="375">
        <f>'AT-3'!G58</f>
        <v>1054</v>
      </c>
      <c r="D59" s="353">
        <v>1039</v>
      </c>
      <c r="E59" s="353">
        <v>919</v>
      </c>
      <c r="F59" s="353">
        <v>915</v>
      </c>
      <c r="G59" s="353">
        <v>0</v>
      </c>
      <c r="H59" s="353">
        <v>751</v>
      </c>
      <c r="I59" s="353">
        <v>791</v>
      </c>
      <c r="J59" s="353">
        <v>880</v>
      </c>
      <c r="K59" s="353">
        <v>913</v>
      </c>
      <c r="L59" s="353">
        <v>934</v>
      </c>
      <c r="M59" s="353">
        <v>926</v>
      </c>
      <c r="N59" s="353">
        <v>932</v>
      </c>
      <c r="O59" s="353">
        <v>922</v>
      </c>
      <c r="P59" s="353">
        <v>927</v>
      </c>
    </row>
    <row r="60" spans="1:16" ht="12.75">
      <c r="A60" s="353">
        <f>AT3A_Schools_PS!A60</f>
        <v>51</v>
      </c>
      <c r="B60" s="353" t="str">
        <f>AT3A_Schools_PS!B60</f>
        <v>51-MAHRAJGANJ</v>
      </c>
      <c r="C60" s="375">
        <f>'AT-3'!G59</f>
        <v>2240</v>
      </c>
      <c r="D60" s="353">
        <v>2170</v>
      </c>
      <c r="E60" s="353">
        <v>2006</v>
      </c>
      <c r="F60" s="353">
        <v>2018</v>
      </c>
      <c r="G60" s="353">
        <v>0</v>
      </c>
      <c r="H60" s="353">
        <v>1454</v>
      </c>
      <c r="I60" s="353">
        <v>1717</v>
      </c>
      <c r="J60" s="353">
        <v>1840</v>
      </c>
      <c r="K60" s="353">
        <v>2001</v>
      </c>
      <c r="L60" s="353">
        <v>2051</v>
      </c>
      <c r="M60" s="353">
        <v>2026</v>
      </c>
      <c r="N60" s="353">
        <v>2036</v>
      </c>
      <c r="O60" s="353">
        <v>2016</v>
      </c>
      <c r="P60" s="353">
        <v>2009</v>
      </c>
    </row>
    <row r="61" spans="1:16" ht="12.75">
      <c r="A61" s="353">
        <f>AT3A_Schools_PS!A61</f>
        <v>52</v>
      </c>
      <c r="B61" s="353" t="str">
        <f>AT3A_Schools_PS!B61</f>
        <v>52-MAINPURI</v>
      </c>
      <c r="C61" s="375">
        <f>'AT-3'!G60</f>
        <v>2238</v>
      </c>
      <c r="D61" s="353">
        <v>2081</v>
      </c>
      <c r="E61" s="353">
        <v>1879</v>
      </c>
      <c r="F61" s="353">
        <v>1866</v>
      </c>
      <c r="G61" s="353">
        <v>0</v>
      </c>
      <c r="H61" s="353">
        <v>1411</v>
      </c>
      <c r="I61" s="353">
        <v>1559</v>
      </c>
      <c r="J61" s="353">
        <v>1685</v>
      </c>
      <c r="K61" s="353">
        <v>1878</v>
      </c>
      <c r="L61" s="353">
        <v>1923</v>
      </c>
      <c r="M61" s="353">
        <v>1909</v>
      </c>
      <c r="N61" s="353">
        <v>1929</v>
      </c>
      <c r="O61" s="353">
        <v>1917</v>
      </c>
      <c r="P61" s="353">
        <v>1922</v>
      </c>
    </row>
    <row r="62" spans="1:16" ht="12.75">
      <c r="A62" s="353">
        <f>AT3A_Schools_PS!A62</f>
        <v>53</v>
      </c>
      <c r="B62" s="353" t="str">
        <f>AT3A_Schools_PS!B62</f>
        <v>53-MATHURA</v>
      </c>
      <c r="C62" s="375">
        <f>'AT-3'!G61</f>
        <v>2077</v>
      </c>
      <c r="D62" s="353">
        <v>2005</v>
      </c>
      <c r="E62" s="353">
        <v>1788</v>
      </c>
      <c r="F62" s="353">
        <v>1802</v>
      </c>
      <c r="G62" s="353">
        <v>0</v>
      </c>
      <c r="H62" s="353">
        <v>1339</v>
      </c>
      <c r="I62" s="353">
        <v>1434</v>
      </c>
      <c r="J62" s="353">
        <v>1531</v>
      </c>
      <c r="K62" s="353">
        <v>1691</v>
      </c>
      <c r="L62" s="353">
        <v>1777</v>
      </c>
      <c r="M62" s="353">
        <v>1797</v>
      </c>
      <c r="N62" s="353">
        <v>1807</v>
      </c>
      <c r="O62" s="353">
        <v>1780</v>
      </c>
      <c r="P62" s="353">
        <v>1759</v>
      </c>
    </row>
    <row r="63" spans="1:16" ht="12.75">
      <c r="A63" s="353">
        <f>AT3A_Schools_PS!A63</f>
        <v>54</v>
      </c>
      <c r="B63" s="353" t="str">
        <f>AT3A_Schools_PS!B63</f>
        <v>54-MAU</v>
      </c>
      <c r="C63" s="375">
        <f>'AT-3'!G62</f>
        <v>1756</v>
      </c>
      <c r="D63" s="353">
        <v>1658</v>
      </c>
      <c r="E63" s="353">
        <v>1461</v>
      </c>
      <c r="F63" s="353">
        <v>1466</v>
      </c>
      <c r="G63" s="353">
        <v>0</v>
      </c>
      <c r="H63" s="353">
        <v>1136</v>
      </c>
      <c r="I63" s="353">
        <v>1259</v>
      </c>
      <c r="J63" s="353">
        <v>1372</v>
      </c>
      <c r="K63" s="353">
        <v>1489</v>
      </c>
      <c r="L63" s="353">
        <v>1540</v>
      </c>
      <c r="M63" s="353">
        <v>1525</v>
      </c>
      <c r="N63" s="353">
        <v>1533</v>
      </c>
      <c r="O63" s="353">
        <v>1520</v>
      </c>
      <c r="P63" s="353">
        <v>1525</v>
      </c>
    </row>
    <row r="64" spans="1:16" ht="12.75">
      <c r="A64" s="353">
        <f>AT3A_Schools_PS!A64</f>
        <v>55</v>
      </c>
      <c r="B64" s="353" t="str">
        <f>AT3A_Schools_PS!B64</f>
        <v>55-MEERUT</v>
      </c>
      <c r="C64" s="375">
        <f>'AT-3'!G63</f>
        <v>1539</v>
      </c>
      <c r="D64" s="353">
        <v>1528</v>
      </c>
      <c r="E64" s="353">
        <v>1151</v>
      </c>
      <c r="F64" s="353">
        <v>1152</v>
      </c>
      <c r="G64" s="353">
        <v>0</v>
      </c>
      <c r="H64" s="353">
        <v>869</v>
      </c>
      <c r="I64" s="353">
        <v>999</v>
      </c>
      <c r="J64" s="353">
        <v>1050</v>
      </c>
      <c r="K64" s="353">
        <v>1147</v>
      </c>
      <c r="L64" s="353">
        <v>1207</v>
      </c>
      <c r="M64" s="353">
        <v>1191</v>
      </c>
      <c r="N64" s="353">
        <v>1190</v>
      </c>
      <c r="O64" s="353">
        <v>1173</v>
      </c>
      <c r="P64" s="353">
        <v>1174</v>
      </c>
    </row>
    <row r="65" spans="1:16" ht="12.75">
      <c r="A65" s="353">
        <f>AT3A_Schools_PS!A65</f>
        <v>56</v>
      </c>
      <c r="B65" s="353" t="str">
        <f>AT3A_Schools_PS!B65</f>
        <v>56-MIRZAPUR</v>
      </c>
      <c r="C65" s="375">
        <f>'AT-3'!G64</f>
        <v>2323</v>
      </c>
      <c r="D65" s="353">
        <v>2228</v>
      </c>
      <c r="E65" s="353">
        <v>2098</v>
      </c>
      <c r="F65" s="353">
        <v>2096</v>
      </c>
      <c r="G65" s="353">
        <v>0</v>
      </c>
      <c r="H65" s="353">
        <v>1536</v>
      </c>
      <c r="I65" s="353">
        <v>1788</v>
      </c>
      <c r="J65" s="353">
        <v>1949</v>
      </c>
      <c r="K65" s="353">
        <v>2101</v>
      </c>
      <c r="L65" s="353">
        <v>2127</v>
      </c>
      <c r="M65" s="353">
        <v>2117</v>
      </c>
      <c r="N65" s="353">
        <v>2119</v>
      </c>
      <c r="O65" s="353">
        <v>2091</v>
      </c>
      <c r="P65" s="353">
        <v>2108</v>
      </c>
    </row>
    <row r="66" spans="1:16" ht="12.75">
      <c r="A66" s="353">
        <f>AT3A_Schools_PS!A66</f>
        <v>57</v>
      </c>
      <c r="B66" s="353" t="str">
        <f>AT3A_Schools_PS!B66</f>
        <v>57-MORADABAD</v>
      </c>
      <c r="C66" s="375">
        <f>'AT-3'!G65</f>
        <v>1831</v>
      </c>
      <c r="D66" s="353">
        <v>1794</v>
      </c>
      <c r="E66" s="353">
        <v>1552</v>
      </c>
      <c r="F66" s="353">
        <v>1568</v>
      </c>
      <c r="G66" s="353">
        <v>0</v>
      </c>
      <c r="H66" s="353">
        <v>1197</v>
      </c>
      <c r="I66" s="353">
        <v>1304</v>
      </c>
      <c r="J66" s="353">
        <v>1424</v>
      </c>
      <c r="K66" s="353">
        <v>1515</v>
      </c>
      <c r="L66" s="353">
        <v>1577</v>
      </c>
      <c r="M66" s="353">
        <v>1571</v>
      </c>
      <c r="N66" s="353">
        <v>1574</v>
      </c>
      <c r="O66" s="353">
        <v>1541</v>
      </c>
      <c r="P66" s="353">
        <v>1568</v>
      </c>
    </row>
    <row r="67" spans="1:16" ht="12.75">
      <c r="A67" s="353">
        <f>AT3A_Schools_PS!A67</f>
        <v>58</v>
      </c>
      <c r="B67" s="353" t="str">
        <f>AT3A_Schools_PS!B67</f>
        <v>58-MUZAFFARNAGAR</v>
      </c>
      <c r="C67" s="375">
        <f>'AT-3'!G66</f>
        <v>1384</v>
      </c>
      <c r="D67" s="353">
        <v>1280</v>
      </c>
      <c r="E67" s="353">
        <v>1126</v>
      </c>
      <c r="F67" s="353">
        <v>1135</v>
      </c>
      <c r="G67" s="353">
        <v>0</v>
      </c>
      <c r="H67" s="353">
        <v>864</v>
      </c>
      <c r="I67" s="353">
        <v>962</v>
      </c>
      <c r="J67" s="353">
        <v>1001</v>
      </c>
      <c r="K67" s="353">
        <v>1112</v>
      </c>
      <c r="L67" s="353">
        <v>1164</v>
      </c>
      <c r="M67" s="353">
        <v>1155</v>
      </c>
      <c r="N67" s="353">
        <v>1158</v>
      </c>
      <c r="O67" s="353">
        <v>1168</v>
      </c>
      <c r="P67" s="353">
        <v>1173</v>
      </c>
    </row>
    <row r="68" spans="1:16" ht="12.75">
      <c r="A68" s="353">
        <f>AT3A_Schools_PS!A68</f>
        <v>59</v>
      </c>
      <c r="B68" s="353" t="str">
        <f>AT3A_Schools_PS!B68</f>
        <v>59-PILIBHIT</v>
      </c>
      <c r="C68" s="375">
        <f>'AT-3'!G67</f>
        <v>1843</v>
      </c>
      <c r="D68" s="353">
        <v>1786</v>
      </c>
      <c r="E68" s="353">
        <v>1590</v>
      </c>
      <c r="F68" s="353">
        <v>1593</v>
      </c>
      <c r="G68" s="353">
        <v>0</v>
      </c>
      <c r="H68" s="353">
        <v>1211</v>
      </c>
      <c r="I68" s="353">
        <v>1352</v>
      </c>
      <c r="J68" s="353">
        <v>1482</v>
      </c>
      <c r="K68" s="353">
        <v>1591</v>
      </c>
      <c r="L68" s="353">
        <v>1650</v>
      </c>
      <c r="M68" s="353">
        <v>1625</v>
      </c>
      <c r="N68" s="353">
        <v>1667</v>
      </c>
      <c r="O68" s="353">
        <v>1648</v>
      </c>
      <c r="P68" s="353">
        <v>1670</v>
      </c>
    </row>
    <row r="69" spans="1:16" ht="12.75">
      <c r="A69" s="353">
        <f>AT3A_Schools_PS!A69</f>
        <v>60</v>
      </c>
      <c r="B69" s="353" t="str">
        <f>AT3A_Schools_PS!B69</f>
        <v>60-PRATAPGARH</v>
      </c>
      <c r="C69" s="375">
        <f>'AT-3'!G68</f>
        <v>2949</v>
      </c>
      <c r="D69" s="353">
        <v>2860</v>
      </c>
      <c r="E69" s="353">
        <v>2594</v>
      </c>
      <c r="F69" s="353">
        <v>2587</v>
      </c>
      <c r="G69" s="353">
        <v>0</v>
      </c>
      <c r="H69" s="353">
        <v>1880</v>
      </c>
      <c r="I69" s="353">
        <v>2252</v>
      </c>
      <c r="J69" s="353">
        <v>2381</v>
      </c>
      <c r="K69" s="353">
        <v>2662</v>
      </c>
      <c r="L69" s="353">
        <v>2742</v>
      </c>
      <c r="M69" s="353">
        <v>2732</v>
      </c>
      <c r="N69" s="353">
        <v>2767</v>
      </c>
      <c r="O69" s="353">
        <v>2734</v>
      </c>
      <c r="P69" s="353">
        <v>2742</v>
      </c>
    </row>
    <row r="70" spans="1:16" ht="12.75">
      <c r="A70" s="353">
        <f>AT3A_Schools_PS!A70</f>
        <v>61</v>
      </c>
      <c r="B70" s="353" t="str">
        <f>AT3A_Schools_PS!B70</f>
        <v>61-RAI BAREILY</v>
      </c>
      <c r="C70" s="375">
        <f>'AT-3'!G69</f>
        <v>2705</v>
      </c>
      <c r="D70" s="353">
        <v>2564</v>
      </c>
      <c r="E70" s="353">
        <v>2437</v>
      </c>
      <c r="F70" s="353">
        <v>2445</v>
      </c>
      <c r="G70" s="353">
        <v>0</v>
      </c>
      <c r="H70" s="353">
        <v>1851</v>
      </c>
      <c r="I70" s="353">
        <v>2092</v>
      </c>
      <c r="J70" s="353">
        <v>2209</v>
      </c>
      <c r="K70" s="353">
        <v>2401</v>
      </c>
      <c r="L70" s="353">
        <v>2474</v>
      </c>
      <c r="M70" s="353">
        <v>2443</v>
      </c>
      <c r="N70" s="353">
        <v>2456</v>
      </c>
      <c r="O70" s="353">
        <v>2431</v>
      </c>
      <c r="P70" s="353">
        <v>2449</v>
      </c>
    </row>
    <row r="71" spans="1:16" ht="12.75">
      <c r="A71" s="353">
        <f>AT3A_Schools_PS!A71</f>
        <v>62</v>
      </c>
      <c r="B71" s="353" t="str">
        <f>AT3A_Schools_PS!B71</f>
        <v>62-RAMPUR</v>
      </c>
      <c r="C71" s="375">
        <f>'AT-3'!G70</f>
        <v>2063</v>
      </c>
      <c r="D71" s="353">
        <v>1967</v>
      </c>
      <c r="E71" s="353">
        <v>1731</v>
      </c>
      <c r="F71" s="353">
        <v>1727</v>
      </c>
      <c r="G71" s="353">
        <v>0</v>
      </c>
      <c r="H71" s="353">
        <v>1250</v>
      </c>
      <c r="I71" s="353">
        <v>1455</v>
      </c>
      <c r="J71" s="353">
        <v>1518</v>
      </c>
      <c r="K71" s="353">
        <v>1688</v>
      </c>
      <c r="L71" s="353">
        <v>1757</v>
      </c>
      <c r="M71" s="353">
        <v>1740</v>
      </c>
      <c r="N71" s="353">
        <v>1750</v>
      </c>
      <c r="O71" s="353">
        <v>1747</v>
      </c>
      <c r="P71" s="353">
        <v>1748</v>
      </c>
    </row>
    <row r="72" spans="1:16" ht="12.75">
      <c r="A72" s="353">
        <f>AT3A_Schools_PS!A72</f>
        <v>63</v>
      </c>
      <c r="B72" s="353" t="str">
        <f>AT3A_Schools_PS!B72</f>
        <v>63-SAHARANPUR</v>
      </c>
      <c r="C72" s="375">
        <f>'AT-3'!G71</f>
        <v>2064</v>
      </c>
      <c r="D72" s="353">
        <v>1968</v>
      </c>
      <c r="E72" s="353">
        <v>1771</v>
      </c>
      <c r="F72" s="353">
        <v>1772</v>
      </c>
      <c r="G72" s="353">
        <v>0</v>
      </c>
      <c r="H72" s="353">
        <v>1296</v>
      </c>
      <c r="I72" s="353">
        <v>1531</v>
      </c>
      <c r="J72" s="353">
        <v>1568</v>
      </c>
      <c r="K72" s="353">
        <v>1725</v>
      </c>
      <c r="L72" s="353">
        <v>1780</v>
      </c>
      <c r="M72" s="353">
        <v>1768</v>
      </c>
      <c r="N72" s="353">
        <v>1773</v>
      </c>
      <c r="O72" s="353">
        <v>1747</v>
      </c>
      <c r="P72" s="353">
        <v>1759</v>
      </c>
    </row>
    <row r="73" spans="1:16" ht="12.75">
      <c r="A73" s="353">
        <f>AT3A_Schools_PS!A73</f>
        <v>64</v>
      </c>
      <c r="B73" s="353" t="str">
        <f>AT3A_Schools_PS!B73</f>
        <v>64-SANTKABIR NAGAR</v>
      </c>
      <c r="C73" s="375">
        <f>'AT-3'!G72</f>
        <v>1603</v>
      </c>
      <c r="D73" s="353">
        <v>1591</v>
      </c>
      <c r="E73" s="353">
        <v>1556</v>
      </c>
      <c r="F73" s="353">
        <v>1556</v>
      </c>
      <c r="G73" s="353">
        <v>0</v>
      </c>
      <c r="H73" s="353">
        <v>1255</v>
      </c>
      <c r="I73" s="353">
        <v>1299</v>
      </c>
      <c r="J73" s="353">
        <v>1460</v>
      </c>
      <c r="K73" s="353">
        <v>1543</v>
      </c>
      <c r="L73" s="353">
        <v>1567</v>
      </c>
      <c r="M73" s="353">
        <v>1555</v>
      </c>
      <c r="N73" s="353">
        <v>1570</v>
      </c>
      <c r="O73" s="353">
        <v>1552</v>
      </c>
      <c r="P73" s="353">
        <v>1559</v>
      </c>
    </row>
    <row r="74" spans="1:16" ht="12.75">
      <c r="A74" s="353">
        <f>AT3A_Schools_PS!A74</f>
        <v>65</v>
      </c>
      <c r="B74" s="353" t="str">
        <f>AT3A_Schools_PS!B74</f>
        <v>65-SHAHJAHANPUR</v>
      </c>
      <c r="C74" s="375">
        <f>'AT-3'!G73</f>
        <v>3274</v>
      </c>
      <c r="D74" s="353">
        <v>3237</v>
      </c>
      <c r="E74" s="353">
        <v>2990</v>
      </c>
      <c r="F74" s="353">
        <v>2999</v>
      </c>
      <c r="G74" s="353">
        <v>0</v>
      </c>
      <c r="H74" s="353">
        <v>2068</v>
      </c>
      <c r="I74" s="353">
        <v>2535</v>
      </c>
      <c r="J74" s="353">
        <v>2663</v>
      </c>
      <c r="K74" s="353">
        <v>2938</v>
      </c>
      <c r="L74" s="353">
        <v>3041</v>
      </c>
      <c r="M74" s="353">
        <v>3030</v>
      </c>
      <c r="N74" s="353">
        <v>3042</v>
      </c>
      <c r="O74" s="353">
        <v>3012</v>
      </c>
      <c r="P74" s="353">
        <v>3024</v>
      </c>
    </row>
    <row r="75" spans="1:16" ht="12.75">
      <c r="A75" s="353">
        <f>AT3A_Schools_PS!A75</f>
        <v>66</v>
      </c>
      <c r="B75" s="353" t="str">
        <f>AT3A_Schools_PS!B75</f>
        <v>66-SHRAWASTI</v>
      </c>
      <c r="C75" s="375">
        <f>'AT-3'!G74</f>
        <v>1295</v>
      </c>
      <c r="D75" s="353">
        <v>1272</v>
      </c>
      <c r="E75" s="353">
        <v>1190</v>
      </c>
      <c r="F75" s="353">
        <v>1189</v>
      </c>
      <c r="G75" s="353">
        <v>0</v>
      </c>
      <c r="H75" s="353">
        <v>868</v>
      </c>
      <c r="I75" s="353">
        <v>910</v>
      </c>
      <c r="J75" s="353">
        <v>1057</v>
      </c>
      <c r="K75" s="353">
        <v>1177</v>
      </c>
      <c r="L75" s="353">
        <v>1229</v>
      </c>
      <c r="M75" s="353">
        <v>1208</v>
      </c>
      <c r="N75" s="353">
        <v>1219</v>
      </c>
      <c r="O75" s="353">
        <v>1203</v>
      </c>
      <c r="P75" s="353">
        <v>1211</v>
      </c>
    </row>
    <row r="76" spans="1:16" ht="12.75">
      <c r="A76" s="353">
        <f>AT3A_Schools_PS!A76</f>
        <v>67</v>
      </c>
      <c r="B76" s="353" t="str">
        <f>AT3A_Schools_PS!B76</f>
        <v>67-SIDDHARTHNAGAR</v>
      </c>
      <c r="C76" s="375">
        <f>'AT-3'!G75</f>
        <v>2752</v>
      </c>
      <c r="D76" s="353">
        <v>2713</v>
      </c>
      <c r="E76" s="353">
        <v>2388</v>
      </c>
      <c r="F76" s="353">
        <v>2406</v>
      </c>
      <c r="G76" s="353">
        <v>0</v>
      </c>
      <c r="H76" s="353">
        <v>1751</v>
      </c>
      <c r="I76" s="353">
        <v>2086</v>
      </c>
      <c r="J76" s="353">
        <v>2290</v>
      </c>
      <c r="K76" s="353">
        <v>2459</v>
      </c>
      <c r="L76" s="353">
        <v>2552</v>
      </c>
      <c r="M76" s="353">
        <v>2532</v>
      </c>
      <c r="N76" s="353">
        <v>2562</v>
      </c>
      <c r="O76" s="353">
        <v>2501</v>
      </c>
      <c r="P76" s="353">
        <v>2538</v>
      </c>
    </row>
    <row r="77" spans="1:16" ht="12.75">
      <c r="A77" s="353">
        <f>AT3A_Schools_PS!A77</f>
        <v>68</v>
      </c>
      <c r="B77" s="353" t="str">
        <f>AT3A_Schools_PS!B77</f>
        <v>68-SITAPUR</v>
      </c>
      <c r="C77" s="375">
        <f>'AT-3'!G76</f>
        <v>4338</v>
      </c>
      <c r="D77" s="353">
        <v>4174</v>
      </c>
      <c r="E77" s="353">
        <v>3867</v>
      </c>
      <c r="F77" s="353">
        <v>3918</v>
      </c>
      <c r="G77" s="353">
        <v>0</v>
      </c>
      <c r="H77" s="353">
        <v>2656</v>
      </c>
      <c r="I77" s="353">
        <v>3123</v>
      </c>
      <c r="J77" s="353">
        <v>3352</v>
      </c>
      <c r="K77" s="353">
        <v>3762</v>
      </c>
      <c r="L77" s="353">
        <v>3948</v>
      </c>
      <c r="M77" s="353">
        <v>3937</v>
      </c>
      <c r="N77" s="353">
        <v>3968</v>
      </c>
      <c r="O77" s="353">
        <v>3924</v>
      </c>
      <c r="P77" s="353">
        <v>3919</v>
      </c>
    </row>
    <row r="78" spans="1:16" ht="12.75">
      <c r="A78" s="353">
        <f>AT3A_Schools_PS!A78</f>
        <v>69</v>
      </c>
      <c r="B78" s="353" t="str">
        <f>AT3A_Schools_PS!B78</f>
        <v>69-SONBHADRA</v>
      </c>
      <c r="C78" s="375">
        <f>'AT-3'!G77</f>
        <v>2490</v>
      </c>
      <c r="D78" s="353">
        <v>2480</v>
      </c>
      <c r="E78" s="353">
        <v>2410</v>
      </c>
      <c r="F78" s="353">
        <v>2412</v>
      </c>
      <c r="G78" s="353">
        <v>0</v>
      </c>
      <c r="H78" s="353">
        <v>1823</v>
      </c>
      <c r="I78" s="353">
        <v>2013</v>
      </c>
      <c r="J78" s="353">
        <v>2211</v>
      </c>
      <c r="K78" s="353">
        <v>2353</v>
      </c>
      <c r="L78" s="353">
        <v>2413</v>
      </c>
      <c r="M78" s="353">
        <v>2404</v>
      </c>
      <c r="N78" s="353">
        <v>2421</v>
      </c>
      <c r="O78" s="353">
        <v>2383</v>
      </c>
      <c r="P78" s="353">
        <v>2404</v>
      </c>
    </row>
    <row r="79" spans="1:16" ht="12.75">
      <c r="A79" s="353">
        <f>AT3A_Schools_PS!A79</f>
        <v>70</v>
      </c>
      <c r="B79" s="353" t="str">
        <f>AT3A_Schools_PS!B79</f>
        <v>70-SULTANPUR</v>
      </c>
      <c r="C79" s="375">
        <f>'AT-3'!G78</f>
        <v>2471</v>
      </c>
      <c r="D79" s="353">
        <v>2442</v>
      </c>
      <c r="E79" s="353">
        <v>2364</v>
      </c>
      <c r="F79" s="353">
        <v>2370</v>
      </c>
      <c r="G79" s="353">
        <v>0</v>
      </c>
      <c r="H79" s="353">
        <v>1786</v>
      </c>
      <c r="I79" s="353">
        <v>1967</v>
      </c>
      <c r="J79" s="353">
        <v>2101</v>
      </c>
      <c r="K79" s="353">
        <v>2320</v>
      </c>
      <c r="L79" s="353">
        <v>2374</v>
      </c>
      <c r="M79" s="353">
        <v>2367</v>
      </c>
      <c r="N79" s="353">
        <v>2366</v>
      </c>
      <c r="O79" s="353">
        <v>2340</v>
      </c>
      <c r="P79" s="353">
        <v>2362</v>
      </c>
    </row>
    <row r="80" spans="1:16" ht="12.75">
      <c r="A80" s="353">
        <f>AT3A_Schools_PS!A80</f>
        <v>71</v>
      </c>
      <c r="B80" s="353" t="str">
        <f>AT3A_Schools_PS!B80</f>
        <v>71-UNNAO</v>
      </c>
      <c r="C80" s="375">
        <f>'AT-3'!G79</f>
        <v>3240</v>
      </c>
      <c r="D80" s="353">
        <v>3191</v>
      </c>
      <c r="E80" s="353">
        <v>3052</v>
      </c>
      <c r="F80" s="353">
        <v>3073</v>
      </c>
      <c r="G80" s="353">
        <v>0</v>
      </c>
      <c r="H80" s="353">
        <v>2220</v>
      </c>
      <c r="I80" s="353">
        <v>2584</v>
      </c>
      <c r="J80" s="353">
        <v>2754</v>
      </c>
      <c r="K80" s="353">
        <v>2985</v>
      </c>
      <c r="L80" s="353">
        <v>3095</v>
      </c>
      <c r="M80" s="353">
        <v>3071</v>
      </c>
      <c r="N80" s="353">
        <v>3101</v>
      </c>
      <c r="O80" s="353">
        <v>3083</v>
      </c>
      <c r="P80" s="353">
        <v>3086</v>
      </c>
    </row>
    <row r="81" spans="1:16" ht="12.75">
      <c r="A81" s="353">
        <f>AT3A_Schools_PS!A81</f>
        <v>72</v>
      </c>
      <c r="B81" s="353" t="str">
        <f>AT3A_Schools_PS!B81</f>
        <v>72-VARANASI</v>
      </c>
      <c r="C81" s="375">
        <f>'AT-3'!G80</f>
        <v>1610</v>
      </c>
      <c r="D81" s="353">
        <v>1566</v>
      </c>
      <c r="E81" s="353">
        <v>1281</v>
      </c>
      <c r="F81" s="353">
        <v>1294</v>
      </c>
      <c r="G81" s="353">
        <v>0</v>
      </c>
      <c r="H81" s="353">
        <v>977</v>
      </c>
      <c r="I81" s="353">
        <v>1079</v>
      </c>
      <c r="J81" s="353">
        <v>1172</v>
      </c>
      <c r="K81" s="353">
        <v>1285</v>
      </c>
      <c r="L81" s="353">
        <v>1322</v>
      </c>
      <c r="M81" s="353">
        <v>1314</v>
      </c>
      <c r="N81" s="353">
        <v>1329</v>
      </c>
      <c r="O81" s="353">
        <v>1309</v>
      </c>
      <c r="P81" s="353">
        <v>1308</v>
      </c>
    </row>
    <row r="82" spans="1:16" ht="12.75">
      <c r="A82" s="353">
        <f>AT3A_Schools_PS!A82</f>
        <v>73</v>
      </c>
      <c r="B82" s="353" t="str">
        <f>AT3A_Schools_PS!B82</f>
        <v>73-SAMBHAL</v>
      </c>
      <c r="C82" s="375">
        <f>'AT-3'!G81</f>
        <v>1582</v>
      </c>
      <c r="D82" s="353">
        <v>1577</v>
      </c>
      <c r="E82" s="353">
        <v>1408</v>
      </c>
      <c r="F82" s="353">
        <v>1414</v>
      </c>
      <c r="G82" s="353">
        <v>0</v>
      </c>
      <c r="H82" s="353">
        <v>1108</v>
      </c>
      <c r="I82" s="353">
        <v>1189</v>
      </c>
      <c r="J82" s="353">
        <v>1261</v>
      </c>
      <c r="K82" s="353">
        <v>1381</v>
      </c>
      <c r="L82" s="353">
        <v>1410</v>
      </c>
      <c r="M82" s="353">
        <v>1401</v>
      </c>
      <c r="N82" s="353">
        <v>1408</v>
      </c>
      <c r="O82" s="353">
        <v>1389</v>
      </c>
      <c r="P82" s="353">
        <v>1400</v>
      </c>
    </row>
    <row r="83" spans="1:16" ht="12.75">
      <c r="A83" s="353">
        <f>AT3A_Schools_PS!A83</f>
        <v>74</v>
      </c>
      <c r="B83" s="353" t="str">
        <f>AT3A_Schools_PS!B83</f>
        <v>74-HAPUR</v>
      </c>
      <c r="C83" s="375">
        <f>'AT-3'!G82</f>
        <v>700</v>
      </c>
      <c r="D83" s="353">
        <v>703</v>
      </c>
      <c r="E83" s="353">
        <v>616</v>
      </c>
      <c r="F83" s="353">
        <v>616</v>
      </c>
      <c r="G83" s="353">
        <v>0</v>
      </c>
      <c r="H83" s="353">
        <v>471</v>
      </c>
      <c r="I83" s="353">
        <v>512</v>
      </c>
      <c r="J83" s="353">
        <v>569</v>
      </c>
      <c r="K83" s="353">
        <v>607</v>
      </c>
      <c r="L83" s="353">
        <v>634</v>
      </c>
      <c r="M83" s="353">
        <v>626</v>
      </c>
      <c r="N83" s="353">
        <v>633</v>
      </c>
      <c r="O83" s="353">
        <v>618</v>
      </c>
      <c r="P83" s="353">
        <v>602</v>
      </c>
    </row>
    <row r="84" spans="1:16" ht="12.75">
      <c r="A84" s="353">
        <f>AT3A_Schools_PS!A84</f>
        <v>75</v>
      </c>
      <c r="B84" s="353" t="str">
        <f>AT3A_Schools_PS!B84</f>
        <v>75-SHAMLI</v>
      </c>
      <c r="C84" s="375">
        <f>'AT-3'!G83</f>
        <v>800</v>
      </c>
      <c r="D84" s="353">
        <v>777</v>
      </c>
      <c r="E84" s="353">
        <v>682</v>
      </c>
      <c r="F84" s="353">
        <v>684</v>
      </c>
      <c r="G84" s="353">
        <v>0</v>
      </c>
      <c r="H84" s="353">
        <v>591</v>
      </c>
      <c r="I84" s="353">
        <v>588</v>
      </c>
      <c r="J84" s="353">
        <v>611</v>
      </c>
      <c r="K84" s="353">
        <v>666</v>
      </c>
      <c r="L84" s="353">
        <v>682</v>
      </c>
      <c r="M84" s="353">
        <v>676</v>
      </c>
      <c r="N84" s="353">
        <v>679</v>
      </c>
      <c r="O84" s="353">
        <v>679</v>
      </c>
      <c r="P84" s="353">
        <v>681</v>
      </c>
    </row>
    <row r="85" spans="1:16" ht="15.75" customHeight="1">
      <c r="A85" s="386"/>
    </row>
    <row r="89" spans="1:16" ht="12.75">
      <c r="A89" s="321" t="str">
        <f>AT_2A_fundflow!A53</f>
        <v>Date:</v>
      </c>
      <c r="N89" s="362" t="str">
        <f>'AT-1'!J46</f>
        <v>(Signature)</v>
      </c>
    </row>
    <row r="90" spans="1:16" ht="12.75">
      <c r="A90" s="321" t="str">
        <f>AT_2A_fundflow!A54</f>
        <v>Place: LUCKNOW</v>
      </c>
      <c r="N90" s="362" t="str">
        <f>'AT-1'!J47</f>
        <v>Secretary Basic Education Department</v>
      </c>
    </row>
    <row r="91" spans="1:16" ht="12.75">
      <c r="K91" s="362"/>
      <c r="L91" s="362"/>
      <c r="M91" s="362" t="str">
        <f>'AT-1'!I48</f>
        <v>Seal:</v>
      </c>
    </row>
  </sheetData>
  <mergeCells count="9">
    <mergeCell ref="A2:P2"/>
    <mergeCell ref="H1:I1"/>
    <mergeCell ref="A6:A7"/>
    <mergeCell ref="B6:B7"/>
    <mergeCell ref="D6:D7"/>
    <mergeCell ref="E6:P6"/>
    <mergeCell ref="A3:P3"/>
    <mergeCell ref="A4:P4"/>
    <mergeCell ref="C6:C7"/>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49.xml><?xml version="1.0" encoding="utf-8"?>
<worksheet xmlns="http://schemas.openxmlformats.org/spreadsheetml/2006/main" xmlns:r="http://schemas.openxmlformats.org/officeDocument/2006/relationships">
  <sheetPr>
    <tabColor rgb="FF00B050"/>
    <outlinePr summaryBelow="0" summaryRight="0"/>
    <pageSetUpPr fitToPage="1"/>
  </sheetPr>
  <dimension ref="A1:Z91"/>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7.5703125" style="360" customWidth="1"/>
    <col min="2" max="2" width="21.7109375" style="360" bestFit="1" customWidth="1"/>
    <col min="3" max="3" width="7.7109375" style="360" bestFit="1" customWidth="1"/>
    <col min="4" max="4" width="6" style="360" bestFit="1" customWidth="1"/>
    <col min="5" max="5" width="11" style="360" bestFit="1" customWidth="1"/>
    <col min="6" max="6" width="14.42578125" style="360" customWidth="1"/>
    <col min="7" max="7" width="12.85546875" style="360" bestFit="1" customWidth="1"/>
    <col min="8" max="8" width="12.7109375" style="360" bestFit="1" customWidth="1"/>
    <col min="9" max="9" width="11.28515625" style="360" bestFit="1" customWidth="1"/>
    <col min="10" max="10" width="6.5703125" style="360" bestFit="1" customWidth="1"/>
    <col min="11" max="11" width="9.140625" style="360" customWidth="1"/>
    <col min="12" max="12" width="7.42578125" style="360" customWidth="1"/>
    <col min="13" max="13" width="9.5703125" style="360" customWidth="1"/>
    <col min="14" max="16384" width="14.42578125" style="360"/>
  </cols>
  <sheetData>
    <row r="1" spans="1:26" ht="12.75">
      <c r="A1" s="286"/>
      <c r="B1" s="286"/>
      <c r="C1" s="286"/>
      <c r="D1" s="286"/>
      <c r="E1" s="286"/>
      <c r="F1" s="286"/>
      <c r="G1" s="286"/>
      <c r="H1" s="286"/>
      <c r="I1" s="286"/>
      <c r="J1" s="286"/>
      <c r="K1" s="286"/>
      <c r="L1" s="286"/>
      <c r="M1" s="287" t="s">
        <v>555</v>
      </c>
    </row>
    <row r="2" spans="1:26" ht="12.75">
      <c r="A2" s="701" t="str">
        <f>'AT-2-S1 BUDGET'!A2</f>
        <v>[Mid Day Meal Scheme, U.P.]</v>
      </c>
      <c r="B2" s="702"/>
      <c r="C2" s="702"/>
      <c r="D2" s="702"/>
      <c r="E2" s="702"/>
      <c r="F2" s="702"/>
      <c r="G2" s="702"/>
      <c r="H2" s="702"/>
      <c r="I2" s="702"/>
      <c r="J2" s="702"/>
      <c r="K2" s="702"/>
      <c r="L2" s="702"/>
      <c r="M2" s="702"/>
    </row>
    <row r="3" spans="1:26" ht="23.25">
      <c r="A3" s="704" t="str">
        <f>'AT-2-S1 BUDGET'!A3</f>
        <v>Annual Work Plan and Budget 2019-20</v>
      </c>
      <c r="B3" s="702"/>
      <c r="C3" s="702"/>
      <c r="D3" s="702"/>
      <c r="E3" s="702"/>
      <c r="F3" s="702"/>
      <c r="G3" s="702"/>
      <c r="H3" s="702"/>
      <c r="I3" s="702"/>
      <c r="J3" s="702"/>
      <c r="K3" s="702"/>
      <c r="L3" s="702"/>
      <c r="M3" s="702"/>
    </row>
    <row r="4" spans="1:26" ht="12.75">
      <c r="A4" s="705" t="s">
        <v>556</v>
      </c>
      <c r="B4" s="702"/>
      <c r="C4" s="702"/>
      <c r="D4" s="702"/>
      <c r="E4" s="702"/>
      <c r="F4" s="702"/>
      <c r="G4" s="702"/>
      <c r="H4" s="702"/>
      <c r="I4" s="702"/>
      <c r="J4" s="702"/>
      <c r="K4" s="702"/>
      <c r="L4" s="702"/>
      <c r="M4" s="702"/>
    </row>
    <row r="5" spans="1:26" ht="12.75">
      <c r="A5" s="367" t="str">
        <f>AT_2A_fundflow!A5</f>
        <v>State: UTTAR PRADESH</v>
      </c>
      <c r="B5" s="383"/>
      <c r="C5" s="383"/>
      <c r="D5" s="383"/>
      <c r="E5" s="383"/>
      <c r="F5" s="383"/>
      <c r="G5" s="383"/>
      <c r="H5" s="383"/>
      <c r="I5" s="383"/>
      <c r="J5" s="383"/>
      <c r="K5" s="383"/>
      <c r="L5" s="383"/>
      <c r="M5" s="283" t="str">
        <f>AT_2A_fundflow!U5</f>
        <v>(For the Period 01.04.18 to 31.03.19)</v>
      </c>
    </row>
    <row r="6" spans="1:26" ht="12.75">
      <c r="A6" s="691" t="s">
        <v>341</v>
      </c>
      <c r="B6" s="691" t="s">
        <v>90</v>
      </c>
      <c r="C6" s="693" t="s">
        <v>557</v>
      </c>
      <c r="D6" s="707"/>
      <c r="E6" s="707"/>
      <c r="F6" s="707"/>
      <c r="G6" s="708"/>
      <c r="H6" s="693" t="s">
        <v>558</v>
      </c>
      <c r="I6" s="707"/>
      <c r="J6" s="707"/>
      <c r="K6" s="707"/>
      <c r="L6" s="708"/>
      <c r="M6" s="691" t="s">
        <v>559</v>
      </c>
    </row>
    <row r="7" spans="1:26" ht="48.75" customHeight="1">
      <c r="A7" s="706"/>
      <c r="B7" s="706"/>
      <c r="C7" s="285" t="s">
        <v>560</v>
      </c>
      <c r="D7" s="285" t="s">
        <v>561</v>
      </c>
      <c r="E7" s="285" t="s">
        <v>562</v>
      </c>
      <c r="F7" s="285" t="s">
        <v>563</v>
      </c>
      <c r="G7" s="285" t="s">
        <v>564</v>
      </c>
      <c r="H7" s="285" t="s">
        <v>565</v>
      </c>
      <c r="I7" s="285" t="s">
        <v>566</v>
      </c>
      <c r="J7" s="285" t="s">
        <v>567</v>
      </c>
      <c r="K7" s="285" t="s">
        <v>568</v>
      </c>
      <c r="L7" s="285" t="s">
        <v>8</v>
      </c>
      <c r="M7" s="706"/>
    </row>
    <row r="8" spans="1:26" ht="15.75" customHeight="1">
      <c r="A8" s="285">
        <v>1</v>
      </c>
      <c r="B8" s="285">
        <v>2</v>
      </c>
      <c r="C8" s="285">
        <v>3</v>
      </c>
      <c r="D8" s="285">
        <v>4</v>
      </c>
      <c r="E8" s="285">
        <v>5</v>
      </c>
      <c r="F8" s="285">
        <v>6</v>
      </c>
      <c r="G8" s="285">
        <v>7</v>
      </c>
      <c r="H8" s="285">
        <v>8</v>
      </c>
      <c r="I8" s="285">
        <v>9</v>
      </c>
      <c r="J8" s="285">
        <v>10</v>
      </c>
      <c r="K8" s="285">
        <v>11</v>
      </c>
      <c r="L8" s="285">
        <v>12</v>
      </c>
      <c r="M8" s="285">
        <v>13</v>
      </c>
    </row>
    <row r="9" spans="1:26" ht="12.75">
      <c r="A9" s="289"/>
      <c r="B9" s="408" t="s">
        <v>27</v>
      </c>
      <c r="C9" s="289">
        <f t="shared" ref="C9:L9" si="0">SUM(C10:C84)</f>
        <v>0</v>
      </c>
      <c r="D9" s="289">
        <f t="shared" si="0"/>
        <v>0</v>
      </c>
      <c r="E9" s="289">
        <f t="shared" si="0"/>
        <v>0</v>
      </c>
      <c r="F9" s="289">
        <f t="shared" si="0"/>
        <v>0</v>
      </c>
      <c r="G9" s="289">
        <f t="shared" si="0"/>
        <v>0</v>
      </c>
      <c r="H9" s="289">
        <f t="shared" si="0"/>
        <v>0</v>
      </c>
      <c r="I9" s="289">
        <f t="shared" si="0"/>
        <v>0</v>
      </c>
      <c r="J9" s="289">
        <f t="shared" si="0"/>
        <v>0</v>
      </c>
      <c r="K9" s="289">
        <f t="shared" si="0"/>
        <v>0</v>
      </c>
      <c r="L9" s="289">
        <f t="shared" si="0"/>
        <v>0</v>
      </c>
      <c r="M9" s="289"/>
      <c r="N9" s="197"/>
      <c r="O9" s="197"/>
      <c r="P9" s="197"/>
      <c r="Q9" s="197"/>
      <c r="R9" s="197"/>
      <c r="S9" s="197"/>
      <c r="T9" s="197"/>
      <c r="U9" s="197"/>
      <c r="V9" s="197"/>
      <c r="W9" s="197"/>
      <c r="X9" s="197"/>
      <c r="Y9" s="197"/>
      <c r="Z9" s="197"/>
    </row>
    <row r="10" spans="1:26" ht="12.75">
      <c r="A10" s="290">
        <f>AT3A_Schools_PS!A10</f>
        <v>1</v>
      </c>
      <c r="B10" s="290" t="str">
        <f>AT3A_Schools_PS!B10</f>
        <v>01-AGRA</v>
      </c>
      <c r="C10" s="290">
        <v>0</v>
      </c>
      <c r="D10" s="290">
        <v>0</v>
      </c>
      <c r="E10" s="290">
        <v>0</v>
      </c>
      <c r="F10" s="290">
        <v>0</v>
      </c>
      <c r="G10" s="290">
        <v>0</v>
      </c>
      <c r="H10" s="290">
        <v>0</v>
      </c>
      <c r="I10" s="290">
        <v>0</v>
      </c>
      <c r="J10" s="290">
        <v>0</v>
      </c>
      <c r="K10" s="290">
        <v>0</v>
      </c>
      <c r="L10" s="290">
        <v>0</v>
      </c>
      <c r="M10" s="290">
        <v>0</v>
      </c>
    </row>
    <row r="11" spans="1:26" ht="12.75">
      <c r="A11" s="290">
        <f>AT3A_Schools_PS!A11</f>
        <v>2</v>
      </c>
      <c r="B11" s="290" t="str">
        <f>AT3A_Schools_PS!B11</f>
        <v>02-ALIGARH</v>
      </c>
      <c r="C11" s="290">
        <v>0</v>
      </c>
      <c r="D11" s="290">
        <v>0</v>
      </c>
      <c r="E11" s="290">
        <v>0</v>
      </c>
      <c r="F11" s="290">
        <v>0</v>
      </c>
      <c r="G11" s="290">
        <v>0</v>
      </c>
      <c r="H11" s="290">
        <v>0</v>
      </c>
      <c r="I11" s="290">
        <v>0</v>
      </c>
      <c r="J11" s="290">
        <v>0</v>
      </c>
      <c r="K11" s="290">
        <v>0</v>
      </c>
      <c r="L11" s="290">
        <v>0</v>
      </c>
      <c r="M11" s="290">
        <v>0</v>
      </c>
    </row>
    <row r="12" spans="1:26" ht="12.75">
      <c r="A12" s="290">
        <f>AT3A_Schools_PS!A12</f>
        <v>3</v>
      </c>
      <c r="B12" s="290" t="str">
        <f>AT3A_Schools_PS!B12</f>
        <v>03-ALLAHABAD</v>
      </c>
      <c r="C12" s="290">
        <v>0</v>
      </c>
      <c r="D12" s="290">
        <v>0</v>
      </c>
      <c r="E12" s="290">
        <v>0</v>
      </c>
      <c r="F12" s="290">
        <v>0</v>
      </c>
      <c r="G12" s="290">
        <v>0</v>
      </c>
      <c r="H12" s="290">
        <v>0</v>
      </c>
      <c r="I12" s="290">
        <v>0</v>
      </c>
      <c r="J12" s="290">
        <v>0</v>
      </c>
      <c r="K12" s="290">
        <v>0</v>
      </c>
      <c r="L12" s="290">
        <v>0</v>
      </c>
      <c r="M12" s="290">
        <v>0</v>
      </c>
    </row>
    <row r="13" spans="1:26" ht="12.75">
      <c r="A13" s="290">
        <f>AT3A_Schools_PS!A13</f>
        <v>4</v>
      </c>
      <c r="B13" s="290" t="str">
        <f>AT3A_Schools_PS!B13</f>
        <v>04-AMBEDKAR NAGAR</v>
      </c>
      <c r="C13" s="290">
        <v>0</v>
      </c>
      <c r="D13" s="290">
        <v>0</v>
      </c>
      <c r="E13" s="290">
        <v>0</v>
      </c>
      <c r="F13" s="290">
        <v>0</v>
      </c>
      <c r="G13" s="290">
        <v>0</v>
      </c>
      <c r="H13" s="290">
        <v>0</v>
      </c>
      <c r="I13" s="290">
        <v>0</v>
      </c>
      <c r="J13" s="290">
        <v>0</v>
      </c>
      <c r="K13" s="290">
        <v>0</v>
      </c>
      <c r="L13" s="290">
        <v>0</v>
      </c>
      <c r="M13" s="290">
        <v>0</v>
      </c>
    </row>
    <row r="14" spans="1:26" ht="12.75">
      <c r="A14" s="290">
        <f>AT3A_Schools_PS!A14</f>
        <v>5</v>
      </c>
      <c r="B14" s="290" t="str">
        <f>AT3A_Schools_PS!B14</f>
        <v>05-AURAIYA</v>
      </c>
      <c r="C14" s="290">
        <v>0</v>
      </c>
      <c r="D14" s="290">
        <v>0</v>
      </c>
      <c r="E14" s="290">
        <v>0</v>
      </c>
      <c r="F14" s="290">
        <v>0</v>
      </c>
      <c r="G14" s="290">
        <v>0</v>
      </c>
      <c r="H14" s="290">
        <v>0</v>
      </c>
      <c r="I14" s="290">
        <v>0</v>
      </c>
      <c r="J14" s="290">
        <v>0</v>
      </c>
      <c r="K14" s="290">
        <v>0</v>
      </c>
      <c r="L14" s="290">
        <v>0</v>
      </c>
      <c r="M14" s="290">
        <v>0</v>
      </c>
    </row>
    <row r="15" spans="1:26" ht="12.75">
      <c r="A15" s="290">
        <f>AT3A_Schools_PS!A15</f>
        <v>6</v>
      </c>
      <c r="B15" s="290" t="str">
        <f>AT3A_Schools_PS!B15</f>
        <v>06-AZAMGARH</v>
      </c>
      <c r="C15" s="290">
        <v>0</v>
      </c>
      <c r="D15" s="290">
        <v>0</v>
      </c>
      <c r="E15" s="290">
        <v>0</v>
      </c>
      <c r="F15" s="290">
        <v>0</v>
      </c>
      <c r="G15" s="290">
        <v>0</v>
      </c>
      <c r="H15" s="290">
        <v>0</v>
      </c>
      <c r="I15" s="290">
        <v>0</v>
      </c>
      <c r="J15" s="290">
        <v>0</v>
      </c>
      <c r="K15" s="290">
        <v>0</v>
      </c>
      <c r="L15" s="290">
        <v>0</v>
      </c>
      <c r="M15" s="290">
        <v>0</v>
      </c>
    </row>
    <row r="16" spans="1:26" ht="12.75">
      <c r="A16" s="290">
        <f>AT3A_Schools_PS!A16</f>
        <v>7</v>
      </c>
      <c r="B16" s="290" t="str">
        <f>AT3A_Schools_PS!B16</f>
        <v>07-BADAUN</v>
      </c>
      <c r="C16" s="290">
        <v>0</v>
      </c>
      <c r="D16" s="290">
        <v>0</v>
      </c>
      <c r="E16" s="290">
        <v>0</v>
      </c>
      <c r="F16" s="290">
        <v>0</v>
      </c>
      <c r="G16" s="290">
        <v>0</v>
      </c>
      <c r="H16" s="290">
        <v>0</v>
      </c>
      <c r="I16" s="290">
        <v>0</v>
      </c>
      <c r="J16" s="290">
        <v>0</v>
      </c>
      <c r="K16" s="290">
        <v>0</v>
      </c>
      <c r="L16" s="290">
        <v>0</v>
      </c>
      <c r="M16" s="290">
        <v>0</v>
      </c>
    </row>
    <row r="17" spans="1:13" ht="12.75">
      <c r="A17" s="290">
        <f>AT3A_Schools_PS!A17</f>
        <v>8</v>
      </c>
      <c r="B17" s="290" t="str">
        <f>AT3A_Schools_PS!B17</f>
        <v>08-BAGHPAT</v>
      </c>
      <c r="C17" s="290">
        <v>0</v>
      </c>
      <c r="D17" s="290">
        <v>0</v>
      </c>
      <c r="E17" s="290">
        <v>0</v>
      </c>
      <c r="F17" s="290">
        <v>0</v>
      </c>
      <c r="G17" s="290">
        <v>0</v>
      </c>
      <c r="H17" s="290">
        <v>0</v>
      </c>
      <c r="I17" s="290">
        <v>0</v>
      </c>
      <c r="J17" s="290">
        <v>0</v>
      </c>
      <c r="K17" s="290">
        <v>0</v>
      </c>
      <c r="L17" s="290">
        <v>0</v>
      </c>
      <c r="M17" s="290">
        <v>0</v>
      </c>
    </row>
    <row r="18" spans="1:13" ht="12.75">
      <c r="A18" s="290">
        <f>AT3A_Schools_PS!A18</f>
        <v>9</v>
      </c>
      <c r="B18" s="290" t="str">
        <f>AT3A_Schools_PS!B18</f>
        <v>09-BAHRAICH</v>
      </c>
      <c r="C18" s="290">
        <v>0</v>
      </c>
      <c r="D18" s="290">
        <v>0</v>
      </c>
      <c r="E18" s="290">
        <v>0</v>
      </c>
      <c r="F18" s="290">
        <v>0</v>
      </c>
      <c r="G18" s="290">
        <v>0</v>
      </c>
      <c r="H18" s="290">
        <v>0</v>
      </c>
      <c r="I18" s="290">
        <v>0</v>
      </c>
      <c r="J18" s="290">
        <v>0</v>
      </c>
      <c r="K18" s="290">
        <v>0</v>
      </c>
      <c r="L18" s="290">
        <v>0</v>
      </c>
      <c r="M18" s="290">
        <v>0</v>
      </c>
    </row>
    <row r="19" spans="1:13" ht="12.75">
      <c r="A19" s="290">
        <f>AT3A_Schools_PS!A19</f>
        <v>10</v>
      </c>
      <c r="B19" s="290" t="str">
        <f>AT3A_Schools_PS!B19</f>
        <v>10-BALLIA</v>
      </c>
      <c r="C19" s="290">
        <v>0</v>
      </c>
      <c r="D19" s="290">
        <v>0</v>
      </c>
      <c r="E19" s="290">
        <v>0</v>
      </c>
      <c r="F19" s="290">
        <v>0</v>
      </c>
      <c r="G19" s="290">
        <v>0</v>
      </c>
      <c r="H19" s="290">
        <v>0</v>
      </c>
      <c r="I19" s="290">
        <v>0</v>
      </c>
      <c r="J19" s="290">
        <v>0</v>
      </c>
      <c r="K19" s="290">
        <v>0</v>
      </c>
      <c r="L19" s="290">
        <v>0</v>
      </c>
      <c r="M19" s="290">
        <v>0</v>
      </c>
    </row>
    <row r="20" spans="1:13" ht="12.75">
      <c r="A20" s="290">
        <f>AT3A_Schools_PS!A20</f>
        <v>11</v>
      </c>
      <c r="B20" s="290" t="str">
        <f>AT3A_Schools_PS!B20</f>
        <v>11-BALRAMPUR</v>
      </c>
      <c r="C20" s="290">
        <v>0</v>
      </c>
      <c r="D20" s="290">
        <v>0</v>
      </c>
      <c r="E20" s="290">
        <v>0</v>
      </c>
      <c r="F20" s="290">
        <v>0</v>
      </c>
      <c r="G20" s="290">
        <v>0</v>
      </c>
      <c r="H20" s="290">
        <v>0</v>
      </c>
      <c r="I20" s="290">
        <v>0</v>
      </c>
      <c r="J20" s="290">
        <v>0</v>
      </c>
      <c r="K20" s="290">
        <v>0</v>
      </c>
      <c r="L20" s="290">
        <v>0</v>
      </c>
      <c r="M20" s="290">
        <v>0</v>
      </c>
    </row>
    <row r="21" spans="1:13" ht="12.75">
      <c r="A21" s="290">
        <f>AT3A_Schools_PS!A21</f>
        <v>12</v>
      </c>
      <c r="B21" s="290" t="str">
        <f>AT3A_Schools_PS!B21</f>
        <v>12-BANDA</v>
      </c>
      <c r="C21" s="290">
        <v>0</v>
      </c>
      <c r="D21" s="290">
        <v>0</v>
      </c>
      <c r="E21" s="290">
        <v>0</v>
      </c>
      <c r="F21" s="290">
        <v>0</v>
      </c>
      <c r="G21" s="290">
        <v>0</v>
      </c>
      <c r="H21" s="290">
        <v>0</v>
      </c>
      <c r="I21" s="290">
        <v>0</v>
      </c>
      <c r="J21" s="290">
        <v>0</v>
      </c>
      <c r="K21" s="290">
        <v>0</v>
      </c>
      <c r="L21" s="290">
        <v>0</v>
      </c>
      <c r="M21" s="290">
        <v>0</v>
      </c>
    </row>
    <row r="22" spans="1:13" ht="12.75">
      <c r="A22" s="290">
        <f>AT3A_Schools_PS!A22</f>
        <v>13</v>
      </c>
      <c r="B22" s="290" t="str">
        <f>AT3A_Schools_PS!B22</f>
        <v>13-BARABANKI</v>
      </c>
      <c r="C22" s="290">
        <v>0</v>
      </c>
      <c r="D22" s="290">
        <v>0</v>
      </c>
      <c r="E22" s="290">
        <v>0</v>
      </c>
      <c r="F22" s="290">
        <v>0</v>
      </c>
      <c r="G22" s="290">
        <v>0</v>
      </c>
      <c r="H22" s="290">
        <v>0</v>
      </c>
      <c r="I22" s="290">
        <v>0</v>
      </c>
      <c r="J22" s="290">
        <v>0</v>
      </c>
      <c r="K22" s="290">
        <v>0</v>
      </c>
      <c r="L22" s="290">
        <v>0</v>
      </c>
      <c r="M22" s="290">
        <v>0</v>
      </c>
    </row>
    <row r="23" spans="1:13" ht="12.75">
      <c r="A23" s="290">
        <f>AT3A_Schools_PS!A23</f>
        <v>14</v>
      </c>
      <c r="B23" s="290" t="str">
        <f>AT3A_Schools_PS!B23</f>
        <v>14-BAREILY</v>
      </c>
      <c r="C23" s="290">
        <v>0</v>
      </c>
      <c r="D23" s="290">
        <v>0</v>
      </c>
      <c r="E23" s="290">
        <v>0</v>
      </c>
      <c r="F23" s="290">
        <v>0</v>
      </c>
      <c r="G23" s="290">
        <v>0</v>
      </c>
      <c r="H23" s="290">
        <v>0</v>
      </c>
      <c r="I23" s="290">
        <v>0</v>
      </c>
      <c r="J23" s="290">
        <v>0</v>
      </c>
      <c r="K23" s="290">
        <v>0</v>
      </c>
      <c r="L23" s="290">
        <v>0</v>
      </c>
      <c r="M23" s="290">
        <v>0</v>
      </c>
    </row>
    <row r="24" spans="1:13" ht="12.75">
      <c r="A24" s="290">
        <f>AT3A_Schools_PS!A24</f>
        <v>15</v>
      </c>
      <c r="B24" s="290" t="str">
        <f>AT3A_Schools_PS!B24</f>
        <v>15-BASTI</v>
      </c>
      <c r="C24" s="290">
        <v>0</v>
      </c>
      <c r="D24" s="290">
        <v>0</v>
      </c>
      <c r="E24" s="290">
        <v>0</v>
      </c>
      <c r="F24" s="290">
        <v>0</v>
      </c>
      <c r="G24" s="290">
        <v>0</v>
      </c>
      <c r="H24" s="290">
        <v>0</v>
      </c>
      <c r="I24" s="290">
        <v>0</v>
      </c>
      <c r="J24" s="290">
        <v>0</v>
      </c>
      <c r="K24" s="290">
        <v>0</v>
      </c>
      <c r="L24" s="290">
        <v>0</v>
      </c>
      <c r="M24" s="290">
        <v>0</v>
      </c>
    </row>
    <row r="25" spans="1:13" ht="12.75">
      <c r="A25" s="290">
        <f>AT3A_Schools_PS!A25</f>
        <v>16</v>
      </c>
      <c r="B25" s="290" t="str">
        <f>AT3A_Schools_PS!B25</f>
        <v>16-BHADOHI</v>
      </c>
      <c r="C25" s="290">
        <v>0</v>
      </c>
      <c r="D25" s="290">
        <v>0</v>
      </c>
      <c r="E25" s="290">
        <v>0</v>
      </c>
      <c r="F25" s="290">
        <v>0</v>
      </c>
      <c r="G25" s="290">
        <v>0</v>
      </c>
      <c r="H25" s="290">
        <v>0</v>
      </c>
      <c r="I25" s="290">
        <v>0</v>
      </c>
      <c r="J25" s="290">
        <v>0</v>
      </c>
      <c r="K25" s="290">
        <v>0</v>
      </c>
      <c r="L25" s="290">
        <v>0</v>
      </c>
      <c r="M25" s="290">
        <v>0</v>
      </c>
    </row>
    <row r="26" spans="1:13" ht="12.75">
      <c r="A26" s="290">
        <f>AT3A_Schools_PS!A26</f>
        <v>17</v>
      </c>
      <c r="B26" s="290" t="str">
        <f>AT3A_Schools_PS!B26</f>
        <v>17-BIJNOUR</v>
      </c>
      <c r="C26" s="290">
        <v>0</v>
      </c>
      <c r="D26" s="290">
        <v>0</v>
      </c>
      <c r="E26" s="290">
        <v>0</v>
      </c>
      <c r="F26" s="290">
        <v>0</v>
      </c>
      <c r="G26" s="290">
        <v>0</v>
      </c>
      <c r="H26" s="290">
        <v>0</v>
      </c>
      <c r="I26" s="290">
        <v>0</v>
      </c>
      <c r="J26" s="290">
        <v>0</v>
      </c>
      <c r="K26" s="290">
        <v>0</v>
      </c>
      <c r="L26" s="290">
        <v>0</v>
      </c>
      <c r="M26" s="290">
        <v>0</v>
      </c>
    </row>
    <row r="27" spans="1:13" ht="12.75">
      <c r="A27" s="290">
        <f>AT3A_Schools_PS!A27</f>
        <v>18</v>
      </c>
      <c r="B27" s="290" t="str">
        <f>AT3A_Schools_PS!B27</f>
        <v>18-BULANDSHAHAR</v>
      </c>
      <c r="C27" s="290">
        <v>0</v>
      </c>
      <c r="D27" s="290">
        <v>0</v>
      </c>
      <c r="E27" s="290">
        <v>0</v>
      </c>
      <c r="F27" s="290">
        <v>0</v>
      </c>
      <c r="G27" s="290">
        <v>0</v>
      </c>
      <c r="H27" s="290">
        <v>0</v>
      </c>
      <c r="I27" s="290">
        <v>0</v>
      </c>
      <c r="J27" s="290">
        <v>0</v>
      </c>
      <c r="K27" s="290">
        <v>0</v>
      </c>
      <c r="L27" s="290">
        <v>0</v>
      </c>
      <c r="M27" s="290">
        <v>0</v>
      </c>
    </row>
    <row r="28" spans="1:13" ht="12.75">
      <c r="A28" s="290">
        <f>AT3A_Schools_PS!A28</f>
        <v>19</v>
      </c>
      <c r="B28" s="290" t="str">
        <f>AT3A_Schools_PS!B28</f>
        <v>19-CHANDAULI</v>
      </c>
      <c r="C28" s="290">
        <v>0</v>
      </c>
      <c r="D28" s="290">
        <v>0</v>
      </c>
      <c r="E28" s="290">
        <v>0</v>
      </c>
      <c r="F28" s="290">
        <v>0</v>
      </c>
      <c r="G28" s="290">
        <v>0</v>
      </c>
      <c r="H28" s="290">
        <v>0</v>
      </c>
      <c r="I28" s="290">
        <v>0</v>
      </c>
      <c r="J28" s="290">
        <v>0</v>
      </c>
      <c r="K28" s="290">
        <v>0</v>
      </c>
      <c r="L28" s="290">
        <v>0</v>
      </c>
      <c r="M28" s="290">
        <v>0</v>
      </c>
    </row>
    <row r="29" spans="1:13" ht="12.75">
      <c r="A29" s="290">
        <f>AT3A_Schools_PS!A29</f>
        <v>20</v>
      </c>
      <c r="B29" s="290" t="str">
        <f>AT3A_Schools_PS!B29</f>
        <v>20-CHITRAKOOT</v>
      </c>
      <c r="C29" s="290">
        <v>0</v>
      </c>
      <c r="D29" s="290">
        <v>0</v>
      </c>
      <c r="E29" s="290">
        <v>0</v>
      </c>
      <c r="F29" s="290">
        <v>0</v>
      </c>
      <c r="G29" s="290">
        <v>0</v>
      </c>
      <c r="H29" s="290">
        <v>0</v>
      </c>
      <c r="I29" s="290">
        <v>0</v>
      </c>
      <c r="J29" s="290">
        <v>0</v>
      </c>
      <c r="K29" s="290">
        <v>0</v>
      </c>
      <c r="L29" s="290">
        <v>0</v>
      </c>
      <c r="M29" s="290">
        <v>0</v>
      </c>
    </row>
    <row r="30" spans="1:13" ht="12.75">
      <c r="A30" s="290">
        <f>AT3A_Schools_PS!A30</f>
        <v>21</v>
      </c>
      <c r="B30" s="290" t="str">
        <f>AT3A_Schools_PS!B30</f>
        <v>21-AMETHI</v>
      </c>
      <c r="C30" s="290">
        <v>0</v>
      </c>
      <c r="D30" s="290">
        <v>0</v>
      </c>
      <c r="E30" s="290">
        <v>0</v>
      </c>
      <c r="F30" s="290">
        <v>0</v>
      </c>
      <c r="G30" s="290">
        <v>0</v>
      </c>
      <c r="H30" s="290">
        <v>0</v>
      </c>
      <c r="I30" s="290">
        <v>0</v>
      </c>
      <c r="J30" s="290">
        <v>0</v>
      </c>
      <c r="K30" s="290">
        <v>0</v>
      </c>
      <c r="L30" s="290">
        <v>0</v>
      </c>
      <c r="M30" s="290">
        <v>0</v>
      </c>
    </row>
    <row r="31" spans="1:13" ht="12.75">
      <c r="A31" s="290">
        <f>AT3A_Schools_PS!A31</f>
        <v>22</v>
      </c>
      <c r="B31" s="290" t="str">
        <f>AT3A_Schools_PS!B31</f>
        <v>22-DEORIA</v>
      </c>
      <c r="C31" s="290">
        <v>0</v>
      </c>
      <c r="D31" s="290">
        <v>0</v>
      </c>
      <c r="E31" s="290">
        <v>0</v>
      </c>
      <c r="F31" s="290">
        <v>0</v>
      </c>
      <c r="G31" s="290">
        <v>0</v>
      </c>
      <c r="H31" s="290">
        <v>0</v>
      </c>
      <c r="I31" s="290">
        <v>0</v>
      </c>
      <c r="J31" s="290">
        <v>0</v>
      </c>
      <c r="K31" s="290">
        <v>0</v>
      </c>
      <c r="L31" s="290">
        <v>0</v>
      </c>
      <c r="M31" s="290">
        <v>0</v>
      </c>
    </row>
    <row r="32" spans="1:13" ht="12.75">
      <c r="A32" s="290">
        <f>AT3A_Schools_PS!A32</f>
        <v>23</v>
      </c>
      <c r="B32" s="290" t="str">
        <f>AT3A_Schools_PS!B32</f>
        <v>23-ETAH</v>
      </c>
      <c r="C32" s="290">
        <v>0</v>
      </c>
      <c r="D32" s="290">
        <v>0</v>
      </c>
      <c r="E32" s="290">
        <v>0</v>
      </c>
      <c r="F32" s="290">
        <v>0</v>
      </c>
      <c r="G32" s="290">
        <v>0</v>
      </c>
      <c r="H32" s="290">
        <v>0</v>
      </c>
      <c r="I32" s="290">
        <v>0</v>
      </c>
      <c r="J32" s="290">
        <v>0</v>
      </c>
      <c r="K32" s="290">
        <v>0</v>
      </c>
      <c r="L32" s="290">
        <v>0</v>
      </c>
      <c r="M32" s="290">
        <v>0</v>
      </c>
    </row>
    <row r="33" spans="1:13" ht="12.75">
      <c r="A33" s="290">
        <f>AT3A_Schools_PS!A33</f>
        <v>24</v>
      </c>
      <c r="B33" s="290" t="str">
        <f>AT3A_Schools_PS!B33</f>
        <v>24-FAIZABAD</v>
      </c>
      <c r="C33" s="290">
        <v>0</v>
      </c>
      <c r="D33" s="290">
        <v>0</v>
      </c>
      <c r="E33" s="290">
        <v>0</v>
      </c>
      <c r="F33" s="290">
        <v>0</v>
      </c>
      <c r="G33" s="290">
        <v>0</v>
      </c>
      <c r="H33" s="290">
        <v>0</v>
      </c>
      <c r="I33" s="290">
        <v>0</v>
      </c>
      <c r="J33" s="290">
        <v>0</v>
      </c>
      <c r="K33" s="290">
        <v>0</v>
      </c>
      <c r="L33" s="290">
        <v>0</v>
      </c>
      <c r="M33" s="290">
        <v>0</v>
      </c>
    </row>
    <row r="34" spans="1:13" ht="12.75">
      <c r="A34" s="290">
        <f>AT3A_Schools_PS!A34</f>
        <v>25</v>
      </c>
      <c r="B34" s="290" t="str">
        <f>AT3A_Schools_PS!B34</f>
        <v>25-FARRUKHABAD</v>
      </c>
      <c r="C34" s="290">
        <v>0</v>
      </c>
      <c r="D34" s="290">
        <v>0</v>
      </c>
      <c r="E34" s="290">
        <v>0</v>
      </c>
      <c r="F34" s="290">
        <v>0</v>
      </c>
      <c r="G34" s="290">
        <v>0</v>
      </c>
      <c r="H34" s="290">
        <v>0</v>
      </c>
      <c r="I34" s="290">
        <v>0</v>
      </c>
      <c r="J34" s="290">
        <v>0</v>
      </c>
      <c r="K34" s="290">
        <v>0</v>
      </c>
      <c r="L34" s="290">
        <v>0</v>
      </c>
      <c r="M34" s="290">
        <v>0</v>
      </c>
    </row>
    <row r="35" spans="1:13" ht="12.75">
      <c r="A35" s="290">
        <f>AT3A_Schools_PS!A35</f>
        <v>26</v>
      </c>
      <c r="B35" s="290" t="str">
        <f>AT3A_Schools_PS!B35</f>
        <v>26-FATEHPUR</v>
      </c>
      <c r="C35" s="290">
        <v>0</v>
      </c>
      <c r="D35" s="290">
        <v>0</v>
      </c>
      <c r="E35" s="290">
        <v>0</v>
      </c>
      <c r="F35" s="290">
        <v>0</v>
      </c>
      <c r="G35" s="290">
        <v>0</v>
      </c>
      <c r="H35" s="290">
        <v>0</v>
      </c>
      <c r="I35" s="290">
        <v>0</v>
      </c>
      <c r="J35" s="290">
        <v>0</v>
      </c>
      <c r="K35" s="290">
        <v>0</v>
      </c>
      <c r="L35" s="290">
        <v>0</v>
      </c>
      <c r="M35" s="290">
        <v>0</v>
      </c>
    </row>
    <row r="36" spans="1:13" ht="12.75">
      <c r="A36" s="290">
        <f>AT3A_Schools_PS!A36</f>
        <v>27</v>
      </c>
      <c r="B36" s="290" t="str">
        <f>AT3A_Schools_PS!B36</f>
        <v>27-FIROZABAD</v>
      </c>
      <c r="C36" s="290">
        <v>0</v>
      </c>
      <c r="D36" s="290">
        <v>0</v>
      </c>
      <c r="E36" s="290">
        <v>0</v>
      </c>
      <c r="F36" s="290">
        <v>0</v>
      </c>
      <c r="G36" s="290">
        <v>0</v>
      </c>
      <c r="H36" s="290">
        <v>0</v>
      </c>
      <c r="I36" s="290">
        <v>0</v>
      </c>
      <c r="J36" s="290">
        <v>0</v>
      </c>
      <c r="K36" s="290">
        <v>0</v>
      </c>
      <c r="L36" s="290">
        <v>0</v>
      </c>
      <c r="M36" s="290">
        <v>0</v>
      </c>
    </row>
    <row r="37" spans="1:13" ht="12.75">
      <c r="A37" s="290">
        <f>AT3A_Schools_PS!A37</f>
        <v>28</v>
      </c>
      <c r="B37" s="290" t="str">
        <f>AT3A_Schools_PS!B37</f>
        <v>28-G.B. NAGAR</v>
      </c>
      <c r="C37" s="290">
        <v>0</v>
      </c>
      <c r="D37" s="290">
        <v>0</v>
      </c>
      <c r="E37" s="290">
        <v>0</v>
      </c>
      <c r="F37" s="290">
        <v>0</v>
      </c>
      <c r="G37" s="290">
        <v>0</v>
      </c>
      <c r="H37" s="290">
        <v>0</v>
      </c>
      <c r="I37" s="290">
        <v>0</v>
      </c>
      <c r="J37" s="290">
        <v>0</v>
      </c>
      <c r="K37" s="290">
        <v>0</v>
      </c>
      <c r="L37" s="290">
        <v>0</v>
      </c>
      <c r="M37" s="290">
        <v>0</v>
      </c>
    </row>
    <row r="38" spans="1:13" ht="12.75">
      <c r="A38" s="290">
        <f>AT3A_Schools_PS!A38</f>
        <v>29</v>
      </c>
      <c r="B38" s="290" t="str">
        <f>AT3A_Schools_PS!B38</f>
        <v>29-GHAZIPUR</v>
      </c>
      <c r="C38" s="290">
        <v>0</v>
      </c>
      <c r="D38" s="290">
        <v>0</v>
      </c>
      <c r="E38" s="290">
        <v>0</v>
      </c>
      <c r="F38" s="290">
        <v>0</v>
      </c>
      <c r="G38" s="290">
        <v>0</v>
      </c>
      <c r="H38" s="290">
        <v>0</v>
      </c>
      <c r="I38" s="290">
        <v>0</v>
      </c>
      <c r="J38" s="290">
        <v>0</v>
      </c>
      <c r="K38" s="290">
        <v>0</v>
      </c>
      <c r="L38" s="290">
        <v>0</v>
      </c>
      <c r="M38" s="290">
        <v>0</v>
      </c>
    </row>
    <row r="39" spans="1:13" ht="12.75">
      <c r="A39" s="290">
        <f>AT3A_Schools_PS!A39</f>
        <v>30</v>
      </c>
      <c r="B39" s="290" t="str">
        <f>AT3A_Schools_PS!B39</f>
        <v>30-GHAZIYABAD</v>
      </c>
      <c r="C39" s="290">
        <v>0</v>
      </c>
      <c r="D39" s="290">
        <v>0</v>
      </c>
      <c r="E39" s="290">
        <v>0</v>
      </c>
      <c r="F39" s="290">
        <v>0</v>
      </c>
      <c r="G39" s="290">
        <v>0</v>
      </c>
      <c r="H39" s="290">
        <v>0</v>
      </c>
      <c r="I39" s="290">
        <v>0</v>
      </c>
      <c r="J39" s="290">
        <v>0</v>
      </c>
      <c r="K39" s="290">
        <v>0</v>
      </c>
      <c r="L39" s="290">
        <v>0</v>
      </c>
      <c r="M39" s="290">
        <v>0</v>
      </c>
    </row>
    <row r="40" spans="1:13" ht="12.75">
      <c r="A40" s="290">
        <f>AT3A_Schools_PS!A40</f>
        <v>31</v>
      </c>
      <c r="B40" s="290" t="str">
        <f>AT3A_Schools_PS!B40</f>
        <v>31-GONDA</v>
      </c>
      <c r="C40" s="290">
        <v>0</v>
      </c>
      <c r="D40" s="290">
        <v>0</v>
      </c>
      <c r="E40" s="290">
        <v>0</v>
      </c>
      <c r="F40" s="290">
        <v>0</v>
      </c>
      <c r="G40" s="290">
        <v>0</v>
      </c>
      <c r="H40" s="290">
        <v>0</v>
      </c>
      <c r="I40" s="290">
        <v>0</v>
      </c>
      <c r="J40" s="290">
        <v>0</v>
      </c>
      <c r="K40" s="290">
        <v>0</v>
      </c>
      <c r="L40" s="290">
        <v>0</v>
      </c>
      <c r="M40" s="290">
        <v>0</v>
      </c>
    </row>
    <row r="41" spans="1:13" ht="12.75">
      <c r="A41" s="290">
        <f>AT3A_Schools_PS!A41</f>
        <v>32</v>
      </c>
      <c r="B41" s="290" t="str">
        <f>AT3A_Schools_PS!B41</f>
        <v>32-GORAKHPUR</v>
      </c>
      <c r="C41" s="290">
        <v>0</v>
      </c>
      <c r="D41" s="290">
        <v>0</v>
      </c>
      <c r="E41" s="290">
        <v>0</v>
      </c>
      <c r="F41" s="290">
        <v>0</v>
      </c>
      <c r="G41" s="290">
        <v>0</v>
      </c>
      <c r="H41" s="290">
        <v>0</v>
      </c>
      <c r="I41" s="290">
        <v>0</v>
      </c>
      <c r="J41" s="290">
        <v>0</v>
      </c>
      <c r="K41" s="290">
        <v>0</v>
      </c>
      <c r="L41" s="290">
        <v>0</v>
      </c>
      <c r="M41" s="290">
        <v>0</v>
      </c>
    </row>
    <row r="42" spans="1:13" ht="12.75">
      <c r="A42" s="290">
        <f>AT3A_Schools_PS!A42</f>
        <v>33</v>
      </c>
      <c r="B42" s="290" t="str">
        <f>AT3A_Schools_PS!B42</f>
        <v>33-HAMEERPUR</v>
      </c>
      <c r="C42" s="290">
        <v>0</v>
      </c>
      <c r="D42" s="290">
        <v>0</v>
      </c>
      <c r="E42" s="290">
        <v>0</v>
      </c>
      <c r="F42" s="290">
        <v>0</v>
      </c>
      <c r="G42" s="290">
        <v>0</v>
      </c>
      <c r="H42" s="290">
        <v>0</v>
      </c>
      <c r="I42" s="290">
        <v>0</v>
      </c>
      <c r="J42" s="290">
        <v>0</v>
      </c>
      <c r="K42" s="290">
        <v>0</v>
      </c>
      <c r="L42" s="290">
        <v>0</v>
      </c>
      <c r="M42" s="290">
        <v>0</v>
      </c>
    </row>
    <row r="43" spans="1:13" ht="12.75">
      <c r="A43" s="290">
        <f>AT3A_Schools_PS!A43</f>
        <v>34</v>
      </c>
      <c r="B43" s="290" t="str">
        <f>AT3A_Schools_PS!B43</f>
        <v>34-HARDOI</v>
      </c>
      <c r="C43" s="290">
        <v>0</v>
      </c>
      <c r="D43" s="290">
        <v>0</v>
      </c>
      <c r="E43" s="290">
        <v>0</v>
      </c>
      <c r="F43" s="290">
        <v>0</v>
      </c>
      <c r="G43" s="290">
        <v>0</v>
      </c>
      <c r="H43" s="290">
        <v>0</v>
      </c>
      <c r="I43" s="290">
        <v>0</v>
      </c>
      <c r="J43" s="290">
        <v>0</v>
      </c>
      <c r="K43" s="290">
        <v>0</v>
      </c>
      <c r="L43" s="290">
        <v>0</v>
      </c>
      <c r="M43" s="290">
        <v>0</v>
      </c>
    </row>
    <row r="44" spans="1:13" ht="12.75">
      <c r="A44" s="290">
        <f>AT3A_Schools_PS!A44</f>
        <v>35</v>
      </c>
      <c r="B44" s="290" t="str">
        <f>AT3A_Schools_PS!B44</f>
        <v>35-HATHRAS</v>
      </c>
      <c r="C44" s="290">
        <v>0</v>
      </c>
      <c r="D44" s="290">
        <v>0</v>
      </c>
      <c r="E44" s="290">
        <v>0</v>
      </c>
      <c r="F44" s="290">
        <v>0</v>
      </c>
      <c r="G44" s="290">
        <v>0</v>
      </c>
      <c r="H44" s="290">
        <v>0</v>
      </c>
      <c r="I44" s="290">
        <v>0</v>
      </c>
      <c r="J44" s="290">
        <v>0</v>
      </c>
      <c r="K44" s="290">
        <v>0</v>
      </c>
      <c r="L44" s="290">
        <v>0</v>
      </c>
      <c r="M44" s="290">
        <v>0</v>
      </c>
    </row>
    <row r="45" spans="1:13" ht="12.75">
      <c r="A45" s="290">
        <f>AT3A_Schools_PS!A45</f>
        <v>36</v>
      </c>
      <c r="B45" s="290" t="str">
        <f>AT3A_Schools_PS!B45</f>
        <v>36-ITAWAH</v>
      </c>
      <c r="C45" s="290">
        <v>0</v>
      </c>
      <c r="D45" s="290">
        <v>0</v>
      </c>
      <c r="E45" s="290">
        <v>0</v>
      </c>
      <c r="F45" s="290">
        <v>0</v>
      </c>
      <c r="G45" s="290">
        <v>0</v>
      </c>
      <c r="H45" s="290">
        <v>0</v>
      </c>
      <c r="I45" s="290">
        <v>0</v>
      </c>
      <c r="J45" s="290">
        <v>0</v>
      </c>
      <c r="K45" s="290">
        <v>0</v>
      </c>
      <c r="L45" s="290">
        <v>0</v>
      </c>
      <c r="M45" s="290">
        <v>0</v>
      </c>
    </row>
    <row r="46" spans="1:13" ht="12.75">
      <c r="A46" s="290">
        <f>AT3A_Schools_PS!A46</f>
        <v>37</v>
      </c>
      <c r="B46" s="290" t="str">
        <f>AT3A_Schools_PS!B46</f>
        <v>37-J.P. NAGAR</v>
      </c>
      <c r="C46" s="290">
        <v>0</v>
      </c>
      <c r="D46" s="290">
        <v>0</v>
      </c>
      <c r="E46" s="290">
        <v>0</v>
      </c>
      <c r="F46" s="290">
        <v>0</v>
      </c>
      <c r="G46" s="290">
        <v>0</v>
      </c>
      <c r="H46" s="290">
        <v>0</v>
      </c>
      <c r="I46" s="290">
        <v>0</v>
      </c>
      <c r="J46" s="290">
        <v>0</v>
      </c>
      <c r="K46" s="290">
        <v>0</v>
      </c>
      <c r="L46" s="290">
        <v>0</v>
      </c>
      <c r="M46" s="290">
        <v>0</v>
      </c>
    </row>
    <row r="47" spans="1:13" ht="12.75">
      <c r="A47" s="290">
        <f>AT3A_Schools_PS!A47</f>
        <v>38</v>
      </c>
      <c r="B47" s="290" t="str">
        <f>AT3A_Schools_PS!B47</f>
        <v>38-JALAUN</v>
      </c>
      <c r="C47" s="290">
        <v>0</v>
      </c>
      <c r="D47" s="290">
        <v>0</v>
      </c>
      <c r="E47" s="290">
        <v>0</v>
      </c>
      <c r="F47" s="290">
        <v>0</v>
      </c>
      <c r="G47" s="290">
        <v>0</v>
      </c>
      <c r="H47" s="290">
        <v>0</v>
      </c>
      <c r="I47" s="290">
        <v>0</v>
      </c>
      <c r="J47" s="290">
        <v>0</v>
      </c>
      <c r="K47" s="290">
        <v>0</v>
      </c>
      <c r="L47" s="290">
        <v>0</v>
      </c>
      <c r="M47" s="290">
        <v>0</v>
      </c>
    </row>
    <row r="48" spans="1:13" ht="12.75">
      <c r="A48" s="290">
        <f>AT3A_Schools_PS!A48</f>
        <v>39</v>
      </c>
      <c r="B48" s="290" t="str">
        <f>AT3A_Schools_PS!B48</f>
        <v>39-JAUNPUR</v>
      </c>
      <c r="C48" s="290">
        <v>0</v>
      </c>
      <c r="D48" s="290">
        <v>0</v>
      </c>
      <c r="E48" s="290">
        <v>0</v>
      </c>
      <c r="F48" s="290">
        <v>0</v>
      </c>
      <c r="G48" s="290">
        <v>0</v>
      </c>
      <c r="H48" s="290">
        <v>0</v>
      </c>
      <c r="I48" s="290">
        <v>0</v>
      </c>
      <c r="J48" s="290">
        <v>0</v>
      </c>
      <c r="K48" s="290">
        <v>0</v>
      </c>
      <c r="L48" s="290">
        <v>0</v>
      </c>
      <c r="M48" s="290">
        <v>0</v>
      </c>
    </row>
    <row r="49" spans="1:13" ht="12.75">
      <c r="A49" s="290">
        <f>AT3A_Schools_PS!A49</f>
        <v>40</v>
      </c>
      <c r="B49" s="290" t="str">
        <f>AT3A_Schools_PS!B49</f>
        <v>40-JHANSI</v>
      </c>
      <c r="C49" s="290">
        <v>0</v>
      </c>
      <c r="D49" s="290">
        <v>0</v>
      </c>
      <c r="E49" s="290">
        <v>0</v>
      </c>
      <c r="F49" s="290">
        <v>0</v>
      </c>
      <c r="G49" s="290">
        <v>0</v>
      </c>
      <c r="H49" s="290">
        <v>0</v>
      </c>
      <c r="I49" s="290">
        <v>0</v>
      </c>
      <c r="J49" s="290">
        <v>0</v>
      </c>
      <c r="K49" s="290">
        <v>0</v>
      </c>
      <c r="L49" s="290">
        <v>0</v>
      </c>
      <c r="M49" s="290">
        <v>0</v>
      </c>
    </row>
    <row r="50" spans="1:13" ht="12.75">
      <c r="A50" s="290">
        <f>AT3A_Schools_PS!A50</f>
        <v>41</v>
      </c>
      <c r="B50" s="290" t="str">
        <f>AT3A_Schools_PS!B50</f>
        <v>41-KANNAUJ</v>
      </c>
      <c r="C50" s="290">
        <v>0</v>
      </c>
      <c r="D50" s="290">
        <v>0</v>
      </c>
      <c r="E50" s="290">
        <v>0</v>
      </c>
      <c r="F50" s="290">
        <v>0</v>
      </c>
      <c r="G50" s="290">
        <v>0</v>
      </c>
      <c r="H50" s="290">
        <v>0</v>
      </c>
      <c r="I50" s="290">
        <v>0</v>
      </c>
      <c r="J50" s="290">
        <v>0</v>
      </c>
      <c r="K50" s="290">
        <v>0</v>
      </c>
      <c r="L50" s="290">
        <v>0</v>
      </c>
      <c r="M50" s="290">
        <v>0</v>
      </c>
    </row>
    <row r="51" spans="1:13" ht="12.75">
      <c r="A51" s="290">
        <f>AT3A_Schools_PS!A51</f>
        <v>42</v>
      </c>
      <c r="B51" s="290" t="str">
        <f>AT3A_Schools_PS!B51</f>
        <v>42-KANPUR DEHAT</v>
      </c>
      <c r="C51" s="290">
        <v>0</v>
      </c>
      <c r="D51" s="290">
        <v>0</v>
      </c>
      <c r="E51" s="290">
        <v>0</v>
      </c>
      <c r="F51" s="290">
        <v>0</v>
      </c>
      <c r="G51" s="290">
        <v>0</v>
      </c>
      <c r="H51" s="290">
        <v>0</v>
      </c>
      <c r="I51" s="290">
        <v>0</v>
      </c>
      <c r="J51" s="290">
        <v>0</v>
      </c>
      <c r="K51" s="290">
        <v>0</v>
      </c>
      <c r="L51" s="290">
        <v>0</v>
      </c>
      <c r="M51" s="290">
        <v>0</v>
      </c>
    </row>
    <row r="52" spans="1:13" ht="12.75">
      <c r="A52" s="290">
        <f>AT3A_Schools_PS!A52</f>
        <v>43</v>
      </c>
      <c r="B52" s="290" t="str">
        <f>AT3A_Schools_PS!B52</f>
        <v>43-KANPUR NAGAR</v>
      </c>
      <c r="C52" s="290">
        <v>0</v>
      </c>
      <c r="D52" s="290">
        <v>0</v>
      </c>
      <c r="E52" s="290">
        <v>0</v>
      </c>
      <c r="F52" s="290">
        <v>0</v>
      </c>
      <c r="G52" s="290">
        <v>0</v>
      </c>
      <c r="H52" s="290">
        <v>0</v>
      </c>
      <c r="I52" s="290">
        <v>0</v>
      </c>
      <c r="J52" s="290">
        <v>0</v>
      </c>
      <c r="K52" s="290">
        <v>0</v>
      </c>
      <c r="L52" s="290">
        <v>0</v>
      </c>
      <c r="M52" s="290">
        <v>0</v>
      </c>
    </row>
    <row r="53" spans="1:13" ht="12.75">
      <c r="A53" s="290">
        <f>AT3A_Schools_PS!A53</f>
        <v>44</v>
      </c>
      <c r="B53" s="290" t="str">
        <f>AT3A_Schools_PS!B53</f>
        <v>44-KAAS GANJ</v>
      </c>
      <c r="C53" s="290">
        <v>0</v>
      </c>
      <c r="D53" s="290">
        <v>0</v>
      </c>
      <c r="E53" s="290">
        <v>0</v>
      </c>
      <c r="F53" s="290">
        <v>0</v>
      </c>
      <c r="G53" s="290">
        <v>0</v>
      </c>
      <c r="H53" s="290">
        <v>0</v>
      </c>
      <c r="I53" s="290">
        <v>0</v>
      </c>
      <c r="J53" s="290">
        <v>0</v>
      </c>
      <c r="K53" s="290">
        <v>0</v>
      </c>
      <c r="L53" s="290">
        <v>0</v>
      </c>
      <c r="M53" s="290">
        <v>0</v>
      </c>
    </row>
    <row r="54" spans="1:13" ht="12.75">
      <c r="A54" s="290">
        <f>AT3A_Schools_PS!A54</f>
        <v>45</v>
      </c>
      <c r="B54" s="290" t="str">
        <f>AT3A_Schools_PS!B54</f>
        <v>45-KAUSHAMBI</v>
      </c>
      <c r="C54" s="290">
        <v>0</v>
      </c>
      <c r="D54" s="290">
        <v>0</v>
      </c>
      <c r="E54" s="290">
        <v>0</v>
      </c>
      <c r="F54" s="290">
        <v>0</v>
      </c>
      <c r="G54" s="290">
        <v>0</v>
      </c>
      <c r="H54" s="290">
        <v>0</v>
      </c>
      <c r="I54" s="290">
        <v>0</v>
      </c>
      <c r="J54" s="290">
        <v>0</v>
      </c>
      <c r="K54" s="290">
        <v>0</v>
      </c>
      <c r="L54" s="290">
        <v>0</v>
      </c>
      <c r="M54" s="290">
        <v>0</v>
      </c>
    </row>
    <row r="55" spans="1:13" ht="12.75">
      <c r="A55" s="290">
        <f>AT3A_Schools_PS!A55</f>
        <v>46</v>
      </c>
      <c r="B55" s="290" t="str">
        <f>AT3A_Schools_PS!B55</f>
        <v>46-KUSHINAGAR</v>
      </c>
      <c r="C55" s="290">
        <v>0</v>
      </c>
      <c r="D55" s="290">
        <v>0</v>
      </c>
      <c r="E55" s="290">
        <v>0</v>
      </c>
      <c r="F55" s="290">
        <v>0</v>
      </c>
      <c r="G55" s="290">
        <v>0</v>
      </c>
      <c r="H55" s="290">
        <v>0</v>
      </c>
      <c r="I55" s="290">
        <v>0</v>
      </c>
      <c r="J55" s="290">
        <v>0</v>
      </c>
      <c r="K55" s="290">
        <v>0</v>
      </c>
      <c r="L55" s="290">
        <v>0</v>
      </c>
      <c r="M55" s="290">
        <v>0</v>
      </c>
    </row>
    <row r="56" spans="1:13" ht="12.75">
      <c r="A56" s="290">
        <f>AT3A_Schools_PS!A56</f>
        <v>47</v>
      </c>
      <c r="B56" s="290" t="str">
        <f>AT3A_Schools_PS!B56</f>
        <v>47-LAKHIMPUR KHERI</v>
      </c>
      <c r="C56" s="290">
        <v>0</v>
      </c>
      <c r="D56" s="290">
        <v>0</v>
      </c>
      <c r="E56" s="290">
        <v>0</v>
      </c>
      <c r="F56" s="290">
        <v>0</v>
      </c>
      <c r="G56" s="290">
        <v>0</v>
      </c>
      <c r="H56" s="290">
        <v>0</v>
      </c>
      <c r="I56" s="290">
        <v>0</v>
      </c>
      <c r="J56" s="290">
        <v>0</v>
      </c>
      <c r="K56" s="290">
        <v>0</v>
      </c>
      <c r="L56" s="290">
        <v>0</v>
      </c>
      <c r="M56" s="290">
        <v>0</v>
      </c>
    </row>
    <row r="57" spans="1:13" ht="12.75">
      <c r="A57" s="290">
        <f>AT3A_Schools_PS!A57</f>
        <v>48</v>
      </c>
      <c r="B57" s="290" t="str">
        <f>AT3A_Schools_PS!B57</f>
        <v>48-LALITPUR</v>
      </c>
      <c r="C57" s="290">
        <v>0</v>
      </c>
      <c r="D57" s="290">
        <v>0</v>
      </c>
      <c r="E57" s="290">
        <v>0</v>
      </c>
      <c r="F57" s="290">
        <v>0</v>
      </c>
      <c r="G57" s="290">
        <v>0</v>
      </c>
      <c r="H57" s="290">
        <v>0</v>
      </c>
      <c r="I57" s="290">
        <v>0</v>
      </c>
      <c r="J57" s="290">
        <v>0</v>
      </c>
      <c r="K57" s="290">
        <v>0</v>
      </c>
      <c r="L57" s="290">
        <v>0</v>
      </c>
      <c r="M57" s="290">
        <v>0</v>
      </c>
    </row>
    <row r="58" spans="1:13" ht="12.75">
      <c r="A58" s="290">
        <f>AT3A_Schools_PS!A58</f>
        <v>49</v>
      </c>
      <c r="B58" s="290" t="str">
        <f>AT3A_Schools_PS!B58</f>
        <v>49-LUCKNOW</v>
      </c>
      <c r="C58" s="290">
        <v>0</v>
      </c>
      <c r="D58" s="290">
        <v>0</v>
      </c>
      <c r="E58" s="290">
        <v>0</v>
      </c>
      <c r="F58" s="290">
        <v>0</v>
      </c>
      <c r="G58" s="290">
        <v>0</v>
      </c>
      <c r="H58" s="290">
        <v>0</v>
      </c>
      <c r="I58" s="290">
        <v>0</v>
      </c>
      <c r="J58" s="290">
        <v>0</v>
      </c>
      <c r="K58" s="290">
        <v>0</v>
      </c>
      <c r="L58" s="290">
        <v>0</v>
      </c>
      <c r="M58" s="290">
        <v>0</v>
      </c>
    </row>
    <row r="59" spans="1:13" ht="12.75">
      <c r="A59" s="290">
        <f>AT3A_Schools_PS!A59</f>
        <v>50</v>
      </c>
      <c r="B59" s="290" t="str">
        <f>AT3A_Schools_PS!B59</f>
        <v>50-MAHOBA</v>
      </c>
      <c r="C59" s="290">
        <v>0</v>
      </c>
      <c r="D59" s="290">
        <v>0</v>
      </c>
      <c r="E59" s="290">
        <v>0</v>
      </c>
      <c r="F59" s="290">
        <v>0</v>
      </c>
      <c r="G59" s="290">
        <v>0</v>
      </c>
      <c r="H59" s="290">
        <v>0</v>
      </c>
      <c r="I59" s="290">
        <v>0</v>
      </c>
      <c r="J59" s="290">
        <v>0</v>
      </c>
      <c r="K59" s="290">
        <v>0</v>
      </c>
      <c r="L59" s="290">
        <v>0</v>
      </c>
      <c r="M59" s="290">
        <v>0</v>
      </c>
    </row>
    <row r="60" spans="1:13" ht="12.75">
      <c r="A60" s="290">
        <f>AT3A_Schools_PS!A60</f>
        <v>51</v>
      </c>
      <c r="B60" s="290" t="str">
        <f>AT3A_Schools_PS!B60</f>
        <v>51-MAHRAJGANJ</v>
      </c>
      <c r="C60" s="290">
        <v>0</v>
      </c>
      <c r="D60" s="290">
        <v>0</v>
      </c>
      <c r="E60" s="290">
        <v>0</v>
      </c>
      <c r="F60" s="290">
        <v>0</v>
      </c>
      <c r="G60" s="290">
        <v>0</v>
      </c>
      <c r="H60" s="290">
        <v>0</v>
      </c>
      <c r="I60" s="290">
        <v>0</v>
      </c>
      <c r="J60" s="290">
        <v>0</v>
      </c>
      <c r="K60" s="290">
        <v>0</v>
      </c>
      <c r="L60" s="290">
        <v>0</v>
      </c>
      <c r="M60" s="290">
        <v>0</v>
      </c>
    </row>
    <row r="61" spans="1:13" ht="12.75">
      <c r="A61" s="290">
        <f>AT3A_Schools_PS!A61</f>
        <v>52</v>
      </c>
      <c r="B61" s="290" t="str">
        <f>AT3A_Schools_PS!B61</f>
        <v>52-MAINPURI</v>
      </c>
      <c r="C61" s="290">
        <v>0</v>
      </c>
      <c r="D61" s="290">
        <v>0</v>
      </c>
      <c r="E61" s="290">
        <v>0</v>
      </c>
      <c r="F61" s="290">
        <v>0</v>
      </c>
      <c r="G61" s="290">
        <v>0</v>
      </c>
      <c r="H61" s="290">
        <v>0</v>
      </c>
      <c r="I61" s="290">
        <v>0</v>
      </c>
      <c r="J61" s="290">
        <v>0</v>
      </c>
      <c r="K61" s="290">
        <v>0</v>
      </c>
      <c r="L61" s="290">
        <v>0</v>
      </c>
      <c r="M61" s="290">
        <v>0</v>
      </c>
    </row>
    <row r="62" spans="1:13" ht="12.75">
      <c r="A62" s="290">
        <f>AT3A_Schools_PS!A62</f>
        <v>53</v>
      </c>
      <c r="B62" s="290" t="str">
        <f>AT3A_Schools_PS!B62</f>
        <v>53-MATHURA</v>
      </c>
      <c r="C62" s="290">
        <v>0</v>
      </c>
      <c r="D62" s="290">
        <v>0</v>
      </c>
      <c r="E62" s="290">
        <v>0</v>
      </c>
      <c r="F62" s="290">
        <v>0</v>
      </c>
      <c r="G62" s="290">
        <v>0</v>
      </c>
      <c r="H62" s="290">
        <v>0</v>
      </c>
      <c r="I62" s="290">
        <v>0</v>
      </c>
      <c r="J62" s="290">
        <v>0</v>
      </c>
      <c r="K62" s="290">
        <v>0</v>
      </c>
      <c r="L62" s="290">
        <v>0</v>
      </c>
      <c r="M62" s="290">
        <v>0</v>
      </c>
    </row>
    <row r="63" spans="1:13" ht="12.75">
      <c r="A63" s="290">
        <f>AT3A_Schools_PS!A63</f>
        <v>54</v>
      </c>
      <c r="B63" s="290" t="str">
        <f>AT3A_Schools_PS!B63</f>
        <v>54-MAU</v>
      </c>
      <c r="C63" s="290">
        <v>0</v>
      </c>
      <c r="D63" s="290">
        <v>0</v>
      </c>
      <c r="E63" s="290">
        <v>0</v>
      </c>
      <c r="F63" s="290">
        <v>0</v>
      </c>
      <c r="G63" s="290">
        <v>0</v>
      </c>
      <c r="H63" s="290">
        <v>0</v>
      </c>
      <c r="I63" s="290">
        <v>0</v>
      </c>
      <c r="J63" s="290">
        <v>0</v>
      </c>
      <c r="K63" s="290">
        <v>0</v>
      </c>
      <c r="L63" s="290">
        <v>0</v>
      </c>
      <c r="M63" s="290">
        <v>0</v>
      </c>
    </row>
    <row r="64" spans="1:13" ht="12.75">
      <c r="A64" s="290">
        <f>AT3A_Schools_PS!A64</f>
        <v>55</v>
      </c>
      <c r="B64" s="290" t="str">
        <f>AT3A_Schools_PS!B64</f>
        <v>55-MEERUT</v>
      </c>
      <c r="C64" s="290">
        <v>0</v>
      </c>
      <c r="D64" s="290">
        <v>0</v>
      </c>
      <c r="E64" s="290">
        <v>0</v>
      </c>
      <c r="F64" s="290">
        <v>0</v>
      </c>
      <c r="G64" s="290">
        <v>0</v>
      </c>
      <c r="H64" s="290">
        <v>0</v>
      </c>
      <c r="I64" s="290">
        <v>0</v>
      </c>
      <c r="J64" s="290">
        <v>0</v>
      </c>
      <c r="K64" s="290">
        <v>0</v>
      </c>
      <c r="L64" s="290">
        <v>0</v>
      </c>
      <c r="M64" s="290">
        <v>0</v>
      </c>
    </row>
    <row r="65" spans="1:13" ht="12.75">
      <c r="A65" s="290">
        <f>AT3A_Schools_PS!A65</f>
        <v>56</v>
      </c>
      <c r="B65" s="290" t="str">
        <f>AT3A_Schools_PS!B65</f>
        <v>56-MIRZAPUR</v>
      </c>
      <c r="C65" s="290">
        <v>0</v>
      </c>
      <c r="D65" s="290">
        <v>0</v>
      </c>
      <c r="E65" s="290">
        <v>0</v>
      </c>
      <c r="F65" s="290">
        <v>0</v>
      </c>
      <c r="G65" s="290">
        <v>0</v>
      </c>
      <c r="H65" s="290">
        <v>0</v>
      </c>
      <c r="I65" s="290">
        <v>0</v>
      </c>
      <c r="J65" s="290">
        <v>0</v>
      </c>
      <c r="K65" s="290">
        <v>0</v>
      </c>
      <c r="L65" s="290">
        <v>0</v>
      </c>
      <c r="M65" s="290">
        <v>0</v>
      </c>
    </row>
    <row r="66" spans="1:13" ht="12.75">
      <c r="A66" s="290">
        <f>AT3A_Schools_PS!A66</f>
        <v>57</v>
      </c>
      <c r="B66" s="290" t="str">
        <f>AT3A_Schools_PS!B66</f>
        <v>57-MORADABAD</v>
      </c>
      <c r="C66" s="290">
        <v>0</v>
      </c>
      <c r="D66" s="290">
        <v>0</v>
      </c>
      <c r="E66" s="290">
        <v>0</v>
      </c>
      <c r="F66" s="290">
        <v>0</v>
      </c>
      <c r="G66" s="290">
        <v>0</v>
      </c>
      <c r="H66" s="290">
        <v>0</v>
      </c>
      <c r="I66" s="290">
        <v>0</v>
      </c>
      <c r="J66" s="290">
        <v>0</v>
      </c>
      <c r="K66" s="290">
        <v>0</v>
      </c>
      <c r="L66" s="290">
        <v>0</v>
      </c>
      <c r="M66" s="290">
        <v>0</v>
      </c>
    </row>
    <row r="67" spans="1:13" ht="12.75">
      <c r="A67" s="290">
        <f>AT3A_Schools_PS!A67</f>
        <v>58</v>
      </c>
      <c r="B67" s="290" t="str">
        <f>AT3A_Schools_PS!B67</f>
        <v>58-MUZAFFARNAGAR</v>
      </c>
      <c r="C67" s="290">
        <v>0</v>
      </c>
      <c r="D67" s="290">
        <v>0</v>
      </c>
      <c r="E67" s="290">
        <v>0</v>
      </c>
      <c r="F67" s="290">
        <v>0</v>
      </c>
      <c r="G67" s="290">
        <v>0</v>
      </c>
      <c r="H67" s="290">
        <v>0</v>
      </c>
      <c r="I67" s="290">
        <v>0</v>
      </c>
      <c r="J67" s="290">
        <v>0</v>
      </c>
      <c r="K67" s="290">
        <v>0</v>
      </c>
      <c r="L67" s="290">
        <v>0</v>
      </c>
      <c r="M67" s="290">
        <v>0</v>
      </c>
    </row>
    <row r="68" spans="1:13" ht="12.75">
      <c r="A68" s="290">
        <f>AT3A_Schools_PS!A68</f>
        <v>59</v>
      </c>
      <c r="B68" s="290" t="str">
        <f>AT3A_Schools_PS!B68</f>
        <v>59-PILIBHIT</v>
      </c>
      <c r="C68" s="290">
        <v>0</v>
      </c>
      <c r="D68" s="290">
        <v>0</v>
      </c>
      <c r="E68" s="290">
        <v>0</v>
      </c>
      <c r="F68" s="290">
        <v>0</v>
      </c>
      <c r="G68" s="290">
        <v>0</v>
      </c>
      <c r="H68" s="290">
        <v>0</v>
      </c>
      <c r="I68" s="290">
        <v>0</v>
      </c>
      <c r="J68" s="290">
        <v>0</v>
      </c>
      <c r="K68" s="290">
        <v>0</v>
      </c>
      <c r="L68" s="290">
        <v>0</v>
      </c>
      <c r="M68" s="290">
        <v>0</v>
      </c>
    </row>
    <row r="69" spans="1:13" ht="12.75">
      <c r="A69" s="290">
        <f>AT3A_Schools_PS!A69</f>
        <v>60</v>
      </c>
      <c r="B69" s="290" t="str">
        <f>AT3A_Schools_PS!B69</f>
        <v>60-PRATAPGARH</v>
      </c>
      <c r="C69" s="290">
        <v>0</v>
      </c>
      <c r="D69" s="290">
        <v>0</v>
      </c>
      <c r="E69" s="290">
        <v>0</v>
      </c>
      <c r="F69" s="290">
        <v>0</v>
      </c>
      <c r="G69" s="290">
        <v>0</v>
      </c>
      <c r="H69" s="290">
        <v>0</v>
      </c>
      <c r="I69" s="290">
        <v>0</v>
      </c>
      <c r="J69" s="290">
        <v>0</v>
      </c>
      <c r="K69" s="290">
        <v>0</v>
      </c>
      <c r="L69" s="290">
        <v>0</v>
      </c>
      <c r="M69" s="290">
        <v>0</v>
      </c>
    </row>
    <row r="70" spans="1:13" ht="12.75">
      <c r="A70" s="290">
        <f>AT3A_Schools_PS!A70</f>
        <v>61</v>
      </c>
      <c r="B70" s="290" t="str">
        <f>AT3A_Schools_PS!B70</f>
        <v>61-RAI BAREILY</v>
      </c>
      <c r="C70" s="290">
        <v>0</v>
      </c>
      <c r="D70" s="290">
        <v>0</v>
      </c>
      <c r="E70" s="290">
        <v>0</v>
      </c>
      <c r="F70" s="290">
        <v>0</v>
      </c>
      <c r="G70" s="290">
        <v>0</v>
      </c>
      <c r="H70" s="290">
        <v>0</v>
      </c>
      <c r="I70" s="290">
        <v>0</v>
      </c>
      <c r="J70" s="290">
        <v>0</v>
      </c>
      <c r="K70" s="290">
        <v>0</v>
      </c>
      <c r="L70" s="290">
        <v>0</v>
      </c>
      <c r="M70" s="290">
        <v>0</v>
      </c>
    </row>
    <row r="71" spans="1:13" ht="12.75">
      <c r="A71" s="290">
        <f>AT3A_Schools_PS!A71</f>
        <v>62</v>
      </c>
      <c r="B71" s="290" t="str">
        <f>AT3A_Schools_PS!B71</f>
        <v>62-RAMPUR</v>
      </c>
      <c r="C71" s="290">
        <v>0</v>
      </c>
      <c r="D71" s="290">
        <v>0</v>
      </c>
      <c r="E71" s="290">
        <v>0</v>
      </c>
      <c r="F71" s="290">
        <v>0</v>
      </c>
      <c r="G71" s="290">
        <v>0</v>
      </c>
      <c r="H71" s="290">
        <v>0</v>
      </c>
      <c r="I71" s="290">
        <v>0</v>
      </c>
      <c r="J71" s="290">
        <v>0</v>
      </c>
      <c r="K71" s="290">
        <v>0</v>
      </c>
      <c r="L71" s="290">
        <v>0</v>
      </c>
      <c r="M71" s="290">
        <v>0</v>
      </c>
    </row>
    <row r="72" spans="1:13" ht="12.75">
      <c r="A72" s="290">
        <f>AT3A_Schools_PS!A72</f>
        <v>63</v>
      </c>
      <c r="B72" s="290" t="str">
        <f>AT3A_Schools_PS!B72</f>
        <v>63-SAHARANPUR</v>
      </c>
      <c r="C72" s="290">
        <v>0</v>
      </c>
      <c r="D72" s="290">
        <v>0</v>
      </c>
      <c r="E72" s="290">
        <v>0</v>
      </c>
      <c r="F72" s="290">
        <v>0</v>
      </c>
      <c r="G72" s="290">
        <v>0</v>
      </c>
      <c r="H72" s="290">
        <v>0</v>
      </c>
      <c r="I72" s="290">
        <v>0</v>
      </c>
      <c r="J72" s="290">
        <v>0</v>
      </c>
      <c r="K72" s="290">
        <v>0</v>
      </c>
      <c r="L72" s="290">
        <v>0</v>
      </c>
      <c r="M72" s="290">
        <v>0</v>
      </c>
    </row>
    <row r="73" spans="1:13" ht="12.75">
      <c r="A73" s="290">
        <f>AT3A_Schools_PS!A73</f>
        <v>64</v>
      </c>
      <c r="B73" s="290" t="str">
        <f>AT3A_Schools_PS!B73</f>
        <v>64-SANTKABIR NAGAR</v>
      </c>
      <c r="C73" s="290">
        <v>0</v>
      </c>
      <c r="D73" s="290">
        <v>0</v>
      </c>
      <c r="E73" s="290">
        <v>0</v>
      </c>
      <c r="F73" s="290">
        <v>0</v>
      </c>
      <c r="G73" s="290">
        <v>0</v>
      </c>
      <c r="H73" s="290">
        <v>0</v>
      </c>
      <c r="I73" s="290">
        <v>0</v>
      </c>
      <c r="J73" s="290">
        <v>0</v>
      </c>
      <c r="K73" s="290">
        <v>0</v>
      </c>
      <c r="L73" s="290">
        <v>0</v>
      </c>
      <c r="M73" s="290">
        <v>0</v>
      </c>
    </row>
    <row r="74" spans="1:13" ht="12.75">
      <c r="A74" s="290">
        <f>AT3A_Schools_PS!A74</f>
        <v>65</v>
      </c>
      <c r="B74" s="290" t="str">
        <f>AT3A_Schools_PS!B74</f>
        <v>65-SHAHJAHANPUR</v>
      </c>
      <c r="C74" s="290">
        <v>0</v>
      </c>
      <c r="D74" s="290">
        <v>0</v>
      </c>
      <c r="E74" s="290">
        <v>0</v>
      </c>
      <c r="F74" s="290">
        <v>0</v>
      </c>
      <c r="G74" s="290">
        <v>0</v>
      </c>
      <c r="H74" s="290">
        <v>0</v>
      </c>
      <c r="I74" s="290">
        <v>0</v>
      </c>
      <c r="J74" s="290">
        <v>0</v>
      </c>
      <c r="K74" s="290">
        <v>0</v>
      </c>
      <c r="L74" s="290">
        <v>0</v>
      </c>
      <c r="M74" s="290">
        <v>0</v>
      </c>
    </row>
    <row r="75" spans="1:13" ht="12.75">
      <c r="A75" s="290">
        <f>AT3A_Schools_PS!A75</f>
        <v>66</v>
      </c>
      <c r="B75" s="290" t="str">
        <f>AT3A_Schools_PS!B75</f>
        <v>66-SHRAWASTI</v>
      </c>
      <c r="C75" s="290">
        <v>0</v>
      </c>
      <c r="D75" s="290">
        <v>0</v>
      </c>
      <c r="E75" s="290">
        <v>0</v>
      </c>
      <c r="F75" s="290">
        <v>0</v>
      </c>
      <c r="G75" s="290">
        <v>0</v>
      </c>
      <c r="H75" s="290">
        <v>0</v>
      </c>
      <c r="I75" s="290">
        <v>0</v>
      </c>
      <c r="J75" s="290">
        <v>0</v>
      </c>
      <c r="K75" s="290">
        <v>0</v>
      </c>
      <c r="L75" s="290">
        <v>0</v>
      </c>
      <c r="M75" s="290">
        <v>0</v>
      </c>
    </row>
    <row r="76" spans="1:13" ht="12.75">
      <c r="A76" s="290">
        <f>AT3A_Schools_PS!A76</f>
        <v>67</v>
      </c>
      <c r="B76" s="290" t="str">
        <f>AT3A_Schools_PS!B76</f>
        <v>67-SIDDHARTHNAGAR</v>
      </c>
      <c r="C76" s="290">
        <v>0</v>
      </c>
      <c r="D76" s="290">
        <v>0</v>
      </c>
      <c r="E76" s="290">
        <v>0</v>
      </c>
      <c r="F76" s="290">
        <v>0</v>
      </c>
      <c r="G76" s="290">
        <v>0</v>
      </c>
      <c r="H76" s="290">
        <v>0</v>
      </c>
      <c r="I76" s="290">
        <v>0</v>
      </c>
      <c r="J76" s="290">
        <v>0</v>
      </c>
      <c r="K76" s="290">
        <v>0</v>
      </c>
      <c r="L76" s="290">
        <v>0</v>
      </c>
      <c r="M76" s="290">
        <v>0</v>
      </c>
    </row>
    <row r="77" spans="1:13" ht="12.75">
      <c r="A77" s="290">
        <f>AT3A_Schools_PS!A77</f>
        <v>68</v>
      </c>
      <c r="B77" s="290" t="str">
        <f>AT3A_Schools_PS!B77</f>
        <v>68-SITAPUR</v>
      </c>
      <c r="C77" s="290">
        <v>0</v>
      </c>
      <c r="D77" s="290">
        <v>0</v>
      </c>
      <c r="E77" s="290">
        <v>0</v>
      </c>
      <c r="F77" s="290">
        <v>0</v>
      </c>
      <c r="G77" s="290">
        <v>0</v>
      </c>
      <c r="H77" s="290">
        <v>0</v>
      </c>
      <c r="I77" s="290">
        <v>0</v>
      </c>
      <c r="J77" s="290">
        <v>0</v>
      </c>
      <c r="K77" s="290">
        <v>0</v>
      </c>
      <c r="L77" s="290">
        <v>0</v>
      </c>
      <c r="M77" s="290">
        <v>0</v>
      </c>
    </row>
    <row r="78" spans="1:13" ht="12.75">
      <c r="A78" s="290">
        <f>AT3A_Schools_PS!A78</f>
        <v>69</v>
      </c>
      <c r="B78" s="290" t="str">
        <f>AT3A_Schools_PS!B78</f>
        <v>69-SONBHADRA</v>
      </c>
      <c r="C78" s="290">
        <v>0</v>
      </c>
      <c r="D78" s="290">
        <v>0</v>
      </c>
      <c r="E78" s="290">
        <v>0</v>
      </c>
      <c r="F78" s="290">
        <v>0</v>
      </c>
      <c r="G78" s="290">
        <v>0</v>
      </c>
      <c r="H78" s="290">
        <v>0</v>
      </c>
      <c r="I78" s="290">
        <v>0</v>
      </c>
      <c r="J78" s="290">
        <v>0</v>
      </c>
      <c r="K78" s="290">
        <v>0</v>
      </c>
      <c r="L78" s="290">
        <v>0</v>
      </c>
      <c r="M78" s="290">
        <v>0</v>
      </c>
    </row>
    <row r="79" spans="1:13" ht="12.75">
      <c r="A79" s="290">
        <f>AT3A_Schools_PS!A79</f>
        <v>70</v>
      </c>
      <c r="B79" s="290" t="str">
        <f>AT3A_Schools_PS!B79</f>
        <v>70-SULTANPUR</v>
      </c>
      <c r="C79" s="290">
        <v>0</v>
      </c>
      <c r="D79" s="290">
        <v>0</v>
      </c>
      <c r="E79" s="290">
        <v>0</v>
      </c>
      <c r="F79" s="290">
        <v>0</v>
      </c>
      <c r="G79" s="290">
        <v>0</v>
      </c>
      <c r="H79" s="290">
        <v>0</v>
      </c>
      <c r="I79" s="290">
        <v>0</v>
      </c>
      <c r="J79" s="290">
        <v>0</v>
      </c>
      <c r="K79" s="290">
        <v>0</v>
      </c>
      <c r="L79" s="290">
        <v>0</v>
      </c>
      <c r="M79" s="290">
        <v>0</v>
      </c>
    </row>
    <row r="80" spans="1:13" ht="12.75">
      <c r="A80" s="290">
        <f>AT3A_Schools_PS!A80</f>
        <v>71</v>
      </c>
      <c r="B80" s="290" t="str">
        <f>AT3A_Schools_PS!B80</f>
        <v>71-UNNAO</v>
      </c>
      <c r="C80" s="290">
        <v>0</v>
      </c>
      <c r="D80" s="290">
        <v>0</v>
      </c>
      <c r="E80" s="290">
        <v>0</v>
      </c>
      <c r="F80" s="290">
        <v>0</v>
      </c>
      <c r="G80" s="290">
        <v>0</v>
      </c>
      <c r="H80" s="290">
        <v>0</v>
      </c>
      <c r="I80" s="290">
        <v>0</v>
      </c>
      <c r="J80" s="290">
        <v>0</v>
      </c>
      <c r="K80" s="290">
        <v>0</v>
      </c>
      <c r="L80" s="290">
        <v>0</v>
      </c>
      <c r="M80" s="290">
        <v>0</v>
      </c>
    </row>
    <row r="81" spans="1:13" ht="12.75">
      <c r="A81" s="290">
        <f>AT3A_Schools_PS!A81</f>
        <v>72</v>
      </c>
      <c r="B81" s="290" t="str">
        <f>AT3A_Schools_PS!B81</f>
        <v>72-VARANASI</v>
      </c>
      <c r="C81" s="290">
        <v>0</v>
      </c>
      <c r="D81" s="290">
        <v>0</v>
      </c>
      <c r="E81" s="290">
        <v>0</v>
      </c>
      <c r="F81" s="290">
        <v>0</v>
      </c>
      <c r="G81" s="290">
        <v>0</v>
      </c>
      <c r="H81" s="290">
        <v>0</v>
      </c>
      <c r="I81" s="290">
        <v>0</v>
      </c>
      <c r="J81" s="290">
        <v>0</v>
      </c>
      <c r="K81" s="290">
        <v>0</v>
      </c>
      <c r="L81" s="290">
        <v>0</v>
      </c>
      <c r="M81" s="290">
        <v>0</v>
      </c>
    </row>
    <row r="82" spans="1:13" ht="12.75">
      <c r="A82" s="290">
        <f>AT3A_Schools_PS!A82</f>
        <v>73</v>
      </c>
      <c r="B82" s="290" t="str">
        <f>AT3A_Schools_PS!B82</f>
        <v>73-SAMBHAL</v>
      </c>
      <c r="C82" s="290">
        <v>0</v>
      </c>
      <c r="D82" s="290">
        <v>0</v>
      </c>
      <c r="E82" s="290">
        <v>0</v>
      </c>
      <c r="F82" s="290">
        <v>0</v>
      </c>
      <c r="G82" s="290">
        <v>0</v>
      </c>
      <c r="H82" s="290">
        <v>0</v>
      </c>
      <c r="I82" s="290">
        <v>0</v>
      </c>
      <c r="J82" s="290">
        <v>0</v>
      </c>
      <c r="K82" s="290">
        <v>0</v>
      </c>
      <c r="L82" s="290">
        <v>0</v>
      </c>
      <c r="M82" s="290">
        <v>0</v>
      </c>
    </row>
    <row r="83" spans="1:13" ht="12.75">
      <c r="A83" s="290">
        <f>AT3A_Schools_PS!A83</f>
        <v>74</v>
      </c>
      <c r="B83" s="290" t="str">
        <f>AT3A_Schools_PS!B83</f>
        <v>74-HAPUR</v>
      </c>
      <c r="C83" s="290">
        <v>0</v>
      </c>
      <c r="D83" s="290">
        <v>0</v>
      </c>
      <c r="E83" s="290">
        <v>0</v>
      </c>
      <c r="F83" s="290">
        <v>0</v>
      </c>
      <c r="G83" s="290">
        <v>0</v>
      </c>
      <c r="H83" s="290">
        <v>0</v>
      </c>
      <c r="I83" s="290">
        <v>0</v>
      </c>
      <c r="J83" s="290">
        <v>0</v>
      </c>
      <c r="K83" s="290">
        <v>0</v>
      </c>
      <c r="L83" s="290">
        <v>0</v>
      </c>
      <c r="M83" s="290">
        <v>0</v>
      </c>
    </row>
    <row r="84" spans="1:13" ht="12.75">
      <c r="A84" s="290">
        <f>AT3A_Schools_PS!A84</f>
        <v>75</v>
      </c>
      <c r="B84" s="290" t="str">
        <f>AT3A_Schools_PS!B84</f>
        <v>75-SHAMLI</v>
      </c>
      <c r="C84" s="290">
        <v>0</v>
      </c>
      <c r="D84" s="290">
        <v>0</v>
      </c>
      <c r="E84" s="290">
        <v>0</v>
      </c>
      <c r="F84" s="290">
        <v>0</v>
      </c>
      <c r="G84" s="290">
        <v>0</v>
      </c>
      <c r="H84" s="290">
        <v>0</v>
      </c>
      <c r="I84" s="290">
        <v>0</v>
      </c>
      <c r="J84" s="290">
        <v>0</v>
      </c>
      <c r="K84" s="290">
        <v>0</v>
      </c>
      <c r="L84" s="290">
        <v>0</v>
      </c>
      <c r="M84" s="290">
        <v>0</v>
      </c>
    </row>
    <row r="89" spans="1:13" ht="15.75" customHeight="1">
      <c r="A89" s="197" t="str">
        <f>AT_2A_fundflow!A53</f>
        <v>Date:</v>
      </c>
      <c r="K89" s="362" t="str">
        <f>'AT-1'!J46</f>
        <v>(Signature)</v>
      </c>
    </row>
    <row r="90" spans="1:13" ht="15.75" customHeight="1">
      <c r="A90" s="197" t="str">
        <f>AT_2A_fundflow!A54</f>
        <v>Place: LUCKNOW</v>
      </c>
      <c r="K90" s="362" t="str">
        <f>'AT-1'!J47</f>
        <v>Secretary Basic Education Department</v>
      </c>
    </row>
    <row r="91" spans="1:13" ht="15.75" customHeight="1">
      <c r="J91" s="362" t="str">
        <f>'AT-1'!I48</f>
        <v>Seal:</v>
      </c>
    </row>
  </sheetData>
  <mergeCells count="8">
    <mergeCell ref="H6:L6"/>
    <mergeCell ref="M6:M7"/>
    <mergeCell ref="A2:M2"/>
    <mergeCell ref="A6:A7"/>
    <mergeCell ref="B6:B7"/>
    <mergeCell ref="C6:G6"/>
    <mergeCell ref="A3:M3"/>
    <mergeCell ref="A4:M4"/>
  </mergeCells>
  <printOptions horizontalCentered="1"/>
  <pageMargins left="0.59055118110236227" right="0.59055118110236227" top="0.78740157480314965" bottom="0.59055118110236227" header="0.78740157480314965" footer="0.39370078740157483"/>
  <pageSetup paperSize="9" scale="99" fitToHeight="0" pageOrder="overThenDown" orientation="landscape" cellComments="atEnd" r:id="rId1"/>
  <headerFooter>
    <oddFooter>&amp;R&amp;P of &amp;N</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sheetPr>
    <tabColor rgb="FF00B050"/>
    <outlinePr summaryBelow="0" summaryRight="0"/>
    <pageSetUpPr fitToPage="1"/>
  </sheetPr>
  <dimension ref="A1:AB91"/>
  <sheetViews>
    <sheetView view="pageBreakPreview" zoomScaleSheetLayoutView="100" workbookViewId="0">
      <pane xSplit="2" ySplit="8" topLeftCell="C78" activePane="bottomRight" state="frozen"/>
      <selection activeCell="D42" sqref="D42:F43"/>
      <selection pane="topRight" activeCell="D42" sqref="D42:F43"/>
      <selection pane="bottomLeft" activeCell="D42" sqref="D42:F43"/>
      <selection pane="bottomRight" activeCell="K86" sqref="K86"/>
    </sheetView>
  </sheetViews>
  <sheetFormatPr defaultColWidth="14.42578125" defaultRowHeight="15.75" customHeight="1"/>
  <cols>
    <col min="1" max="1" width="7.28515625" style="288" customWidth="1"/>
    <col min="2" max="2" width="23" style="288" customWidth="1"/>
    <col min="3" max="3" width="10.5703125" style="288" bestFit="1" customWidth="1"/>
    <col min="4" max="4" width="13.42578125" style="288" bestFit="1" customWidth="1"/>
    <col min="5" max="5" width="9.140625" style="288" bestFit="1" customWidth="1"/>
    <col min="6" max="6" width="12.140625" style="288" bestFit="1" customWidth="1"/>
    <col min="7" max="7" width="14.42578125" style="288" bestFit="1" customWidth="1"/>
    <col min="8" max="8" width="20" style="288" customWidth="1"/>
    <col min="9" max="9" width="19" style="610" customWidth="1"/>
    <col min="10" max="22" width="9.7109375" style="610" customWidth="1"/>
    <col min="23" max="16384" width="14.42578125" style="288"/>
  </cols>
  <sheetData>
    <row r="1" spans="1:28" ht="12.75">
      <c r="A1" s="286"/>
      <c r="B1" s="286"/>
      <c r="C1" s="286"/>
      <c r="D1" s="286"/>
      <c r="E1" s="286"/>
      <c r="F1" s="286"/>
      <c r="G1" s="286"/>
      <c r="H1" s="286"/>
      <c r="I1" s="487" t="s">
        <v>82</v>
      </c>
    </row>
    <row r="2" spans="1:28" ht="12.75">
      <c r="A2" s="701" t="str">
        <f>'AT-1'!A2</f>
        <v>[Mid Day Meal Scheme, U.P.]</v>
      </c>
      <c r="B2" s="702"/>
      <c r="C2" s="702"/>
      <c r="D2" s="702"/>
      <c r="E2" s="702"/>
      <c r="F2" s="702"/>
      <c r="G2" s="702"/>
      <c r="H2" s="702"/>
      <c r="I2" s="702"/>
    </row>
    <row r="3" spans="1:28" ht="23.25">
      <c r="A3" s="704" t="str">
        <f>'AT-1'!A3</f>
        <v>Annual Work Plan and Budget 2019-20</v>
      </c>
      <c r="B3" s="702"/>
      <c r="C3" s="702"/>
      <c r="D3" s="702"/>
      <c r="E3" s="702"/>
      <c r="F3" s="702"/>
      <c r="G3" s="702"/>
      <c r="H3" s="702"/>
      <c r="I3" s="702"/>
    </row>
    <row r="4" spans="1:28" ht="12.75">
      <c r="A4" s="703" t="s">
        <v>927</v>
      </c>
      <c r="B4" s="702"/>
      <c r="C4" s="702"/>
      <c r="D4" s="702"/>
      <c r="E4" s="702"/>
      <c r="F4" s="702"/>
      <c r="G4" s="702"/>
      <c r="H4" s="702"/>
      <c r="I4" s="702"/>
    </row>
    <row r="5" spans="1:28" ht="12.75">
      <c r="A5" s="281" t="str">
        <f>AT_2A_fundflow!A5</f>
        <v>State: UTTAR PRADESH</v>
      </c>
      <c r="B5" s="282"/>
      <c r="C5" s="282"/>
      <c r="D5" s="282"/>
      <c r="E5" s="282"/>
      <c r="F5" s="282"/>
      <c r="G5" s="282"/>
      <c r="H5" s="282"/>
      <c r="I5" s="612" t="str">
        <f>[1]AT_2A_fundflow!U5</f>
        <v>(For the Period 01.04.18 to 31.03.19)</v>
      </c>
      <c r="J5" s="284"/>
      <c r="K5" s="284"/>
      <c r="L5" s="284"/>
      <c r="M5" s="284"/>
      <c r="N5" s="284"/>
      <c r="O5" s="284"/>
      <c r="P5" s="284"/>
      <c r="Q5" s="284"/>
      <c r="R5" s="284"/>
      <c r="S5" s="284"/>
      <c r="T5" s="284"/>
      <c r="U5" s="284"/>
      <c r="V5" s="284"/>
      <c r="W5" s="284"/>
      <c r="X5" s="284"/>
      <c r="Y5" s="284"/>
      <c r="Z5" s="284"/>
      <c r="AA5" s="284"/>
      <c r="AB5" s="284"/>
    </row>
    <row r="6" spans="1:28" ht="63" customHeight="1">
      <c r="A6" s="285" t="s">
        <v>83</v>
      </c>
      <c r="B6" s="285" t="s">
        <v>90</v>
      </c>
      <c r="C6" s="285" t="s">
        <v>91</v>
      </c>
      <c r="D6" s="285" t="s">
        <v>94</v>
      </c>
      <c r="E6" s="285" t="s">
        <v>95</v>
      </c>
      <c r="F6" s="285" t="s">
        <v>96</v>
      </c>
      <c r="G6" s="285" t="s">
        <v>97</v>
      </c>
      <c r="H6" s="285" t="s">
        <v>98</v>
      </c>
      <c r="I6" s="300" t="s">
        <v>99</v>
      </c>
      <c r="J6" s="300" t="s">
        <v>100</v>
      </c>
      <c r="K6" s="300" t="s">
        <v>103</v>
      </c>
      <c r="L6" s="300" t="s">
        <v>1256</v>
      </c>
      <c r="M6" s="300" t="s">
        <v>104</v>
      </c>
      <c r="N6" s="300" t="s">
        <v>885</v>
      </c>
      <c r="O6" s="300" t="s">
        <v>886</v>
      </c>
      <c r="P6" s="300" t="s">
        <v>1257</v>
      </c>
      <c r="Q6" s="300" t="s">
        <v>105</v>
      </c>
      <c r="R6" s="300" t="s">
        <v>1181</v>
      </c>
      <c r="S6" s="300" t="s">
        <v>1258</v>
      </c>
      <c r="T6" s="300" t="s">
        <v>1259</v>
      </c>
      <c r="U6" s="300" t="s">
        <v>106</v>
      </c>
      <c r="V6" s="300" t="s">
        <v>9</v>
      </c>
      <c r="W6" s="284"/>
      <c r="X6" s="284"/>
      <c r="Y6" s="284"/>
      <c r="Z6" s="284"/>
      <c r="AA6" s="284"/>
      <c r="AB6" s="284"/>
    </row>
    <row r="7" spans="1:28" ht="12.75">
      <c r="A7" s="285">
        <v>1</v>
      </c>
      <c r="B7" s="285">
        <v>2</v>
      </c>
      <c r="C7" s="285">
        <v>3</v>
      </c>
      <c r="D7" s="285">
        <v>4</v>
      </c>
      <c r="E7" s="285">
        <v>5</v>
      </c>
      <c r="F7" s="285">
        <v>6</v>
      </c>
      <c r="G7" s="285">
        <v>7</v>
      </c>
      <c r="H7" s="285" t="s">
        <v>108</v>
      </c>
      <c r="I7" s="300">
        <v>9</v>
      </c>
      <c r="J7" s="300">
        <v>10</v>
      </c>
      <c r="K7" s="300">
        <v>11</v>
      </c>
      <c r="L7" s="300"/>
      <c r="M7" s="300"/>
      <c r="N7" s="300"/>
      <c r="O7" s="300">
        <v>12</v>
      </c>
      <c r="P7" s="300"/>
      <c r="Q7" s="300">
        <v>13</v>
      </c>
      <c r="R7" s="300"/>
      <c r="S7" s="300"/>
      <c r="T7" s="300"/>
      <c r="U7" s="300">
        <v>14</v>
      </c>
      <c r="V7" s="300">
        <v>15</v>
      </c>
      <c r="W7" s="284"/>
      <c r="X7" s="284"/>
      <c r="Y7" s="284"/>
      <c r="Z7" s="284"/>
      <c r="AA7" s="284"/>
      <c r="AB7" s="284"/>
    </row>
    <row r="8" spans="1:28" ht="12.75">
      <c r="A8" s="289"/>
      <c r="B8" s="289" t="s">
        <v>9</v>
      </c>
      <c r="C8" s="289">
        <f t="shared" ref="C8:H8" si="0">SUM(C9:C83)</f>
        <v>114382</v>
      </c>
      <c r="D8" s="289">
        <f t="shared" si="0"/>
        <v>1305</v>
      </c>
      <c r="E8" s="289">
        <f t="shared" si="0"/>
        <v>53081</v>
      </c>
      <c r="F8" s="289">
        <f t="shared" si="0"/>
        <v>168768</v>
      </c>
      <c r="G8" s="289">
        <f t="shared" si="0"/>
        <v>168283</v>
      </c>
      <c r="H8" s="289">
        <f t="shared" si="0"/>
        <v>485</v>
      </c>
      <c r="I8" s="613"/>
      <c r="J8" s="408">
        <f t="shared" ref="J8:V8" si="1">SUM(J9:J83)</f>
        <v>53</v>
      </c>
      <c r="K8" s="408">
        <f t="shared" si="1"/>
        <v>144</v>
      </c>
      <c r="L8" s="408">
        <f t="shared" si="1"/>
        <v>1</v>
      </c>
      <c r="M8" s="408">
        <f t="shared" si="1"/>
        <v>0</v>
      </c>
      <c r="N8" s="408">
        <f t="shared" si="1"/>
        <v>12</v>
      </c>
      <c r="O8" s="408">
        <f t="shared" si="1"/>
        <v>0</v>
      </c>
      <c r="P8" s="408">
        <f t="shared" si="1"/>
        <v>8</v>
      </c>
      <c r="Q8" s="408">
        <f t="shared" si="1"/>
        <v>100</v>
      </c>
      <c r="R8" s="408">
        <f t="shared" si="1"/>
        <v>2</v>
      </c>
      <c r="S8" s="408">
        <f t="shared" si="1"/>
        <v>65</v>
      </c>
      <c r="T8" s="408">
        <f t="shared" si="1"/>
        <v>27</v>
      </c>
      <c r="U8" s="408">
        <f t="shared" si="1"/>
        <v>73</v>
      </c>
      <c r="V8" s="408">
        <f t="shared" si="1"/>
        <v>485</v>
      </c>
      <c r="W8" s="197"/>
      <c r="X8" s="197"/>
      <c r="Y8" s="197"/>
      <c r="Z8" s="197"/>
      <c r="AA8" s="197"/>
      <c r="AB8" s="197"/>
    </row>
    <row r="9" spans="1:28" ht="153">
      <c r="A9" s="290">
        <f>AT3A_Schools_PS!A10</f>
        <v>1</v>
      </c>
      <c r="B9" s="290" t="str">
        <f>AT3A_Schools_PS!B10</f>
        <v>01-AGRA</v>
      </c>
      <c r="C9" s="290">
        <f>AT3A_Schools_PS!H10</f>
        <v>2145</v>
      </c>
      <c r="D9" s="290">
        <f>AT3B_Schools_UPS!H10</f>
        <v>54</v>
      </c>
      <c r="E9" s="290">
        <f>AT3C_Schools_UPS!H10</f>
        <v>1001</v>
      </c>
      <c r="F9" s="290">
        <f t="shared" ref="F9:F83" si="2">C9+D9+E9</f>
        <v>3200</v>
      </c>
      <c r="G9" s="290">
        <f>AT3A_Schools_PS!N10+AT3B_Schools_UPS!N10+AT3C_Schools_UPS!N10</f>
        <v>3069</v>
      </c>
      <c r="H9" s="291">
        <f t="shared" ref="H9:H83" si="3">F9-G9</f>
        <v>131</v>
      </c>
      <c r="I9" s="614" t="s">
        <v>1260</v>
      </c>
      <c r="J9" s="611">
        <v>1</v>
      </c>
      <c r="K9" s="292">
        <v>75</v>
      </c>
      <c r="L9" s="292"/>
      <c r="M9" s="292"/>
      <c r="N9" s="292"/>
      <c r="O9" s="292"/>
      <c r="P9" s="292"/>
      <c r="Q9" s="292"/>
      <c r="R9" s="292"/>
      <c r="S9" s="292"/>
      <c r="T9" s="292"/>
      <c r="U9" s="292">
        <v>55</v>
      </c>
      <c r="V9" s="292">
        <f>SUM(J9:U9)</f>
        <v>131</v>
      </c>
    </row>
    <row r="10" spans="1:28" ht="38.25">
      <c r="A10" s="290">
        <f>AT3A_Schools_PS!A11</f>
        <v>2</v>
      </c>
      <c r="B10" s="290" t="str">
        <f>AT3A_Schools_PS!B11</f>
        <v>02-ALIGARH</v>
      </c>
      <c r="C10" s="290">
        <f>AT3A_Schools_PS!H11</f>
        <v>1767</v>
      </c>
      <c r="D10" s="290">
        <f>AT3B_Schools_UPS!H11</f>
        <v>16</v>
      </c>
      <c r="E10" s="290">
        <f>AT3C_Schools_UPS!H11</f>
        <v>871</v>
      </c>
      <c r="F10" s="290">
        <f t="shared" si="2"/>
        <v>2654</v>
      </c>
      <c r="G10" s="290">
        <f>AT3A_Schools_PS!N11+AT3B_Schools_UPS!N11+AT3C_Schools_UPS!N11</f>
        <v>2644</v>
      </c>
      <c r="H10" s="291">
        <f t="shared" si="3"/>
        <v>10</v>
      </c>
      <c r="I10" s="614" t="s">
        <v>1261</v>
      </c>
      <c r="J10" s="611"/>
      <c r="K10" s="292">
        <v>10</v>
      </c>
      <c r="L10" s="292"/>
      <c r="M10" s="292"/>
      <c r="N10" s="292"/>
      <c r="O10" s="292"/>
      <c r="P10" s="292"/>
      <c r="Q10" s="292"/>
      <c r="R10" s="292"/>
      <c r="S10" s="292"/>
      <c r="T10" s="292"/>
      <c r="U10" s="292"/>
      <c r="V10" s="292">
        <f t="shared" ref="V10:V73" si="4">SUM(J10:U10)</f>
        <v>10</v>
      </c>
    </row>
    <row r="11" spans="1:28" ht="89.25">
      <c r="A11" s="290">
        <f>AT3A_Schools_PS!A12</f>
        <v>3</v>
      </c>
      <c r="B11" s="290" t="str">
        <f>AT3A_Schools_PS!B12</f>
        <v>03-ALLAHABAD</v>
      </c>
      <c r="C11" s="290">
        <f>AT3A_Schools_PS!H12</f>
        <v>2568</v>
      </c>
      <c r="D11" s="290">
        <f>AT3B_Schools_UPS!H12</f>
        <v>90</v>
      </c>
      <c r="E11" s="290">
        <f>AT3C_Schools_UPS!H12</f>
        <v>1252</v>
      </c>
      <c r="F11" s="290">
        <f t="shared" si="2"/>
        <v>3910</v>
      </c>
      <c r="G11" s="290">
        <f>AT3A_Schools_PS!N12+AT3B_Schools_UPS!N12+AT3C_Schools_UPS!N12</f>
        <v>3887</v>
      </c>
      <c r="H11" s="291">
        <f t="shared" si="3"/>
        <v>23</v>
      </c>
      <c r="I11" s="614" t="s">
        <v>1262</v>
      </c>
      <c r="J11" s="611">
        <v>10</v>
      </c>
      <c r="K11" s="292">
        <v>3</v>
      </c>
      <c r="L11" s="292"/>
      <c r="M11" s="292"/>
      <c r="N11" s="292"/>
      <c r="O11" s="292"/>
      <c r="P11" s="292"/>
      <c r="Q11" s="292"/>
      <c r="R11" s="292"/>
      <c r="S11" s="292"/>
      <c r="T11" s="292">
        <v>10</v>
      </c>
      <c r="U11" s="292"/>
      <c r="V11" s="292">
        <f t="shared" si="4"/>
        <v>23</v>
      </c>
    </row>
    <row r="12" spans="1:28" ht="12.75">
      <c r="A12" s="290">
        <f>AT3A_Schools_PS!A13</f>
        <v>4</v>
      </c>
      <c r="B12" s="290" t="str">
        <f>AT3A_Schools_PS!B13</f>
        <v>04-AMBEDKAR NAGAR</v>
      </c>
      <c r="C12" s="290">
        <f>AT3A_Schools_PS!H13</f>
        <v>1354</v>
      </c>
      <c r="D12" s="290">
        <f>AT3B_Schools_UPS!H13</f>
        <v>17</v>
      </c>
      <c r="E12" s="290">
        <f>AT3C_Schools_UPS!H13</f>
        <v>678</v>
      </c>
      <c r="F12" s="290">
        <f t="shared" si="2"/>
        <v>2049</v>
      </c>
      <c r="G12" s="290">
        <f>AT3A_Schools_PS!N13+AT3B_Schools_UPS!N13+AT3C_Schools_UPS!N13</f>
        <v>2049</v>
      </c>
      <c r="H12" s="291">
        <f t="shared" si="3"/>
        <v>0</v>
      </c>
      <c r="I12" s="614"/>
      <c r="J12" s="611"/>
      <c r="K12" s="292"/>
      <c r="L12" s="292"/>
      <c r="M12" s="292"/>
      <c r="N12" s="292"/>
      <c r="O12" s="292"/>
      <c r="P12" s="292"/>
      <c r="Q12" s="292"/>
      <c r="R12" s="292"/>
      <c r="S12" s="292"/>
      <c r="T12" s="292"/>
      <c r="U12" s="292"/>
      <c r="V12" s="292">
        <f t="shared" si="4"/>
        <v>0</v>
      </c>
    </row>
    <row r="13" spans="1:28" ht="12.75">
      <c r="A13" s="290">
        <f>AT3A_Schools_PS!A14</f>
        <v>5</v>
      </c>
      <c r="B13" s="290" t="str">
        <f>AT3A_Schools_PS!B14</f>
        <v>05-AURAIYA</v>
      </c>
      <c r="C13" s="290">
        <f>AT3A_Schools_PS!H14</f>
        <v>1063</v>
      </c>
      <c r="D13" s="290">
        <f>AT3B_Schools_UPS!H14</f>
        <v>14</v>
      </c>
      <c r="E13" s="290">
        <f>AT3C_Schools_UPS!H14</f>
        <v>561</v>
      </c>
      <c r="F13" s="290">
        <f t="shared" si="2"/>
        <v>1638</v>
      </c>
      <c r="G13" s="290">
        <f>AT3A_Schools_PS!N14+AT3B_Schools_UPS!N14+AT3C_Schools_UPS!N14</f>
        <v>1638</v>
      </c>
      <c r="H13" s="291">
        <f t="shared" si="3"/>
        <v>0</v>
      </c>
      <c r="I13" s="614"/>
      <c r="J13" s="611"/>
      <c r="K13" s="292"/>
      <c r="L13" s="292"/>
      <c r="M13" s="292"/>
      <c r="N13" s="292"/>
      <c r="O13" s="292"/>
      <c r="P13" s="292"/>
      <c r="Q13" s="292"/>
      <c r="R13" s="292"/>
      <c r="S13" s="292"/>
      <c r="T13" s="292"/>
      <c r="U13" s="292"/>
      <c r="V13" s="292">
        <f t="shared" si="4"/>
        <v>0</v>
      </c>
    </row>
    <row r="14" spans="1:28" ht="51">
      <c r="A14" s="290">
        <f>AT3A_Schools_PS!A15</f>
        <v>6</v>
      </c>
      <c r="B14" s="290" t="str">
        <f>AT3A_Schools_PS!B15</f>
        <v>06-AZAMGARH</v>
      </c>
      <c r="C14" s="290">
        <f>AT3A_Schools_PS!H15</f>
        <v>2359</v>
      </c>
      <c r="D14" s="290">
        <f>AT3B_Schools_UPS!H15</f>
        <v>11</v>
      </c>
      <c r="E14" s="290">
        <f>AT3C_Schools_UPS!H15</f>
        <v>1216</v>
      </c>
      <c r="F14" s="290">
        <f t="shared" si="2"/>
        <v>3586</v>
      </c>
      <c r="G14" s="290">
        <f>AT3A_Schools_PS!N15+AT3B_Schools_UPS!N15+AT3C_Schools_UPS!N15</f>
        <v>3564</v>
      </c>
      <c r="H14" s="291">
        <f t="shared" si="3"/>
        <v>22</v>
      </c>
      <c r="I14" s="614" t="s">
        <v>1263</v>
      </c>
      <c r="J14" s="611"/>
      <c r="K14" s="292">
        <v>21</v>
      </c>
      <c r="L14" s="292"/>
      <c r="M14" s="292"/>
      <c r="N14" s="292"/>
      <c r="O14" s="292"/>
      <c r="P14" s="292"/>
      <c r="Q14" s="292"/>
      <c r="R14" s="292">
        <v>1</v>
      </c>
      <c r="S14" s="292"/>
      <c r="T14" s="292"/>
      <c r="U14" s="292"/>
      <c r="V14" s="292">
        <f t="shared" si="4"/>
        <v>22</v>
      </c>
    </row>
    <row r="15" spans="1:28" ht="12.75">
      <c r="A15" s="290">
        <f>AT3A_Schools_PS!A16</f>
        <v>7</v>
      </c>
      <c r="B15" s="290" t="str">
        <f>AT3A_Schools_PS!B16</f>
        <v>07-BADAUN</v>
      </c>
      <c r="C15" s="290">
        <f>AT3A_Schools_PS!H16</f>
        <v>1802</v>
      </c>
      <c r="D15" s="290">
        <f>AT3B_Schools_UPS!H16</f>
        <v>13</v>
      </c>
      <c r="E15" s="290">
        <f>AT3C_Schools_UPS!H16</f>
        <v>725</v>
      </c>
      <c r="F15" s="290">
        <f t="shared" si="2"/>
        <v>2540</v>
      </c>
      <c r="G15" s="290">
        <f>AT3A_Schools_PS!N16+AT3B_Schools_UPS!N16+AT3C_Schools_UPS!N16</f>
        <v>2540</v>
      </c>
      <c r="H15" s="291">
        <f t="shared" si="3"/>
        <v>0</v>
      </c>
      <c r="I15" s="614"/>
      <c r="J15" s="611"/>
      <c r="K15" s="292"/>
      <c r="L15" s="292"/>
      <c r="M15" s="292"/>
      <c r="N15" s="292"/>
      <c r="O15" s="292"/>
      <c r="P15" s="292"/>
      <c r="Q15" s="292"/>
      <c r="R15" s="292"/>
      <c r="S15" s="292"/>
      <c r="T15" s="292"/>
      <c r="U15" s="292"/>
      <c r="V15" s="292">
        <f t="shared" si="4"/>
        <v>0</v>
      </c>
    </row>
    <row r="16" spans="1:28" ht="12.75">
      <c r="A16" s="290">
        <f>AT3A_Schools_PS!A17</f>
        <v>8</v>
      </c>
      <c r="B16" s="290" t="str">
        <f>AT3A_Schools_PS!B17</f>
        <v>08-BAGHPAT</v>
      </c>
      <c r="C16" s="290">
        <f>AT3A_Schools_PS!H17</f>
        <v>487</v>
      </c>
      <c r="D16" s="290">
        <f>AT3B_Schools_UPS!H17</f>
        <v>10</v>
      </c>
      <c r="E16" s="290">
        <f>AT3C_Schools_UPS!H17</f>
        <v>281</v>
      </c>
      <c r="F16" s="290">
        <f t="shared" si="2"/>
        <v>778</v>
      </c>
      <c r="G16" s="290">
        <f>AT3A_Schools_PS!N17+AT3B_Schools_UPS!N17+AT3C_Schools_UPS!N17</f>
        <v>778</v>
      </c>
      <c r="H16" s="291">
        <f t="shared" si="3"/>
        <v>0</v>
      </c>
      <c r="I16" s="614"/>
      <c r="J16" s="611"/>
      <c r="K16" s="292"/>
      <c r="L16" s="292"/>
      <c r="M16" s="292"/>
      <c r="N16" s="292"/>
      <c r="O16" s="292"/>
      <c r="P16" s="292"/>
      <c r="Q16" s="292"/>
      <c r="R16" s="292"/>
      <c r="S16" s="292"/>
      <c r="T16" s="292"/>
      <c r="U16" s="292"/>
      <c r="V16" s="292">
        <f t="shared" si="4"/>
        <v>0</v>
      </c>
    </row>
    <row r="17" spans="1:22" ht="25.5">
      <c r="A17" s="290">
        <f>AT3A_Schools_PS!A18</f>
        <v>9</v>
      </c>
      <c r="B17" s="290" t="str">
        <f>AT3A_Schools_PS!B18</f>
        <v>09-BAHRAICH</v>
      </c>
      <c r="C17" s="290">
        <f>AT3A_Schools_PS!H18</f>
        <v>2475</v>
      </c>
      <c r="D17" s="290">
        <f>AT3B_Schools_UPS!H18</f>
        <v>16</v>
      </c>
      <c r="E17" s="290">
        <f>AT3C_Schools_UPS!H18</f>
        <v>1030</v>
      </c>
      <c r="F17" s="290">
        <f t="shared" si="2"/>
        <v>3521</v>
      </c>
      <c r="G17" s="290">
        <f>AT3A_Schools_PS!N18+AT3B_Schools_UPS!N18+AT3C_Schools_UPS!N18</f>
        <v>3520</v>
      </c>
      <c r="H17" s="291">
        <f t="shared" si="3"/>
        <v>1</v>
      </c>
      <c r="I17" s="614" t="s">
        <v>1264</v>
      </c>
      <c r="J17" s="611"/>
      <c r="K17" s="292"/>
      <c r="L17" s="292"/>
      <c r="M17" s="292"/>
      <c r="N17" s="292"/>
      <c r="O17" s="292"/>
      <c r="P17" s="292"/>
      <c r="Q17" s="292"/>
      <c r="R17" s="292"/>
      <c r="S17" s="292">
        <v>1</v>
      </c>
      <c r="T17" s="292"/>
      <c r="U17" s="292"/>
      <c r="V17" s="292">
        <f t="shared" si="4"/>
        <v>1</v>
      </c>
    </row>
    <row r="18" spans="1:22" ht="25.5">
      <c r="A18" s="290">
        <f>AT3A_Schools_PS!A19</f>
        <v>10</v>
      </c>
      <c r="B18" s="290" t="str">
        <f>AT3A_Schools_PS!B19</f>
        <v>10-BALLIA</v>
      </c>
      <c r="C18" s="290">
        <f>AT3A_Schools_PS!H19</f>
        <v>2070</v>
      </c>
      <c r="D18" s="290">
        <f>AT3B_Schools_UPS!H19</f>
        <v>0</v>
      </c>
      <c r="E18" s="290">
        <f>AT3C_Schools_UPS!H19</f>
        <v>831</v>
      </c>
      <c r="F18" s="290">
        <f t="shared" si="2"/>
        <v>2901</v>
      </c>
      <c r="G18" s="290">
        <f>AT3A_Schools_PS!N19+AT3B_Schools_UPS!N19+AT3C_Schools_UPS!N19</f>
        <v>2842</v>
      </c>
      <c r="H18" s="291">
        <f t="shared" si="3"/>
        <v>59</v>
      </c>
      <c r="I18" s="614" t="s">
        <v>1265</v>
      </c>
      <c r="J18" s="611"/>
      <c r="K18" s="292"/>
      <c r="L18" s="292"/>
      <c r="M18" s="292"/>
      <c r="N18" s="292"/>
      <c r="O18" s="292"/>
      <c r="P18" s="292"/>
      <c r="Q18" s="292"/>
      <c r="R18" s="292"/>
      <c r="S18" s="292">
        <v>59</v>
      </c>
      <c r="T18" s="292"/>
      <c r="U18" s="292"/>
      <c r="V18" s="292">
        <f t="shared" si="4"/>
        <v>59</v>
      </c>
    </row>
    <row r="19" spans="1:22" ht="38.25">
      <c r="A19" s="290">
        <f>AT3A_Schools_PS!A20</f>
        <v>11</v>
      </c>
      <c r="B19" s="290" t="str">
        <f>AT3A_Schools_PS!B20</f>
        <v>11-BALRAMPUR</v>
      </c>
      <c r="C19" s="290">
        <f>AT3A_Schools_PS!H20</f>
        <v>1596</v>
      </c>
      <c r="D19" s="290">
        <f>AT3B_Schools_UPS!H20</f>
        <v>28</v>
      </c>
      <c r="E19" s="290">
        <f>AT3C_Schools_UPS!H20</f>
        <v>683</v>
      </c>
      <c r="F19" s="290">
        <f t="shared" si="2"/>
        <v>2307</v>
      </c>
      <c r="G19" s="290">
        <f>AT3A_Schools_PS!N20+AT3B_Schools_UPS!N20+AT3C_Schools_UPS!N20</f>
        <v>2294</v>
      </c>
      <c r="H19" s="291">
        <f t="shared" si="3"/>
        <v>13</v>
      </c>
      <c r="I19" s="614" t="s">
        <v>1266</v>
      </c>
      <c r="J19" s="611"/>
      <c r="K19" s="292">
        <v>1</v>
      </c>
      <c r="L19" s="292"/>
      <c r="M19" s="292"/>
      <c r="N19" s="292"/>
      <c r="O19" s="292"/>
      <c r="P19" s="292"/>
      <c r="Q19" s="292">
        <v>12</v>
      </c>
      <c r="R19" s="292"/>
      <c r="S19" s="292"/>
      <c r="T19" s="292"/>
      <c r="U19" s="292"/>
      <c r="V19" s="292">
        <f t="shared" si="4"/>
        <v>13</v>
      </c>
    </row>
    <row r="20" spans="1:22" ht="12.75">
      <c r="A20" s="290">
        <f>AT3A_Schools_PS!A21</f>
        <v>12</v>
      </c>
      <c r="B20" s="290" t="str">
        <f>AT3A_Schools_PS!B21</f>
        <v>12-BANDA</v>
      </c>
      <c r="C20" s="290">
        <f>AT3A_Schools_PS!H21</f>
        <v>1399</v>
      </c>
      <c r="D20" s="290">
        <f>AT3B_Schools_UPS!H21</f>
        <v>4</v>
      </c>
      <c r="E20" s="290">
        <f>AT3C_Schools_UPS!H21</f>
        <v>697</v>
      </c>
      <c r="F20" s="290">
        <f t="shared" si="2"/>
        <v>2100</v>
      </c>
      <c r="G20" s="290">
        <f>AT3A_Schools_PS!N21+AT3B_Schools_UPS!N21+AT3C_Schools_UPS!N21</f>
        <v>2100</v>
      </c>
      <c r="H20" s="291">
        <f t="shared" si="3"/>
        <v>0</v>
      </c>
      <c r="I20" s="614"/>
      <c r="J20" s="611"/>
      <c r="K20" s="292"/>
      <c r="L20" s="292"/>
      <c r="M20" s="292"/>
      <c r="N20" s="292"/>
      <c r="O20" s="292"/>
      <c r="P20" s="292"/>
      <c r="Q20" s="292"/>
      <c r="R20" s="292"/>
      <c r="S20" s="292"/>
      <c r="T20" s="292"/>
      <c r="U20" s="292"/>
      <c r="V20" s="292">
        <f t="shared" si="4"/>
        <v>0</v>
      </c>
    </row>
    <row r="21" spans="1:22" ht="12.75">
      <c r="A21" s="290">
        <f>AT3A_Schools_PS!A22</f>
        <v>13</v>
      </c>
      <c r="B21" s="290" t="str">
        <f>AT3A_Schools_PS!B22</f>
        <v>13-BARABANKI</v>
      </c>
      <c r="C21" s="290">
        <f>AT3A_Schools_PS!H22</f>
        <v>2219</v>
      </c>
      <c r="D21" s="290">
        <f>AT3B_Schools_UPS!H22</f>
        <v>1</v>
      </c>
      <c r="E21" s="290">
        <f>AT3C_Schools_UPS!H22</f>
        <v>934</v>
      </c>
      <c r="F21" s="290">
        <f t="shared" si="2"/>
        <v>3154</v>
      </c>
      <c r="G21" s="290">
        <f>AT3A_Schools_PS!N22+AT3B_Schools_UPS!N22+AT3C_Schools_UPS!N22</f>
        <v>3132</v>
      </c>
      <c r="H21" s="291">
        <f t="shared" si="3"/>
        <v>22</v>
      </c>
      <c r="I21" s="614" t="s">
        <v>1267</v>
      </c>
      <c r="J21" s="611"/>
      <c r="K21" s="292"/>
      <c r="L21" s="292"/>
      <c r="M21" s="292"/>
      <c r="N21" s="292"/>
      <c r="O21" s="292"/>
      <c r="P21" s="292"/>
      <c r="Q21" s="292">
        <v>22</v>
      </c>
      <c r="R21" s="292"/>
      <c r="S21" s="292"/>
      <c r="T21" s="292"/>
      <c r="U21" s="292"/>
      <c r="V21" s="292">
        <f t="shared" si="4"/>
        <v>22</v>
      </c>
    </row>
    <row r="22" spans="1:22" ht="63.75">
      <c r="A22" s="290">
        <f>AT3A_Schools_PS!A23</f>
        <v>14</v>
      </c>
      <c r="B22" s="290" t="str">
        <f>AT3A_Schools_PS!B23</f>
        <v>14-BAREILY</v>
      </c>
      <c r="C22" s="290">
        <f>AT3A_Schools_PS!H23</f>
        <v>2115</v>
      </c>
      <c r="D22" s="290">
        <f>AT3B_Schools_UPS!H23</f>
        <v>17</v>
      </c>
      <c r="E22" s="290">
        <f>AT3C_Schools_UPS!H23</f>
        <v>895</v>
      </c>
      <c r="F22" s="290">
        <f t="shared" si="2"/>
        <v>3027</v>
      </c>
      <c r="G22" s="290">
        <f>AT3A_Schools_PS!N23+AT3B_Schools_UPS!N23+AT3C_Schools_UPS!N23</f>
        <v>3020</v>
      </c>
      <c r="H22" s="291">
        <f t="shared" si="3"/>
        <v>7</v>
      </c>
      <c r="I22" s="614" t="s">
        <v>1268</v>
      </c>
      <c r="J22" s="611">
        <v>1</v>
      </c>
      <c r="K22" s="292"/>
      <c r="L22" s="292"/>
      <c r="M22" s="292"/>
      <c r="N22" s="292"/>
      <c r="O22" s="292"/>
      <c r="P22" s="292"/>
      <c r="Q22" s="292"/>
      <c r="R22" s="292">
        <v>1</v>
      </c>
      <c r="S22" s="292"/>
      <c r="T22" s="292">
        <v>5</v>
      </c>
      <c r="U22" s="292"/>
      <c r="V22" s="292">
        <f t="shared" si="4"/>
        <v>7</v>
      </c>
    </row>
    <row r="23" spans="1:22" ht="12.75">
      <c r="A23" s="290">
        <f>AT3A_Schools_PS!A24</f>
        <v>15</v>
      </c>
      <c r="B23" s="290" t="str">
        <f>AT3A_Schools_PS!B24</f>
        <v>15-BASTI</v>
      </c>
      <c r="C23" s="290">
        <f>AT3A_Schools_PS!H24</f>
        <v>1749</v>
      </c>
      <c r="D23" s="290">
        <f>AT3B_Schools_UPS!H24</f>
        <v>16</v>
      </c>
      <c r="E23" s="290">
        <f>AT3C_Schools_UPS!H24</f>
        <v>777</v>
      </c>
      <c r="F23" s="290">
        <f t="shared" si="2"/>
        <v>2542</v>
      </c>
      <c r="G23" s="290">
        <f>AT3A_Schools_PS!N24+AT3B_Schools_UPS!N24+AT3C_Schools_UPS!N24</f>
        <v>2542</v>
      </c>
      <c r="H23" s="291">
        <f t="shared" si="3"/>
        <v>0</v>
      </c>
      <c r="I23" s="614"/>
      <c r="J23" s="611"/>
      <c r="K23" s="292"/>
      <c r="L23" s="292"/>
      <c r="M23" s="292"/>
      <c r="N23" s="292"/>
      <c r="O23" s="292"/>
      <c r="P23" s="292"/>
      <c r="Q23" s="292"/>
      <c r="R23" s="292"/>
      <c r="S23" s="292"/>
      <c r="T23" s="292"/>
      <c r="U23" s="292"/>
      <c r="V23" s="292">
        <f t="shared" si="4"/>
        <v>0</v>
      </c>
    </row>
    <row r="24" spans="1:22" ht="25.5">
      <c r="A24" s="290">
        <f>AT3A_Schools_PS!A25</f>
        <v>16</v>
      </c>
      <c r="B24" s="290" t="str">
        <f>AT3A_Schools_PS!B25</f>
        <v>16-BHADOHI</v>
      </c>
      <c r="C24" s="290">
        <f>AT3A_Schools_PS!H25</f>
        <v>753</v>
      </c>
      <c r="D24" s="290">
        <f>AT3B_Schools_UPS!H25</f>
        <v>8</v>
      </c>
      <c r="E24" s="290">
        <f>AT3C_Schools_UPS!H25</f>
        <v>397</v>
      </c>
      <c r="F24" s="290">
        <f t="shared" si="2"/>
        <v>1158</v>
      </c>
      <c r="G24" s="290">
        <f>AT3A_Schools_PS!N25+AT3B_Schools_UPS!N25+AT3C_Schools_UPS!N25</f>
        <v>1153</v>
      </c>
      <c r="H24" s="291">
        <f t="shared" si="3"/>
        <v>5</v>
      </c>
      <c r="I24" s="614" t="s">
        <v>1269</v>
      </c>
      <c r="J24" s="611"/>
      <c r="K24" s="292"/>
      <c r="L24" s="292"/>
      <c r="M24" s="292"/>
      <c r="N24" s="292"/>
      <c r="O24" s="292"/>
      <c r="P24" s="292"/>
      <c r="Q24" s="292"/>
      <c r="R24" s="292"/>
      <c r="S24" s="292"/>
      <c r="T24" s="292">
        <v>5</v>
      </c>
      <c r="U24" s="292"/>
      <c r="V24" s="292">
        <f t="shared" si="4"/>
        <v>5</v>
      </c>
    </row>
    <row r="25" spans="1:22" ht="12.75">
      <c r="A25" s="290">
        <f>AT3A_Schools_PS!A26</f>
        <v>17</v>
      </c>
      <c r="B25" s="290" t="str">
        <f>AT3A_Schools_PS!B26</f>
        <v>17-BIJNOUR</v>
      </c>
      <c r="C25" s="290">
        <f>AT3A_Schools_PS!H26</f>
        <v>1794</v>
      </c>
      <c r="D25" s="290">
        <f>AT3B_Schools_UPS!H26</f>
        <v>21</v>
      </c>
      <c r="E25" s="290">
        <f>AT3C_Schools_UPS!H26</f>
        <v>892</v>
      </c>
      <c r="F25" s="290">
        <f t="shared" si="2"/>
        <v>2707</v>
      </c>
      <c r="G25" s="290">
        <f>AT3A_Schools_PS!N26+AT3B_Schools_UPS!N26+AT3C_Schools_UPS!N26</f>
        <v>2707</v>
      </c>
      <c r="H25" s="291">
        <f t="shared" si="3"/>
        <v>0</v>
      </c>
      <c r="I25" s="614"/>
      <c r="J25" s="611"/>
      <c r="K25" s="292"/>
      <c r="L25" s="292"/>
      <c r="M25" s="292"/>
      <c r="N25" s="292"/>
      <c r="O25" s="292"/>
      <c r="P25" s="292"/>
      <c r="Q25" s="292"/>
      <c r="R25" s="292"/>
      <c r="S25" s="292"/>
      <c r="T25" s="292"/>
      <c r="U25" s="292"/>
      <c r="V25" s="292">
        <f t="shared" si="4"/>
        <v>0</v>
      </c>
    </row>
    <row r="26" spans="1:22" ht="12.75">
      <c r="A26" s="290">
        <f>AT3A_Schools_PS!A27</f>
        <v>18</v>
      </c>
      <c r="B26" s="290" t="str">
        <f>AT3A_Schools_PS!B27</f>
        <v>18-BULANDSHAHAR</v>
      </c>
      <c r="C26" s="290">
        <f>AT3A_Schools_PS!H27</f>
        <v>1637</v>
      </c>
      <c r="D26" s="290">
        <f>AT3B_Schools_UPS!H27</f>
        <v>13</v>
      </c>
      <c r="E26" s="290">
        <f>AT3C_Schools_UPS!H27</f>
        <v>964</v>
      </c>
      <c r="F26" s="290">
        <f t="shared" si="2"/>
        <v>2614</v>
      </c>
      <c r="G26" s="290">
        <f>AT3A_Schools_PS!N27+AT3B_Schools_UPS!N27+AT3C_Schools_UPS!N27</f>
        <v>2614</v>
      </c>
      <c r="H26" s="291">
        <f t="shared" si="3"/>
        <v>0</v>
      </c>
      <c r="I26" s="614"/>
      <c r="J26" s="611"/>
      <c r="K26" s="292"/>
      <c r="L26" s="292"/>
      <c r="M26" s="292"/>
      <c r="N26" s="292"/>
      <c r="O26" s="292"/>
      <c r="P26" s="292"/>
      <c r="Q26" s="292"/>
      <c r="R26" s="292"/>
      <c r="S26" s="292"/>
      <c r="T26" s="292"/>
      <c r="U26" s="292"/>
      <c r="V26" s="292">
        <f t="shared" si="4"/>
        <v>0</v>
      </c>
    </row>
    <row r="27" spans="1:22" ht="51">
      <c r="A27" s="290">
        <f>AT3A_Schools_PS!A28</f>
        <v>19</v>
      </c>
      <c r="B27" s="290" t="str">
        <f>AT3A_Schools_PS!B28</f>
        <v>19-CHANDAULI</v>
      </c>
      <c r="C27" s="290">
        <f>AT3A_Schools_PS!H28</f>
        <v>1002</v>
      </c>
      <c r="D27" s="290">
        <f>AT3B_Schools_UPS!H28</f>
        <v>4</v>
      </c>
      <c r="E27" s="290">
        <f>AT3C_Schools_UPS!H28</f>
        <v>546</v>
      </c>
      <c r="F27" s="290">
        <f t="shared" si="2"/>
        <v>1552</v>
      </c>
      <c r="G27" s="290">
        <f>AT3A_Schools_PS!N28+AT3B_Schools_UPS!N28+AT3C_Schools_UPS!N28</f>
        <v>1551</v>
      </c>
      <c r="H27" s="291">
        <f t="shared" si="3"/>
        <v>1</v>
      </c>
      <c r="I27" s="614" t="s">
        <v>1270</v>
      </c>
      <c r="J27" s="611"/>
      <c r="K27" s="292">
        <v>1</v>
      </c>
      <c r="L27" s="292"/>
      <c r="M27" s="292"/>
      <c r="N27" s="292"/>
      <c r="O27" s="292"/>
      <c r="P27" s="292"/>
      <c r="Q27" s="292"/>
      <c r="R27" s="292"/>
      <c r="S27" s="292"/>
      <c r="T27" s="292"/>
      <c r="U27" s="292"/>
      <c r="V27" s="292">
        <f t="shared" si="4"/>
        <v>1</v>
      </c>
    </row>
    <row r="28" spans="1:22" ht="12.75">
      <c r="A28" s="290">
        <f>AT3A_Schools_PS!A29</f>
        <v>20</v>
      </c>
      <c r="B28" s="290" t="str">
        <f>AT3A_Schools_PS!B29</f>
        <v>20-CHITRAKOOT</v>
      </c>
      <c r="C28" s="290">
        <f>AT3A_Schools_PS!H29</f>
        <v>988</v>
      </c>
      <c r="D28" s="290">
        <f>AT3B_Schools_UPS!H29</f>
        <v>4</v>
      </c>
      <c r="E28" s="290">
        <f>AT3C_Schools_UPS!H29</f>
        <v>476</v>
      </c>
      <c r="F28" s="290">
        <f t="shared" si="2"/>
        <v>1468</v>
      </c>
      <c r="G28" s="290">
        <f>AT3A_Schools_PS!N29+AT3B_Schools_UPS!N29+AT3C_Schools_UPS!N29</f>
        <v>1468</v>
      </c>
      <c r="H28" s="291">
        <f t="shared" si="3"/>
        <v>0</v>
      </c>
      <c r="I28" s="614"/>
      <c r="J28" s="611"/>
      <c r="K28" s="292"/>
      <c r="L28" s="292"/>
      <c r="M28" s="292"/>
      <c r="N28" s="292"/>
      <c r="O28" s="292"/>
      <c r="P28" s="292"/>
      <c r="Q28" s="292"/>
      <c r="R28" s="292"/>
      <c r="S28" s="292"/>
      <c r="T28" s="292"/>
      <c r="U28" s="292"/>
      <c r="V28" s="292">
        <f t="shared" si="4"/>
        <v>0</v>
      </c>
    </row>
    <row r="29" spans="1:22" ht="38.25">
      <c r="A29" s="290">
        <f>AT3A_Schools_PS!A30</f>
        <v>21</v>
      </c>
      <c r="B29" s="290" t="str">
        <f>AT3A_Schools_PS!B30</f>
        <v>21-AMETHI</v>
      </c>
      <c r="C29" s="290">
        <f>AT3A_Schools_PS!H30</f>
        <v>1337</v>
      </c>
      <c r="D29" s="290">
        <f>AT3B_Schools_UPS!H30</f>
        <v>0</v>
      </c>
      <c r="E29" s="290">
        <f>AT3C_Schools_UPS!H30</f>
        <v>512</v>
      </c>
      <c r="F29" s="290">
        <f t="shared" si="2"/>
        <v>1849</v>
      </c>
      <c r="G29" s="290">
        <f>AT3A_Schools_PS!N30+AT3B_Schools_UPS!N30+AT3C_Schools_UPS!N30</f>
        <v>1848</v>
      </c>
      <c r="H29" s="291">
        <f t="shared" si="3"/>
        <v>1</v>
      </c>
      <c r="I29" s="614" t="s">
        <v>1271</v>
      </c>
      <c r="J29" s="611"/>
      <c r="K29" s="292">
        <v>1</v>
      </c>
      <c r="L29" s="292"/>
      <c r="M29" s="292"/>
      <c r="N29" s="292"/>
      <c r="O29" s="292"/>
      <c r="P29" s="292"/>
      <c r="Q29" s="292"/>
      <c r="R29" s="292"/>
      <c r="S29" s="292"/>
      <c r="T29" s="292"/>
      <c r="U29" s="292"/>
      <c r="V29" s="292">
        <f t="shared" si="4"/>
        <v>1</v>
      </c>
    </row>
    <row r="30" spans="1:22" ht="51">
      <c r="A30" s="290">
        <f>AT3A_Schools_PS!A31</f>
        <v>22</v>
      </c>
      <c r="B30" s="290" t="str">
        <f>AT3A_Schools_PS!B31</f>
        <v>22-DEORIA</v>
      </c>
      <c r="C30" s="290">
        <f>AT3A_Schools_PS!H31</f>
        <v>1919</v>
      </c>
      <c r="D30" s="290">
        <f>AT3B_Schools_UPS!H31</f>
        <v>41</v>
      </c>
      <c r="E30" s="290">
        <f>AT3C_Schools_UPS!H31</f>
        <v>910</v>
      </c>
      <c r="F30" s="290">
        <f t="shared" si="2"/>
        <v>2870</v>
      </c>
      <c r="G30" s="290">
        <f>AT3A_Schools_PS!N31+AT3B_Schools_UPS!N31+AT3C_Schools_UPS!N31</f>
        <v>2869</v>
      </c>
      <c r="H30" s="291">
        <f t="shared" si="3"/>
        <v>1</v>
      </c>
      <c r="I30" s="614" t="s">
        <v>1272</v>
      </c>
      <c r="J30" s="611"/>
      <c r="K30" s="292">
        <v>1</v>
      </c>
      <c r="L30" s="292"/>
      <c r="M30" s="292"/>
      <c r="N30" s="292"/>
      <c r="O30" s="292"/>
      <c r="P30" s="292"/>
      <c r="Q30" s="292"/>
      <c r="R30" s="292"/>
      <c r="S30" s="292"/>
      <c r="T30" s="292"/>
      <c r="U30" s="292"/>
      <c r="V30" s="292">
        <f t="shared" si="4"/>
        <v>1</v>
      </c>
    </row>
    <row r="31" spans="1:22" ht="38.25">
      <c r="A31" s="290">
        <f>AT3A_Schools_PS!A32</f>
        <v>23</v>
      </c>
      <c r="B31" s="290" t="str">
        <f>AT3A_Schools_PS!B32</f>
        <v>23-ETAH</v>
      </c>
      <c r="C31" s="290">
        <f>AT3A_Schools_PS!H32</f>
        <v>1364</v>
      </c>
      <c r="D31" s="290">
        <f>AT3B_Schools_UPS!H32</f>
        <v>11</v>
      </c>
      <c r="E31" s="290">
        <f>AT3C_Schools_UPS!H32</f>
        <v>661</v>
      </c>
      <c r="F31" s="290">
        <f t="shared" si="2"/>
        <v>2036</v>
      </c>
      <c r="G31" s="290">
        <f>AT3A_Schools_PS!N32+AT3B_Schools_UPS!N32+AT3C_Schools_UPS!N32</f>
        <v>2030</v>
      </c>
      <c r="H31" s="291">
        <f t="shared" si="3"/>
        <v>6</v>
      </c>
      <c r="I31" s="614" t="s">
        <v>1273</v>
      </c>
      <c r="J31" s="611"/>
      <c r="K31" s="292"/>
      <c r="L31" s="292"/>
      <c r="M31" s="292"/>
      <c r="N31" s="292">
        <v>6</v>
      </c>
      <c r="O31" s="292"/>
      <c r="P31" s="292"/>
      <c r="Q31" s="292"/>
      <c r="R31" s="292"/>
      <c r="S31" s="292"/>
      <c r="T31" s="292"/>
      <c r="U31" s="292"/>
      <c r="V31" s="292">
        <f t="shared" si="4"/>
        <v>6</v>
      </c>
    </row>
    <row r="32" spans="1:22" ht="12.75">
      <c r="A32" s="290">
        <f>AT3A_Schools_PS!A33</f>
        <v>24</v>
      </c>
      <c r="B32" s="290" t="str">
        <f>AT3A_Schools_PS!B33</f>
        <v>24-FAIZABAD</v>
      </c>
      <c r="C32" s="290">
        <f>AT3A_Schools_PS!H33</f>
        <v>1539</v>
      </c>
      <c r="D32" s="290">
        <f>AT3B_Schools_UPS!H33</f>
        <v>16</v>
      </c>
      <c r="E32" s="290">
        <f>AT3C_Schools_UPS!H33</f>
        <v>702</v>
      </c>
      <c r="F32" s="290">
        <f t="shared" si="2"/>
        <v>2257</v>
      </c>
      <c r="G32" s="290">
        <f>AT3A_Schools_PS!N33+AT3B_Schools_UPS!N33+AT3C_Schools_UPS!N33</f>
        <v>2257</v>
      </c>
      <c r="H32" s="291">
        <f t="shared" si="3"/>
        <v>0</v>
      </c>
      <c r="I32" s="614"/>
      <c r="J32" s="611"/>
      <c r="K32" s="292"/>
      <c r="L32" s="292"/>
      <c r="M32" s="292"/>
      <c r="N32" s="292"/>
      <c r="O32" s="292"/>
      <c r="P32" s="292"/>
      <c r="Q32" s="292"/>
      <c r="R32" s="292"/>
      <c r="S32" s="292"/>
      <c r="T32" s="292"/>
      <c r="U32" s="292"/>
      <c r="V32" s="292">
        <f t="shared" si="4"/>
        <v>0</v>
      </c>
    </row>
    <row r="33" spans="1:22" ht="25.5">
      <c r="A33" s="290">
        <f>AT3A_Schools_PS!A34</f>
        <v>25</v>
      </c>
      <c r="B33" s="290" t="str">
        <f>AT3A_Schools_PS!B34</f>
        <v>25-FARRUKHABAD</v>
      </c>
      <c r="C33" s="290">
        <f>AT3A_Schools_PS!H34</f>
        <v>1290</v>
      </c>
      <c r="D33" s="290">
        <f>AT3B_Schools_UPS!H34</f>
        <v>13</v>
      </c>
      <c r="E33" s="290">
        <f>AT3C_Schools_UPS!H34</f>
        <v>672</v>
      </c>
      <c r="F33" s="290">
        <f t="shared" si="2"/>
        <v>1975</v>
      </c>
      <c r="G33" s="290">
        <f>AT3A_Schools_PS!N34+AT3B_Schools_UPS!N34+AT3C_Schools_UPS!N34</f>
        <v>1974</v>
      </c>
      <c r="H33" s="291">
        <f t="shared" si="3"/>
        <v>1</v>
      </c>
      <c r="I33" s="614" t="s">
        <v>1274</v>
      </c>
      <c r="J33" s="611"/>
      <c r="K33" s="292">
        <v>1</v>
      </c>
      <c r="L33" s="292"/>
      <c r="M33" s="292"/>
      <c r="N33" s="292"/>
      <c r="O33" s="292"/>
      <c r="P33" s="292"/>
      <c r="Q33" s="292"/>
      <c r="R33" s="292"/>
      <c r="S33" s="292"/>
      <c r="T33" s="292"/>
      <c r="U33" s="292"/>
      <c r="V33" s="292">
        <f t="shared" si="4"/>
        <v>1</v>
      </c>
    </row>
    <row r="34" spans="1:22" ht="12.75">
      <c r="A34" s="290">
        <f>AT3A_Schools_PS!A35</f>
        <v>26</v>
      </c>
      <c r="B34" s="290" t="str">
        <f>AT3A_Schools_PS!B35</f>
        <v>26-FATEHPUR</v>
      </c>
      <c r="C34" s="290">
        <f>AT3A_Schools_PS!H35</f>
        <v>1937</v>
      </c>
      <c r="D34" s="290">
        <f>AT3B_Schools_UPS!H35</f>
        <v>12</v>
      </c>
      <c r="E34" s="290">
        <f>AT3C_Schools_UPS!H35</f>
        <v>869</v>
      </c>
      <c r="F34" s="290">
        <f t="shared" si="2"/>
        <v>2818</v>
      </c>
      <c r="G34" s="290">
        <f>AT3A_Schools_PS!N35+AT3B_Schools_UPS!N35+AT3C_Schools_UPS!N35</f>
        <v>2818</v>
      </c>
      <c r="H34" s="291">
        <f t="shared" si="3"/>
        <v>0</v>
      </c>
      <c r="I34" s="614"/>
      <c r="J34" s="611"/>
      <c r="K34" s="292"/>
      <c r="L34" s="292"/>
      <c r="M34" s="292"/>
      <c r="N34" s="292"/>
      <c r="O34" s="292"/>
      <c r="P34" s="292"/>
      <c r="Q34" s="292"/>
      <c r="R34" s="292"/>
      <c r="S34" s="292"/>
      <c r="T34" s="292"/>
      <c r="U34" s="292"/>
      <c r="V34" s="292">
        <f t="shared" si="4"/>
        <v>0</v>
      </c>
    </row>
    <row r="35" spans="1:22" ht="38.25">
      <c r="A35" s="290">
        <f>AT3A_Schools_PS!A36</f>
        <v>27</v>
      </c>
      <c r="B35" s="290" t="str">
        <f>AT3A_Schools_PS!B36</f>
        <v>27-FIROZABAD</v>
      </c>
      <c r="C35" s="290">
        <f>AT3A_Schools_PS!H36</f>
        <v>1564</v>
      </c>
      <c r="D35" s="290">
        <f>AT3B_Schools_UPS!H36</f>
        <v>18</v>
      </c>
      <c r="E35" s="290">
        <f>AT3C_Schools_UPS!H36</f>
        <v>717</v>
      </c>
      <c r="F35" s="290">
        <f t="shared" si="2"/>
        <v>2299</v>
      </c>
      <c r="G35" s="290">
        <f>AT3A_Schools_PS!N36+AT3B_Schools_UPS!N36+AT3C_Schools_UPS!N36</f>
        <v>2293</v>
      </c>
      <c r="H35" s="291">
        <f t="shared" si="3"/>
        <v>6</v>
      </c>
      <c r="I35" s="614" t="s">
        <v>1275</v>
      </c>
      <c r="J35" s="611"/>
      <c r="K35" s="292"/>
      <c r="L35" s="292"/>
      <c r="M35" s="292"/>
      <c r="N35" s="292"/>
      <c r="O35" s="292"/>
      <c r="P35" s="292"/>
      <c r="Q35" s="292"/>
      <c r="R35" s="292"/>
      <c r="S35" s="292"/>
      <c r="T35" s="292"/>
      <c r="U35" s="292">
        <v>6</v>
      </c>
      <c r="V35" s="292">
        <f t="shared" si="4"/>
        <v>6</v>
      </c>
    </row>
    <row r="36" spans="1:22" ht="76.5">
      <c r="A36" s="290">
        <f>AT3A_Schools_PS!A37</f>
        <v>28</v>
      </c>
      <c r="B36" s="290" t="str">
        <f>AT3A_Schools_PS!B37</f>
        <v>28-G.B. NAGAR</v>
      </c>
      <c r="C36" s="290">
        <f>AT3A_Schools_PS!H37</f>
        <v>471</v>
      </c>
      <c r="D36" s="290">
        <f>AT3B_Schools_UPS!H37</f>
        <v>6</v>
      </c>
      <c r="E36" s="290">
        <f>AT3C_Schools_UPS!H37</f>
        <v>268</v>
      </c>
      <c r="F36" s="290">
        <f t="shared" si="2"/>
        <v>745</v>
      </c>
      <c r="G36" s="290">
        <f>AT3A_Schools_PS!N37+AT3B_Schools_UPS!N37+AT3C_Schools_UPS!N37</f>
        <v>743</v>
      </c>
      <c r="H36" s="291">
        <f t="shared" si="3"/>
        <v>2</v>
      </c>
      <c r="I36" s="614" t="s">
        <v>1276</v>
      </c>
      <c r="J36" s="611"/>
      <c r="K36" s="292">
        <v>1</v>
      </c>
      <c r="L36" s="292"/>
      <c r="M36" s="292"/>
      <c r="N36" s="292">
        <v>1</v>
      </c>
      <c r="O36" s="292"/>
      <c r="P36" s="292"/>
      <c r="Q36" s="292"/>
      <c r="R36" s="292"/>
      <c r="S36" s="292"/>
      <c r="T36" s="292"/>
      <c r="U36" s="292"/>
      <c r="V36" s="292">
        <f t="shared" si="4"/>
        <v>2</v>
      </c>
    </row>
    <row r="37" spans="1:22" ht="38.25">
      <c r="A37" s="290">
        <f>AT3A_Schools_PS!A38</f>
        <v>29</v>
      </c>
      <c r="B37" s="290" t="str">
        <f>AT3A_Schools_PS!B38</f>
        <v>29-GHAZIPUR</v>
      </c>
      <c r="C37" s="290">
        <f>AT3A_Schools_PS!H38</f>
        <v>2009</v>
      </c>
      <c r="D37" s="290">
        <f>AT3B_Schools_UPS!H38</f>
        <v>24</v>
      </c>
      <c r="E37" s="290">
        <f>AT3C_Schools_UPS!H38</f>
        <v>982</v>
      </c>
      <c r="F37" s="290">
        <f t="shared" si="2"/>
        <v>3015</v>
      </c>
      <c r="G37" s="290">
        <f>AT3A_Schools_PS!N38+AT3B_Schools_UPS!N38+AT3C_Schools_UPS!N38</f>
        <v>3012</v>
      </c>
      <c r="H37" s="291">
        <f t="shared" si="3"/>
        <v>3</v>
      </c>
      <c r="I37" s="614" t="s">
        <v>1277</v>
      </c>
      <c r="J37" s="611"/>
      <c r="K37" s="292">
        <v>3</v>
      </c>
      <c r="L37" s="292"/>
      <c r="M37" s="292"/>
      <c r="N37" s="292"/>
      <c r="O37" s="292"/>
      <c r="P37" s="292"/>
      <c r="Q37" s="292"/>
      <c r="R37" s="292"/>
      <c r="S37" s="292"/>
      <c r="T37" s="292"/>
      <c r="U37" s="292"/>
      <c r="V37" s="292">
        <f t="shared" si="4"/>
        <v>3</v>
      </c>
    </row>
    <row r="38" spans="1:22" ht="12.75">
      <c r="A38" s="290">
        <f>AT3A_Schools_PS!A39</f>
        <v>30</v>
      </c>
      <c r="B38" s="290" t="str">
        <f>AT3A_Schools_PS!B39</f>
        <v>30-GHAZIYABAD</v>
      </c>
      <c r="C38" s="290">
        <f>AT3A_Schools_PS!H39</f>
        <v>400</v>
      </c>
      <c r="D38" s="290">
        <f>AT3B_Schools_UPS!H39</f>
        <v>13</v>
      </c>
      <c r="E38" s="290">
        <f>AT3C_Schools_UPS!H39</f>
        <v>260</v>
      </c>
      <c r="F38" s="290">
        <f t="shared" si="2"/>
        <v>673</v>
      </c>
      <c r="G38" s="290">
        <f>AT3A_Schools_PS!N39+AT3B_Schools_UPS!N39+AT3C_Schools_UPS!N39</f>
        <v>673</v>
      </c>
      <c r="H38" s="291">
        <f t="shared" si="3"/>
        <v>0</v>
      </c>
      <c r="I38" s="614"/>
      <c r="J38" s="611"/>
      <c r="K38" s="292"/>
      <c r="L38" s="292"/>
      <c r="M38" s="292"/>
      <c r="N38" s="292"/>
      <c r="O38" s="292"/>
      <c r="P38" s="292"/>
      <c r="Q38" s="292"/>
      <c r="R38" s="292"/>
      <c r="S38" s="292"/>
      <c r="T38" s="292"/>
      <c r="U38" s="292"/>
      <c r="V38" s="292">
        <f t="shared" si="4"/>
        <v>0</v>
      </c>
    </row>
    <row r="39" spans="1:22" ht="12.75">
      <c r="A39" s="290">
        <f>AT3A_Schools_PS!A40</f>
        <v>31</v>
      </c>
      <c r="B39" s="290" t="str">
        <f>AT3A_Schools_PS!B40</f>
        <v>31-GONDA</v>
      </c>
      <c r="C39" s="290">
        <f>AT3A_Schools_PS!H40</f>
        <v>2234</v>
      </c>
      <c r="D39" s="290">
        <f>AT3B_Schools_UPS!H40</f>
        <v>26</v>
      </c>
      <c r="E39" s="290">
        <f>AT3C_Schools_UPS!H40</f>
        <v>951</v>
      </c>
      <c r="F39" s="290">
        <f t="shared" si="2"/>
        <v>3211</v>
      </c>
      <c r="G39" s="290">
        <f>AT3A_Schools_PS!N40+AT3B_Schools_UPS!N40+AT3C_Schools_UPS!N40</f>
        <v>3211</v>
      </c>
      <c r="H39" s="291">
        <f t="shared" si="3"/>
        <v>0</v>
      </c>
      <c r="I39" s="614"/>
      <c r="J39" s="611"/>
      <c r="K39" s="292"/>
      <c r="L39" s="292"/>
      <c r="M39" s="292"/>
      <c r="N39" s="292"/>
      <c r="O39" s="292"/>
      <c r="P39" s="292"/>
      <c r="Q39" s="292"/>
      <c r="R39" s="292"/>
      <c r="S39" s="292"/>
      <c r="T39" s="292"/>
      <c r="U39" s="292"/>
      <c r="V39" s="292">
        <f t="shared" si="4"/>
        <v>0</v>
      </c>
    </row>
    <row r="40" spans="1:22" ht="12.75">
      <c r="A40" s="290">
        <f>AT3A_Schools_PS!A41</f>
        <v>32</v>
      </c>
      <c r="B40" s="290" t="str">
        <f>AT3A_Schools_PS!B41</f>
        <v>32-GORAKHPUR</v>
      </c>
      <c r="C40" s="290">
        <f>AT3A_Schools_PS!H41</f>
        <v>2169</v>
      </c>
      <c r="D40" s="290">
        <f>AT3B_Schools_UPS!H41</f>
        <v>34</v>
      </c>
      <c r="E40" s="290">
        <f>AT3C_Schools_UPS!H41</f>
        <v>1018</v>
      </c>
      <c r="F40" s="290">
        <f t="shared" si="2"/>
        <v>3221</v>
      </c>
      <c r="G40" s="290">
        <f>AT3A_Schools_PS!N41+AT3B_Schools_UPS!N41+AT3C_Schools_UPS!N41</f>
        <v>3221</v>
      </c>
      <c r="H40" s="291">
        <f t="shared" si="3"/>
        <v>0</v>
      </c>
      <c r="I40" s="614"/>
      <c r="J40" s="611"/>
      <c r="K40" s="292"/>
      <c r="L40" s="292"/>
      <c r="M40" s="292"/>
      <c r="N40" s="292"/>
      <c r="O40" s="292"/>
      <c r="P40" s="292"/>
      <c r="Q40" s="292"/>
      <c r="R40" s="292"/>
      <c r="S40" s="292"/>
      <c r="T40" s="292"/>
      <c r="U40" s="292"/>
      <c r="V40" s="292">
        <f t="shared" si="4"/>
        <v>0</v>
      </c>
    </row>
    <row r="41" spans="1:22" ht="12.75">
      <c r="A41" s="290">
        <f>AT3A_Schools_PS!A42</f>
        <v>33</v>
      </c>
      <c r="B41" s="290" t="str">
        <f>AT3A_Schools_PS!B42</f>
        <v>33-HAMEERPUR</v>
      </c>
      <c r="C41" s="290">
        <f>AT3A_Schools_PS!H42</f>
        <v>801</v>
      </c>
      <c r="D41" s="290">
        <f>AT3B_Schools_UPS!H42</f>
        <v>5</v>
      </c>
      <c r="E41" s="290">
        <f>AT3C_Schools_UPS!H42</f>
        <v>426</v>
      </c>
      <c r="F41" s="290">
        <f t="shared" si="2"/>
        <v>1232</v>
      </c>
      <c r="G41" s="290">
        <f>AT3A_Schools_PS!N42+AT3B_Schools_UPS!N42+AT3C_Schools_UPS!N42</f>
        <v>1232</v>
      </c>
      <c r="H41" s="291">
        <f t="shared" si="3"/>
        <v>0</v>
      </c>
      <c r="I41" s="614"/>
      <c r="J41" s="611"/>
      <c r="K41" s="292"/>
      <c r="L41" s="292"/>
      <c r="M41" s="292"/>
      <c r="N41" s="292"/>
      <c r="O41" s="292"/>
      <c r="P41" s="292"/>
      <c r="Q41" s="292"/>
      <c r="R41" s="292"/>
      <c r="S41" s="292"/>
      <c r="T41" s="292"/>
      <c r="U41" s="292"/>
      <c r="V41" s="292">
        <f t="shared" si="4"/>
        <v>0</v>
      </c>
    </row>
    <row r="42" spans="1:22" ht="12.75">
      <c r="A42" s="290">
        <f>AT3A_Schools_PS!A43</f>
        <v>34</v>
      </c>
      <c r="B42" s="290" t="str">
        <f>AT3A_Schools_PS!B43</f>
        <v>34-HARDOI</v>
      </c>
      <c r="C42" s="290">
        <f>AT3A_Schools_PS!H43</f>
        <v>2847</v>
      </c>
      <c r="D42" s="290">
        <f>AT3B_Schools_UPS!H43</f>
        <v>6</v>
      </c>
      <c r="E42" s="290">
        <f>AT3C_Schools_UPS!H43</f>
        <v>1140</v>
      </c>
      <c r="F42" s="290">
        <f t="shared" si="2"/>
        <v>3993</v>
      </c>
      <c r="G42" s="290">
        <f>AT3A_Schools_PS!N43+AT3B_Schools_UPS!N43+AT3C_Schools_UPS!N43</f>
        <v>3993</v>
      </c>
      <c r="H42" s="291">
        <f t="shared" si="3"/>
        <v>0</v>
      </c>
      <c r="I42" s="614"/>
      <c r="J42" s="611"/>
      <c r="K42" s="292"/>
      <c r="L42" s="292"/>
      <c r="M42" s="292"/>
      <c r="N42" s="292"/>
      <c r="O42" s="292"/>
      <c r="P42" s="292"/>
      <c r="Q42" s="292"/>
      <c r="R42" s="292"/>
      <c r="S42" s="292"/>
      <c r="T42" s="292"/>
      <c r="U42" s="292"/>
      <c r="V42" s="292">
        <f t="shared" si="4"/>
        <v>0</v>
      </c>
    </row>
    <row r="43" spans="1:22" ht="51">
      <c r="A43" s="290">
        <f>AT3A_Schools_PS!A44</f>
        <v>35</v>
      </c>
      <c r="B43" s="290" t="str">
        <f>AT3A_Schools_PS!B44</f>
        <v>35-HATHRAS</v>
      </c>
      <c r="C43" s="290">
        <f>AT3A_Schools_PS!H44</f>
        <v>1056</v>
      </c>
      <c r="D43" s="290">
        <f>AT3B_Schools_UPS!H44</f>
        <v>23</v>
      </c>
      <c r="E43" s="290">
        <f>AT3C_Schools_UPS!H44</f>
        <v>508</v>
      </c>
      <c r="F43" s="290">
        <f t="shared" si="2"/>
        <v>1587</v>
      </c>
      <c r="G43" s="290">
        <f>AT3A_Schools_PS!N44+AT3B_Schools_UPS!N44+AT3C_Schools_UPS!N44</f>
        <v>1586</v>
      </c>
      <c r="H43" s="291">
        <f t="shared" si="3"/>
        <v>1</v>
      </c>
      <c r="I43" s="614" t="s">
        <v>1278</v>
      </c>
      <c r="J43" s="611"/>
      <c r="K43" s="292">
        <v>1</v>
      </c>
      <c r="L43" s="292"/>
      <c r="M43" s="292"/>
      <c r="N43" s="292"/>
      <c r="O43" s="292"/>
      <c r="P43" s="292"/>
      <c r="Q43" s="292"/>
      <c r="R43" s="292"/>
      <c r="S43" s="292"/>
      <c r="T43" s="292"/>
      <c r="U43" s="292"/>
      <c r="V43" s="292">
        <f t="shared" si="4"/>
        <v>1</v>
      </c>
    </row>
    <row r="44" spans="1:22" ht="12.75">
      <c r="A44" s="290">
        <f>AT3A_Schools_PS!A45</f>
        <v>36</v>
      </c>
      <c r="B44" s="290" t="str">
        <f>AT3A_Schools_PS!B45</f>
        <v>36-ITAWAH</v>
      </c>
      <c r="C44" s="290">
        <f>AT3A_Schools_PS!H45</f>
        <v>1238</v>
      </c>
      <c r="D44" s="290">
        <f>AT3B_Schools_UPS!H45</f>
        <v>15</v>
      </c>
      <c r="E44" s="290">
        <f>AT3C_Schools_UPS!H45</f>
        <v>631</v>
      </c>
      <c r="F44" s="290">
        <f t="shared" si="2"/>
        <v>1884</v>
      </c>
      <c r="G44" s="290">
        <f>AT3A_Schools_PS!N45+AT3B_Schools_UPS!N45+AT3C_Schools_UPS!N45</f>
        <v>1884</v>
      </c>
      <c r="H44" s="291">
        <f t="shared" si="3"/>
        <v>0</v>
      </c>
      <c r="I44" s="614"/>
      <c r="J44" s="611"/>
      <c r="K44" s="292"/>
      <c r="L44" s="292"/>
      <c r="M44" s="292"/>
      <c r="N44" s="292"/>
      <c r="O44" s="292"/>
      <c r="P44" s="292"/>
      <c r="Q44" s="292"/>
      <c r="R44" s="292"/>
      <c r="S44" s="292"/>
      <c r="T44" s="292"/>
      <c r="U44" s="292"/>
      <c r="V44" s="292">
        <f t="shared" si="4"/>
        <v>0</v>
      </c>
    </row>
    <row r="45" spans="1:22" ht="12.75">
      <c r="A45" s="290">
        <f>AT3A_Schools_PS!A46</f>
        <v>37</v>
      </c>
      <c r="B45" s="290" t="str">
        <f>AT3A_Schools_PS!B46</f>
        <v>37-J.P. NAGAR</v>
      </c>
      <c r="C45" s="290">
        <f>AT3A_Schools_PS!H46</f>
        <v>1079</v>
      </c>
      <c r="D45" s="290">
        <f>AT3B_Schools_UPS!H46</f>
        <v>10</v>
      </c>
      <c r="E45" s="290">
        <f>AT3C_Schools_UPS!H46</f>
        <v>531</v>
      </c>
      <c r="F45" s="290">
        <f t="shared" si="2"/>
        <v>1620</v>
      </c>
      <c r="G45" s="290">
        <f>AT3A_Schools_PS!N46+AT3B_Schools_UPS!N46+AT3C_Schools_UPS!N46</f>
        <v>1620</v>
      </c>
      <c r="H45" s="291">
        <f t="shared" si="3"/>
        <v>0</v>
      </c>
      <c r="I45" s="614"/>
      <c r="J45" s="611"/>
      <c r="K45" s="292"/>
      <c r="L45" s="292"/>
      <c r="M45" s="292"/>
      <c r="N45" s="292"/>
      <c r="O45" s="292"/>
      <c r="P45" s="292"/>
      <c r="Q45" s="292"/>
      <c r="R45" s="292"/>
      <c r="S45" s="292"/>
      <c r="T45" s="292"/>
      <c r="U45" s="292"/>
      <c r="V45" s="292">
        <f t="shared" si="4"/>
        <v>0</v>
      </c>
    </row>
    <row r="46" spans="1:22" ht="89.25">
      <c r="A46" s="290">
        <f>AT3A_Schools_PS!A47</f>
        <v>38</v>
      </c>
      <c r="B46" s="290" t="str">
        <f>AT3A_Schools_PS!B47</f>
        <v>38-JALAUN</v>
      </c>
      <c r="C46" s="290">
        <f>AT3A_Schools_PS!H47</f>
        <v>1256</v>
      </c>
      <c r="D46" s="290">
        <f>AT3B_Schools_UPS!H47</f>
        <v>12</v>
      </c>
      <c r="E46" s="290">
        <f>AT3C_Schools_UPS!H47</f>
        <v>654</v>
      </c>
      <c r="F46" s="290">
        <f t="shared" si="2"/>
        <v>1922</v>
      </c>
      <c r="G46" s="290">
        <f>AT3A_Schools_PS!N47+AT3B_Schools_UPS!N47+AT3C_Schools_UPS!N47</f>
        <v>1918</v>
      </c>
      <c r="H46" s="291">
        <f t="shared" si="3"/>
        <v>4</v>
      </c>
      <c r="I46" s="614" t="s">
        <v>1279</v>
      </c>
      <c r="J46" s="611"/>
      <c r="K46" s="292">
        <v>1</v>
      </c>
      <c r="L46" s="292"/>
      <c r="M46" s="292"/>
      <c r="N46" s="292">
        <v>3</v>
      </c>
      <c r="O46" s="292"/>
      <c r="P46" s="292"/>
      <c r="Q46" s="292"/>
      <c r="R46" s="292"/>
      <c r="S46" s="292"/>
      <c r="T46" s="292"/>
      <c r="U46" s="292"/>
      <c r="V46" s="292">
        <f t="shared" si="4"/>
        <v>4</v>
      </c>
    </row>
    <row r="47" spans="1:22" ht="76.5">
      <c r="A47" s="290">
        <f>AT3A_Schools_PS!A48</f>
        <v>39</v>
      </c>
      <c r="B47" s="290" t="str">
        <f>AT3A_Schools_PS!B48</f>
        <v>39-JAUNPUR</v>
      </c>
      <c r="C47" s="290">
        <f>AT3A_Schools_PS!H48</f>
        <v>2424</v>
      </c>
      <c r="D47" s="290">
        <f>AT3B_Schools_UPS!H48</f>
        <v>35</v>
      </c>
      <c r="E47" s="290">
        <f>AT3C_Schools_UPS!H48</f>
        <v>1124</v>
      </c>
      <c r="F47" s="290">
        <f t="shared" si="2"/>
        <v>3583</v>
      </c>
      <c r="G47" s="290">
        <f>AT3A_Schools_PS!N48+AT3B_Schools_UPS!N48+AT3C_Schools_UPS!N48</f>
        <v>3553</v>
      </c>
      <c r="H47" s="291">
        <f t="shared" si="3"/>
        <v>30</v>
      </c>
      <c r="I47" s="614" t="s">
        <v>1280</v>
      </c>
      <c r="J47" s="611"/>
      <c r="K47" s="292">
        <v>11</v>
      </c>
      <c r="L47" s="292"/>
      <c r="M47" s="292"/>
      <c r="N47" s="292"/>
      <c r="O47" s="292"/>
      <c r="P47" s="292">
        <v>8</v>
      </c>
      <c r="Q47" s="292"/>
      <c r="R47" s="292"/>
      <c r="S47" s="292"/>
      <c r="T47" s="292"/>
      <c r="U47" s="292">
        <v>11</v>
      </c>
      <c r="V47" s="292">
        <f t="shared" si="4"/>
        <v>30</v>
      </c>
    </row>
    <row r="48" spans="1:22" ht="51">
      <c r="A48" s="290">
        <f>AT3A_Schools_PS!A49</f>
        <v>40</v>
      </c>
      <c r="B48" s="290" t="str">
        <f>AT3A_Schools_PS!B49</f>
        <v>40-JHANSI</v>
      </c>
      <c r="C48" s="290">
        <f>AT3A_Schools_PS!H49</f>
        <v>1200</v>
      </c>
      <c r="D48" s="290">
        <f>AT3B_Schools_UPS!H49</f>
        <v>14</v>
      </c>
      <c r="E48" s="290">
        <f>AT3C_Schools_UPS!H49</f>
        <v>638</v>
      </c>
      <c r="F48" s="290">
        <f t="shared" si="2"/>
        <v>1852</v>
      </c>
      <c r="G48" s="290">
        <f>AT3A_Schools_PS!N49+AT3B_Schools_UPS!N49+AT3C_Schools_UPS!N49</f>
        <v>1850</v>
      </c>
      <c r="H48" s="291">
        <f t="shared" si="3"/>
        <v>2</v>
      </c>
      <c r="I48" s="614" t="s">
        <v>1281</v>
      </c>
      <c r="J48" s="611"/>
      <c r="K48" s="292">
        <v>2</v>
      </c>
      <c r="L48" s="292"/>
      <c r="M48" s="292"/>
      <c r="N48" s="292"/>
      <c r="O48" s="292"/>
      <c r="P48" s="292"/>
      <c r="Q48" s="292"/>
      <c r="R48" s="292"/>
      <c r="S48" s="292"/>
      <c r="T48" s="292"/>
      <c r="U48" s="292"/>
      <c r="V48" s="292">
        <f t="shared" si="4"/>
        <v>2</v>
      </c>
    </row>
    <row r="49" spans="1:22" ht="12.75">
      <c r="A49" s="290">
        <f>AT3A_Schools_PS!A50</f>
        <v>41</v>
      </c>
      <c r="B49" s="290" t="str">
        <f>AT3A_Schools_PS!B50</f>
        <v>41-KANNAUJ</v>
      </c>
      <c r="C49" s="290">
        <f>AT3A_Schools_PS!H50</f>
        <v>1200</v>
      </c>
      <c r="D49" s="290">
        <f>AT3B_Schools_UPS!H50</f>
        <v>21</v>
      </c>
      <c r="E49" s="290">
        <f>AT3C_Schools_UPS!H50</f>
        <v>544</v>
      </c>
      <c r="F49" s="290">
        <f t="shared" si="2"/>
        <v>1765</v>
      </c>
      <c r="G49" s="290">
        <f>AT3A_Schools_PS!N50+AT3B_Schools_UPS!N50+AT3C_Schools_UPS!N50</f>
        <v>1765</v>
      </c>
      <c r="H49" s="291">
        <f t="shared" si="3"/>
        <v>0</v>
      </c>
      <c r="I49" s="614"/>
      <c r="J49" s="611"/>
      <c r="K49" s="292"/>
      <c r="L49" s="292"/>
      <c r="M49" s="292"/>
      <c r="N49" s="292"/>
      <c r="O49" s="292"/>
      <c r="P49" s="292"/>
      <c r="Q49" s="292"/>
      <c r="R49" s="292"/>
      <c r="S49" s="292"/>
      <c r="T49" s="292"/>
      <c r="U49" s="292"/>
      <c r="V49" s="292">
        <f t="shared" si="4"/>
        <v>0</v>
      </c>
    </row>
    <row r="50" spans="1:22" ht="12.75">
      <c r="A50" s="290">
        <f>AT3A_Schools_PS!A51</f>
        <v>42</v>
      </c>
      <c r="B50" s="290" t="str">
        <f>AT3A_Schools_PS!B51</f>
        <v>42-KANPUR DEHAT</v>
      </c>
      <c r="C50" s="290">
        <f>AT3A_Schools_PS!H51</f>
        <v>1610</v>
      </c>
      <c r="D50" s="290">
        <f>AT3B_Schools_UPS!H51</f>
        <v>6</v>
      </c>
      <c r="E50" s="290">
        <f>AT3C_Schools_UPS!H51</f>
        <v>764</v>
      </c>
      <c r="F50" s="290">
        <f t="shared" si="2"/>
        <v>2380</v>
      </c>
      <c r="G50" s="290">
        <f>AT3A_Schools_PS!N51+AT3B_Schools_UPS!N51+AT3C_Schools_UPS!N51</f>
        <v>2380</v>
      </c>
      <c r="H50" s="291">
        <f t="shared" si="3"/>
        <v>0</v>
      </c>
      <c r="I50" s="614"/>
      <c r="J50" s="611"/>
      <c r="K50" s="292"/>
      <c r="L50" s="292"/>
      <c r="M50" s="292"/>
      <c r="N50" s="292"/>
      <c r="O50" s="292"/>
      <c r="P50" s="292"/>
      <c r="Q50" s="292"/>
      <c r="R50" s="292"/>
      <c r="S50" s="292"/>
      <c r="T50" s="292"/>
      <c r="U50" s="292"/>
      <c r="V50" s="292">
        <f t="shared" si="4"/>
        <v>0</v>
      </c>
    </row>
    <row r="51" spans="1:22" ht="12.75">
      <c r="A51" s="290">
        <f>AT3A_Schools_PS!A52</f>
        <v>43</v>
      </c>
      <c r="B51" s="290" t="str">
        <f>AT3A_Schools_PS!B52</f>
        <v>43-KANPUR NAGAR</v>
      </c>
      <c r="C51" s="290">
        <f>AT3A_Schools_PS!H52</f>
        <v>1643</v>
      </c>
      <c r="D51" s="290">
        <f>AT3B_Schools_UPS!H52</f>
        <v>37</v>
      </c>
      <c r="E51" s="290">
        <f>AT3C_Schools_UPS!H52</f>
        <v>790</v>
      </c>
      <c r="F51" s="290">
        <f t="shared" si="2"/>
        <v>2470</v>
      </c>
      <c r="G51" s="290">
        <f>AT3A_Schools_PS!N52+AT3B_Schools_UPS!N52+AT3C_Schools_UPS!N52</f>
        <v>2470</v>
      </c>
      <c r="H51" s="291">
        <f t="shared" si="3"/>
        <v>0</v>
      </c>
      <c r="I51" s="614"/>
      <c r="J51" s="611"/>
      <c r="K51" s="292"/>
      <c r="L51" s="292"/>
      <c r="M51" s="292"/>
      <c r="N51" s="292"/>
      <c r="O51" s="292"/>
      <c r="P51" s="292"/>
      <c r="Q51" s="292"/>
      <c r="R51" s="292"/>
      <c r="S51" s="292"/>
      <c r="T51" s="292"/>
      <c r="U51" s="292"/>
      <c r="V51" s="292">
        <f t="shared" si="4"/>
        <v>0</v>
      </c>
    </row>
    <row r="52" spans="1:22" ht="12.75">
      <c r="A52" s="290">
        <f>AT3A_Schools_PS!A53</f>
        <v>44</v>
      </c>
      <c r="B52" s="290" t="str">
        <f>AT3A_Schools_PS!B53</f>
        <v>44-KAAS GANJ</v>
      </c>
      <c r="C52" s="290">
        <f>AT3A_Schools_PS!H53</f>
        <v>996</v>
      </c>
      <c r="D52" s="290">
        <f>AT3B_Schools_UPS!H53</f>
        <v>4</v>
      </c>
      <c r="E52" s="290">
        <f>AT3C_Schools_UPS!H53</f>
        <v>495</v>
      </c>
      <c r="F52" s="290">
        <f t="shared" si="2"/>
        <v>1495</v>
      </c>
      <c r="G52" s="290">
        <f>AT3A_Schools_PS!N53+AT3B_Schools_UPS!N53+AT3C_Schools_UPS!N53</f>
        <v>1495</v>
      </c>
      <c r="H52" s="291">
        <f t="shared" si="3"/>
        <v>0</v>
      </c>
      <c r="I52" s="614"/>
      <c r="J52" s="611"/>
      <c r="K52" s="292"/>
      <c r="L52" s="292"/>
      <c r="M52" s="292"/>
      <c r="N52" s="292"/>
      <c r="O52" s="292"/>
      <c r="P52" s="292"/>
      <c r="Q52" s="292"/>
      <c r="R52" s="292"/>
      <c r="S52" s="292"/>
      <c r="T52" s="292"/>
      <c r="U52" s="292"/>
      <c r="V52" s="292">
        <f t="shared" si="4"/>
        <v>0</v>
      </c>
    </row>
    <row r="53" spans="1:22" ht="38.25">
      <c r="A53" s="290">
        <f>AT3A_Schools_PS!A54</f>
        <v>45</v>
      </c>
      <c r="B53" s="290" t="str">
        <f>AT3A_Schools_PS!B54</f>
        <v>45-KAUSHAMBI</v>
      </c>
      <c r="C53" s="290">
        <f>AT3A_Schools_PS!H54</f>
        <v>1007</v>
      </c>
      <c r="D53" s="290">
        <f>AT3B_Schools_UPS!H54</f>
        <v>17</v>
      </c>
      <c r="E53" s="290">
        <f>AT3C_Schools_UPS!H54</f>
        <v>524</v>
      </c>
      <c r="F53" s="290">
        <f t="shared" si="2"/>
        <v>1548</v>
      </c>
      <c r="G53" s="290">
        <f>AT3A_Schools_PS!N54+AT3B_Schools_UPS!N54+AT3C_Schools_UPS!N54</f>
        <v>1477</v>
      </c>
      <c r="H53" s="291">
        <f t="shared" si="3"/>
        <v>71</v>
      </c>
      <c r="I53" s="614" t="s">
        <v>1282</v>
      </c>
      <c r="J53" s="611"/>
      <c r="K53" s="292"/>
      <c r="L53" s="292"/>
      <c r="M53" s="292"/>
      <c r="N53" s="292"/>
      <c r="O53" s="292"/>
      <c r="P53" s="292"/>
      <c r="Q53" s="292">
        <v>66</v>
      </c>
      <c r="R53" s="292"/>
      <c r="S53" s="292">
        <v>5</v>
      </c>
      <c r="T53" s="292">
        <v>0</v>
      </c>
      <c r="U53" s="292"/>
      <c r="V53" s="292">
        <f t="shared" si="4"/>
        <v>71</v>
      </c>
    </row>
    <row r="54" spans="1:22" ht="12.75">
      <c r="A54" s="290">
        <f>AT3A_Schools_PS!A55</f>
        <v>46</v>
      </c>
      <c r="B54" s="290" t="str">
        <f>AT3A_Schools_PS!B55</f>
        <v>46-KUSHINAGAR</v>
      </c>
      <c r="C54" s="290">
        <f>AT3A_Schools_PS!H55</f>
        <v>2235</v>
      </c>
      <c r="D54" s="290">
        <f>AT3B_Schools_UPS!H55</f>
        <v>40</v>
      </c>
      <c r="E54" s="290">
        <f>AT3C_Schools_UPS!H55</f>
        <v>922</v>
      </c>
      <c r="F54" s="290">
        <f t="shared" si="2"/>
        <v>3197</v>
      </c>
      <c r="G54" s="290">
        <f>AT3A_Schools_PS!N55+AT3B_Schools_UPS!N55+AT3C_Schools_UPS!N55</f>
        <v>3197</v>
      </c>
      <c r="H54" s="291">
        <f t="shared" si="3"/>
        <v>0</v>
      </c>
      <c r="I54" s="614"/>
      <c r="J54" s="611"/>
      <c r="K54" s="292"/>
      <c r="L54" s="292"/>
      <c r="M54" s="292"/>
      <c r="N54" s="292"/>
      <c r="O54" s="292"/>
      <c r="P54" s="292"/>
      <c r="Q54" s="292"/>
      <c r="R54" s="292"/>
      <c r="S54" s="292"/>
      <c r="T54" s="292"/>
      <c r="U54" s="292"/>
      <c r="V54" s="292">
        <f t="shared" si="4"/>
        <v>0</v>
      </c>
    </row>
    <row r="55" spans="1:22" ht="12.75">
      <c r="A55" s="290">
        <f>AT3A_Schools_PS!A56</f>
        <v>47</v>
      </c>
      <c r="B55" s="290" t="str">
        <f>AT3A_Schools_PS!B56</f>
        <v>47-LAKHIMPUR KHERI</v>
      </c>
      <c r="C55" s="290">
        <f>AT3A_Schools_PS!H56</f>
        <v>2722</v>
      </c>
      <c r="D55" s="290">
        <f>AT3B_Schools_UPS!H56</f>
        <v>8</v>
      </c>
      <c r="E55" s="290">
        <f>AT3C_Schools_UPS!H56</f>
        <v>1200</v>
      </c>
      <c r="F55" s="290">
        <f t="shared" si="2"/>
        <v>3930</v>
      </c>
      <c r="G55" s="290">
        <f>AT3A_Schools_PS!N56+AT3B_Schools_UPS!N56+AT3C_Schools_UPS!N56</f>
        <v>3930</v>
      </c>
      <c r="H55" s="291">
        <f t="shared" si="3"/>
        <v>0</v>
      </c>
      <c r="I55" s="614"/>
      <c r="J55" s="611"/>
      <c r="K55" s="292"/>
      <c r="L55" s="292"/>
      <c r="M55" s="292"/>
      <c r="N55" s="292"/>
      <c r="O55" s="292"/>
      <c r="P55" s="292"/>
      <c r="Q55" s="292"/>
      <c r="R55" s="292"/>
      <c r="S55" s="292"/>
      <c r="T55" s="292"/>
      <c r="U55" s="292"/>
      <c r="V55" s="292">
        <f t="shared" si="4"/>
        <v>0</v>
      </c>
    </row>
    <row r="56" spans="1:22" ht="12.75">
      <c r="A56" s="290">
        <f>AT3A_Schools_PS!A57</f>
        <v>48</v>
      </c>
      <c r="B56" s="290" t="str">
        <f>AT3A_Schools_PS!B57</f>
        <v>48-LALITPUR</v>
      </c>
      <c r="C56" s="290">
        <f>AT3A_Schools_PS!H57</f>
        <v>1049</v>
      </c>
      <c r="D56" s="290">
        <f>AT3B_Schools_UPS!H57</f>
        <v>3</v>
      </c>
      <c r="E56" s="290">
        <f>AT3C_Schools_UPS!H57</f>
        <v>510</v>
      </c>
      <c r="F56" s="290">
        <f t="shared" si="2"/>
        <v>1562</v>
      </c>
      <c r="G56" s="290">
        <f>AT3A_Schools_PS!N57+AT3B_Schools_UPS!N57+AT3C_Schools_UPS!N57</f>
        <v>1562</v>
      </c>
      <c r="H56" s="291">
        <f t="shared" si="3"/>
        <v>0</v>
      </c>
      <c r="I56" s="614"/>
      <c r="J56" s="611"/>
      <c r="K56" s="292"/>
      <c r="L56" s="292"/>
      <c r="M56" s="292"/>
      <c r="N56" s="292"/>
      <c r="O56" s="292"/>
      <c r="P56" s="292"/>
      <c r="Q56" s="292"/>
      <c r="R56" s="292"/>
      <c r="S56" s="292"/>
      <c r="T56" s="292"/>
      <c r="U56" s="292"/>
      <c r="V56" s="292">
        <f t="shared" si="4"/>
        <v>0</v>
      </c>
    </row>
    <row r="57" spans="1:22" ht="63.75">
      <c r="A57" s="290">
        <f>AT3A_Schools_PS!A58</f>
        <v>49</v>
      </c>
      <c r="B57" s="290" t="str">
        <f>AT3A_Schools_PS!B58</f>
        <v>49-LUCKNOW</v>
      </c>
      <c r="C57" s="290">
        <f>AT3A_Schools_PS!H58</f>
        <v>1462</v>
      </c>
      <c r="D57" s="290">
        <f>AT3B_Schools_UPS!H58</f>
        <v>64</v>
      </c>
      <c r="E57" s="290">
        <f>AT3C_Schools_UPS!H58</f>
        <v>571</v>
      </c>
      <c r="F57" s="290">
        <f t="shared" si="2"/>
        <v>2097</v>
      </c>
      <c r="G57" s="290">
        <f>AT3A_Schools_PS!N58+AT3B_Schools_UPS!N58+AT3C_Schools_UPS!N58</f>
        <v>2089</v>
      </c>
      <c r="H57" s="291">
        <f t="shared" si="3"/>
        <v>8</v>
      </c>
      <c r="I57" s="614" t="s">
        <v>1283</v>
      </c>
      <c r="J57" s="611"/>
      <c r="K57" s="292">
        <v>1</v>
      </c>
      <c r="L57" s="292"/>
      <c r="M57" s="292"/>
      <c r="N57" s="292"/>
      <c r="O57" s="292"/>
      <c r="P57" s="292"/>
      <c r="Q57" s="292"/>
      <c r="R57" s="292"/>
      <c r="S57" s="292"/>
      <c r="T57" s="292">
        <v>7</v>
      </c>
      <c r="U57" s="292"/>
      <c r="V57" s="292">
        <f t="shared" si="4"/>
        <v>8</v>
      </c>
    </row>
    <row r="58" spans="1:22" ht="12.75">
      <c r="A58" s="290">
        <f>AT3A_Schools_PS!A59</f>
        <v>50</v>
      </c>
      <c r="B58" s="290" t="str">
        <f>AT3A_Schools_PS!B59</f>
        <v>50-MAHOBA</v>
      </c>
      <c r="C58" s="290">
        <f>AT3A_Schools_PS!H59</f>
        <v>673</v>
      </c>
      <c r="D58" s="290">
        <f>AT3B_Schools_UPS!H59</f>
        <v>6</v>
      </c>
      <c r="E58" s="290">
        <f>AT3C_Schools_UPS!H59</f>
        <v>375</v>
      </c>
      <c r="F58" s="290">
        <f t="shared" si="2"/>
        <v>1054</v>
      </c>
      <c r="G58" s="290">
        <f>AT3A_Schools_PS!N59+AT3B_Schools_UPS!N59+AT3C_Schools_UPS!N59</f>
        <v>1054</v>
      </c>
      <c r="H58" s="291">
        <f t="shared" si="3"/>
        <v>0</v>
      </c>
      <c r="I58" s="614"/>
      <c r="J58" s="611"/>
      <c r="K58" s="292"/>
      <c r="L58" s="292"/>
      <c r="M58" s="292"/>
      <c r="N58" s="292"/>
      <c r="O58" s="292"/>
      <c r="P58" s="292"/>
      <c r="Q58" s="292"/>
      <c r="R58" s="292"/>
      <c r="S58" s="292"/>
      <c r="T58" s="292"/>
      <c r="U58" s="292"/>
      <c r="V58" s="292">
        <f t="shared" si="4"/>
        <v>0</v>
      </c>
    </row>
    <row r="59" spans="1:22" ht="38.25">
      <c r="A59" s="290">
        <f>AT3A_Schools_PS!A60</f>
        <v>51</v>
      </c>
      <c r="B59" s="290" t="str">
        <f>AT3A_Schools_PS!B60</f>
        <v>51-MAHRAJGANJ</v>
      </c>
      <c r="C59" s="290">
        <f>AT3A_Schools_PS!H60</f>
        <v>1485</v>
      </c>
      <c r="D59" s="290">
        <f>AT3B_Schools_UPS!H60</f>
        <v>38</v>
      </c>
      <c r="E59" s="290">
        <f>AT3C_Schools_UPS!H60</f>
        <v>721</v>
      </c>
      <c r="F59" s="290">
        <f t="shared" si="2"/>
        <v>2244</v>
      </c>
      <c r="G59" s="290">
        <f>AT3A_Schools_PS!N60+AT3B_Schools_UPS!N60+AT3C_Schools_UPS!N60</f>
        <v>2240</v>
      </c>
      <c r="H59" s="291">
        <f t="shared" si="3"/>
        <v>4</v>
      </c>
      <c r="I59" s="614" t="s">
        <v>1284</v>
      </c>
      <c r="J59" s="611"/>
      <c r="K59" s="292">
        <v>4</v>
      </c>
      <c r="L59" s="292"/>
      <c r="M59" s="292"/>
      <c r="N59" s="292"/>
      <c r="O59" s="292"/>
      <c r="P59" s="292"/>
      <c r="Q59" s="292"/>
      <c r="R59" s="292"/>
      <c r="S59" s="292"/>
      <c r="T59" s="292"/>
      <c r="U59" s="292"/>
      <c r="V59" s="292">
        <f t="shared" si="4"/>
        <v>4</v>
      </c>
    </row>
    <row r="60" spans="1:22" ht="51">
      <c r="A60" s="290">
        <f>AT3A_Schools_PS!A61</f>
        <v>52</v>
      </c>
      <c r="B60" s="290" t="str">
        <f>AT3A_Schools_PS!B61</f>
        <v>52-MAINPURI</v>
      </c>
      <c r="C60" s="290">
        <f>AT3A_Schools_PS!H61</f>
        <v>1637</v>
      </c>
      <c r="D60" s="290">
        <f>AT3B_Schools_UPS!H61</f>
        <v>2</v>
      </c>
      <c r="E60" s="290">
        <f>AT3C_Schools_UPS!H61</f>
        <v>640</v>
      </c>
      <c r="F60" s="290">
        <f t="shared" si="2"/>
        <v>2279</v>
      </c>
      <c r="G60" s="290">
        <f>AT3A_Schools_PS!N61+AT3B_Schools_UPS!N61+AT3C_Schools_UPS!N61</f>
        <v>2238</v>
      </c>
      <c r="H60" s="291">
        <f t="shared" si="3"/>
        <v>41</v>
      </c>
      <c r="I60" s="614" t="s">
        <v>1285</v>
      </c>
      <c r="J60" s="611">
        <v>41</v>
      </c>
      <c r="K60" s="292"/>
      <c r="L60" s="292"/>
      <c r="M60" s="292"/>
      <c r="N60" s="292"/>
      <c r="O60" s="292"/>
      <c r="P60" s="292"/>
      <c r="Q60" s="292"/>
      <c r="R60" s="292"/>
      <c r="S60" s="292"/>
      <c r="T60" s="292"/>
      <c r="U60" s="292"/>
      <c r="V60" s="292">
        <f t="shared" si="4"/>
        <v>41</v>
      </c>
    </row>
    <row r="61" spans="1:22" ht="12.75">
      <c r="A61" s="290">
        <f>AT3A_Schools_PS!A62</f>
        <v>53</v>
      </c>
      <c r="B61" s="290" t="str">
        <f>AT3A_Schools_PS!B62</f>
        <v>53-MATHURA</v>
      </c>
      <c r="C61" s="290">
        <f>AT3A_Schools_PS!H62</f>
        <v>1361</v>
      </c>
      <c r="D61" s="290">
        <f>AT3B_Schools_UPS!H62</f>
        <v>7</v>
      </c>
      <c r="E61" s="290">
        <f>AT3C_Schools_UPS!H62</f>
        <v>709</v>
      </c>
      <c r="F61" s="290">
        <f t="shared" si="2"/>
        <v>2077</v>
      </c>
      <c r="G61" s="290">
        <f>AT3A_Schools_PS!N62+AT3B_Schools_UPS!N62+AT3C_Schools_UPS!N62</f>
        <v>2077</v>
      </c>
      <c r="H61" s="291">
        <f t="shared" si="3"/>
        <v>0</v>
      </c>
      <c r="I61" s="614"/>
      <c r="J61" s="611"/>
      <c r="K61" s="292"/>
      <c r="L61" s="292"/>
      <c r="M61" s="292"/>
      <c r="N61" s="292"/>
      <c r="O61" s="292"/>
      <c r="P61" s="292"/>
      <c r="Q61" s="292"/>
      <c r="R61" s="292"/>
      <c r="S61" s="292"/>
      <c r="T61" s="292"/>
      <c r="U61" s="292"/>
      <c r="V61" s="292">
        <f t="shared" si="4"/>
        <v>0</v>
      </c>
    </row>
    <row r="62" spans="1:22" ht="38.25">
      <c r="A62" s="290">
        <f>AT3A_Schools_PS!A63</f>
        <v>54</v>
      </c>
      <c r="B62" s="290" t="str">
        <f>AT3A_Schools_PS!B63</f>
        <v>54-MAU</v>
      </c>
      <c r="C62" s="290">
        <f>AT3A_Schools_PS!H63</f>
        <v>1114</v>
      </c>
      <c r="D62" s="290">
        <f>AT3B_Schools_UPS!H63</f>
        <v>47</v>
      </c>
      <c r="E62" s="290">
        <f>AT3C_Schools_UPS!H63</f>
        <v>599</v>
      </c>
      <c r="F62" s="290">
        <f t="shared" si="2"/>
        <v>1760</v>
      </c>
      <c r="G62" s="290">
        <f>AT3A_Schools_PS!N63+AT3B_Schools_UPS!N63+AT3C_Schools_UPS!N63</f>
        <v>1756</v>
      </c>
      <c r="H62" s="291">
        <f t="shared" si="3"/>
        <v>4</v>
      </c>
      <c r="I62" s="614" t="s">
        <v>1286</v>
      </c>
      <c r="J62" s="611"/>
      <c r="K62" s="292">
        <v>4</v>
      </c>
      <c r="L62" s="292"/>
      <c r="M62" s="292"/>
      <c r="N62" s="292"/>
      <c r="O62" s="292"/>
      <c r="P62" s="292"/>
      <c r="Q62" s="292"/>
      <c r="R62" s="292"/>
      <c r="S62" s="292"/>
      <c r="T62" s="292"/>
      <c r="U62" s="292"/>
      <c r="V62" s="292">
        <f t="shared" si="4"/>
        <v>4</v>
      </c>
    </row>
    <row r="63" spans="1:22" ht="12.75">
      <c r="A63" s="290">
        <f>AT3A_Schools_PS!A64</f>
        <v>55</v>
      </c>
      <c r="B63" s="290" t="str">
        <f>AT3A_Schools_PS!B64</f>
        <v>55-MEERUT</v>
      </c>
      <c r="C63" s="290">
        <f>AT3A_Schools_PS!H64</f>
        <v>915</v>
      </c>
      <c r="D63" s="290">
        <f>AT3B_Schools_UPS!H64</f>
        <v>49</v>
      </c>
      <c r="E63" s="290">
        <f>AT3C_Schools_UPS!H64</f>
        <v>575</v>
      </c>
      <c r="F63" s="290">
        <f t="shared" si="2"/>
        <v>1539</v>
      </c>
      <c r="G63" s="290">
        <f>AT3A_Schools_PS!N64+AT3B_Schools_UPS!N64+AT3C_Schools_UPS!N64</f>
        <v>1539</v>
      </c>
      <c r="H63" s="291">
        <f t="shared" si="3"/>
        <v>0</v>
      </c>
      <c r="I63" s="614"/>
      <c r="J63" s="611"/>
      <c r="K63" s="292"/>
      <c r="L63" s="292"/>
      <c r="M63" s="292"/>
      <c r="N63" s="292"/>
      <c r="O63" s="292"/>
      <c r="P63" s="292"/>
      <c r="Q63" s="292"/>
      <c r="R63" s="292"/>
      <c r="S63" s="292"/>
      <c r="T63" s="292"/>
      <c r="U63" s="292"/>
      <c r="V63" s="292">
        <f t="shared" si="4"/>
        <v>0</v>
      </c>
    </row>
    <row r="64" spans="1:22" ht="12.75">
      <c r="A64" s="290">
        <f>AT3A_Schools_PS!A65</f>
        <v>56</v>
      </c>
      <c r="B64" s="290" t="str">
        <f>AT3A_Schools_PS!B65</f>
        <v>56-MIRZAPUR</v>
      </c>
      <c r="C64" s="290">
        <f>AT3A_Schools_PS!H65</f>
        <v>1631</v>
      </c>
      <c r="D64" s="290">
        <f>AT3B_Schools_UPS!H65</f>
        <v>18</v>
      </c>
      <c r="E64" s="290">
        <f>AT3C_Schools_UPS!H65</f>
        <v>674</v>
      </c>
      <c r="F64" s="290">
        <f t="shared" si="2"/>
        <v>2323</v>
      </c>
      <c r="G64" s="290">
        <f>AT3A_Schools_PS!N65+AT3B_Schools_UPS!N65+AT3C_Schools_UPS!N65</f>
        <v>2323</v>
      </c>
      <c r="H64" s="291">
        <f t="shared" si="3"/>
        <v>0</v>
      </c>
      <c r="I64" s="614"/>
      <c r="J64" s="611"/>
      <c r="K64" s="292"/>
      <c r="L64" s="292"/>
      <c r="M64" s="292"/>
      <c r="N64" s="292"/>
      <c r="O64" s="292"/>
      <c r="P64" s="292"/>
      <c r="Q64" s="292"/>
      <c r="R64" s="292"/>
      <c r="S64" s="292"/>
      <c r="T64" s="292"/>
      <c r="U64" s="292"/>
      <c r="V64" s="292">
        <f t="shared" si="4"/>
        <v>0</v>
      </c>
    </row>
    <row r="65" spans="1:22" ht="12.75">
      <c r="A65" s="290">
        <f>AT3A_Schools_PS!A66</f>
        <v>57</v>
      </c>
      <c r="B65" s="290" t="str">
        <f>AT3A_Schools_PS!B66</f>
        <v>57-MORADABAD</v>
      </c>
      <c r="C65" s="290">
        <f>AT3A_Schools_PS!H66</f>
        <v>1200</v>
      </c>
      <c r="D65" s="290">
        <f>AT3B_Schools_UPS!H66</f>
        <v>30</v>
      </c>
      <c r="E65" s="290">
        <f>AT3C_Schools_UPS!H66</f>
        <v>601</v>
      </c>
      <c r="F65" s="290">
        <f t="shared" si="2"/>
        <v>1831</v>
      </c>
      <c r="G65" s="290">
        <f>AT3A_Schools_PS!N66+AT3B_Schools_UPS!N66+AT3C_Schools_UPS!N66</f>
        <v>1831</v>
      </c>
      <c r="H65" s="291">
        <f t="shared" si="3"/>
        <v>0</v>
      </c>
      <c r="I65" s="614"/>
      <c r="J65" s="611"/>
      <c r="K65" s="292"/>
      <c r="L65" s="292"/>
      <c r="M65" s="292"/>
      <c r="N65" s="292"/>
      <c r="O65" s="292"/>
      <c r="P65" s="292"/>
      <c r="Q65" s="292"/>
      <c r="R65" s="292"/>
      <c r="S65" s="292"/>
      <c r="T65" s="292"/>
      <c r="U65" s="292"/>
      <c r="V65" s="292">
        <f t="shared" si="4"/>
        <v>0</v>
      </c>
    </row>
    <row r="66" spans="1:22" ht="12.75">
      <c r="A66" s="290">
        <f>AT3A_Schools_PS!A67</f>
        <v>58</v>
      </c>
      <c r="B66" s="290" t="str">
        <f>AT3A_Schools_PS!B67</f>
        <v>58-MUZAFFARNAGAR</v>
      </c>
      <c r="C66" s="290">
        <f>AT3A_Schools_PS!H67</f>
        <v>885</v>
      </c>
      <c r="D66" s="290">
        <f>AT3B_Schools_UPS!H67</f>
        <v>2</v>
      </c>
      <c r="E66" s="290">
        <f>AT3C_Schools_UPS!H67</f>
        <v>497</v>
      </c>
      <c r="F66" s="290">
        <f t="shared" si="2"/>
        <v>1384</v>
      </c>
      <c r="G66" s="290">
        <f>AT3A_Schools_PS!N67+AT3B_Schools_UPS!N67+AT3C_Schools_UPS!N67</f>
        <v>1384</v>
      </c>
      <c r="H66" s="291">
        <f t="shared" si="3"/>
        <v>0</v>
      </c>
      <c r="I66" s="614"/>
      <c r="J66" s="611"/>
      <c r="K66" s="292"/>
      <c r="L66" s="292"/>
      <c r="M66" s="292"/>
      <c r="N66" s="292"/>
      <c r="O66" s="292"/>
      <c r="P66" s="292"/>
      <c r="Q66" s="292"/>
      <c r="R66" s="292"/>
      <c r="S66" s="292"/>
      <c r="T66" s="292"/>
      <c r="U66" s="292"/>
      <c r="V66" s="292">
        <f t="shared" si="4"/>
        <v>0</v>
      </c>
    </row>
    <row r="67" spans="1:22" ht="12.75">
      <c r="A67" s="290">
        <f>AT3A_Schools_PS!A68</f>
        <v>59</v>
      </c>
      <c r="B67" s="290" t="str">
        <f>AT3A_Schools_PS!B68</f>
        <v>59-PILIBHIT</v>
      </c>
      <c r="C67" s="290">
        <f>AT3A_Schools_PS!H68</f>
        <v>1230</v>
      </c>
      <c r="D67" s="290">
        <f>AT3B_Schools_UPS!H68</f>
        <v>4</v>
      </c>
      <c r="E67" s="290">
        <f>AT3C_Schools_UPS!H68</f>
        <v>609</v>
      </c>
      <c r="F67" s="290">
        <f t="shared" si="2"/>
        <v>1843</v>
      </c>
      <c r="G67" s="290">
        <f>AT3A_Schools_PS!N68+AT3B_Schools_UPS!N68+AT3C_Schools_UPS!N68</f>
        <v>1843</v>
      </c>
      <c r="H67" s="291">
        <f t="shared" si="3"/>
        <v>0</v>
      </c>
      <c r="I67" s="614"/>
      <c r="J67" s="611"/>
      <c r="K67" s="292"/>
      <c r="L67" s="292"/>
      <c r="M67" s="292"/>
      <c r="N67" s="292"/>
      <c r="O67" s="292"/>
      <c r="P67" s="292"/>
      <c r="Q67" s="292"/>
      <c r="R67" s="292"/>
      <c r="S67" s="292"/>
      <c r="T67" s="292"/>
      <c r="U67" s="292"/>
      <c r="V67" s="292">
        <f t="shared" si="4"/>
        <v>0</v>
      </c>
    </row>
    <row r="68" spans="1:22" ht="12.75">
      <c r="A68" s="290">
        <f>AT3A_Schools_PS!A69</f>
        <v>60</v>
      </c>
      <c r="B68" s="290" t="str">
        <f>AT3A_Schools_PS!B69</f>
        <v>60-PRATAPGARH</v>
      </c>
      <c r="C68" s="290">
        <f>AT3A_Schools_PS!H69</f>
        <v>2046</v>
      </c>
      <c r="D68" s="290">
        <f>AT3B_Schools_UPS!H69</f>
        <v>7</v>
      </c>
      <c r="E68" s="290">
        <f>AT3C_Schools_UPS!H69</f>
        <v>896</v>
      </c>
      <c r="F68" s="290">
        <f t="shared" si="2"/>
        <v>2949</v>
      </c>
      <c r="G68" s="290">
        <f>AT3A_Schools_PS!N69+AT3B_Schools_UPS!N69+AT3C_Schools_UPS!N69</f>
        <v>2949</v>
      </c>
      <c r="H68" s="291">
        <f t="shared" si="3"/>
        <v>0</v>
      </c>
      <c r="I68" s="614"/>
      <c r="J68" s="611"/>
      <c r="K68" s="292"/>
      <c r="L68" s="292"/>
      <c r="M68" s="292"/>
      <c r="N68" s="292"/>
      <c r="O68" s="292"/>
      <c r="P68" s="292"/>
      <c r="Q68" s="292"/>
      <c r="R68" s="292"/>
      <c r="S68" s="292"/>
      <c r="T68" s="292"/>
      <c r="U68" s="292"/>
      <c r="V68" s="292">
        <f t="shared" si="4"/>
        <v>0</v>
      </c>
    </row>
    <row r="69" spans="1:22" ht="12.75">
      <c r="A69" s="290">
        <f>AT3A_Schools_PS!A70</f>
        <v>61</v>
      </c>
      <c r="B69" s="290" t="str">
        <f>AT3A_Schools_PS!B70</f>
        <v>61-RAI BAREILY</v>
      </c>
      <c r="C69" s="290">
        <f>AT3A_Schools_PS!H70</f>
        <v>1987</v>
      </c>
      <c r="D69" s="290">
        <f>AT3B_Schools_UPS!H70</f>
        <v>7</v>
      </c>
      <c r="E69" s="290">
        <f>AT3C_Schools_UPS!H70</f>
        <v>711</v>
      </c>
      <c r="F69" s="290">
        <f t="shared" si="2"/>
        <v>2705</v>
      </c>
      <c r="G69" s="290">
        <f>AT3A_Schools_PS!N70+AT3B_Schools_UPS!N70+AT3C_Schools_UPS!N70</f>
        <v>2705</v>
      </c>
      <c r="H69" s="291">
        <f t="shared" si="3"/>
        <v>0</v>
      </c>
      <c r="I69" s="614"/>
      <c r="J69" s="611"/>
      <c r="K69" s="292"/>
      <c r="L69" s="292"/>
      <c r="M69" s="292"/>
      <c r="N69" s="292"/>
      <c r="O69" s="292"/>
      <c r="P69" s="292"/>
      <c r="Q69" s="292"/>
      <c r="R69" s="292"/>
      <c r="S69" s="292"/>
      <c r="T69" s="292"/>
      <c r="U69" s="292"/>
      <c r="V69" s="292">
        <f t="shared" si="4"/>
        <v>0</v>
      </c>
    </row>
    <row r="70" spans="1:22" ht="12.75">
      <c r="A70" s="290">
        <f>AT3A_Schools_PS!A71</f>
        <v>62</v>
      </c>
      <c r="B70" s="290" t="str">
        <f>AT3A_Schools_PS!B71</f>
        <v>62-RAMPUR</v>
      </c>
      <c r="C70" s="290">
        <f>AT3A_Schools_PS!H71</f>
        <v>1364</v>
      </c>
      <c r="D70" s="290">
        <f>AT3B_Schools_UPS!H71</f>
        <v>5</v>
      </c>
      <c r="E70" s="290">
        <f>AT3C_Schools_UPS!H71</f>
        <v>694</v>
      </c>
      <c r="F70" s="290">
        <f t="shared" si="2"/>
        <v>2063</v>
      </c>
      <c r="G70" s="290">
        <f>AT3A_Schools_PS!N71+AT3B_Schools_UPS!N71+AT3C_Schools_UPS!N71</f>
        <v>2063</v>
      </c>
      <c r="H70" s="291">
        <f t="shared" si="3"/>
        <v>0</v>
      </c>
      <c r="I70" s="235"/>
      <c r="J70" s="611"/>
      <c r="K70" s="292"/>
      <c r="L70" s="292"/>
      <c r="M70" s="292"/>
      <c r="N70" s="292"/>
      <c r="O70" s="292"/>
      <c r="P70" s="292"/>
      <c r="Q70" s="292"/>
      <c r="R70" s="292"/>
      <c r="S70" s="292"/>
      <c r="T70" s="292"/>
      <c r="U70" s="292"/>
      <c r="V70" s="292">
        <f t="shared" si="4"/>
        <v>0</v>
      </c>
    </row>
    <row r="71" spans="1:22" ht="12.75">
      <c r="A71" s="290">
        <f>AT3A_Schools_PS!A72</f>
        <v>63</v>
      </c>
      <c r="B71" s="290" t="str">
        <f>AT3A_Schools_PS!B72</f>
        <v>63-SAHARANPUR</v>
      </c>
      <c r="C71" s="290">
        <f>AT3A_Schools_PS!H72</f>
        <v>1363</v>
      </c>
      <c r="D71" s="290">
        <f>AT3B_Schools_UPS!H72</f>
        <v>16</v>
      </c>
      <c r="E71" s="290">
        <f>AT3C_Schools_UPS!H72</f>
        <v>685</v>
      </c>
      <c r="F71" s="290">
        <f t="shared" si="2"/>
        <v>2064</v>
      </c>
      <c r="G71" s="290">
        <f>AT3A_Schools_PS!N72+AT3B_Schools_UPS!N72+AT3C_Schools_UPS!N72</f>
        <v>2064</v>
      </c>
      <c r="H71" s="291">
        <f t="shared" si="3"/>
        <v>0</v>
      </c>
      <c r="I71" s="235"/>
      <c r="J71" s="611"/>
      <c r="K71" s="292"/>
      <c r="L71" s="292"/>
      <c r="M71" s="292"/>
      <c r="N71" s="292"/>
      <c r="O71" s="292"/>
      <c r="P71" s="292"/>
      <c r="Q71" s="292"/>
      <c r="R71" s="292"/>
      <c r="S71" s="292"/>
      <c r="T71" s="292"/>
      <c r="U71" s="292"/>
      <c r="V71" s="292">
        <f t="shared" si="4"/>
        <v>0</v>
      </c>
    </row>
    <row r="72" spans="1:22" ht="12.75">
      <c r="A72" s="290">
        <f>AT3A_Schools_PS!A73</f>
        <v>64</v>
      </c>
      <c r="B72" s="290" t="str">
        <f>AT3A_Schools_PS!B73</f>
        <v>64-SANTKABIR NAGAR</v>
      </c>
      <c r="C72" s="290">
        <f>AT3A_Schools_PS!H73</f>
        <v>1075</v>
      </c>
      <c r="D72" s="290">
        <f>AT3B_Schools_UPS!H73</f>
        <v>16</v>
      </c>
      <c r="E72" s="290">
        <f>AT3C_Schools_UPS!H73</f>
        <v>512</v>
      </c>
      <c r="F72" s="290">
        <f t="shared" si="2"/>
        <v>1603</v>
      </c>
      <c r="G72" s="290">
        <f>AT3A_Schools_PS!N73+AT3B_Schools_UPS!N73+AT3C_Schools_UPS!N73</f>
        <v>1603</v>
      </c>
      <c r="H72" s="291">
        <f t="shared" si="3"/>
        <v>0</v>
      </c>
      <c r="I72" s="235"/>
      <c r="J72" s="611"/>
      <c r="K72" s="292"/>
      <c r="L72" s="292"/>
      <c r="M72" s="292"/>
      <c r="N72" s="292"/>
      <c r="O72" s="292"/>
      <c r="P72" s="292"/>
      <c r="Q72" s="292"/>
      <c r="R72" s="292"/>
      <c r="S72" s="292"/>
      <c r="T72" s="292"/>
      <c r="U72" s="292"/>
      <c r="V72" s="292">
        <f t="shared" si="4"/>
        <v>0</v>
      </c>
    </row>
    <row r="73" spans="1:22" ht="12.75">
      <c r="A73" s="290">
        <f>AT3A_Schools_PS!A74</f>
        <v>65</v>
      </c>
      <c r="B73" s="290" t="str">
        <f>AT3A_Schools_PS!B74</f>
        <v>65-SHAHJAHANPUR</v>
      </c>
      <c r="C73" s="290">
        <f>AT3A_Schools_PS!H74</f>
        <v>2292</v>
      </c>
      <c r="D73" s="290">
        <f>AT3B_Schools_UPS!H74</f>
        <v>21</v>
      </c>
      <c r="E73" s="290">
        <f>AT3C_Schools_UPS!H74</f>
        <v>961</v>
      </c>
      <c r="F73" s="290">
        <f t="shared" si="2"/>
        <v>3274</v>
      </c>
      <c r="G73" s="290">
        <f>AT3A_Schools_PS!N74+AT3B_Schools_UPS!N74+AT3C_Schools_UPS!N74</f>
        <v>3274</v>
      </c>
      <c r="H73" s="291">
        <f t="shared" si="3"/>
        <v>0</v>
      </c>
      <c r="I73" s="235"/>
      <c r="J73" s="611"/>
      <c r="K73" s="292"/>
      <c r="L73" s="292"/>
      <c r="M73" s="292"/>
      <c r="N73" s="292"/>
      <c r="O73" s="292"/>
      <c r="P73" s="292"/>
      <c r="Q73" s="292"/>
      <c r="R73" s="292"/>
      <c r="S73" s="292"/>
      <c r="T73" s="292"/>
      <c r="U73" s="292"/>
      <c r="V73" s="292">
        <f t="shared" si="4"/>
        <v>0</v>
      </c>
    </row>
    <row r="74" spans="1:22" ht="51">
      <c r="A74" s="290">
        <f>AT3A_Schools_PS!A75</f>
        <v>66</v>
      </c>
      <c r="B74" s="290" t="str">
        <f>AT3A_Schools_PS!B75</f>
        <v>66-SHRAWASTI</v>
      </c>
      <c r="C74" s="290">
        <f>AT3A_Schools_PS!H75</f>
        <v>888</v>
      </c>
      <c r="D74" s="290">
        <f>AT3B_Schools_UPS!H75</f>
        <v>2</v>
      </c>
      <c r="E74" s="290">
        <f>AT3C_Schools_UPS!H75</f>
        <v>407</v>
      </c>
      <c r="F74" s="290">
        <f t="shared" si="2"/>
        <v>1297</v>
      </c>
      <c r="G74" s="290">
        <f>AT3A_Schools_PS!N75+AT3B_Schools_UPS!N75+AT3C_Schools_UPS!N75</f>
        <v>1295</v>
      </c>
      <c r="H74" s="291">
        <f t="shared" si="3"/>
        <v>2</v>
      </c>
      <c r="I74" s="235" t="s">
        <v>1287</v>
      </c>
      <c r="J74" s="611"/>
      <c r="K74" s="292">
        <v>1</v>
      </c>
      <c r="L74" s="292"/>
      <c r="M74" s="292"/>
      <c r="N74" s="292"/>
      <c r="O74" s="292"/>
      <c r="P74" s="292"/>
      <c r="Q74" s="292"/>
      <c r="R74" s="292"/>
      <c r="S74" s="292"/>
      <c r="T74" s="292"/>
      <c r="U74" s="292">
        <v>1</v>
      </c>
      <c r="V74" s="292">
        <f t="shared" ref="V74:V83" si="5">SUM(J74:U74)</f>
        <v>2</v>
      </c>
    </row>
    <row r="75" spans="1:22" ht="38.25">
      <c r="A75" s="290">
        <f>AT3A_Schools_PS!A76</f>
        <v>67</v>
      </c>
      <c r="B75" s="290" t="str">
        <f>AT3A_Schools_PS!B76</f>
        <v>67-SIDDHARTHNAGAR</v>
      </c>
      <c r="C75" s="290">
        <f>AT3A_Schools_PS!H76</f>
        <v>1925</v>
      </c>
      <c r="D75" s="290">
        <f>AT3B_Schools_UPS!H76</f>
        <v>16</v>
      </c>
      <c r="E75" s="290">
        <f>AT3C_Schools_UPS!H76</f>
        <v>812</v>
      </c>
      <c r="F75" s="290">
        <f t="shared" si="2"/>
        <v>2753</v>
      </c>
      <c r="G75" s="290">
        <f>AT3A_Schools_PS!N76+AT3B_Schools_UPS!N76+AT3C_Schools_UPS!N76</f>
        <v>2752</v>
      </c>
      <c r="H75" s="291">
        <f t="shared" si="3"/>
        <v>1</v>
      </c>
      <c r="I75" s="235" t="s">
        <v>1288</v>
      </c>
      <c r="J75" s="611"/>
      <c r="K75" s="292"/>
      <c r="L75" s="292">
        <v>1</v>
      </c>
      <c r="M75" s="292"/>
      <c r="N75" s="292"/>
      <c r="O75" s="292"/>
      <c r="P75" s="292"/>
      <c r="Q75" s="292"/>
      <c r="R75" s="292"/>
      <c r="S75" s="292"/>
      <c r="T75" s="292"/>
      <c r="U75" s="292"/>
      <c r="V75" s="292">
        <f t="shared" si="5"/>
        <v>1</v>
      </c>
    </row>
    <row r="76" spans="1:22" ht="38.25">
      <c r="A76" s="290">
        <f>AT3A_Schools_PS!A77</f>
        <v>68</v>
      </c>
      <c r="B76" s="290" t="str">
        <f>AT3A_Schools_PS!B77</f>
        <v>68-SITAPUR</v>
      </c>
      <c r="C76" s="290">
        <f>AT3A_Schools_PS!H77</f>
        <v>3020</v>
      </c>
      <c r="D76" s="290">
        <f>AT3B_Schools_UPS!H77</f>
        <v>23</v>
      </c>
      <c r="E76" s="290">
        <f>AT3C_Schools_UPS!H77</f>
        <v>1297</v>
      </c>
      <c r="F76" s="290">
        <f t="shared" si="2"/>
        <v>4340</v>
      </c>
      <c r="G76" s="290">
        <f>AT3A_Schools_PS!N77+AT3B_Schools_UPS!N77+AT3C_Schools_UPS!N77</f>
        <v>4338</v>
      </c>
      <c r="H76" s="291">
        <f t="shared" si="3"/>
        <v>2</v>
      </c>
      <c r="I76" s="235" t="s">
        <v>1289</v>
      </c>
      <c r="J76" s="611"/>
      <c r="K76" s="292"/>
      <c r="L76" s="292"/>
      <c r="M76" s="292"/>
      <c r="N76" s="292">
        <v>2</v>
      </c>
      <c r="O76" s="292"/>
      <c r="P76" s="292"/>
      <c r="Q76" s="292"/>
      <c r="R76" s="292"/>
      <c r="S76" s="292"/>
      <c r="T76" s="292"/>
      <c r="U76" s="292"/>
      <c r="V76" s="292">
        <f t="shared" si="5"/>
        <v>2</v>
      </c>
    </row>
    <row r="77" spans="1:22" ht="12.75">
      <c r="A77" s="290">
        <f>AT3A_Schools_PS!A78</f>
        <v>69</v>
      </c>
      <c r="B77" s="290" t="str">
        <f>AT3A_Schools_PS!B78</f>
        <v>69-SONBHADRA</v>
      </c>
      <c r="C77" s="290">
        <f>AT3A_Schools_PS!H78</f>
        <v>1811</v>
      </c>
      <c r="D77" s="290">
        <f>AT3B_Schools_UPS!H78</f>
        <v>0</v>
      </c>
      <c r="E77" s="290">
        <f>AT3C_Schools_UPS!H78</f>
        <v>679</v>
      </c>
      <c r="F77" s="290">
        <f t="shared" si="2"/>
        <v>2490</v>
      </c>
      <c r="G77" s="290">
        <f>AT3A_Schools_PS!N78+AT3B_Schools_UPS!N78+AT3C_Schools_UPS!N78</f>
        <v>2490</v>
      </c>
      <c r="H77" s="291">
        <f t="shared" si="3"/>
        <v>0</v>
      </c>
      <c r="I77" s="235"/>
      <c r="J77" s="611"/>
      <c r="K77" s="292"/>
      <c r="L77" s="292"/>
      <c r="M77" s="292"/>
      <c r="N77" s="292"/>
      <c r="O77" s="292"/>
      <c r="P77" s="292"/>
      <c r="Q77" s="292"/>
      <c r="R77" s="292"/>
      <c r="S77" s="292"/>
      <c r="T77" s="292"/>
      <c r="U77" s="292"/>
      <c r="V77" s="292">
        <f t="shared" si="5"/>
        <v>0</v>
      </c>
    </row>
    <row r="78" spans="1:22" ht="25.5">
      <c r="A78" s="290">
        <f>AT3A_Schools_PS!A79</f>
        <v>70</v>
      </c>
      <c r="B78" s="290" t="str">
        <f>AT3A_Schools_PS!B79</f>
        <v>70-SULTANPUR</v>
      </c>
      <c r="C78" s="290">
        <f>AT3A_Schools_PS!H79</f>
        <v>1730</v>
      </c>
      <c r="D78" s="290">
        <f>AT3B_Schools_UPS!H79</f>
        <v>9</v>
      </c>
      <c r="E78" s="290">
        <f>AT3C_Schools_UPS!H79</f>
        <v>733</v>
      </c>
      <c r="F78" s="290">
        <f t="shared" si="2"/>
        <v>2472</v>
      </c>
      <c r="G78" s="290">
        <f>AT3A_Schools_PS!N79+AT3B_Schools_UPS!N79+AT3C_Schools_UPS!N79</f>
        <v>2471</v>
      </c>
      <c r="H78" s="291">
        <f t="shared" si="3"/>
        <v>1</v>
      </c>
      <c r="I78" s="409" t="s">
        <v>1290</v>
      </c>
      <c r="J78" s="611"/>
      <c r="K78" s="292">
        <v>1</v>
      </c>
      <c r="L78" s="292"/>
      <c r="M78" s="292"/>
      <c r="N78" s="292"/>
      <c r="O78" s="292"/>
      <c r="P78" s="292"/>
      <c r="Q78" s="292"/>
      <c r="R78" s="292"/>
      <c r="S78" s="292"/>
      <c r="T78" s="292"/>
      <c r="U78" s="292"/>
      <c r="V78" s="292">
        <f t="shared" si="5"/>
        <v>1</v>
      </c>
    </row>
    <row r="79" spans="1:22" ht="12.75">
      <c r="A79" s="290">
        <f>AT3A_Schools_PS!A80</f>
        <v>71</v>
      </c>
      <c r="B79" s="290" t="str">
        <f>AT3A_Schools_PS!B80</f>
        <v>71-UNNAO</v>
      </c>
      <c r="C79" s="290">
        <f>AT3A_Schools_PS!H80</f>
        <v>2309</v>
      </c>
      <c r="D79" s="290">
        <f>AT3B_Schools_UPS!H80</f>
        <v>2</v>
      </c>
      <c r="E79" s="290">
        <f>AT3C_Schools_UPS!H80</f>
        <v>929</v>
      </c>
      <c r="F79" s="290">
        <f t="shared" si="2"/>
        <v>3240</v>
      </c>
      <c r="G79" s="290">
        <f>AT3A_Schools_PS!N80+AT3B_Schools_UPS!N80+AT3C_Schools_UPS!N80</f>
        <v>3240</v>
      </c>
      <c r="H79" s="291">
        <f t="shared" si="3"/>
        <v>0</v>
      </c>
      <c r="I79" s="235"/>
      <c r="J79" s="611"/>
      <c r="K79" s="292"/>
      <c r="L79" s="292"/>
      <c r="M79" s="292"/>
      <c r="N79" s="292"/>
      <c r="O79" s="292"/>
      <c r="P79" s="292"/>
      <c r="Q79" s="292"/>
      <c r="R79" s="292"/>
      <c r="S79" s="292"/>
      <c r="T79" s="292"/>
      <c r="U79" s="292"/>
      <c r="V79" s="292">
        <f t="shared" si="5"/>
        <v>0</v>
      </c>
    </row>
    <row r="80" spans="1:22" ht="12.75">
      <c r="A80" s="290">
        <f>AT3A_Schools_PS!A81</f>
        <v>72</v>
      </c>
      <c r="B80" s="290" t="str">
        <f>AT3A_Schools_PS!B81</f>
        <v>72-VARANASI</v>
      </c>
      <c r="C80" s="290">
        <f>AT3A_Schools_PS!H81</f>
        <v>1025</v>
      </c>
      <c r="D80" s="290">
        <f>AT3B_Schools_UPS!H81</f>
        <v>69</v>
      </c>
      <c r="E80" s="290">
        <f>AT3C_Schools_UPS!H81</f>
        <v>516</v>
      </c>
      <c r="F80" s="290">
        <f t="shared" si="2"/>
        <v>1610</v>
      </c>
      <c r="G80" s="290">
        <f>AT3A_Schools_PS!N81+AT3B_Schools_UPS!N81+AT3C_Schools_UPS!N81</f>
        <v>1610</v>
      </c>
      <c r="H80" s="291">
        <f t="shared" si="3"/>
        <v>0</v>
      </c>
      <c r="I80" s="235"/>
      <c r="J80" s="611"/>
      <c r="K80" s="292"/>
      <c r="L80" s="292"/>
      <c r="M80" s="292"/>
      <c r="N80" s="292"/>
      <c r="O80" s="292"/>
      <c r="P80" s="292"/>
      <c r="Q80" s="292"/>
      <c r="R80" s="292"/>
      <c r="S80" s="292"/>
      <c r="T80" s="292"/>
      <c r="U80" s="292"/>
      <c r="V80" s="292">
        <f t="shared" si="5"/>
        <v>0</v>
      </c>
    </row>
    <row r="81" spans="1:22" ht="12.75">
      <c r="A81" s="290">
        <f>AT3A_Schools_PS!A82</f>
        <v>73</v>
      </c>
      <c r="B81" s="290" t="str">
        <f>AT3A_Schools_PS!B82</f>
        <v>73-SAMBHAL</v>
      </c>
      <c r="C81" s="290">
        <f>AT3A_Schools_PS!H82</f>
        <v>1049</v>
      </c>
      <c r="D81" s="290">
        <f>AT3B_Schools_UPS!H82</f>
        <v>6</v>
      </c>
      <c r="E81" s="290">
        <f>AT3C_Schools_UPS!H82</f>
        <v>527</v>
      </c>
      <c r="F81" s="290">
        <f t="shared" si="2"/>
        <v>1582</v>
      </c>
      <c r="G81" s="290">
        <f>AT3A_Schools_PS!N82+AT3B_Schools_UPS!N82+AT3C_Schools_UPS!N82</f>
        <v>1582</v>
      </c>
      <c r="H81" s="291">
        <f t="shared" si="3"/>
        <v>0</v>
      </c>
      <c r="I81" s="235"/>
      <c r="J81" s="611"/>
      <c r="K81" s="292"/>
      <c r="L81" s="292"/>
      <c r="M81" s="292"/>
      <c r="N81" s="292"/>
      <c r="O81" s="292"/>
      <c r="P81" s="292"/>
      <c r="Q81" s="292"/>
      <c r="R81" s="292"/>
      <c r="S81" s="292"/>
      <c r="T81" s="292"/>
      <c r="U81" s="292"/>
      <c r="V81" s="292">
        <f t="shared" si="5"/>
        <v>0</v>
      </c>
    </row>
    <row r="82" spans="1:22" ht="12.75">
      <c r="A82" s="290">
        <f>AT3A_Schools_PS!A83</f>
        <v>74</v>
      </c>
      <c r="B82" s="290" t="str">
        <f>AT3A_Schools_PS!B83</f>
        <v>74-HAPUR</v>
      </c>
      <c r="C82" s="290">
        <f>AT3A_Schools_PS!H83</f>
        <v>429</v>
      </c>
      <c r="D82" s="290">
        <f>AT3B_Schools_UPS!H83</f>
        <v>8</v>
      </c>
      <c r="E82" s="290">
        <f>AT3C_Schools_UPS!H83</f>
        <v>263</v>
      </c>
      <c r="F82" s="290">
        <f t="shared" si="2"/>
        <v>700</v>
      </c>
      <c r="G82" s="290">
        <f>AT3A_Schools_PS!N83+AT3B_Schools_UPS!N83+AT3C_Schools_UPS!N83</f>
        <v>700</v>
      </c>
      <c r="H82" s="291">
        <f t="shared" si="3"/>
        <v>0</v>
      </c>
      <c r="I82" s="235"/>
      <c r="J82" s="611"/>
      <c r="K82" s="292"/>
      <c r="L82" s="292"/>
      <c r="M82" s="292"/>
      <c r="N82" s="292"/>
      <c r="O82" s="292"/>
      <c r="P82" s="292"/>
      <c r="Q82" s="292"/>
      <c r="R82" s="292"/>
      <c r="S82" s="292"/>
      <c r="T82" s="292"/>
      <c r="U82" s="292"/>
      <c r="V82" s="292">
        <f t="shared" si="5"/>
        <v>0</v>
      </c>
    </row>
    <row r="83" spans="1:22" ht="12.75">
      <c r="A83" s="290">
        <f>AT3A_Schools_PS!A84</f>
        <v>75</v>
      </c>
      <c r="B83" s="290" t="str">
        <f>AT3A_Schools_PS!B84</f>
        <v>75-SHAMLI</v>
      </c>
      <c r="C83" s="290">
        <f>AT3A_Schools_PS!H84</f>
        <v>538</v>
      </c>
      <c r="D83" s="290">
        <f>AT3B_Schools_UPS!H84</f>
        <v>4</v>
      </c>
      <c r="E83" s="290">
        <f>AT3C_Schools_UPS!H84</f>
        <v>258</v>
      </c>
      <c r="F83" s="290">
        <f t="shared" si="2"/>
        <v>800</v>
      </c>
      <c r="G83" s="290">
        <f>AT3A_Schools_PS!N84+AT3B_Schools_UPS!N84+AT3C_Schools_UPS!N84</f>
        <v>800</v>
      </c>
      <c r="H83" s="291">
        <f t="shared" si="3"/>
        <v>0</v>
      </c>
      <c r="I83" s="235"/>
      <c r="J83" s="611"/>
      <c r="K83" s="292"/>
      <c r="L83" s="292"/>
      <c r="M83" s="292"/>
      <c r="N83" s="292"/>
      <c r="O83" s="292"/>
      <c r="P83" s="292"/>
      <c r="Q83" s="292"/>
      <c r="R83" s="292"/>
      <c r="S83" s="292"/>
      <c r="T83" s="292"/>
      <c r="U83" s="292"/>
      <c r="V83" s="292">
        <f t="shared" si="5"/>
        <v>0</v>
      </c>
    </row>
    <row r="84" spans="1:22" ht="39.75" customHeight="1">
      <c r="A84" s="699" t="s">
        <v>1291</v>
      </c>
      <c r="B84" s="700"/>
      <c r="C84" s="700"/>
      <c r="D84" s="700"/>
      <c r="E84" s="700"/>
      <c r="F84" s="700"/>
      <c r="G84" s="700"/>
      <c r="H84" s="700"/>
      <c r="I84" s="700"/>
    </row>
    <row r="85" spans="1:22" ht="12.75"/>
    <row r="86" spans="1:22" ht="12.75"/>
    <row r="87" spans="1:22" ht="12.75"/>
    <row r="88" spans="1:22" ht="12.75"/>
    <row r="89" spans="1:22" ht="12.75">
      <c r="A89" s="197" t="str">
        <f>'AT-1'!A46</f>
        <v>Date:</v>
      </c>
      <c r="G89" s="294"/>
      <c r="H89" s="294" t="str">
        <f>'AT-1'!J46</f>
        <v>(Signature)</v>
      </c>
    </row>
    <row r="90" spans="1:22" ht="12.75">
      <c r="A90" s="197" t="str">
        <f>'AT-1'!A47</f>
        <v>Place: LUCKNOW</v>
      </c>
      <c r="G90" s="294"/>
      <c r="H90" s="294" t="str">
        <f>'AT-1'!J47</f>
        <v>Secretary Basic Education Department</v>
      </c>
    </row>
    <row r="91" spans="1:22" ht="12.75">
      <c r="G91" s="294" t="str">
        <f>'AT-1'!I48</f>
        <v>Seal:</v>
      </c>
      <c r="H91" s="294"/>
    </row>
  </sheetData>
  <mergeCells count="4">
    <mergeCell ref="A84:I84"/>
    <mergeCell ref="A2:I2"/>
    <mergeCell ref="A4:I4"/>
    <mergeCell ref="A3:I3"/>
  </mergeCells>
  <conditionalFormatting sqref="C9:G83">
    <cfRule type="cellIs" dxfId="21" priority="3" operator="equal">
      <formula>0</formula>
    </cfRule>
  </conditionalFormatting>
  <conditionalFormatting sqref="R9:R83">
    <cfRule type="cellIs" dxfId="20" priority="2" operator="notEqual">
      <formula>H9</formula>
    </cfRule>
  </conditionalFormatting>
  <conditionalFormatting sqref="V9:V83">
    <cfRule type="cellIs" dxfId="19" priority="1" operator="notEqual">
      <formula>H9</formula>
    </cfRule>
  </conditionalFormatting>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0.xml><?xml version="1.0" encoding="utf-8"?>
<worksheet xmlns="http://schemas.openxmlformats.org/spreadsheetml/2006/main" xmlns:r="http://schemas.openxmlformats.org/officeDocument/2006/relationships">
  <sheetPr>
    <tabColor rgb="FF00B050"/>
    <outlinePr summaryBelow="0" summaryRight="0"/>
  </sheetPr>
  <dimension ref="A1:F46"/>
  <sheetViews>
    <sheetView view="pageBreakPreview" topLeftCell="A13" zoomScaleSheetLayoutView="100" workbookViewId="0">
      <selection activeCell="A32" sqref="A32"/>
    </sheetView>
  </sheetViews>
  <sheetFormatPr defaultColWidth="14.42578125" defaultRowHeight="15.75" customHeight="1"/>
  <cols>
    <col min="1" max="1" width="62.140625" customWidth="1"/>
    <col min="2" max="2" width="18.7109375" customWidth="1"/>
    <col min="3" max="4" width="15.5703125" customWidth="1"/>
  </cols>
  <sheetData>
    <row r="1" spans="1:6" ht="12.75">
      <c r="A1" s="34"/>
      <c r="B1" s="34"/>
      <c r="C1" s="34"/>
      <c r="D1" s="34"/>
      <c r="E1" s="34"/>
      <c r="F1" s="50" t="s">
        <v>569</v>
      </c>
    </row>
    <row r="2" spans="1:6" ht="12.75">
      <c r="A2" s="739" t="str">
        <f>'AT-2-S1 BUDGET'!A2</f>
        <v>[Mid Day Meal Scheme, U.P.]</v>
      </c>
      <c r="B2" s="666"/>
      <c r="C2" s="666"/>
      <c r="D2" s="666"/>
      <c r="E2" s="666"/>
      <c r="F2" s="666"/>
    </row>
    <row r="3" spans="1:6" ht="23.25">
      <c r="A3" s="737" t="str">
        <f>'AT-2-S1 BUDGET'!A3</f>
        <v>Annual Work Plan and Budget 2019-20</v>
      </c>
      <c r="B3" s="666"/>
      <c r="C3" s="666"/>
      <c r="D3" s="666"/>
      <c r="E3" s="666"/>
      <c r="F3" s="666"/>
    </row>
    <row r="4" spans="1:6" ht="12.75">
      <c r="A4" s="754" t="s">
        <v>570</v>
      </c>
      <c r="B4" s="666"/>
      <c r="C4" s="666"/>
      <c r="D4" s="666"/>
      <c r="E4" s="666"/>
      <c r="F4" s="666"/>
    </row>
    <row r="5" spans="1:6">
      <c r="A5" s="68" t="str">
        <f>AT_2A_fundflow!A5</f>
        <v>State: UTTAR PRADESH</v>
      </c>
      <c r="B5" s="34"/>
      <c r="C5" s="34"/>
      <c r="D5" s="34"/>
      <c r="E5" s="34"/>
      <c r="F5" s="34"/>
    </row>
    <row r="6" spans="1:6" ht="15.75" customHeight="1">
      <c r="A6" s="61"/>
      <c r="B6" s="44" t="s">
        <v>571</v>
      </c>
      <c r="C6" s="44" t="s">
        <v>572</v>
      </c>
      <c r="D6" s="44" t="s">
        <v>573</v>
      </c>
      <c r="E6" s="34"/>
      <c r="F6" s="34"/>
    </row>
    <row r="7" spans="1:6" ht="15.75" customHeight="1">
      <c r="A7" s="48" t="s">
        <v>574</v>
      </c>
      <c r="B7" s="45" t="s">
        <v>575</v>
      </c>
      <c r="C7" s="45" t="s">
        <v>576</v>
      </c>
      <c r="D7" s="45" t="s">
        <v>577</v>
      </c>
      <c r="E7" s="40"/>
      <c r="F7" s="34"/>
    </row>
    <row r="8" spans="1:6" ht="15.75" customHeight="1">
      <c r="A8" s="48" t="s">
        <v>578</v>
      </c>
      <c r="B8" s="45" t="s">
        <v>579</v>
      </c>
      <c r="C8" s="45" t="s">
        <v>580</v>
      </c>
      <c r="D8" s="45" t="s">
        <v>581</v>
      </c>
      <c r="E8" s="34"/>
      <c r="F8" s="34"/>
    </row>
    <row r="9" spans="1:6" ht="15.75" customHeight="1">
      <c r="A9" s="48" t="s">
        <v>582</v>
      </c>
      <c r="B9" s="55"/>
      <c r="C9" s="55"/>
      <c r="D9" s="55"/>
      <c r="E9" s="34"/>
      <c r="F9" s="34"/>
    </row>
    <row r="10" spans="1:6" ht="15.75" customHeight="1">
      <c r="A10" s="48" t="s">
        <v>583</v>
      </c>
      <c r="B10" s="45" t="s">
        <v>584</v>
      </c>
      <c r="C10" s="55"/>
      <c r="D10" s="55"/>
      <c r="E10" s="34"/>
      <c r="F10" s="34"/>
    </row>
    <row r="11" spans="1:6" ht="15.75" customHeight="1">
      <c r="A11" s="48" t="s">
        <v>585</v>
      </c>
      <c r="B11" s="45" t="s">
        <v>584</v>
      </c>
      <c r="C11" s="55"/>
      <c r="D11" s="55"/>
      <c r="E11" s="34"/>
      <c r="F11" s="34"/>
    </row>
    <row r="12" spans="1:6" ht="15.75" customHeight="1">
      <c r="A12" s="48" t="s">
        <v>586</v>
      </c>
      <c r="B12" s="45" t="s">
        <v>587</v>
      </c>
      <c r="C12" s="55"/>
      <c r="D12" s="55"/>
      <c r="E12" s="34"/>
      <c r="F12" s="34"/>
    </row>
    <row r="13" spans="1:6" ht="15.75" customHeight="1">
      <c r="A13" s="48" t="s">
        <v>588</v>
      </c>
      <c r="B13" s="45" t="s">
        <v>584</v>
      </c>
      <c r="C13" s="55"/>
      <c r="D13" s="55"/>
      <c r="E13" s="34"/>
      <c r="F13" s="34"/>
    </row>
    <row r="14" spans="1:6" ht="15.75" customHeight="1">
      <c r="A14" s="48" t="s">
        <v>589</v>
      </c>
      <c r="B14" s="45" t="s">
        <v>584</v>
      </c>
      <c r="C14" s="55"/>
      <c r="D14" s="55"/>
      <c r="E14" s="34"/>
      <c r="F14" s="34"/>
    </row>
    <row r="15" spans="1:6" ht="15.75" customHeight="1">
      <c r="A15" s="48" t="s">
        <v>590</v>
      </c>
      <c r="B15" s="45" t="s">
        <v>584</v>
      </c>
      <c r="C15" s="55"/>
      <c r="D15" s="55"/>
      <c r="E15" s="34"/>
      <c r="F15" s="34"/>
    </row>
    <row r="16" spans="1:6" ht="15.75" customHeight="1">
      <c r="A16" s="48" t="s">
        <v>591</v>
      </c>
      <c r="B16" s="45" t="s">
        <v>587</v>
      </c>
      <c r="C16" s="55"/>
      <c r="D16" s="55"/>
      <c r="E16" s="34"/>
      <c r="F16" s="34"/>
    </row>
    <row r="17" spans="1:6" ht="15.75" customHeight="1">
      <c r="A17" s="48" t="s">
        <v>592</v>
      </c>
      <c r="B17" s="45" t="s">
        <v>584</v>
      </c>
      <c r="C17" s="45" t="s">
        <v>584</v>
      </c>
      <c r="D17" s="45" t="s">
        <v>584</v>
      </c>
      <c r="E17" s="34"/>
      <c r="F17" s="34"/>
    </row>
    <row r="18" spans="1:6" ht="15.75" customHeight="1">
      <c r="A18" s="34"/>
      <c r="B18" s="34"/>
      <c r="C18" s="34"/>
      <c r="D18" s="34"/>
      <c r="E18" s="34"/>
      <c r="F18" s="34"/>
    </row>
    <row r="19" spans="1:6">
      <c r="A19" s="793" t="s">
        <v>593</v>
      </c>
      <c r="B19" s="666"/>
      <c r="C19" s="666"/>
      <c r="D19" s="666"/>
      <c r="E19" s="666"/>
      <c r="F19" s="666"/>
    </row>
    <row r="20" spans="1:6" ht="15.75" customHeight="1">
      <c r="A20" s="34"/>
      <c r="B20" s="34"/>
      <c r="C20" s="34"/>
      <c r="D20" s="34"/>
      <c r="E20" s="51"/>
      <c r="F20" s="42" t="str">
        <f>AT_2A_fundflow!U5</f>
        <v>(For the Period 01.04.18 to 31.03.19)</v>
      </c>
    </row>
    <row r="21" spans="1:6" ht="47.25" customHeight="1">
      <c r="A21" s="44" t="s">
        <v>594</v>
      </c>
      <c r="B21" s="44" t="s">
        <v>595</v>
      </c>
      <c r="C21" s="44" t="s">
        <v>596</v>
      </c>
      <c r="D21" s="44" t="s">
        <v>597</v>
      </c>
      <c r="E21" s="44" t="s">
        <v>598</v>
      </c>
      <c r="F21" s="44" t="s">
        <v>599</v>
      </c>
    </row>
    <row r="22" spans="1:6" ht="12.75">
      <c r="A22" s="48" t="s">
        <v>600</v>
      </c>
      <c r="B22" s="55"/>
      <c r="C22" s="55">
        <v>234</v>
      </c>
      <c r="D22" s="23" t="s">
        <v>73</v>
      </c>
      <c r="E22" s="59" t="s">
        <v>601</v>
      </c>
      <c r="F22" s="55"/>
    </row>
    <row r="23" spans="1:6" ht="12.75">
      <c r="A23" s="48" t="s">
        <v>602</v>
      </c>
      <c r="B23" s="55"/>
      <c r="C23" s="55">
        <v>132</v>
      </c>
      <c r="D23" s="23" t="s">
        <v>73</v>
      </c>
      <c r="E23" s="59" t="s">
        <v>601</v>
      </c>
      <c r="F23" s="55"/>
    </row>
    <row r="24" spans="1:6" ht="12.75">
      <c r="A24" s="48" t="s">
        <v>603</v>
      </c>
      <c r="B24" s="55"/>
      <c r="C24" s="55">
        <v>21</v>
      </c>
      <c r="D24" s="23" t="s">
        <v>73</v>
      </c>
      <c r="E24" s="59" t="s">
        <v>601</v>
      </c>
      <c r="F24" s="55"/>
    </row>
    <row r="25" spans="1:6" ht="12.75">
      <c r="A25" s="48" t="s">
        <v>604</v>
      </c>
      <c r="B25" s="55"/>
      <c r="C25" s="55">
        <v>398</v>
      </c>
      <c r="D25" s="23" t="s">
        <v>73</v>
      </c>
      <c r="E25" s="59" t="s">
        <v>601</v>
      </c>
      <c r="F25" s="55"/>
    </row>
    <row r="26" spans="1:6" ht="12.75">
      <c r="A26" s="48" t="s">
        <v>605</v>
      </c>
      <c r="B26" s="55"/>
      <c r="C26" s="55">
        <v>12</v>
      </c>
      <c r="D26" s="23" t="s">
        <v>73</v>
      </c>
      <c r="E26" s="59" t="s">
        <v>601</v>
      </c>
      <c r="F26" s="55"/>
    </row>
    <row r="27" spans="1:6" ht="12.75">
      <c r="A27" s="48" t="s">
        <v>606</v>
      </c>
      <c r="B27" s="55"/>
      <c r="C27" s="55">
        <v>0</v>
      </c>
      <c r="D27" s="23" t="s">
        <v>73</v>
      </c>
      <c r="E27" s="59" t="s">
        <v>601</v>
      </c>
      <c r="F27" s="55"/>
    </row>
    <row r="28" spans="1:6" ht="12.75">
      <c r="A28" s="48" t="s">
        <v>607</v>
      </c>
      <c r="B28" s="55"/>
      <c r="C28" s="55">
        <v>32</v>
      </c>
      <c r="D28" s="23" t="s">
        <v>73</v>
      </c>
      <c r="E28" s="59" t="s">
        <v>601</v>
      </c>
      <c r="F28" s="55"/>
    </row>
    <row r="29" spans="1:6" ht="12.75">
      <c r="A29" s="48" t="s">
        <v>608</v>
      </c>
      <c r="B29" s="55"/>
      <c r="C29" s="55">
        <v>0</v>
      </c>
      <c r="D29" s="23" t="s">
        <v>73</v>
      </c>
      <c r="E29" s="59" t="s">
        <v>601</v>
      </c>
      <c r="F29" s="55"/>
    </row>
    <row r="30" spans="1:6" ht="12.75">
      <c r="A30" s="48" t="s">
        <v>609</v>
      </c>
      <c r="B30" s="55"/>
      <c r="C30" s="55">
        <v>10</v>
      </c>
      <c r="D30" s="23" t="s">
        <v>73</v>
      </c>
      <c r="E30" s="59" t="s">
        <v>601</v>
      </c>
      <c r="F30" s="55"/>
    </row>
    <row r="31" spans="1:6" ht="12.75">
      <c r="A31" s="48" t="s">
        <v>610</v>
      </c>
      <c r="B31" s="55"/>
      <c r="C31" s="55">
        <v>22</v>
      </c>
      <c r="D31" s="23" t="s">
        <v>73</v>
      </c>
      <c r="E31" s="59" t="s">
        <v>601</v>
      </c>
      <c r="F31" s="55"/>
    </row>
    <row r="32" spans="1:6" ht="12.75">
      <c r="A32" s="48" t="s">
        <v>611</v>
      </c>
      <c r="B32" s="55"/>
      <c r="C32" s="55">
        <v>0</v>
      </c>
      <c r="D32" s="23" t="s">
        <v>73</v>
      </c>
      <c r="E32" s="59" t="s">
        <v>601</v>
      </c>
      <c r="F32" s="55"/>
    </row>
    <row r="33" spans="1:6" ht="12.75">
      <c r="A33" s="48" t="s">
        <v>612</v>
      </c>
      <c r="B33" s="55"/>
      <c r="C33" s="55">
        <v>0</v>
      </c>
      <c r="D33" s="23" t="s">
        <v>73</v>
      </c>
      <c r="E33" s="59" t="s">
        <v>601</v>
      </c>
      <c r="F33" s="55"/>
    </row>
    <row r="34" spans="1:6" ht="12.75">
      <c r="A34" s="48" t="s">
        <v>613</v>
      </c>
      <c r="B34" s="55"/>
      <c r="C34" s="55">
        <v>2</v>
      </c>
      <c r="D34" s="23" t="s">
        <v>73</v>
      </c>
      <c r="E34" s="59" t="s">
        <v>601</v>
      </c>
      <c r="F34" s="55"/>
    </row>
    <row r="35" spans="1:6" ht="12.75">
      <c r="A35" s="48" t="s">
        <v>614</v>
      </c>
      <c r="B35" s="55"/>
      <c r="C35" s="55">
        <v>1</v>
      </c>
      <c r="D35" s="23" t="s">
        <v>73</v>
      </c>
      <c r="E35" s="59" t="s">
        <v>601</v>
      </c>
      <c r="F35" s="55"/>
    </row>
    <row r="36" spans="1:6" ht="12.75">
      <c r="A36" s="48" t="s">
        <v>615</v>
      </c>
      <c r="B36" s="55"/>
      <c r="C36" s="55">
        <v>14</v>
      </c>
      <c r="D36" s="23" t="s">
        <v>73</v>
      </c>
      <c r="E36" s="59" t="s">
        <v>601</v>
      </c>
      <c r="F36" s="55"/>
    </row>
    <row r="37" spans="1:6" ht="12.75">
      <c r="A37" s="48" t="s">
        <v>616</v>
      </c>
      <c r="B37" s="55"/>
      <c r="C37" s="55">
        <v>0</v>
      </c>
      <c r="D37" s="23" t="s">
        <v>73</v>
      </c>
      <c r="E37" s="59" t="s">
        <v>601</v>
      </c>
      <c r="F37" s="55"/>
    </row>
    <row r="38" spans="1:6" ht="12.75">
      <c r="A38" s="48" t="s">
        <v>8</v>
      </c>
      <c r="B38" s="55"/>
      <c r="C38" s="55">
        <v>0</v>
      </c>
      <c r="D38" s="23" t="s">
        <v>73</v>
      </c>
      <c r="E38" s="59" t="s">
        <v>601</v>
      </c>
      <c r="F38" s="55"/>
    </row>
    <row r="39" spans="1:6" ht="15">
      <c r="A39" s="69" t="s">
        <v>9</v>
      </c>
      <c r="B39" s="55"/>
      <c r="C39" s="70">
        <f>SUM(C22:C38)</f>
        <v>878</v>
      </c>
      <c r="D39" s="46"/>
      <c r="E39" s="55"/>
      <c r="F39" s="55"/>
    </row>
    <row r="44" spans="1:6" ht="15.75" customHeight="1">
      <c r="A44" s="14" t="str">
        <f>AT_2A_fundflow!A53</f>
        <v>Date:</v>
      </c>
      <c r="E44" s="47" t="str">
        <f>'AT-1'!J46</f>
        <v>(Signature)</v>
      </c>
    </row>
    <row r="45" spans="1:6" ht="15.75" customHeight="1">
      <c r="A45" s="14" t="str">
        <f>AT_2A_fundflow!A54</f>
        <v>Place: LUCKNOW</v>
      </c>
      <c r="E45" s="47" t="str">
        <f>'AT-1'!J47</f>
        <v>Secretary Basic Education Department</v>
      </c>
    </row>
    <row r="46" spans="1:6" ht="15.75" customHeight="1">
      <c r="D46" s="47" t="str">
        <f>'AT-1'!I48</f>
        <v>Seal:</v>
      </c>
    </row>
  </sheetData>
  <mergeCells count="4">
    <mergeCell ref="A2:F2"/>
    <mergeCell ref="A19:F19"/>
    <mergeCell ref="A3:F3"/>
    <mergeCell ref="A4:F4"/>
  </mergeCells>
  <printOptions horizontalCentered="1"/>
  <pageMargins left="0.59055118110236227" right="0.59055118110236227" top="0.78740157480314965" bottom="0.59055118110236227" header="0.78740157480314965" footer="0.39370078740157483"/>
  <pageSetup paperSize="9" scale="68" fitToHeight="0" pageOrder="overThenDown" orientation="landscape" cellComments="atEnd" r:id="rId1"/>
  <headerFooter>
    <oddFooter>&amp;R&amp;P of &amp;N</oddFooter>
  </headerFooter>
</worksheet>
</file>

<file path=xl/worksheets/sheet51.xml><?xml version="1.0" encoding="utf-8"?>
<worksheet xmlns="http://schemas.openxmlformats.org/spreadsheetml/2006/main" xmlns:r="http://schemas.openxmlformats.org/officeDocument/2006/relationships">
  <sheetPr>
    <tabColor rgb="FF00B050"/>
    <outlinePr summaryBelow="0" summaryRight="0"/>
    <pageSetUpPr fitToPage="1"/>
  </sheetPr>
  <dimension ref="A1:L29"/>
  <sheetViews>
    <sheetView view="pageBreakPreview" zoomScaleSheetLayoutView="100" workbookViewId="0">
      <selection activeCell="K12" sqref="K12"/>
    </sheetView>
  </sheetViews>
  <sheetFormatPr defaultColWidth="14.42578125" defaultRowHeight="15.75" customHeight="1"/>
  <cols>
    <col min="1" max="1" width="7" customWidth="1"/>
    <col min="2" max="2" width="13.28515625" bestFit="1" customWidth="1"/>
    <col min="3" max="3" width="11.85546875" customWidth="1"/>
    <col min="4" max="4" width="9.7109375" customWidth="1"/>
    <col min="5" max="5" width="8.85546875" bestFit="1" customWidth="1"/>
    <col min="6" max="6" width="10.28515625" customWidth="1"/>
    <col min="7" max="7" width="9.7109375" customWidth="1"/>
    <col min="8" max="8" width="8.7109375" customWidth="1"/>
    <col min="9" max="9" width="12.5703125" customWidth="1"/>
    <col min="10" max="10" width="14.28515625" customWidth="1"/>
    <col min="11" max="11" width="11.7109375" customWidth="1"/>
    <col min="12" max="12" width="14.28515625" customWidth="1"/>
  </cols>
  <sheetData>
    <row r="1" spans="1:12" ht="12.75">
      <c r="A1" s="34"/>
      <c r="B1" s="34"/>
      <c r="C1" s="34"/>
      <c r="D1" s="34"/>
      <c r="E1" s="34"/>
      <c r="F1" s="34"/>
      <c r="G1" s="34"/>
      <c r="H1" s="34"/>
      <c r="I1" s="34"/>
      <c r="J1" s="34"/>
      <c r="K1" s="34"/>
      <c r="L1" s="50" t="s">
        <v>617</v>
      </c>
    </row>
    <row r="2" spans="1:12" ht="12.75">
      <c r="A2" s="795" t="str">
        <f>'AT-2-S1 BUDGET'!A2</f>
        <v>[Mid Day Meal Scheme, U.P.]</v>
      </c>
      <c r="B2" s="666"/>
      <c r="C2" s="666"/>
      <c r="D2" s="666"/>
      <c r="E2" s="666"/>
      <c r="F2" s="666"/>
      <c r="G2" s="666"/>
      <c r="H2" s="666"/>
      <c r="I2" s="666"/>
      <c r="J2" s="666"/>
      <c r="K2" s="666"/>
      <c r="L2" s="666"/>
    </row>
    <row r="3" spans="1:12" ht="23.25">
      <c r="A3" s="794" t="str">
        <f>'AT-2-S1 BUDGET'!A3</f>
        <v>Annual Work Plan and Budget 2019-20</v>
      </c>
      <c r="B3" s="666"/>
      <c r="C3" s="666"/>
      <c r="D3" s="666"/>
      <c r="E3" s="666"/>
      <c r="F3" s="666"/>
      <c r="G3" s="666"/>
      <c r="H3" s="666"/>
      <c r="I3" s="666"/>
      <c r="J3" s="666"/>
      <c r="K3" s="666"/>
      <c r="L3" s="666"/>
    </row>
    <row r="4" spans="1:12" ht="12.75">
      <c r="A4" s="738" t="s">
        <v>912</v>
      </c>
      <c r="B4" s="666"/>
      <c r="C4" s="666"/>
      <c r="D4" s="666"/>
      <c r="E4" s="666"/>
      <c r="F4" s="666"/>
      <c r="G4" s="666"/>
      <c r="H4" s="666"/>
      <c r="I4" s="666"/>
      <c r="J4" s="666"/>
      <c r="K4" s="666"/>
      <c r="L4" s="666"/>
    </row>
    <row r="5" spans="1:12" ht="12.75">
      <c r="A5" s="66" t="str">
        <f>AT_2A_fundflow!A5</f>
        <v>State: UTTAR PRADESH</v>
      </c>
      <c r="B5" s="62"/>
      <c r="C5" s="34"/>
      <c r="D5" s="34"/>
      <c r="E5" s="34"/>
      <c r="F5" s="34"/>
      <c r="G5" s="34"/>
      <c r="H5" s="34"/>
      <c r="I5" s="34"/>
      <c r="J5" s="34"/>
      <c r="K5" s="34"/>
      <c r="L5" s="34"/>
    </row>
    <row r="6" spans="1:12" ht="15.75" customHeight="1">
      <c r="A6" s="753" t="s">
        <v>341</v>
      </c>
      <c r="B6" s="753" t="s">
        <v>618</v>
      </c>
      <c r="C6" s="753" t="s">
        <v>620</v>
      </c>
      <c r="D6" s="755" t="s">
        <v>621</v>
      </c>
      <c r="E6" s="654"/>
      <c r="F6" s="654"/>
      <c r="G6" s="654"/>
      <c r="H6" s="655"/>
      <c r="I6" s="753" t="s">
        <v>622</v>
      </c>
      <c r="J6" s="753" t="s">
        <v>623</v>
      </c>
      <c r="K6" s="753" t="s">
        <v>624</v>
      </c>
      <c r="L6" s="753" t="s">
        <v>372</v>
      </c>
    </row>
    <row r="7" spans="1:12" ht="29.25" customHeight="1">
      <c r="A7" s="669"/>
      <c r="B7" s="669"/>
      <c r="C7" s="669"/>
      <c r="D7" s="753" t="s">
        <v>625</v>
      </c>
      <c r="E7" s="755" t="s">
        <v>626</v>
      </c>
      <c r="F7" s="654"/>
      <c r="G7" s="655"/>
      <c r="H7" s="753" t="s">
        <v>627</v>
      </c>
      <c r="I7" s="669"/>
      <c r="J7" s="669"/>
      <c r="K7" s="669"/>
      <c r="L7" s="669"/>
    </row>
    <row r="8" spans="1:12" ht="49.5" customHeight="1">
      <c r="A8" s="657"/>
      <c r="B8" s="657"/>
      <c r="C8" s="657"/>
      <c r="D8" s="657"/>
      <c r="E8" s="44" t="s">
        <v>628</v>
      </c>
      <c r="F8" s="44" t="s">
        <v>629</v>
      </c>
      <c r="G8" s="44" t="s">
        <v>9</v>
      </c>
      <c r="H8" s="657"/>
      <c r="I8" s="657"/>
      <c r="J8" s="657"/>
      <c r="K8" s="657"/>
      <c r="L8" s="657"/>
    </row>
    <row r="9" spans="1:12" ht="15.75" customHeight="1">
      <c r="A9" s="44">
        <v>1</v>
      </c>
      <c r="B9" s="44">
        <v>2</v>
      </c>
      <c r="C9" s="44">
        <v>3</v>
      </c>
      <c r="D9" s="44">
        <v>4</v>
      </c>
      <c r="E9" s="44">
        <v>5</v>
      </c>
      <c r="F9" s="44">
        <v>6</v>
      </c>
      <c r="G9" s="44" t="s">
        <v>299</v>
      </c>
      <c r="H9" s="44" t="s">
        <v>630</v>
      </c>
      <c r="I9" s="44">
        <v>9</v>
      </c>
      <c r="J9" s="44" t="s">
        <v>631</v>
      </c>
      <c r="K9" s="44">
        <v>11</v>
      </c>
      <c r="L9" s="44">
        <v>12</v>
      </c>
    </row>
    <row r="10" spans="1:12" s="361" customFormat="1" ht="12.75">
      <c r="A10" s="385">
        <v>1</v>
      </c>
      <c r="B10" s="488" t="s">
        <v>1155</v>
      </c>
      <c r="C10" s="353">
        <v>30</v>
      </c>
      <c r="D10" s="353"/>
      <c r="E10" s="353">
        <v>4</v>
      </c>
      <c r="F10" s="353">
        <v>3</v>
      </c>
      <c r="G10" s="353">
        <f t="shared" ref="G10:G21" si="0">E10+F10</f>
        <v>7</v>
      </c>
      <c r="H10" s="349">
        <f t="shared" ref="H10:H21" si="1">D10+G10</f>
        <v>7</v>
      </c>
      <c r="I10" s="353">
        <f t="shared" ref="I10:I21" si="2">J10</f>
        <v>23</v>
      </c>
      <c r="J10" s="353">
        <f t="shared" ref="J10:J21" si="3">C10-H10</f>
        <v>23</v>
      </c>
      <c r="K10" s="353">
        <f>C10-E10</f>
        <v>26</v>
      </c>
      <c r="L10" s="796"/>
    </row>
    <row r="11" spans="1:12" s="361" customFormat="1" ht="12.75">
      <c r="A11" s="385">
        <v>2</v>
      </c>
      <c r="B11" s="488" t="s">
        <v>1156</v>
      </c>
      <c r="C11" s="353">
        <v>31</v>
      </c>
      <c r="D11" s="353">
        <v>11</v>
      </c>
      <c r="E11" s="353">
        <v>3</v>
      </c>
      <c r="F11" s="353">
        <v>1</v>
      </c>
      <c r="G11" s="353">
        <f t="shared" si="0"/>
        <v>4</v>
      </c>
      <c r="H11" s="349">
        <f t="shared" si="1"/>
        <v>15</v>
      </c>
      <c r="I11" s="353">
        <f t="shared" si="2"/>
        <v>16</v>
      </c>
      <c r="J11" s="353">
        <f t="shared" si="3"/>
        <v>16</v>
      </c>
      <c r="K11" s="353">
        <f>C11-E11-1</f>
        <v>27</v>
      </c>
      <c r="L11" s="696"/>
    </row>
    <row r="12" spans="1:12" s="361" customFormat="1" ht="12.75">
      <c r="A12" s="385">
        <v>3</v>
      </c>
      <c r="B12" s="488" t="s">
        <v>1157</v>
      </c>
      <c r="C12" s="353">
        <v>30</v>
      </c>
      <c r="D12" s="353">
        <v>30</v>
      </c>
      <c r="E12" s="353">
        <v>0</v>
      </c>
      <c r="F12" s="353">
        <v>0</v>
      </c>
      <c r="G12" s="353">
        <f t="shared" si="0"/>
        <v>0</v>
      </c>
      <c r="H12" s="349">
        <f t="shared" si="1"/>
        <v>30</v>
      </c>
      <c r="I12" s="353">
        <f t="shared" si="2"/>
        <v>0</v>
      </c>
      <c r="J12" s="353">
        <f t="shared" si="3"/>
        <v>0</v>
      </c>
      <c r="K12" s="353">
        <f>C12-E12-5</f>
        <v>25</v>
      </c>
      <c r="L12" s="696"/>
    </row>
    <row r="13" spans="1:12" s="361" customFormat="1" ht="12.75">
      <c r="A13" s="385">
        <v>4</v>
      </c>
      <c r="B13" s="488" t="s">
        <v>1158</v>
      </c>
      <c r="C13" s="353">
        <v>31</v>
      </c>
      <c r="D13" s="353"/>
      <c r="E13" s="353">
        <v>4</v>
      </c>
      <c r="F13" s="353">
        <v>0</v>
      </c>
      <c r="G13" s="353">
        <f t="shared" si="0"/>
        <v>4</v>
      </c>
      <c r="H13" s="349">
        <f t="shared" si="1"/>
        <v>4</v>
      </c>
      <c r="I13" s="353">
        <f t="shared" si="2"/>
        <v>27</v>
      </c>
      <c r="J13" s="353">
        <f t="shared" si="3"/>
        <v>27</v>
      </c>
      <c r="K13" s="353">
        <f t="shared" ref="K13:K21" si="4">C13-E13</f>
        <v>27</v>
      </c>
      <c r="L13" s="696"/>
    </row>
    <row r="14" spans="1:12" s="361" customFormat="1" ht="12.75">
      <c r="A14" s="385">
        <v>5</v>
      </c>
      <c r="B14" s="488" t="s">
        <v>1159</v>
      </c>
      <c r="C14" s="353">
        <v>31</v>
      </c>
      <c r="D14" s="353"/>
      <c r="E14" s="353">
        <v>4</v>
      </c>
      <c r="F14" s="353">
        <v>3</v>
      </c>
      <c r="G14" s="353">
        <f t="shared" si="0"/>
        <v>7</v>
      </c>
      <c r="H14" s="349">
        <f t="shared" si="1"/>
        <v>7</v>
      </c>
      <c r="I14" s="353">
        <f t="shared" si="2"/>
        <v>24</v>
      </c>
      <c r="J14" s="353">
        <f t="shared" si="3"/>
        <v>24</v>
      </c>
      <c r="K14" s="353">
        <f>C14-E14-1</f>
        <v>26</v>
      </c>
      <c r="L14" s="696"/>
    </row>
    <row r="15" spans="1:12" s="361" customFormat="1" ht="12.75">
      <c r="A15" s="385">
        <v>6</v>
      </c>
      <c r="B15" s="488" t="s">
        <v>1160</v>
      </c>
      <c r="C15" s="353">
        <v>30</v>
      </c>
      <c r="D15" s="353"/>
      <c r="E15" s="353">
        <v>5</v>
      </c>
      <c r="F15" s="353">
        <v>1</v>
      </c>
      <c r="G15" s="353">
        <f t="shared" si="0"/>
        <v>6</v>
      </c>
      <c r="H15" s="349">
        <f t="shared" si="1"/>
        <v>6</v>
      </c>
      <c r="I15" s="353">
        <f t="shared" si="2"/>
        <v>24</v>
      </c>
      <c r="J15" s="353">
        <f t="shared" si="3"/>
        <v>24</v>
      </c>
      <c r="K15" s="353">
        <f t="shared" si="4"/>
        <v>25</v>
      </c>
      <c r="L15" s="696"/>
    </row>
    <row r="16" spans="1:12" s="361" customFormat="1" ht="12.75">
      <c r="A16" s="385">
        <v>7</v>
      </c>
      <c r="B16" s="488" t="s">
        <v>1161</v>
      </c>
      <c r="C16" s="353">
        <v>31</v>
      </c>
      <c r="D16" s="353"/>
      <c r="E16" s="353">
        <v>4</v>
      </c>
      <c r="F16" s="353">
        <v>8</v>
      </c>
      <c r="G16" s="353">
        <f t="shared" si="0"/>
        <v>12</v>
      </c>
      <c r="H16" s="349">
        <f t="shared" si="1"/>
        <v>12</v>
      </c>
      <c r="I16" s="353">
        <f t="shared" si="2"/>
        <v>19</v>
      </c>
      <c r="J16" s="353">
        <f t="shared" si="3"/>
        <v>19</v>
      </c>
      <c r="K16" s="353">
        <f>C16-E16-1</f>
        <v>26</v>
      </c>
      <c r="L16" s="696"/>
    </row>
    <row r="17" spans="1:12" s="361" customFormat="1" ht="12.75">
      <c r="A17" s="385">
        <v>8</v>
      </c>
      <c r="B17" s="488" t="s">
        <v>1162</v>
      </c>
      <c r="C17" s="353">
        <v>30</v>
      </c>
      <c r="D17" s="353"/>
      <c r="E17" s="353">
        <v>4</v>
      </c>
      <c r="F17" s="353">
        <v>2</v>
      </c>
      <c r="G17" s="353">
        <f t="shared" si="0"/>
        <v>6</v>
      </c>
      <c r="H17" s="349">
        <f t="shared" si="1"/>
        <v>6</v>
      </c>
      <c r="I17" s="353">
        <f t="shared" si="2"/>
        <v>24</v>
      </c>
      <c r="J17" s="353">
        <f t="shared" si="3"/>
        <v>24</v>
      </c>
      <c r="K17" s="353">
        <f t="shared" si="4"/>
        <v>26</v>
      </c>
      <c r="L17" s="696"/>
    </row>
    <row r="18" spans="1:12" s="361" customFormat="1" ht="12.75">
      <c r="A18" s="385">
        <v>9</v>
      </c>
      <c r="B18" s="488" t="s">
        <v>1163</v>
      </c>
      <c r="C18" s="353">
        <v>31</v>
      </c>
      <c r="D18" s="353"/>
      <c r="E18" s="353">
        <v>5</v>
      </c>
      <c r="F18" s="353">
        <v>1</v>
      </c>
      <c r="G18" s="353">
        <f t="shared" si="0"/>
        <v>6</v>
      </c>
      <c r="H18" s="349">
        <f t="shared" si="1"/>
        <v>6</v>
      </c>
      <c r="I18" s="353">
        <f t="shared" si="2"/>
        <v>25</v>
      </c>
      <c r="J18" s="353">
        <f t="shared" si="3"/>
        <v>25</v>
      </c>
      <c r="K18" s="353">
        <f t="shared" si="4"/>
        <v>26</v>
      </c>
      <c r="L18" s="696"/>
    </row>
    <row r="19" spans="1:12" s="361" customFormat="1" ht="12.75">
      <c r="A19" s="385">
        <v>10</v>
      </c>
      <c r="B19" s="488" t="s">
        <v>1164</v>
      </c>
      <c r="C19" s="353">
        <v>31</v>
      </c>
      <c r="D19" s="353"/>
      <c r="E19" s="353">
        <v>4</v>
      </c>
      <c r="F19" s="353">
        <v>2</v>
      </c>
      <c r="G19" s="353">
        <f t="shared" si="0"/>
        <v>6</v>
      </c>
      <c r="H19" s="349">
        <f t="shared" si="1"/>
        <v>6</v>
      </c>
      <c r="I19" s="353">
        <f t="shared" si="2"/>
        <v>25</v>
      </c>
      <c r="J19" s="353">
        <f t="shared" si="3"/>
        <v>25</v>
      </c>
      <c r="K19" s="353">
        <f t="shared" si="4"/>
        <v>27</v>
      </c>
      <c r="L19" s="696"/>
    </row>
    <row r="20" spans="1:12" s="361" customFormat="1" ht="12.75">
      <c r="A20" s="385">
        <v>11</v>
      </c>
      <c r="B20" s="488" t="s">
        <v>1165</v>
      </c>
      <c r="C20" s="353">
        <v>29</v>
      </c>
      <c r="D20" s="353"/>
      <c r="E20" s="353">
        <v>4</v>
      </c>
      <c r="F20" s="353">
        <v>1</v>
      </c>
      <c r="G20" s="353">
        <f t="shared" si="0"/>
        <v>5</v>
      </c>
      <c r="H20" s="349">
        <f t="shared" si="1"/>
        <v>5</v>
      </c>
      <c r="I20" s="353">
        <f t="shared" si="2"/>
        <v>24</v>
      </c>
      <c r="J20" s="353">
        <f t="shared" si="3"/>
        <v>24</v>
      </c>
      <c r="K20" s="353">
        <f t="shared" si="4"/>
        <v>25</v>
      </c>
      <c r="L20" s="696"/>
    </row>
    <row r="21" spans="1:12" s="361" customFormat="1" ht="12.75">
      <c r="A21" s="385">
        <v>12</v>
      </c>
      <c r="B21" s="488" t="s">
        <v>1166</v>
      </c>
      <c r="C21" s="353">
        <v>31</v>
      </c>
      <c r="D21" s="353"/>
      <c r="E21" s="353">
        <v>5</v>
      </c>
      <c r="F21" s="353">
        <v>4</v>
      </c>
      <c r="G21" s="353">
        <f t="shared" si="0"/>
        <v>9</v>
      </c>
      <c r="H21" s="349">
        <f t="shared" si="1"/>
        <v>9</v>
      </c>
      <c r="I21" s="353">
        <f t="shared" si="2"/>
        <v>22</v>
      </c>
      <c r="J21" s="353">
        <f t="shared" si="3"/>
        <v>22</v>
      </c>
      <c r="K21" s="353">
        <f t="shared" si="4"/>
        <v>26</v>
      </c>
      <c r="L21" s="696"/>
    </row>
    <row r="22" spans="1:12" s="361" customFormat="1" ht="12.75">
      <c r="A22" s="353"/>
      <c r="B22" s="424" t="s">
        <v>9</v>
      </c>
      <c r="C22" s="349">
        <f t="shared" ref="C22:K22" si="5">SUM(C10:C21)</f>
        <v>366</v>
      </c>
      <c r="D22" s="349">
        <f t="shared" si="5"/>
        <v>41</v>
      </c>
      <c r="E22" s="349">
        <f t="shared" si="5"/>
        <v>46</v>
      </c>
      <c r="F22" s="349">
        <f t="shared" si="5"/>
        <v>26</v>
      </c>
      <c r="G22" s="349">
        <f t="shared" si="5"/>
        <v>72</v>
      </c>
      <c r="H22" s="349">
        <f t="shared" si="5"/>
        <v>113</v>
      </c>
      <c r="I22" s="349">
        <f t="shared" si="5"/>
        <v>253</v>
      </c>
      <c r="J22" s="349">
        <f t="shared" si="5"/>
        <v>253</v>
      </c>
      <c r="K22" s="349">
        <f t="shared" si="5"/>
        <v>312</v>
      </c>
      <c r="L22" s="692"/>
    </row>
    <row r="23" spans="1:12" ht="15.75" customHeight="1">
      <c r="A23" s="33" t="s">
        <v>632</v>
      </c>
      <c r="B23" s="40"/>
      <c r="C23" s="40"/>
      <c r="D23" s="40"/>
      <c r="E23" s="40"/>
      <c r="F23" s="40"/>
      <c r="G23" s="40"/>
      <c r="H23" s="40"/>
      <c r="I23" s="34"/>
      <c r="J23" s="34"/>
      <c r="K23" s="34"/>
      <c r="L23" s="34"/>
    </row>
    <row r="27" spans="1:12" ht="15.75" customHeight="1">
      <c r="A27" s="14" t="str">
        <f>AT_2A_fundflow!A53</f>
        <v>Date:</v>
      </c>
      <c r="K27" s="47" t="str">
        <f>'AT-1'!J46</f>
        <v>(Signature)</v>
      </c>
    </row>
    <row r="28" spans="1:12" ht="15.75" customHeight="1">
      <c r="A28" s="14" t="str">
        <f>AT_2A_fundflow!A54</f>
        <v>Place: LUCKNOW</v>
      </c>
      <c r="K28" s="47" t="str">
        <f>'AT-1'!J47</f>
        <v>Secretary Basic Education Department</v>
      </c>
    </row>
    <row r="29" spans="1:12" ht="15.75" customHeight="1">
      <c r="J29" s="47" t="str">
        <f>'AT-1'!I48</f>
        <v>Seal:</v>
      </c>
    </row>
  </sheetData>
  <mergeCells count="15">
    <mergeCell ref="L10:L22"/>
    <mergeCell ref="A6:A8"/>
    <mergeCell ref="B6:B8"/>
    <mergeCell ref="C6:C8"/>
    <mergeCell ref="D7:D8"/>
    <mergeCell ref="K6:K8"/>
    <mergeCell ref="L6:L8"/>
    <mergeCell ref="A3:L3"/>
    <mergeCell ref="A2:L2"/>
    <mergeCell ref="A4:L4"/>
    <mergeCell ref="E7:G7"/>
    <mergeCell ref="D6:H6"/>
    <mergeCell ref="H7:H8"/>
    <mergeCell ref="I6:I8"/>
    <mergeCell ref="J6:J8"/>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2.xml><?xml version="1.0" encoding="utf-8"?>
<worksheet xmlns="http://schemas.openxmlformats.org/spreadsheetml/2006/main" xmlns:r="http://schemas.openxmlformats.org/officeDocument/2006/relationships">
  <sheetPr>
    <tabColor rgb="FF00B050"/>
    <outlinePr summaryBelow="0" summaryRight="0"/>
    <pageSetUpPr fitToPage="1"/>
  </sheetPr>
  <dimension ref="A1:K29"/>
  <sheetViews>
    <sheetView view="pageBreakPreview" zoomScaleSheetLayoutView="100" workbookViewId="0">
      <selection activeCell="D42" sqref="D42:F43"/>
    </sheetView>
  </sheetViews>
  <sheetFormatPr defaultColWidth="14.42578125" defaultRowHeight="15.75" customHeight="1"/>
  <cols>
    <col min="1" max="1" width="7" style="361" customWidth="1"/>
    <col min="2" max="2" width="13.28515625" style="361" bestFit="1" customWidth="1"/>
    <col min="3" max="3" width="11.5703125" style="361" customWidth="1"/>
    <col min="4" max="8" width="10.5703125" style="361" customWidth="1"/>
    <col min="9" max="9" width="12" style="361" customWidth="1"/>
    <col min="10" max="10" width="13.140625" style="361" customWidth="1"/>
    <col min="11" max="11" width="14.5703125" style="361" bestFit="1" customWidth="1"/>
    <col min="12" max="16384" width="14.42578125" style="361"/>
  </cols>
  <sheetData>
    <row r="1" spans="1:11" ht="12.75">
      <c r="A1" s="277"/>
      <c r="B1" s="277"/>
      <c r="C1" s="277"/>
      <c r="D1" s="277"/>
      <c r="E1" s="277"/>
      <c r="F1" s="277"/>
      <c r="G1" s="277"/>
      <c r="H1" s="277"/>
      <c r="I1" s="277"/>
      <c r="J1" s="277"/>
      <c r="K1" s="328" t="s">
        <v>619</v>
      </c>
    </row>
    <row r="2" spans="1:11" ht="12.75">
      <c r="A2" s="701" t="str">
        <f>'AT-2-S1 BUDGET'!A2</f>
        <v>[Mid Day Meal Scheme, U.P.]</v>
      </c>
      <c r="B2" s="680"/>
      <c r="C2" s="680"/>
      <c r="D2" s="680"/>
      <c r="E2" s="680"/>
      <c r="F2" s="680"/>
      <c r="G2" s="680"/>
      <c r="H2" s="680"/>
      <c r="I2" s="680"/>
      <c r="J2" s="680"/>
      <c r="K2" s="680"/>
    </row>
    <row r="3" spans="1:11" ht="23.25">
      <c r="A3" s="704" t="str">
        <f>'AT-2-S1 BUDGET'!A3</f>
        <v>Annual Work Plan and Budget 2019-20</v>
      </c>
      <c r="B3" s="680"/>
      <c r="C3" s="680"/>
      <c r="D3" s="680"/>
      <c r="E3" s="680"/>
      <c r="F3" s="680"/>
      <c r="G3" s="680"/>
      <c r="H3" s="680"/>
      <c r="I3" s="680"/>
      <c r="J3" s="680"/>
      <c r="K3" s="680"/>
    </row>
    <row r="4" spans="1:11" ht="12.75">
      <c r="A4" s="705" t="s">
        <v>913</v>
      </c>
      <c r="B4" s="680"/>
      <c r="C4" s="680"/>
      <c r="D4" s="680"/>
      <c r="E4" s="680"/>
      <c r="F4" s="680"/>
      <c r="G4" s="680"/>
      <c r="H4" s="680"/>
      <c r="I4" s="680"/>
      <c r="J4" s="680"/>
      <c r="K4" s="680"/>
    </row>
    <row r="5" spans="1:11" ht="12.75">
      <c r="A5" s="422" t="str">
        <f>AT_2A_fundflow!A5</f>
        <v>State: UTTAR PRADESH</v>
      </c>
      <c r="B5" s="331"/>
      <c r="C5" s="277"/>
      <c r="D5" s="277"/>
      <c r="E5" s="277"/>
      <c r="F5" s="277"/>
      <c r="G5" s="277"/>
      <c r="H5" s="277"/>
      <c r="I5" s="277"/>
      <c r="J5" s="277"/>
      <c r="K5" s="277"/>
    </row>
    <row r="6" spans="1:11" ht="15.75" customHeight="1">
      <c r="A6" s="691" t="s">
        <v>341</v>
      </c>
      <c r="B6" s="691" t="s">
        <v>618</v>
      </c>
      <c r="C6" s="691" t="s">
        <v>620</v>
      </c>
      <c r="D6" s="693" t="s">
        <v>621</v>
      </c>
      <c r="E6" s="694"/>
      <c r="F6" s="694"/>
      <c r="G6" s="694"/>
      <c r="H6" s="682"/>
      <c r="I6" s="691" t="s">
        <v>622</v>
      </c>
      <c r="J6" s="691" t="s">
        <v>623</v>
      </c>
      <c r="K6" s="691" t="s">
        <v>372</v>
      </c>
    </row>
    <row r="7" spans="1:11" ht="28.5" customHeight="1">
      <c r="A7" s="696"/>
      <c r="B7" s="696"/>
      <c r="C7" s="696"/>
      <c r="D7" s="691" t="s">
        <v>625</v>
      </c>
      <c r="E7" s="693" t="s">
        <v>626</v>
      </c>
      <c r="F7" s="694"/>
      <c r="G7" s="682"/>
      <c r="H7" s="691" t="s">
        <v>627</v>
      </c>
      <c r="I7" s="696"/>
      <c r="J7" s="696"/>
      <c r="K7" s="696"/>
    </row>
    <row r="8" spans="1:11" ht="40.5" customHeight="1">
      <c r="A8" s="692"/>
      <c r="B8" s="692"/>
      <c r="C8" s="692"/>
      <c r="D8" s="692"/>
      <c r="E8" s="285" t="s">
        <v>628</v>
      </c>
      <c r="F8" s="285" t="s">
        <v>629</v>
      </c>
      <c r="G8" s="285" t="s">
        <v>9</v>
      </c>
      <c r="H8" s="692"/>
      <c r="I8" s="692"/>
      <c r="J8" s="692"/>
      <c r="K8" s="692"/>
    </row>
    <row r="9" spans="1:11" ht="15.75" customHeight="1">
      <c r="A9" s="285">
        <v>1</v>
      </c>
      <c r="B9" s="285">
        <v>2</v>
      </c>
      <c r="C9" s="285">
        <v>3</v>
      </c>
      <c r="D9" s="285">
        <v>4</v>
      </c>
      <c r="E9" s="285">
        <v>5</v>
      </c>
      <c r="F9" s="285">
        <v>6</v>
      </c>
      <c r="G9" s="285" t="s">
        <v>299</v>
      </c>
      <c r="H9" s="285" t="s">
        <v>630</v>
      </c>
      <c r="I9" s="285">
        <v>9</v>
      </c>
      <c r="J9" s="285" t="s">
        <v>631</v>
      </c>
      <c r="K9" s="285">
        <v>11</v>
      </c>
    </row>
    <row r="10" spans="1:11" ht="15.75" customHeight="1">
      <c r="A10" s="385">
        <v>1</v>
      </c>
      <c r="B10" s="423" t="s">
        <v>1155</v>
      </c>
      <c r="C10" s="353">
        <v>30</v>
      </c>
      <c r="D10" s="353"/>
      <c r="E10" s="353">
        <v>4</v>
      </c>
      <c r="F10" s="353">
        <v>3</v>
      </c>
      <c r="G10" s="353">
        <f t="shared" ref="G10:G21" si="0">E10+F10</f>
        <v>7</v>
      </c>
      <c r="H10" s="349">
        <f t="shared" ref="H10:H21" si="1">D10+G10</f>
        <v>7</v>
      </c>
      <c r="I10" s="353">
        <f t="shared" ref="I10:I21" si="2">J10</f>
        <v>23</v>
      </c>
      <c r="J10" s="353">
        <f t="shared" ref="J10:J21" si="3">C10-H10</f>
        <v>23</v>
      </c>
      <c r="K10" s="796"/>
    </row>
    <row r="11" spans="1:11" ht="15.75" customHeight="1">
      <c r="A11" s="385">
        <v>2</v>
      </c>
      <c r="B11" s="423" t="s">
        <v>1156</v>
      </c>
      <c r="C11" s="353">
        <v>31</v>
      </c>
      <c r="D11" s="353">
        <v>11</v>
      </c>
      <c r="E11" s="353">
        <v>3</v>
      </c>
      <c r="F11" s="353">
        <v>1</v>
      </c>
      <c r="G11" s="353">
        <f t="shared" si="0"/>
        <v>4</v>
      </c>
      <c r="H11" s="349">
        <f t="shared" si="1"/>
        <v>15</v>
      </c>
      <c r="I11" s="353">
        <f t="shared" si="2"/>
        <v>16</v>
      </c>
      <c r="J11" s="353">
        <f t="shared" si="3"/>
        <v>16</v>
      </c>
      <c r="K11" s="696"/>
    </row>
    <row r="12" spans="1:11" ht="15.75" customHeight="1">
      <c r="A12" s="385">
        <v>3</v>
      </c>
      <c r="B12" s="423" t="s">
        <v>1157</v>
      </c>
      <c r="C12" s="353">
        <v>30</v>
      </c>
      <c r="D12" s="353">
        <v>30</v>
      </c>
      <c r="E12" s="353">
        <v>0</v>
      </c>
      <c r="F12" s="353">
        <v>0</v>
      </c>
      <c r="G12" s="353">
        <f t="shared" si="0"/>
        <v>0</v>
      </c>
      <c r="H12" s="349">
        <f t="shared" si="1"/>
        <v>30</v>
      </c>
      <c r="I12" s="353">
        <f t="shared" si="2"/>
        <v>0</v>
      </c>
      <c r="J12" s="353">
        <f t="shared" si="3"/>
        <v>0</v>
      </c>
      <c r="K12" s="696"/>
    </row>
    <row r="13" spans="1:11" ht="15.75" customHeight="1">
      <c r="A13" s="385">
        <v>4</v>
      </c>
      <c r="B13" s="423" t="s">
        <v>1158</v>
      </c>
      <c r="C13" s="353">
        <v>31</v>
      </c>
      <c r="D13" s="353"/>
      <c r="E13" s="353">
        <v>4</v>
      </c>
      <c r="F13" s="353">
        <v>0</v>
      </c>
      <c r="G13" s="353">
        <f t="shared" si="0"/>
        <v>4</v>
      </c>
      <c r="H13" s="349">
        <f t="shared" si="1"/>
        <v>4</v>
      </c>
      <c r="I13" s="353">
        <f t="shared" si="2"/>
        <v>27</v>
      </c>
      <c r="J13" s="353">
        <f t="shared" si="3"/>
        <v>27</v>
      </c>
      <c r="K13" s="696"/>
    </row>
    <row r="14" spans="1:11" ht="15.75" customHeight="1">
      <c r="A14" s="385">
        <v>5</v>
      </c>
      <c r="B14" s="423" t="s">
        <v>1159</v>
      </c>
      <c r="C14" s="353">
        <v>31</v>
      </c>
      <c r="D14" s="353"/>
      <c r="E14" s="353">
        <v>4</v>
      </c>
      <c r="F14" s="353">
        <v>3</v>
      </c>
      <c r="G14" s="353">
        <f t="shared" si="0"/>
        <v>7</v>
      </c>
      <c r="H14" s="349">
        <f t="shared" si="1"/>
        <v>7</v>
      </c>
      <c r="I14" s="353">
        <f t="shared" si="2"/>
        <v>24</v>
      </c>
      <c r="J14" s="353">
        <f t="shared" si="3"/>
        <v>24</v>
      </c>
      <c r="K14" s="696"/>
    </row>
    <row r="15" spans="1:11" ht="15.75" customHeight="1">
      <c r="A15" s="385">
        <v>6</v>
      </c>
      <c r="B15" s="423" t="s">
        <v>1160</v>
      </c>
      <c r="C15" s="353">
        <v>30</v>
      </c>
      <c r="D15" s="353"/>
      <c r="E15" s="353">
        <v>5</v>
      </c>
      <c r="F15" s="353">
        <v>1</v>
      </c>
      <c r="G15" s="353">
        <f t="shared" si="0"/>
        <v>6</v>
      </c>
      <c r="H15" s="349">
        <f t="shared" si="1"/>
        <v>6</v>
      </c>
      <c r="I15" s="353">
        <f t="shared" si="2"/>
        <v>24</v>
      </c>
      <c r="J15" s="353">
        <f t="shared" si="3"/>
        <v>24</v>
      </c>
      <c r="K15" s="696"/>
    </row>
    <row r="16" spans="1:11" ht="15.75" customHeight="1">
      <c r="A16" s="385">
        <v>7</v>
      </c>
      <c r="B16" s="423" t="s">
        <v>1161</v>
      </c>
      <c r="C16" s="353">
        <v>31</v>
      </c>
      <c r="D16" s="353"/>
      <c r="E16" s="353">
        <v>4</v>
      </c>
      <c r="F16" s="353">
        <v>8</v>
      </c>
      <c r="G16" s="353">
        <f t="shared" si="0"/>
        <v>12</v>
      </c>
      <c r="H16" s="349">
        <f t="shared" si="1"/>
        <v>12</v>
      </c>
      <c r="I16" s="353">
        <f t="shared" si="2"/>
        <v>19</v>
      </c>
      <c r="J16" s="353">
        <f t="shared" si="3"/>
        <v>19</v>
      </c>
      <c r="K16" s="696"/>
    </row>
    <row r="17" spans="1:11" ht="15.75" customHeight="1">
      <c r="A17" s="385">
        <v>8</v>
      </c>
      <c r="B17" s="423" t="s">
        <v>1162</v>
      </c>
      <c r="C17" s="353">
        <v>30</v>
      </c>
      <c r="D17" s="353"/>
      <c r="E17" s="353">
        <v>4</v>
      </c>
      <c r="F17" s="353">
        <v>2</v>
      </c>
      <c r="G17" s="353">
        <f t="shared" si="0"/>
        <v>6</v>
      </c>
      <c r="H17" s="349">
        <f t="shared" si="1"/>
        <v>6</v>
      </c>
      <c r="I17" s="353">
        <f t="shared" si="2"/>
        <v>24</v>
      </c>
      <c r="J17" s="353">
        <f t="shared" si="3"/>
        <v>24</v>
      </c>
      <c r="K17" s="696"/>
    </row>
    <row r="18" spans="1:11" ht="15.75" customHeight="1">
      <c r="A18" s="385">
        <v>9</v>
      </c>
      <c r="B18" s="423" t="s">
        <v>1163</v>
      </c>
      <c r="C18" s="353">
        <v>31</v>
      </c>
      <c r="D18" s="353"/>
      <c r="E18" s="353">
        <v>5</v>
      </c>
      <c r="F18" s="353">
        <v>1</v>
      </c>
      <c r="G18" s="353">
        <f t="shared" si="0"/>
        <v>6</v>
      </c>
      <c r="H18" s="349">
        <f t="shared" si="1"/>
        <v>6</v>
      </c>
      <c r="I18" s="353">
        <f t="shared" si="2"/>
        <v>25</v>
      </c>
      <c r="J18" s="353">
        <f t="shared" si="3"/>
        <v>25</v>
      </c>
      <c r="K18" s="696"/>
    </row>
    <row r="19" spans="1:11" ht="15.75" customHeight="1">
      <c r="A19" s="385">
        <v>10</v>
      </c>
      <c r="B19" s="423" t="s">
        <v>1164</v>
      </c>
      <c r="C19" s="353">
        <v>31</v>
      </c>
      <c r="D19" s="353"/>
      <c r="E19" s="353">
        <v>4</v>
      </c>
      <c r="F19" s="353">
        <v>2</v>
      </c>
      <c r="G19" s="353">
        <f t="shared" si="0"/>
        <v>6</v>
      </c>
      <c r="H19" s="349">
        <f t="shared" si="1"/>
        <v>6</v>
      </c>
      <c r="I19" s="353">
        <f t="shared" si="2"/>
        <v>25</v>
      </c>
      <c r="J19" s="353">
        <f t="shared" si="3"/>
        <v>25</v>
      </c>
      <c r="K19" s="696"/>
    </row>
    <row r="20" spans="1:11" ht="15.75" customHeight="1">
      <c r="A20" s="385">
        <v>11</v>
      </c>
      <c r="B20" s="423" t="s">
        <v>1165</v>
      </c>
      <c r="C20" s="353">
        <v>29</v>
      </c>
      <c r="D20" s="353"/>
      <c r="E20" s="353">
        <v>4</v>
      </c>
      <c r="F20" s="353">
        <v>1</v>
      </c>
      <c r="G20" s="353">
        <f t="shared" si="0"/>
        <v>5</v>
      </c>
      <c r="H20" s="349">
        <f t="shared" si="1"/>
        <v>5</v>
      </c>
      <c r="I20" s="353">
        <f t="shared" si="2"/>
        <v>24</v>
      </c>
      <c r="J20" s="353">
        <f t="shared" si="3"/>
        <v>24</v>
      </c>
      <c r="K20" s="696"/>
    </row>
    <row r="21" spans="1:11" ht="15.75" customHeight="1">
      <c r="A21" s="385">
        <v>12</v>
      </c>
      <c r="B21" s="423" t="s">
        <v>1166</v>
      </c>
      <c r="C21" s="353">
        <v>31</v>
      </c>
      <c r="D21" s="353"/>
      <c r="E21" s="353">
        <v>5</v>
      </c>
      <c r="F21" s="353">
        <v>4</v>
      </c>
      <c r="G21" s="353">
        <f t="shared" si="0"/>
        <v>9</v>
      </c>
      <c r="H21" s="349">
        <f t="shared" si="1"/>
        <v>9</v>
      </c>
      <c r="I21" s="353">
        <f t="shared" si="2"/>
        <v>22</v>
      </c>
      <c r="J21" s="353">
        <f t="shared" si="3"/>
        <v>22</v>
      </c>
      <c r="K21" s="696"/>
    </row>
    <row r="22" spans="1:11" ht="15.75" customHeight="1">
      <c r="A22" s="353"/>
      <c r="B22" s="424" t="s">
        <v>9</v>
      </c>
      <c r="C22" s="349">
        <f t="shared" ref="C22:J22" si="4">SUM(C10:C21)</f>
        <v>366</v>
      </c>
      <c r="D22" s="349">
        <f t="shared" si="4"/>
        <v>41</v>
      </c>
      <c r="E22" s="349">
        <f t="shared" si="4"/>
        <v>46</v>
      </c>
      <c r="F22" s="349">
        <f t="shared" si="4"/>
        <v>26</v>
      </c>
      <c r="G22" s="349">
        <f t="shared" si="4"/>
        <v>72</v>
      </c>
      <c r="H22" s="349">
        <f t="shared" si="4"/>
        <v>113</v>
      </c>
      <c r="I22" s="349">
        <f t="shared" si="4"/>
        <v>253</v>
      </c>
      <c r="J22" s="349">
        <f t="shared" si="4"/>
        <v>253</v>
      </c>
      <c r="K22" s="692"/>
    </row>
    <row r="23" spans="1:11" ht="15.75" customHeight="1">
      <c r="A23" s="277" t="s">
        <v>632</v>
      </c>
      <c r="B23" s="277"/>
      <c r="C23" s="277"/>
      <c r="D23" s="277"/>
      <c r="E23" s="277"/>
      <c r="F23" s="277"/>
      <c r="G23" s="277"/>
      <c r="H23" s="277"/>
      <c r="I23" s="277"/>
      <c r="J23" s="277"/>
      <c r="K23" s="277"/>
    </row>
    <row r="27" spans="1:11" ht="15.75" customHeight="1">
      <c r="A27" s="321" t="str">
        <f>AT_2A_fundflow!A53</f>
        <v>Date:</v>
      </c>
      <c r="J27" s="362" t="str">
        <f>'AT-1'!J46</f>
        <v>(Signature)</v>
      </c>
    </row>
    <row r="28" spans="1:11" ht="15.75" customHeight="1">
      <c r="A28" s="321" t="str">
        <f>AT_2A_fundflow!A54</f>
        <v>Place: LUCKNOW</v>
      </c>
      <c r="J28" s="362" t="str">
        <f>'AT-1'!J47</f>
        <v>Secretary Basic Education Department</v>
      </c>
    </row>
    <row r="29" spans="1:11" ht="15.75" customHeight="1">
      <c r="I29" s="362" t="str">
        <f>'AT-1'!I48</f>
        <v>Seal:</v>
      </c>
    </row>
  </sheetData>
  <mergeCells count="14">
    <mergeCell ref="C6:C8"/>
    <mergeCell ref="B6:B8"/>
    <mergeCell ref="A6:A8"/>
    <mergeCell ref="A3:K3"/>
    <mergeCell ref="A2:K2"/>
    <mergeCell ref="I6:I8"/>
    <mergeCell ref="A4:K4"/>
    <mergeCell ref="J6:J8"/>
    <mergeCell ref="K10:K22"/>
    <mergeCell ref="K6:K8"/>
    <mergeCell ref="H7:H8"/>
    <mergeCell ref="E7:G7"/>
    <mergeCell ref="D7:D8"/>
    <mergeCell ref="D6:H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3.xml><?xml version="1.0" encoding="utf-8"?>
<worksheet xmlns="http://schemas.openxmlformats.org/spreadsheetml/2006/main" xmlns:r="http://schemas.openxmlformats.org/officeDocument/2006/relationships">
  <sheetPr>
    <tabColor rgb="FF00B050"/>
    <outlinePr summaryBelow="0" summaryRight="0"/>
    <pageSetUpPr fitToPage="1"/>
  </sheetPr>
  <dimension ref="A1:X98"/>
  <sheetViews>
    <sheetView view="pageBreakPreview" zoomScaleSheetLayoutView="100" workbookViewId="0">
      <pane xSplit="2" ySplit="9" topLeftCell="H10" activePane="bottomRight" state="frozen"/>
      <selection activeCell="D42" sqref="D42:F43"/>
      <selection pane="topRight" activeCell="D42" sqref="D42:F43"/>
      <selection pane="bottomLeft" activeCell="D42" sqref="D42:F43"/>
      <selection pane="bottomRight" activeCell="U10" sqref="U10:U84"/>
    </sheetView>
  </sheetViews>
  <sheetFormatPr defaultColWidth="14.42578125" defaultRowHeight="15.75" customHeight="1"/>
  <cols>
    <col min="1" max="1" width="6.42578125" style="361" customWidth="1"/>
    <col min="2" max="2" width="22.5703125" style="361" customWidth="1"/>
    <col min="3" max="3" width="6.28515625" style="361" bestFit="1" customWidth="1"/>
    <col min="4" max="4" width="8.7109375" style="361" bestFit="1" customWidth="1"/>
    <col min="5" max="5" width="8" style="361" customWidth="1"/>
    <col min="6" max="6" width="9.28515625" style="361" bestFit="1" customWidth="1"/>
    <col min="7" max="7" width="10.85546875" style="361" bestFit="1" customWidth="1"/>
    <col min="8" max="8" width="10.7109375" style="361" bestFit="1" customWidth="1"/>
    <col min="9" max="9" width="11.42578125" style="361" customWidth="1"/>
    <col min="10" max="12" width="10.5703125" style="361" customWidth="1"/>
    <col min="13" max="13" width="8.5703125" style="361" bestFit="1" customWidth="1"/>
    <col min="14" max="14" width="11.28515625" style="361" bestFit="1" customWidth="1"/>
    <col min="15" max="15" width="9.7109375" style="361" bestFit="1" customWidth="1"/>
    <col min="16" max="16" width="9.28515625" style="361" bestFit="1" customWidth="1"/>
    <col min="17" max="17" width="8.7109375" style="361" customWidth="1"/>
    <col min="18" max="18" width="8.7109375" style="361" bestFit="1" customWidth="1"/>
    <col min="19" max="19" width="7.85546875" style="361" customWidth="1"/>
    <col min="20" max="21" width="12.5703125" style="361" customWidth="1"/>
    <col min="22" max="16384" width="14.42578125" style="361"/>
  </cols>
  <sheetData>
    <row r="1" spans="1:24" ht="12.75">
      <c r="A1" s="277"/>
      <c r="B1" s="277"/>
      <c r="C1" s="277"/>
      <c r="D1" s="277"/>
      <c r="E1" s="277"/>
      <c r="F1" s="277"/>
      <c r="G1" s="277"/>
      <c r="H1" s="680"/>
      <c r="I1" s="680"/>
      <c r="J1" s="680"/>
      <c r="K1" s="277"/>
      <c r="L1" s="277"/>
      <c r="M1" s="277"/>
      <c r="N1" s="277"/>
      <c r="O1" s="277"/>
      <c r="P1" s="277"/>
      <c r="Q1" s="277"/>
      <c r="R1" s="277"/>
      <c r="U1" s="425" t="s">
        <v>633</v>
      </c>
    </row>
    <row r="2" spans="1:24" ht="12.75">
      <c r="A2" s="701" t="str">
        <f>'AT-2-S1 BUDGET'!A2</f>
        <v>[Mid Day Meal Scheme, U.P.]</v>
      </c>
      <c r="B2" s="701"/>
      <c r="C2" s="701"/>
      <c r="D2" s="701"/>
      <c r="E2" s="701"/>
      <c r="F2" s="701"/>
      <c r="G2" s="701"/>
      <c r="H2" s="701"/>
      <c r="I2" s="701"/>
      <c r="J2" s="701"/>
      <c r="K2" s="701"/>
      <c r="L2" s="701"/>
      <c r="M2" s="701"/>
      <c r="N2" s="701"/>
      <c r="O2" s="701"/>
      <c r="P2" s="701"/>
      <c r="Q2" s="701"/>
      <c r="R2" s="701"/>
      <c r="S2" s="701"/>
      <c r="T2" s="701"/>
      <c r="U2" s="701"/>
    </row>
    <row r="3" spans="1:24" ht="23.25">
      <c r="A3" s="704" t="str">
        <f>'AT-2-S1 BUDGET'!A3</f>
        <v>Annual Work Plan and Budget 2019-20</v>
      </c>
      <c r="B3" s="704"/>
      <c r="C3" s="704"/>
      <c r="D3" s="704"/>
      <c r="E3" s="704"/>
      <c r="F3" s="704"/>
      <c r="G3" s="704"/>
      <c r="H3" s="704"/>
      <c r="I3" s="704"/>
      <c r="J3" s="704"/>
      <c r="K3" s="704"/>
      <c r="L3" s="704"/>
      <c r="M3" s="704"/>
      <c r="N3" s="704"/>
      <c r="O3" s="704"/>
      <c r="P3" s="704"/>
      <c r="Q3" s="704"/>
      <c r="R3" s="704"/>
      <c r="S3" s="704"/>
      <c r="T3" s="704"/>
      <c r="U3" s="704"/>
    </row>
    <row r="4" spans="1:24" ht="12.75">
      <c r="A4" s="797" t="s">
        <v>914</v>
      </c>
      <c r="B4" s="797"/>
      <c r="C4" s="797"/>
      <c r="D4" s="797"/>
      <c r="E4" s="797"/>
      <c r="F4" s="797"/>
      <c r="G4" s="797"/>
      <c r="H4" s="797"/>
      <c r="I4" s="797"/>
      <c r="J4" s="797"/>
      <c r="K4" s="797"/>
      <c r="L4" s="797"/>
      <c r="M4" s="797"/>
      <c r="N4" s="797"/>
      <c r="O4" s="797"/>
      <c r="P4" s="797"/>
      <c r="Q4" s="797"/>
      <c r="R4" s="797"/>
      <c r="S4" s="797"/>
      <c r="T4" s="797"/>
      <c r="U4" s="797"/>
    </row>
    <row r="5" spans="1:24" ht="12.75">
      <c r="A5" s="422" t="str">
        <f>AT_2A_fundflow!A5</f>
        <v>State: UTTAR PRADESH</v>
      </c>
      <c r="B5" s="331"/>
      <c r="C5" s="277"/>
      <c r="D5" s="277"/>
      <c r="E5" s="277">
        <f>D9-7379166</f>
        <v>0</v>
      </c>
      <c r="F5" s="277"/>
      <c r="G5" s="277"/>
      <c r="H5" s="277">
        <f>H9+AT27A_Req_FG_UPry!H9+AT27B_Req_FG_NCLP!C9</f>
        <v>10938217</v>
      </c>
      <c r="I5" s="277"/>
      <c r="J5" s="277"/>
      <c r="K5" s="277"/>
      <c r="L5" s="277"/>
      <c r="M5" s="680"/>
      <c r="N5" s="680"/>
      <c r="O5" s="680"/>
      <c r="P5" s="680"/>
      <c r="Q5" s="680"/>
      <c r="R5" s="680"/>
      <c r="S5" s="680"/>
    </row>
    <row r="6" spans="1:24" ht="31.5" customHeight="1">
      <c r="A6" s="691" t="s">
        <v>83</v>
      </c>
      <c r="B6" s="691" t="s">
        <v>90</v>
      </c>
      <c r="C6" s="693" t="s">
        <v>635</v>
      </c>
      <c r="D6" s="694"/>
      <c r="E6" s="694"/>
      <c r="F6" s="694"/>
      <c r="G6" s="694"/>
      <c r="H6" s="682"/>
      <c r="I6" s="691" t="s">
        <v>636</v>
      </c>
      <c r="J6" s="693" t="s">
        <v>637</v>
      </c>
      <c r="K6" s="694"/>
      <c r="L6" s="694"/>
      <c r="M6" s="682"/>
      <c r="N6" s="693" t="s">
        <v>638</v>
      </c>
      <c r="O6" s="694"/>
      <c r="P6" s="694"/>
      <c r="Q6" s="694"/>
      <c r="R6" s="694"/>
      <c r="S6" s="694"/>
      <c r="T6" s="798" t="s">
        <v>1210</v>
      </c>
      <c r="U6" s="798"/>
    </row>
    <row r="7" spans="1:24" ht="45" customHeight="1">
      <c r="A7" s="692"/>
      <c r="B7" s="692"/>
      <c r="C7" s="285" t="s">
        <v>639</v>
      </c>
      <c r="D7" s="285" t="s">
        <v>640</v>
      </c>
      <c r="E7" s="285" t="s">
        <v>131</v>
      </c>
      <c r="F7" s="285" t="s">
        <v>132</v>
      </c>
      <c r="G7" s="285" t="s">
        <v>133</v>
      </c>
      <c r="H7" s="285" t="s">
        <v>641</v>
      </c>
      <c r="I7" s="692"/>
      <c r="J7" s="285" t="s">
        <v>642</v>
      </c>
      <c r="K7" s="285" t="s">
        <v>643</v>
      </c>
      <c r="L7" s="285" t="s">
        <v>644</v>
      </c>
      <c r="M7" s="285" t="s">
        <v>645</v>
      </c>
      <c r="N7" s="285" t="s">
        <v>9</v>
      </c>
      <c r="O7" s="300" t="s">
        <v>856</v>
      </c>
      <c r="P7" s="300" t="s">
        <v>649</v>
      </c>
      <c r="Q7" s="285" t="s">
        <v>646</v>
      </c>
      <c r="R7" s="285" t="s">
        <v>647</v>
      </c>
      <c r="S7" s="512" t="s">
        <v>648</v>
      </c>
      <c r="T7" s="541" t="s">
        <v>1242</v>
      </c>
      <c r="U7" s="541" t="s">
        <v>1211</v>
      </c>
    </row>
    <row r="8" spans="1:24" ht="15.75" customHeight="1">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c r="Q8" s="285">
        <v>17</v>
      </c>
      <c r="R8" s="285">
        <v>18</v>
      </c>
      <c r="S8" s="512">
        <v>19</v>
      </c>
      <c r="T8" s="516">
        <v>20</v>
      </c>
      <c r="U8" s="516">
        <v>21</v>
      </c>
    </row>
    <row r="9" spans="1:24" ht="12.75">
      <c r="A9" s="349"/>
      <c r="B9" s="349" t="s">
        <v>27</v>
      </c>
      <c r="C9" s="349">
        <f t="shared" ref="C9:H9" si="0">SUM(C10:C84)</f>
        <v>10399</v>
      </c>
      <c r="D9" s="349">
        <f t="shared" si="0"/>
        <v>7379166</v>
      </c>
      <c r="E9" s="349">
        <f t="shared" si="0"/>
        <v>134939</v>
      </c>
      <c r="F9" s="349">
        <f t="shared" si="0"/>
        <v>0</v>
      </c>
      <c r="G9" s="349">
        <f t="shared" si="0"/>
        <v>94841</v>
      </c>
      <c r="H9" s="349">
        <f t="shared" si="0"/>
        <v>7619345</v>
      </c>
      <c r="I9" s="349">
        <f>AT26_NoWD_PS!J22</f>
        <v>253</v>
      </c>
      <c r="J9" s="426">
        <f t="shared" ref="J9:U9" si="1">SUM(J10:J84)</f>
        <v>192769.43199999997</v>
      </c>
      <c r="K9" s="426">
        <f t="shared" si="1"/>
        <v>129155.51599999997</v>
      </c>
      <c r="L9" s="426">
        <f t="shared" si="1"/>
        <v>63613.916000000005</v>
      </c>
      <c r="M9" s="426">
        <f t="shared" si="1"/>
        <v>0</v>
      </c>
      <c r="N9" s="426">
        <f t="shared" si="1"/>
        <v>12851.293000000003</v>
      </c>
      <c r="O9" s="426">
        <f t="shared" si="1"/>
        <v>12851.293000000003</v>
      </c>
      <c r="P9" s="426">
        <f t="shared" si="1"/>
        <v>0</v>
      </c>
      <c r="Q9" s="426">
        <f t="shared" si="1"/>
        <v>0</v>
      </c>
      <c r="R9" s="426">
        <f t="shared" si="1"/>
        <v>0</v>
      </c>
      <c r="S9" s="542">
        <f t="shared" si="1"/>
        <v>0</v>
      </c>
      <c r="T9" s="544">
        <v>1500</v>
      </c>
      <c r="U9" s="544">
        <f t="shared" si="1"/>
        <v>2891.5300000000007</v>
      </c>
      <c r="V9" s="321"/>
      <c r="W9" s="321"/>
      <c r="X9" s="321"/>
    </row>
    <row r="10" spans="1:24" ht="12.75">
      <c r="A10" s="353">
        <f>AT3A_Schools_PS!A10</f>
        <v>1</v>
      </c>
      <c r="B10" s="353" t="str">
        <f>AT3A_Schools_PS!B10</f>
        <v>01-AGRA</v>
      </c>
      <c r="C10" s="353">
        <v>65</v>
      </c>
      <c r="D10" s="353">
        <v>118717</v>
      </c>
      <c r="E10" s="353">
        <v>3917</v>
      </c>
      <c r="F10" s="353"/>
      <c r="G10" s="353">
        <v>0</v>
      </c>
      <c r="H10" s="374">
        <f t="shared" ref="H10:H84" si="2">SUM(C10:G10)</f>
        <v>122699</v>
      </c>
      <c r="I10" s="375">
        <f>AT26_NoWD_PS!$J$22</f>
        <v>253</v>
      </c>
      <c r="J10" s="351">
        <f t="shared" ref="J10:J84" si="3">ROUND(H10*I10*0.0001,3)</f>
        <v>3104.2849999999999</v>
      </c>
      <c r="K10" s="355">
        <f t="shared" ref="K10:K84" si="4">ROUND(J10*67%,3)</f>
        <v>2079.8710000000001</v>
      </c>
      <c r="L10" s="355">
        <f t="shared" ref="L10:L84" si="5">ROUND(J10-K10,3)</f>
        <v>1024.414</v>
      </c>
      <c r="M10" s="413"/>
      <c r="N10" s="351">
        <f>ROUND(H10*I10*0.00002/3,3)</f>
        <v>206.952</v>
      </c>
      <c r="O10" s="355">
        <f>N10</f>
        <v>206.952</v>
      </c>
      <c r="P10" s="355">
        <v>0</v>
      </c>
      <c r="Q10" s="355">
        <v>0</v>
      </c>
      <c r="R10" s="355">
        <v>0</v>
      </c>
      <c r="S10" s="543">
        <v>0</v>
      </c>
      <c r="T10" s="545">
        <v>1500</v>
      </c>
      <c r="U10" s="545">
        <f>ROUND(J10*T10/100000,2)</f>
        <v>46.56</v>
      </c>
    </row>
    <row r="11" spans="1:24" ht="12.75">
      <c r="A11" s="353">
        <f>AT3A_Schools_PS!A11</f>
        <v>2</v>
      </c>
      <c r="B11" s="353" t="str">
        <f>AT3A_Schools_PS!B11</f>
        <v>02-ALIGARH</v>
      </c>
      <c r="C11" s="353">
        <v>354</v>
      </c>
      <c r="D11" s="353">
        <v>93689</v>
      </c>
      <c r="E11" s="353">
        <v>1513</v>
      </c>
      <c r="F11" s="353"/>
      <c r="G11" s="353">
        <v>564</v>
      </c>
      <c r="H11" s="374">
        <f t="shared" si="2"/>
        <v>96120</v>
      </c>
      <c r="I11" s="375">
        <f>AT26_NoWD_PS!$J$22</f>
        <v>253</v>
      </c>
      <c r="J11" s="351">
        <f t="shared" si="3"/>
        <v>2431.8359999999998</v>
      </c>
      <c r="K11" s="355">
        <f t="shared" si="4"/>
        <v>1629.33</v>
      </c>
      <c r="L11" s="355">
        <f t="shared" si="5"/>
        <v>802.50599999999997</v>
      </c>
      <c r="M11" s="413"/>
      <c r="N11" s="351">
        <f t="shared" ref="N11:N74" si="6">ROUND(H11*I11*0.00002/3,3)</f>
        <v>162.12200000000001</v>
      </c>
      <c r="O11" s="355">
        <f t="shared" ref="O11:O74" si="7">N11</f>
        <v>162.12200000000001</v>
      </c>
      <c r="P11" s="355">
        <v>0</v>
      </c>
      <c r="Q11" s="355">
        <v>0</v>
      </c>
      <c r="R11" s="355">
        <v>0</v>
      </c>
      <c r="S11" s="543">
        <v>0</v>
      </c>
      <c r="T11" s="545">
        <v>1500</v>
      </c>
      <c r="U11" s="545">
        <f t="shared" ref="U11:U74" si="8">ROUND(J11*T11/100000,2)</f>
        <v>36.479999999999997</v>
      </c>
    </row>
    <row r="12" spans="1:24" ht="12.75">
      <c r="A12" s="353">
        <f>AT3A_Schools_PS!A12</f>
        <v>3</v>
      </c>
      <c r="B12" s="353" t="str">
        <f>AT3A_Schools_PS!B12</f>
        <v>03-ALLAHABAD</v>
      </c>
      <c r="C12" s="353">
        <v>90</v>
      </c>
      <c r="D12" s="353">
        <v>165665</v>
      </c>
      <c r="E12" s="353">
        <v>9145</v>
      </c>
      <c r="F12" s="353"/>
      <c r="G12" s="353">
        <v>5215</v>
      </c>
      <c r="H12" s="374">
        <f t="shared" si="2"/>
        <v>180115</v>
      </c>
      <c r="I12" s="375">
        <f>AT26_NoWD_PS!$J$22</f>
        <v>253</v>
      </c>
      <c r="J12" s="351">
        <f t="shared" si="3"/>
        <v>4556.91</v>
      </c>
      <c r="K12" s="355">
        <f t="shared" si="4"/>
        <v>3053.13</v>
      </c>
      <c r="L12" s="355">
        <f t="shared" si="5"/>
        <v>1503.78</v>
      </c>
      <c r="M12" s="413"/>
      <c r="N12" s="351">
        <f t="shared" si="6"/>
        <v>303.79399999999998</v>
      </c>
      <c r="O12" s="355">
        <f t="shared" si="7"/>
        <v>303.79399999999998</v>
      </c>
      <c r="P12" s="355">
        <v>0</v>
      </c>
      <c r="Q12" s="355">
        <v>0</v>
      </c>
      <c r="R12" s="355">
        <v>0</v>
      </c>
      <c r="S12" s="543">
        <v>0</v>
      </c>
      <c r="T12" s="545">
        <v>1500</v>
      </c>
      <c r="U12" s="545">
        <f t="shared" si="8"/>
        <v>68.349999999999994</v>
      </c>
    </row>
    <row r="13" spans="1:24" ht="12.75">
      <c r="A13" s="353">
        <f>AT3A_Schools_PS!A13</f>
        <v>4</v>
      </c>
      <c r="B13" s="353" t="str">
        <f>AT3A_Schools_PS!B13</f>
        <v>04-AMBEDKAR NAGAR</v>
      </c>
      <c r="C13" s="353">
        <v>99</v>
      </c>
      <c r="D13" s="353">
        <v>77305</v>
      </c>
      <c r="E13" s="353">
        <v>751</v>
      </c>
      <c r="F13" s="353"/>
      <c r="G13" s="353">
        <v>988</v>
      </c>
      <c r="H13" s="374">
        <f t="shared" si="2"/>
        <v>79143</v>
      </c>
      <c r="I13" s="375">
        <f>AT26_NoWD_PS!$J$22</f>
        <v>253</v>
      </c>
      <c r="J13" s="351">
        <f t="shared" si="3"/>
        <v>2002.318</v>
      </c>
      <c r="K13" s="355">
        <f t="shared" si="4"/>
        <v>1341.5530000000001</v>
      </c>
      <c r="L13" s="355">
        <f t="shared" si="5"/>
        <v>660.76499999999999</v>
      </c>
      <c r="M13" s="413"/>
      <c r="N13" s="351">
        <f t="shared" si="6"/>
        <v>133.488</v>
      </c>
      <c r="O13" s="355">
        <f t="shared" si="7"/>
        <v>133.488</v>
      </c>
      <c r="P13" s="355">
        <v>0</v>
      </c>
      <c r="Q13" s="355">
        <v>0</v>
      </c>
      <c r="R13" s="355">
        <v>0</v>
      </c>
      <c r="S13" s="543">
        <v>0</v>
      </c>
      <c r="T13" s="545">
        <v>1500</v>
      </c>
      <c r="U13" s="545">
        <f t="shared" si="8"/>
        <v>30.03</v>
      </c>
    </row>
    <row r="14" spans="1:24" ht="12.75">
      <c r="A14" s="353">
        <f>AT3A_Schools_PS!A14</f>
        <v>5</v>
      </c>
      <c r="B14" s="353" t="str">
        <f>AT3A_Schools_PS!B14</f>
        <v>05-AURAIYA</v>
      </c>
      <c r="C14" s="353">
        <v>114</v>
      </c>
      <c r="D14" s="353">
        <v>58048</v>
      </c>
      <c r="E14" s="353">
        <v>1051</v>
      </c>
      <c r="F14" s="353"/>
      <c r="G14" s="353">
        <v>0</v>
      </c>
      <c r="H14" s="374">
        <f t="shared" si="2"/>
        <v>59213</v>
      </c>
      <c r="I14" s="375">
        <f>AT26_NoWD_PS!$J$22</f>
        <v>253</v>
      </c>
      <c r="J14" s="351">
        <f t="shared" si="3"/>
        <v>1498.0889999999999</v>
      </c>
      <c r="K14" s="355">
        <f t="shared" si="4"/>
        <v>1003.72</v>
      </c>
      <c r="L14" s="355">
        <f t="shared" si="5"/>
        <v>494.36900000000003</v>
      </c>
      <c r="M14" s="413"/>
      <c r="N14" s="351">
        <f t="shared" si="6"/>
        <v>99.873000000000005</v>
      </c>
      <c r="O14" s="355">
        <f t="shared" si="7"/>
        <v>99.873000000000005</v>
      </c>
      <c r="P14" s="355">
        <v>0</v>
      </c>
      <c r="Q14" s="355">
        <v>0</v>
      </c>
      <c r="R14" s="355">
        <v>0</v>
      </c>
      <c r="S14" s="543">
        <v>0</v>
      </c>
      <c r="T14" s="545">
        <v>1500</v>
      </c>
      <c r="U14" s="545">
        <f t="shared" si="8"/>
        <v>22.47</v>
      </c>
    </row>
    <row r="15" spans="1:24" ht="12.75">
      <c r="A15" s="353">
        <f>AT3A_Schools_PS!A15</f>
        <v>6</v>
      </c>
      <c r="B15" s="353" t="str">
        <f>AT3A_Schools_PS!B15</f>
        <v>06-AZAMGARH</v>
      </c>
      <c r="C15" s="353">
        <v>75</v>
      </c>
      <c r="D15" s="353">
        <v>161913</v>
      </c>
      <c r="E15" s="353">
        <v>7907</v>
      </c>
      <c r="F15" s="353"/>
      <c r="G15" s="353">
        <v>2737</v>
      </c>
      <c r="H15" s="374">
        <f t="shared" si="2"/>
        <v>172632</v>
      </c>
      <c r="I15" s="375">
        <f>AT26_NoWD_PS!$J$22</f>
        <v>253</v>
      </c>
      <c r="J15" s="351">
        <f t="shared" si="3"/>
        <v>4367.59</v>
      </c>
      <c r="K15" s="355">
        <f t="shared" si="4"/>
        <v>2926.2849999999999</v>
      </c>
      <c r="L15" s="355">
        <f t="shared" si="5"/>
        <v>1441.3050000000001</v>
      </c>
      <c r="M15" s="413"/>
      <c r="N15" s="351">
        <f t="shared" si="6"/>
        <v>291.173</v>
      </c>
      <c r="O15" s="355">
        <f t="shared" si="7"/>
        <v>291.173</v>
      </c>
      <c r="P15" s="355">
        <v>0</v>
      </c>
      <c r="Q15" s="355">
        <v>0</v>
      </c>
      <c r="R15" s="355">
        <v>0</v>
      </c>
      <c r="S15" s="543">
        <v>0</v>
      </c>
      <c r="T15" s="545">
        <v>1500</v>
      </c>
      <c r="U15" s="545">
        <f t="shared" si="8"/>
        <v>65.510000000000005</v>
      </c>
    </row>
    <row r="16" spans="1:24" ht="12.75">
      <c r="A16" s="353">
        <f>AT3A_Schools_PS!A16</f>
        <v>7</v>
      </c>
      <c r="B16" s="353" t="str">
        <f>AT3A_Schools_PS!B16</f>
        <v>07-BADAUN</v>
      </c>
      <c r="C16" s="353">
        <v>0</v>
      </c>
      <c r="D16" s="353">
        <v>144421</v>
      </c>
      <c r="E16" s="353">
        <v>271</v>
      </c>
      <c r="F16" s="353"/>
      <c r="G16" s="353">
        <v>125</v>
      </c>
      <c r="H16" s="374">
        <f t="shared" si="2"/>
        <v>144817</v>
      </c>
      <c r="I16" s="375">
        <f>AT26_NoWD_PS!$J$22</f>
        <v>253</v>
      </c>
      <c r="J16" s="351">
        <f t="shared" si="3"/>
        <v>3663.87</v>
      </c>
      <c r="K16" s="355">
        <f t="shared" si="4"/>
        <v>2454.7930000000001</v>
      </c>
      <c r="L16" s="355">
        <f t="shared" si="5"/>
        <v>1209.077</v>
      </c>
      <c r="M16" s="413"/>
      <c r="N16" s="351">
        <f t="shared" si="6"/>
        <v>244.25800000000001</v>
      </c>
      <c r="O16" s="355">
        <f t="shared" si="7"/>
        <v>244.25800000000001</v>
      </c>
      <c r="P16" s="355">
        <v>0</v>
      </c>
      <c r="Q16" s="355">
        <v>0</v>
      </c>
      <c r="R16" s="355">
        <v>0</v>
      </c>
      <c r="S16" s="543">
        <v>0</v>
      </c>
      <c r="T16" s="545">
        <v>1500</v>
      </c>
      <c r="U16" s="545">
        <f t="shared" si="8"/>
        <v>54.96</v>
      </c>
    </row>
    <row r="17" spans="1:21" ht="12.75">
      <c r="A17" s="353">
        <f>AT3A_Schools_PS!A17</f>
        <v>8</v>
      </c>
      <c r="B17" s="353" t="str">
        <f>AT3A_Schools_PS!B17</f>
        <v>08-BAGHPAT</v>
      </c>
      <c r="C17" s="353">
        <v>35</v>
      </c>
      <c r="D17" s="353">
        <v>35349</v>
      </c>
      <c r="E17" s="353">
        <v>528</v>
      </c>
      <c r="F17" s="353"/>
      <c r="G17" s="353">
        <v>0</v>
      </c>
      <c r="H17" s="374">
        <f t="shared" si="2"/>
        <v>35912</v>
      </c>
      <c r="I17" s="375">
        <f>AT26_NoWD_PS!$J$22</f>
        <v>253</v>
      </c>
      <c r="J17" s="351">
        <f t="shared" si="3"/>
        <v>908.57399999999996</v>
      </c>
      <c r="K17" s="355">
        <f t="shared" si="4"/>
        <v>608.745</v>
      </c>
      <c r="L17" s="355">
        <f t="shared" si="5"/>
        <v>299.82900000000001</v>
      </c>
      <c r="M17" s="413"/>
      <c r="N17" s="351">
        <f t="shared" si="6"/>
        <v>60.572000000000003</v>
      </c>
      <c r="O17" s="355">
        <f t="shared" si="7"/>
        <v>60.572000000000003</v>
      </c>
      <c r="P17" s="355">
        <v>0</v>
      </c>
      <c r="Q17" s="355">
        <v>0</v>
      </c>
      <c r="R17" s="355">
        <v>0</v>
      </c>
      <c r="S17" s="543">
        <v>0</v>
      </c>
      <c r="T17" s="545">
        <v>1500</v>
      </c>
      <c r="U17" s="545">
        <f t="shared" si="8"/>
        <v>13.63</v>
      </c>
    </row>
    <row r="18" spans="1:21" ht="12.75">
      <c r="A18" s="353">
        <f>AT3A_Schools_PS!A18</f>
        <v>9</v>
      </c>
      <c r="B18" s="353" t="str">
        <f>AT3A_Schools_PS!B18</f>
        <v>09-BAHRAICH</v>
      </c>
      <c r="C18" s="353">
        <v>140</v>
      </c>
      <c r="D18" s="353">
        <v>206759</v>
      </c>
      <c r="E18" s="353">
        <v>858</v>
      </c>
      <c r="F18" s="353"/>
      <c r="G18" s="353">
        <v>2572</v>
      </c>
      <c r="H18" s="374">
        <f t="shared" si="2"/>
        <v>210329</v>
      </c>
      <c r="I18" s="375">
        <f>AT26_NoWD_PS!$J$22</f>
        <v>253</v>
      </c>
      <c r="J18" s="351">
        <f t="shared" si="3"/>
        <v>5321.3239999999996</v>
      </c>
      <c r="K18" s="355">
        <f t="shared" si="4"/>
        <v>3565.2869999999998</v>
      </c>
      <c r="L18" s="355">
        <f t="shared" si="5"/>
        <v>1756.037</v>
      </c>
      <c r="M18" s="413"/>
      <c r="N18" s="351">
        <f t="shared" si="6"/>
        <v>354.755</v>
      </c>
      <c r="O18" s="355">
        <f t="shared" si="7"/>
        <v>354.755</v>
      </c>
      <c r="P18" s="355">
        <v>0</v>
      </c>
      <c r="Q18" s="355">
        <v>0</v>
      </c>
      <c r="R18" s="355">
        <v>0</v>
      </c>
      <c r="S18" s="543">
        <v>0</v>
      </c>
      <c r="T18" s="545">
        <v>1500</v>
      </c>
      <c r="U18" s="545">
        <f t="shared" si="8"/>
        <v>79.819999999999993</v>
      </c>
    </row>
    <row r="19" spans="1:21" ht="12.75">
      <c r="A19" s="353">
        <f>AT3A_Schools_PS!A19</f>
        <v>10</v>
      </c>
      <c r="B19" s="353" t="str">
        <f>AT3A_Schools_PS!B19</f>
        <v>10-BALLIA</v>
      </c>
      <c r="C19" s="353">
        <v>0</v>
      </c>
      <c r="D19" s="353">
        <v>132544</v>
      </c>
      <c r="E19" s="353">
        <v>813</v>
      </c>
      <c r="F19" s="353"/>
      <c r="G19" s="353">
        <v>0</v>
      </c>
      <c r="H19" s="374">
        <f t="shared" si="2"/>
        <v>133357</v>
      </c>
      <c r="I19" s="375">
        <f>AT26_NoWD_PS!$J$22</f>
        <v>253</v>
      </c>
      <c r="J19" s="351">
        <f t="shared" si="3"/>
        <v>3373.9319999999998</v>
      </c>
      <c r="K19" s="355">
        <f t="shared" si="4"/>
        <v>2260.5340000000001</v>
      </c>
      <c r="L19" s="355">
        <f t="shared" si="5"/>
        <v>1113.3979999999999</v>
      </c>
      <c r="M19" s="413"/>
      <c r="N19" s="351">
        <f t="shared" si="6"/>
        <v>224.929</v>
      </c>
      <c r="O19" s="355">
        <f t="shared" si="7"/>
        <v>224.929</v>
      </c>
      <c r="P19" s="355">
        <v>0</v>
      </c>
      <c r="Q19" s="355">
        <v>0</v>
      </c>
      <c r="R19" s="355">
        <v>0</v>
      </c>
      <c r="S19" s="543">
        <v>0</v>
      </c>
      <c r="T19" s="545">
        <v>1500</v>
      </c>
      <c r="U19" s="545">
        <f t="shared" si="8"/>
        <v>50.61</v>
      </c>
    </row>
    <row r="20" spans="1:21" ht="12.75">
      <c r="A20" s="353">
        <f>AT3A_Schools_PS!A20</f>
        <v>11</v>
      </c>
      <c r="B20" s="353" t="str">
        <f>AT3A_Schools_PS!B20</f>
        <v>11-BALRAMPUR</v>
      </c>
      <c r="C20" s="353">
        <v>0</v>
      </c>
      <c r="D20" s="353">
        <v>126138</v>
      </c>
      <c r="E20" s="353">
        <v>1237</v>
      </c>
      <c r="F20" s="353"/>
      <c r="G20" s="353">
        <v>4308</v>
      </c>
      <c r="H20" s="374">
        <f t="shared" si="2"/>
        <v>131683</v>
      </c>
      <c r="I20" s="375">
        <f>AT26_NoWD_PS!$J$22</f>
        <v>253</v>
      </c>
      <c r="J20" s="351">
        <f t="shared" si="3"/>
        <v>3331.58</v>
      </c>
      <c r="K20" s="355">
        <f t="shared" si="4"/>
        <v>2232.1590000000001</v>
      </c>
      <c r="L20" s="355">
        <f t="shared" si="5"/>
        <v>1099.421</v>
      </c>
      <c r="M20" s="413"/>
      <c r="N20" s="351">
        <f t="shared" si="6"/>
        <v>222.10499999999999</v>
      </c>
      <c r="O20" s="355">
        <f t="shared" si="7"/>
        <v>222.10499999999999</v>
      </c>
      <c r="P20" s="355">
        <v>0</v>
      </c>
      <c r="Q20" s="355">
        <v>0</v>
      </c>
      <c r="R20" s="355">
        <v>0</v>
      </c>
      <c r="S20" s="543">
        <v>0</v>
      </c>
      <c r="T20" s="545">
        <v>1500</v>
      </c>
      <c r="U20" s="545">
        <f t="shared" si="8"/>
        <v>49.97</v>
      </c>
    </row>
    <row r="21" spans="1:21" ht="12.75">
      <c r="A21" s="353">
        <f>AT3A_Schools_PS!A21</f>
        <v>12</v>
      </c>
      <c r="B21" s="353" t="str">
        <f>AT3A_Schools_PS!B21</f>
        <v>12-BANDA</v>
      </c>
      <c r="C21" s="353">
        <v>129</v>
      </c>
      <c r="D21" s="353">
        <v>98974</v>
      </c>
      <c r="E21" s="353">
        <v>352</v>
      </c>
      <c r="F21" s="353"/>
      <c r="G21" s="353">
        <v>0</v>
      </c>
      <c r="H21" s="374">
        <f t="shared" si="2"/>
        <v>99455</v>
      </c>
      <c r="I21" s="375">
        <f>AT26_NoWD_PS!$J$22</f>
        <v>253</v>
      </c>
      <c r="J21" s="351">
        <f t="shared" si="3"/>
        <v>2516.212</v>
      </c>
      <c r="K21" s="355">
        <f t="shared" si="4"/>
        <v>1685.8620000000001</v>
      </c>
      <c r="L21" s="355">
        <f t="shared" si="5"/>
        <v>830.35</v>
      </c>
      <c r="M21" s="413"/>
      <c r="N21" s="351">
        <f t="shared" si="6"/>
        <v>167.74700000000001</v>
      </c>
      <c r="O21" s="355">
        <f t="shared" si="7"/>
        <v>167.74700000000001</v>
      </c>
      <c r="P21" s="355">
        <v>0</v>
      </c>
      <c r="Q21" s="355">
        <v>0</v>
      </c>
      <c r="R21" s="355">
        <v>0</v>
      </c>
      <c r="S21" s="543">
        <v>0</v>
      </c>
      <c r="T21" s="545">
        <v>1500</v>
      </c>
      <c r="U21" s="545">
        <f t="shared" si="8"/>
        <v>37.74</v>
      </c>
    </row>
    <row r="22" spans="1:21" ht="12.75">
      <c r="A22" s="353">
        <f>AT3A_Schools_PS!A22</f>
        <v>13</v>
      </c>
      <c r="B22" s="353" t="str">
        <f>AT3A_Schools_PS!B22</f>
        <v>13-BARABANKI</v>
      </c>
      <c r="C22" s="353">
        <v>22</v>
      </c>
      <c r="D22" s="353">
        <v>125889</v>
      </c>
      <c r="E22" s="353">
        <v>726</v>
      </c>
      <c r="F22" s="353"/>
      <c r="G22" s="353">
        <v>4181</v>
      </c>
      <c r="H22" s="374">
        <f t="shared" si="2"/>
        <v>130818</v>
      </c>
      <c r="I22" s="375">
        <f>AT26_NoWD_PS!$J$22</f>
        <v>253</v>
      </c>
      <c r="J22" s="351">
        <f t="shared" si="3"/>
        <v>3309.6950000000002</v>
      </c>
      <c r="K22" s="355">
        <f t="shared" si="4"/>
        <v>2217.4960000000001</v>
      </c>
      <c r="L22" s="355">
        <f t="shared" si="5"/>
        <v>1092.1990000000001</v>
      </c>
      <c r="M22" s="413"/>
      <c r="N22" s="351">
        <f t="shared" si="6"/>
        <v>220.64599999999999</v>
      </c>
      <c r="O22" s="355">
        <f t="shared" si="7"/>
        <v>220.64599999999999</v>
      </c>
      <c r="P22" s="355">
        <v>0</v>
      </c>
      <c r="Q22" s="355">
        <v>0</v>
      </c>
      <c r="R22" s="355">
        <v>0</v>
      </c>
      <c r="S22" s="543">
        <v>0</v>
      </c>
      <c r="T22" s="545">
        <v>1500</v>
      </c>
      <c r="U22" s="545">
        <f t="shared" si="8"/>
        <v>49.65</v>
      </c>
    </row>
    <row r="23" spans="1:21" ht="12.75">
      <c r="A23" s="353">
        <f>AT3A_Schools_PS!A23</f>
        <v>14</v>
      </c>
      <c r="B23" s="353" t="str">
        <f>AT3A_Schools_PS!B23</f>
        <v>14-BAREILY</v>
      </c>
      <c r="C23" s="353">
        <v>0</v>
      </c>
      <c r="D23" s="353">
        <v>140288</v>
      </c>
      <c r="E23" s="353">
        <v>2141</v>
      </c>
      <c r="F23" s="353"/>
      <c r="G23" s="353">
        <v>424</v>
      </c>
      <c r="H23" s="374">
        <f t="shared" si="2"/>
        <v>142853</v>
      </c>
      <c r="I23" s="375">
        <f>AT26_NoWD_PS!$J$22</f>
        <v>253</v>
      </c>
      <c r="J23" s="351">
        <f t="shared" si="3"/>
        <v>3614.181</v>
      </c>
      <c r="K23" s="355">
        <f t="shared" si="4"/>
        <v>2421.5010000000002</v>
      </c>
      <c r="L23" s="355">
        <f t="shared" si="5"/>
        <v>1192.68</v>
      </c>
      <c r="M23" s="413"/>
      <c r="N23" s="351">
        <f t="shared" si="6"/>
        <v>240.94499999999999</v>
      </c>
      <c r="O23" s="355">
        <f t="shared" si="7"/>
        <v>240.94499999999999</v>
      </c>
      <c r="P23" s="355">
        <v>0</v>
      </c>
      <c r="Q23" s="355">
        <v>0</v>
      </c>
      <c r="R23" s="355">
        <v>0</v>
      </c>
      <c r="S23" s="543">
        <v>0</v>
      </c>
      <c r="T23" s="545">
        <v>1500</v>
      </c>
      <c r="U23" s="545">
        <f t="shared" si="8"/>
        <v>54.21</v>
      </c>
    </row>
    <row r="24" spans="1:21" ht="12.75">
      <c r="A24" s="353">
        <f>AT3A_Schools_PS!A24</f>
        <v>15</v>
      </c>
      <c r="B24" s="353" t="str">
        <f>AT3A_Schools_PS!B24</f>
        <v>15-BASTI</v>
      </c>
      <c r="C24" s="353">
        <v>39</v>
      </c>
      <c r="D24" s="353">
        <v>100179</v>
      </c>
      <c r="E24" s="353">
        <v>352</v>
      </c>
      <c r="F24" s="353"/>
      <c r="G24" s="353">
        <v>1737</v>
      </c>
      <c r="H24" s="374">
        <f t="shared" si="2"/>
        <v>102307</v>
      </c>
      <c r="I24" s="375">
        <f>AT26_NoWD_PS!$J$22</f>
        <v>253</v>
      </c>
      <c r="J24" s="351">
        <f t="shared" si="3"/>
        <v>2588.3670000000002</v>
      </c>
      <c r="K24" s="355">
        <f t="shared" si="4"/>
        <v>1734.2059999999999</v>
      </c>
      <c r="L24" s="355">
        <f t="shared" si="5"/>
        <v>854.16099999999994</v>
      </c>
      <c r="M24" s="413"/>
      <c r="N24" s="351">
        <f t="shared" si="6"/>
        <v>172.55799999999999</v>
      </c>
      <c r="O24" s="355">
        <f t="shared" si="7"/>
        <v>172.55799999999999</v>
      </c>
      <c r="P24" s="355">
        <v>0</v>
      </c>
      <c r="Q24" s="355">
        <v>0</v>
      </c>
      <c r="R24" s="355">
        <v>0</v>
      </c>
      <c r="S24" s="543">
        <v>0</v>
      </c>
      <c r="T24" s="545">
        <v>1500</v>
      </c>
      <c r="U24" s="545">
        <f t="shared" si="8"/>
        <v>38.83</v>
      </c>
    </row>
    <row r="25" spans="1:21" ht="12.75">
      <c r="A25" s="353">
        <f>AT3A_Schools_PS!A25</f>
        <v>16</v>
      </c>
      <c r="B25" s="353" t="str">
        <f>AT3A_Schools_PS!B25</f>
        <v>16-BHADOHI</v>
      </c>
      <c r="C25" s="353">
        <v>0</v>
      </c>
      <c r="D25" s="353">
        <v>61370</v>
      </c>
      <c r="E25" s="353">
        <v>555</v>
      </c>
      <c r="F25" s="353"/>
      <c r="G25" s="353">
        <v>610</v>
      </c>
      <c r="H25" s="374">
        <f t="shared" si="2"/>
        <v>62535</v>
      </c>
      <c r="I25" s="375">
        <f>AT26_NoWD_PS!$J$22</f>
        <v>253</v>
      </c>
      <c r="J25" s="351">
        <f t="shared" si="3"/>
        <v>1582.136</v>
      </c>
      <c r="K25" s="355">
        <f t="shared" si="4"/>
        <v>1060.0309999999999</v>
      </c>
      <c r="L25" s="355">
        <f t="shared" si="5"/>
        <v>522.10500000000002</v>
      </c>
      <c r="M25" s="413"/>
      <c r="N25" s="351">
        <f t="shared" si="6"/>
        <v>105.476</v>
      </c>
      <c r="O25" s="355">
        <f t="shared" si="7"/>
        <v>105.476</v>
      </c>
      <c r="P25" s="355">
        <v>0</v>
      </c>
      <c r="Q25" s="355">
        <v>0</v>
      </c>
      <c r="R25" s="355">
        <v>0</v>
      </c>
      <c r="S25" s="543">
        <v>0</v>
      </c>
      <c r="T25" s="545">
        <v>1500</v>
      </c>
      <c r="U25" s="545">
        <f t="shared" si="8"/>
        <v>23.73</v>
      </c>
    </row>
    <row r="26" spans="1:21" ht="12.75">
      <c r="A26" s="353">
        <f>AT3A_Schools_PS!A26</f>
        <v>17</v>
      </c>
      <c r="B26" s="353" t="str">
        <f>AT3A_Schools_PS!B26</f>
        <v>17-BIJNOUR</v>
      </c>
      <c r="C26" s="353">
        <v>2353</v>
      </c>
      <c r="D26" s="353">
        <v>89828</v>
      </c>
      <c r="E26" s="353">
        <v>0</v>
      </c>
      <c r="F26" s="353"/>
      <c r="G26" s="353">
        <v>929</v>
      </c>
      <c r="H26" s="374">
        <f t="shared" si="2"/>
        <v>93110</v>
      </c>
      <c r="I26" s="375">
        <f>AT26_NoWD_PS!$J$22</f>
        <v>253</v>
      </c>
      <c r="J26" s="351">
        <f t="shared" si="3"/>
        <v>2355.683</v>
      </c>
      <c r="K26" s="355">
        <f t="shared" si="4"/>
        <v>1578.308</v>
      </c>
      <c r="L26" s="355">
        <f t="shared" si="5"/>
        <v>777.375</v>
      </c>
      <c r="M26" s="413"/>
      <c r="N26" s="351">
        <f t="shared" si="6"/>
        <v>157.04599999999999</v>
      </c>
      <c r="O26" s="355">
        <f t="shared" si="7"/>
        <v>157.04599999999999</v>
      </c>
      <c r="P26" s="355">
        <v>0</v>
      </c>
      <c r="Q26" s="355">
        <v>0</v>
      </c>
      <c r="R26" s="355">
        <v>0</v>
      </c>
      <c r="S26" s="543">
        <v>0</v>
      </c>
      <c r="T26" s="545">
        <v>1500</v>
      </c>
      <c r="U26" s="545">
        <f t="shared" si="8"/>
        <v>35.340000000000003</v>
      </c>
    </row>
    <row r="27" spans="1:21" ht="12.75">
      <c r="A27" s="353">
        <f>AT3A_Schools_PS!A27</f>
        <v>18</v>
      </c>
      <c r="B27" s="353" t="str">
        <f>AT3A_Schools_PS!B27</f>
        <v>18-BULANDSHAHAR</v>
      </c>
      <c r="C27" s="353">
        <v>0</v>
      </c>
      <c r="D27" s="353">
        <v>111515</v>
      </c>
      <c r="E27" s="353">
        <v>1274</v>
      </c>
      <c r="F27" s="353"/>
      <c r="G27" s="353">
        <v>0</v>
      </c>
      <c r="H27" s="374">
        <f t="shared" si="2"/>
        <v>112789</v>
      </c>
      <c r="I27" s="375">
        <f>AT26_NoWD_PS!$J$22</f>
        <v>253</v>
      </c>
      <c r="J27" s="351">
        <f t="shared" si="3"/>
        <v>2853.5619999999999</v>
      </c>
      <c r="K27" s="355">
        <f t="shared" si="4"/>
        <v>1911.8869999999999</v>
      </c>
      <c r="L27" s="355">
        <f t="shared" si="5"/>
        <v>941.67499999999995</v>
      </c>
      <c r="M27" s="413"/>
      <c r="N27" s="351">
        <f t="shared" si="6"/>
        <v>190.23699999999999</v>
      </c>
      <c r="O27" s="355">
        <f t="shared" si="7"/>
        <v>190.23699999999999</v>
      </c>
      <c r="P27" s="355">
        <v>0</v>
      </c>
      <c r="Q27" s="355">
        <v>0</v>
      </c>
      <c r="R27" s="355">
        <v>0</v>
      </c>
      <c r="S27" s="543">
        <v>0</v>
      </c>
      <c r="T27" s="545">
        <v>1500</v>
      </c>
      <c r="U27" s="545">
        <f t="shared" si="8"/>
        <v>42.8</v>
      </c>
    </row>
    <row r="28" spans="1:21" ht="12.75">
      <c r="A28" s="353">
        <f>AT3A_Schools_PS!A28</f>
        <v>19</v>
      </c>
      <c r="B28" s="353" t="str">
        <f>AT3A_Schools_PS!B28</f>
        <v>19-CHANDAULI</v>
      </c>
      <c r="C28" s="353">
        <v>0</v>
      </c>
      <c r="D28" s="353">
        <v>91327</v>
      </c>
      <c r="E28" s="353">
        <v>1161</v>
      </c>
      <c r="F28" s="353"/>
      <c r="G28" s="353">
        <v>262</v>
      </c>
      <c r="H28" s="374">
        <f t="shared" si="2"/>
        <v>92750</v>
      </c>
      <c r="I28" s="375">
        <f>AT26_NoWD_PS!$J$22</f>
        <v>253</v>
      </c>
      <c r="J28" s="351">
        <f t="shared" si="3"/>
        <v>2346.5749999999998</v>
      </c>
      <c r="K28" s="355">
        <f t="shared" si="4"/>
        <v>1572.2049999999999</v>
      </c>
      <c r="L28" s="355">
        <f t="shared" si="5"/>
        <v>774.37</v>
      </c>
      <c r="M28" s="413"/>
      <c r="N28" s="351">
        <f t="shared" si="6"/>
        <v>156.43799999999999</v>
      </c>
      <c r="O28" s="355">
        <f t="shared" si="7"/>
        <v>156.43799999999999</v>
      </c>
      <c r="P28" s="355">
        <v>0</v>
      </c>
      <c r="Q28" s="355">
        <v>0</v>
      </c>
      <c r="R28" s="355">
        <v>0</v>
      </c>
      <c r="S28" s="543">
        <v>0</v>
      </c>
      <c r="T28" s="545">
        <v>1500</v>
      </c>
      <c r="U28" s="545">
        <f t="shared" si="8"/>
        <v>35.200000000000003</v>
      </c>
    </row>
    <row r="29" spans="1:21" ht="12.75">
      <c r="A29" s="353">
        <f>AT3A_Schools_PS!A29</f>
        <v>20</v>
      </c>
      <c r="B29" s="353" t="str">
        <f>AT3A_Schools_PS!B29</f>
        <v>20-CHITRAKOOT</v>
      </c>
      <c r="C29" s="353">
        <v>215</v>
      </c>
      <c r="D29" s="353">
        <v>69243</v>
      </c>
      <c r="E29" s="353">
        <v>123</v>
      </c>
      <c r="F29" s="353"/>
      <c r="G29" s="353">
        <v>0</v>
      </c>
      <c r="H29" s="374">
        <f t="shared" si="2"/>
        <v>69581</v>
      </c>
      <c r="I29" s="375">
        <f>AT26_NoWD_PS!$J$22</f>
        <v>253</v>
      </c>
      <c r="J29" s="351">
        <f t="shared" si="3"/>
        <v>1760.3989999999999</v>
      </c>
      <c r="K29" s="355">
        <f t="shared" si="4"/>
        <v>1179.4670000000001</v>
      </c>
      <c r="L29" s="355">
        <f t="shared" si="5"/>
        <v>580.93200000000002</v>
      </c>
      <c r="M29" s="413"/>
      <c r="N29" s="351">
        <f t="shared" si="6"/>
        <v>117.36</v>
      </c>
      <c r="O29" s="355">
        <f t="shared" si="7"/>
        <v>117.36</v>
      </c>
      <c r="P29" s="355">
        <v>0</v>
      </c>
      <c r="Q29" s="355">
        <v>0</v>
      </c>
      <c r="R29" s="355">
        <v>0</v>
      </c>
      <c r="S29" s="543">
        <v>0</v>
      </c>
      <c r="T29" s="545">
        <v>1500</v>
      </c>
      <c r="U29" s="545">
        <f t="shared" si="8"/>
        <v>26.41</v>
      </c>
    </row>
    <row r="30" spans="1:21" ht="12.75">
      <c r="A30" s="353">
        <f>AT3A_Schools_PS!A30</f>
        <v>21</v>
      </c>
      <c r="B30" s="353" t="str">
        <f>AT3A_Schools_PS!B30</f>
        <v>21-AMETHI</v>
      </c>
      <c r="C30" s="353">
        <v>0</v>
      </c>
      <c r="D30" s="353">
        <v>73294</v>
      </c>
      <c r="E30" s="353">
        <v>0</v>
      </c>
      <c r="F30" s="353"/>
      <c r="G30" s="353">
        <v>0</v>
      </c>
      <c r="H30" s="374">
        <f t="shared" si="2"/>
        <v>73294</v>
      </c>
      <c r="I30" s="375">
        <f>AT26_NoWD_PS!$J$22</f>
        <v>253</v>
      </c>
      <c r="J30" s="351">
        <f t="shared" si="3"/>
        <v>1854.338</v>
      </c>
      <c r="K30" s="355">
        <f t="shared" si="4"/>
        <v>1242.4059999999999</v>
      </c>
      <c r="L30" s="355">
        <f t="shared" si="5"/>
        <v>611.93200000000002</v>
      </c>
      <c r="M30" s="413"/>
      <c r="N30" s="351">
        <f t="shared" si="6"/>
        <v>123.623</v>
      </c>
      <c r="O30" s="355">
        <f t="shared" si="7"/>
        <v>123.623</v>
      </c>
      <c r="P30" s="355">
        <v>0</v>
      </c>
      <c r="Q30" s="355">
        <v>0</v>
      </c>
      <c r="R30" s="355">
        <v>0</v>
      </c>
      <c r="S30" s="543">
        <v>0</v>
      </c>
      <c r="T30" s="545">
        <v>1500</v>
      </c>
      <c r="U30" s="545">
        <f t="shared" si="8"/>
        <v>27.82</v>
      </c>
    </row>
    <row r="31" spans="1:21" ht="12.75">
      <c r="A31" s="353">
        <f>AT3A_Schools_PS!A31</f>
        <v>22</v>
      </c>
      <c r="B31" s="353" t="str">
        <f>AT3A_Schools_PS!B31</f>
        <v>22-DEORIA</v>
      </c>
      <c r="C31" s="353">
        <v>0</v>
      </c>
      <c r="D31" s="353">
        <v>114139</v>
      </c>
      <c r="E31" s="353">
        <v>6671</v>
      </c>
      <c r="F31" s="353"/>
      <c r="G31" s="353">
        <v>2431</v>
      </c>
      <c r="H31" s="374">
        <f t="shared" si="2"/>
        <v>123241</v>
      </c>
      <c r="I31" s="375">
        <f>AT26_NoWD_PS!$J$22</f>
        <v>253</v>
      </c>
      <c r="J31" s="351">
        <f t="shared" si="3"/>
        <v>3117.9969999999998</v>
      </c>
      <c r="K31" s="355">
        <f t="shared" si="4"/>
        <v>2089.058</v>
      </c>
      <c r="L31" s="355">
        <f t="shared" si="5"/>
        <v>1028.9390000000001</v>
      </c>
      <c r="M31" s="413"/>
      <c r="N31" s="351">
        <f t="shared" si="6"/>
        <v>207.86600000000001</v>
      </c>
      <c r="O31" s="355">
        <f t="shared" si="7"/>
        <v>207.86600000000001</v>
      </c>
      <c r="P31" s="355">
        <v>0</v>
      </c>
      <c r="Q31" s="355">
        <v>0</v>
      </c>
      <c r="R31" s="355">
        <v>0</v>
      </c>
      <c r="S31" s="543">
        <v>0</v>
      </c>
      <c r="T31" s="545">
        <v>1500</v>
      </c>
      <c r="U31" s="545">
        <f t="shared" si="8"/>
        <v>46.77</v>
      </c>
    </row>
    <row r="32" spans="1:21" ht="12.75">
      <c r="A32" s="353">
        <f>AT3A_Schools_PS!A32</f>
        <v>23</v>
      </c>
      <c r="B32" s="353" t="str">
        <f>AT3A_Schools_PS!B32</f>
        <v>23-ETAH</v>
      </c>
      <c r="C32" s="353">
        <v>118</v>
      </c>
      <c r="D32" s="353">
        <v>76453</v>
      </c>
      <c r="E32" s="353">
        <v>1159</v>
      </c>
      <c r="F32" s="353"/>
      <c r="G32" s="353">
        <v>0</v>
      </c>
      <c r="H32" s="374">
        <f t="shared" si="2"/>
        <v>77730</v>
      </c>
      <c r="I32" s="375">
        <f>AT26_NoWD_PS!$J$22</f>
        <v>253</v>
      </c>
      <c r="J32" s="351">
        <f t="shared" si="3"/>
        <v>1966.569</v>
      </c>
      <c r="K32" s="355">
        <f t="shared" si="4"/>
        <v>1317.6010000000001</v>
      </c>
      <c r="L32" s="355">
        <f t="shared" si="5"/>
        <v>648.96799999999996</v>
      </c>
      <c r="M32" s="413"/>
      <c r="N32" s="351">
        <f t="shared" si="6"/>
        <v>131.10499999999999</v>
      </c>
      <c r="O32" s="355">
        <f t="shared" si="7"/>
        <v>131.10499999999999</v>
      </c>
      <c r="P32" s="355">
        <v>0</v>
      </c>
      <c r="Q32" s="355">
        <v>0</v>
      </c>
      <c r="R32" s="355">
        <v>0</v>
      </c>
      <c r="S32" s="543">
        <v>0</v>
      </c>
      <c r="T32" s="545">
        <v>1500</v>
      </c>
      <c r="U32" s="545">
        <f t="shared" si="8"/>
        <v>29.5</v>
      </c>
    </row>
    <row r="33" spans="1:21" ht="12.75">
      <c r="A33" s="353">
        <f>AT3A_Schools_PS!A33</f>
        <v>24</v>
      </c>
      <c r="B33" s="353" t="str">
        <f>AT3A_Schools_PS!B33</f>
        <v>24-FAIZABAD</v>
      </c>
      <c r="C33" s="353">
        <v>49</v>
      </c>
      <c r="D33" s="353">
        <v>92354</v>
      </c>
      <c r="E33" s="353">
        <v>1359</v>
      </c>
      <c r="F33" s="353"/>
      <c r="G33" s="353">
        <v>1259</v>
      </c>
      <c r="H33" s="374">
        <f t="shared" si="2"/>
        <v>95021</v>
      </c>
      <c r="I33" s="375">
        <f>AT26_NoWD_PS!$J$22</f>
        <v>253</v>
      </c>
      <c r="J33" s="351">
        <f t="shared" si="3"/>
        <v>2404.0309999999999</v>
      </c>
      <c r="K33" s="355">
        <f t="shared" si="4"/>
        <v>1610.701</v>
      </c>
      <c r="L33" s="355">
        <f t="shared" si="5"/>
        <v>793.33</v>
      </c>
      <c r="M33" s="413"/>
      <c r="N33" s="351">
        <f t="shared" si="6"/>
        <v>160.26900000000001</v>
      </c>
      <c r="O33" s="355">
        <f t="shared" si="7"/>
        <v>160.26900000000001</v>
      </c>
      <c r="P33" s="355">
        <v>0</v>
      </c>
      <c r="Q33" s="355">
        <v>0</v>
      </c>
      <c r="R33" s="355">
        <v>0</v>
      </c>
      <c r="S33" s="543">
        <v>0</v>
      </c>
      <c r="T33" s="545">
        <v>1500</v>
      </c>
      <c r="U33" s="545">
        <f t="shared" si="8"/>
        <v>36.06</v>
      </c>
    </row>
    <row r="34" spans="1:21" ht="12.75">
      <c r="A34" s="353">
        <f>AT3A_Schools_PS!A34</f>
        <v>25</v>
      </c>
      <c r="B34" s="353" t="str">
        <f>AT3A_Schools_PS!B34</f>
        <v>25-FARRUKHABAD</v>
      </c>
      <c r="C34" s="353">
        <v>39</v>
      </c>
      <c r="D34" s="353">
        <v>84716</v>
      </c>
      <c r="E34" s="353">
        <v>1480</v>
      </c>
      <c r="F34" s="353"/>
      <c r="G34" s="353">
        <v>0</v>
      </c>
      <c r="H34" s="374">
        <f t="shared" si="2"/>
        <v>86235</v>
      </c>
      <c r="I34" s="375">
        <f>AT26_NoWD_PS!$J$22</f>
        <v>253</v>
      </c>
      <c r="J34" s="351">
        <f t="shared" si="3"/>
        <v>2181.7460000000001</v>
      </c>
      <c r="K34" s="355">
        <f t="shared" si="4"/>
        <v>1461.77</v>
      </c>
      <c r="L34" s="355">
        <f t="shared" si="5"/>
        <v>719.976</v>
      </c>
      <c r="M34" s="413"/>
      <c r="N34" s="351">
        <f t="shared" si="6"/>
        <v>145.44999999999999</v>
      </c>
      <c r="O34" s="355">
        <f t="shared" si="7"/>
        <v>145.44999999999999</v>
      </c>
      <c r="P34" s="355">
        <v>0</v>
      </c>
      <c r="Q34" s="355">
        <v>0</v>
      </c>
      <c r="R34" s="355">
        <v>0</v>
      </c>
      <c r="S34" s="543">
        <v>0</v>
      </c>
      <c r="T34" s="545">
        <v>1500</v>
      </c>
      <c r="U34" s="545">
        <f t="shared" si="8"/>
        <v>32.729999999999997</v>
      </c>
    </row>
    <row r="35" spans="1:21" ht="12.75">
      <c r="A35" s="353">
        <f>AT3A_Schools_PS!A35</f>
        <v>26</v>
      </c>
      <c r="B35" s="353" t="str">
        <f>AT3A_Schools_PS!B35</f>
        <v>26-FATEHPUR</v>
      </c>
      <c r="C35" s="353">
        <v>185</v>
      </c>
      <c r="D35" s="353">
        <v>123004</v>
      </c>
      <c r="E35" s="353">
        <v>474</v>
      </c>
      <c r="F35" s="353"/>
      <c r="G35" s="353">
        <v>891</v>
      </c>
      <c r="H35" s="374">
        <f t="shared" si="2"/>
        <v>124554</v>
      </c>
      <c r="I35" s="375">
        <f>AT26_NoWD_PS!$J$22</f>
        <v>253</v>
      </c>
      <c r="J35" s="351">
        <f t="shared" si="3"/>
        <v>3151.2159999999999</v>
      </c>
      <c r="K35" s="355">
        <f t="shared" si="4"/>
        <v>2111.3150000000001</v>
      </c>
      <c r="L35" s="355">
        <f t="shared" si="5"/>
        <v>1039.9010000000001</v>
      </c>
      <c r="M35" s="413"/>
      <c r="N35" s="351">
        <f t="shared" si="6"/>
        <v>210.08099999999999</v>
      </c>
      <c r="O35" s="355">
        <f t="shared" si="7"/>
        <v>210.08099999999999</v>
      </c>
      <c r="P35" s="355">
        <v>0</v>
      </c>
      <c r="Q35" s="355">
        <v>0</v>
      </c>
      <c r="R35" s="355">
        <v>0</v>
      </c>
      <c r="S35" s="543">
        <v>0</v>
      </c>
      <c r="T35" s="545">
        <v>1500</v>
      </c>
      <c r="U35" s="545">
        <f t="shared" si="8"/>
        <v>47.27</v>
      </c>
    </row>
    <row r="36" spans="1:21" ht="12.75">
      <c r="A36" s="353">
        <f>AT3A_Schools_PS!A36</f>
        <v>27</v>
      </c>
      <c r="B36" s="353" t="str">
        <f>AT3A_Schools_PS!B36</f>
        <v>27-FIROZABAD</v>
      </c>
      <c r="C36" s="353">
        <v>149</v>
      </c>
      <c r="D36" s="353">
        <v>77755</v>
      </c>
      <c r="E36" s="353">
        <v>574</v>
      </c>
      <c r="F36" s="353"/>
      <c r="G36" s="353">
        <v>0</v>
      </c>
      <c r="H36" s="374">
        <f t="shared" si="2"/>
        <v>78478</v>
      </c>
      <c r="I36" s="375">
        <f>AT26_NoWD_PS!$J$22</f>
        <v>253</v>
      </c>
      <c r="J36" s="351">
        <f t="shared" si="3"/>
        <v>1985.4929999999999</v>
      </c>
      <c r="K36" s="355">
        <f t="shared" si="4"/>
        <v>1330.28</v>
      </c>
      <c r="L36" s="355">
        <f t="shared" si="5"/>
        <v>655.21299999999997</v>
      </c>
      <c r="M36" s="413"/>
      <c r="N36" s="351">
        <f t="shared" si="6"/>
        <v>132.36600000000001</v>
      </c>
      <c r="O36" s="355">
        <f t="shared" si="7"/>
        <v>132.36600000000001</v>
      </c>
      <c r="P36" s="355">
        <v>0</v>
      </c>
      <c r="Q36" s="355">
        <v>0</v>
      </c>
      <c r="R36" s="355">
        <v>0</v>
      </c>
      <c r="S36" s="543">
        <v>0</v>
      </c>
      <c r="T36" s="545">
        <v>1500</v>
      </c>
      <c r="U36" s="545">
        <f t="shared" si="8"/>
        <v>29.78</v>
      </c>
    </row>
    <row r="37" spans="1:21" ht="12.75">
      <c r="A37" s="353">
        <f>AT3A_Schools_PS!A37</f>
        <v>28</v>
      </c>
      <c r="B37" s="353" t="str">
        <f>AT3A_Schools_PS!B37</f>
        <v>28-G.B. NAGAR</v>
      </c>
      <c r="C37" s="353">
        <v>19</v>
      </c>
      <c r="D37" s="353">
        <v>41146</v>
      </c>
      <c r="E37" s="353">
        <v>977</v>
      </c>
      <c r="F37" s="353"/>
      <c r="G37" s="353">
        <v>0</v>
      </c>
      <c r="H37" s="374">
        <f t="shared" si="2"/>
        <v>42142</v>
      </c>
      <c r="I37" s="375">
        <f>AT26_NoWD_PS!$J$22</f>
        <v>253</v>
      </c>
      <c r="J37" s="351">
        <f t="shared" si="3"/>
        <v>1066.193</v>
      </c>
      <c r="K37" s="355">
        <f t="shared" si="4"/>
        <v>714.34900000000005</v>
      </c>
      <c r="L37" s="355">
        <f t="shared" si="5"/>
        <v>351.84399999999999</v>
      </c>
      <c r="M37" s="413"/>
      <c r="N37" s="351">
        <f t="shared" si="6"/>
        <v>71.08</v>
      </c>
      <c r="O37" s="355">
        <f t="shared" si="7"/>
        <v>71.08</v>
      </c>
      <c r="P37" s="355">
        <v>0</v>
      </c>
      <c r="Q37" s="355">
        <v>0</v>
      </c>
      <c r="R37" s="355">
        <v>0</v>
      </c>
      <c r="S37" s="543">
        <v>0</v>
      </c>
      <c r="T37" s="545">
        <v>1500</v>
      </c>
      <c r="U37" s="545">
        <f t="shared" si="8"/>
        <v>15.99</v>
      </c>
    </row>
    <row r="38" spans="1:21" ht="12.75">
      <c r="A38" s="353">
        <f>AT3A_Schools_PS!A38</f>
        <v>29</v>
      </c>
      <c r="B38" s="353" t="str">
        <f>AT3A_Schools_PS!B38</f>
        <v>29-GHAZIPUR</v>
      </c>
      <c r="C38" s="353">
        <v>34</v>
      </c>
      <c r="D38" s="353">
        <v>135490</v>
      </c>
      <c r="E38" s="353">
        <v>4282</v>
      </c>
      <c r="F38" s="353"/>
      <c r="G38" s="353">
        <v>4011</v>
      </c>
      <c r="H38" s="374">
        <f t="shared" si="2"/>
        <v>143817</v>
      </c>
      <c r="I38" s="375">
        <f>AT26_NoWD_PS!$J$22</f>
        <v>253</v>
      </c>
      <c r="J38" s="351">
        <f t="shared" si="3"/>
        <v>3638.57</v>
      </c>
      <c r="K38" s="355">
        <f t="shared" si="4"/>
        <v>2437.8420000000001</v>
      </c>
      <c r="L38" s="355">
        <f t="shared" si="5"/>
        <v>1200.7280000000001</v>
      </c>
      <c r="M38" s="413"/>
      <c r="N38" s="351">
        <f t="shared" si="6"/>
        <v>242.571</v>
      </c>
      <c r="O38" s="355">
        <f t="shared" si="7"/>
        <v>242.571</v>
      </c>
      <c r="P38" s="355">
        <v>0</v>
      </c>
      <c r="Q38" s="355">
        <v>0</v>
      </c>
      <c r="R38" s="355">
        <v>0</v>
      </c>
      <c r="S38" s="543">
        <v>0</v>
      </c>
      <c r="T38" s="545">
        <v>1500</v>
      </c>
      <c r="U38" s="545">
        <f t="shared" si="8"/>
        <v>54.58</v>
      </c>
    </row>
    <row r="39" spans="1:21" ht="12.75">
      <c r="A39" s="353">
        <f>AT3A_Schools_PS!A39</f>
        <v>30</v>
      </c>
      <c r="B39" s="353" t="str">
        <f>AT3A_Schools_PS!B39</f>
        <v>30-GHAZIYABAD</v>
      </c>
      <c r="C39" s="353">
        <v>143</v>
      </c>
      <c r="D39" s="353">
        <v>44050</v>
      </c>
      <c r="E39" s="353">
        <v>1247</v>
      </c>
      <c r="F39" s="353"/>
      <c r="G39" s="353">
        <v>0</v>
      </c>
      <c r="H39" s="374">
        <f t="shared" si="2"/>
        <v>45440</v>
      </c>
      <c r="I39" s="375">
        <f>AT26_NoWD_PS!$J$22</f>
        <v>253</v>
      </c>
      <c r="J39" s="351">
        <f t="shared" si="3"/>
        <v>1149.6320000000001</v>
      </c>
      <c r="K39" s="355">
        <f t="shared" si="4"/>
        <v>770.25300000000004</v>
      </c>
      <c r="L39" s="355">
        <f t="shared" si="5"/>
        <v>379.37900000000002</v>
      </c>
      <c r="M39" s="413"/>
      <c r="N39" s="351">
        <f t="shared" si="6"/>
        <v>76.641999999999996</v>
      </c>
      <c r="O39" s="355">
        <f t="shared" si="7"/>
        <v>76.641999999999996</v>
      </c>
      <c r="P39" s="355">
        <v>0</v>
      </c>
      <c r="Q39" s="355">
        <v>0</v>
      </c>
      <c r="R39" s="355">
        <v>0</v>
      </c>
      <c r="S39" s="543">
        <v>0</v>
      </c>
      <c r="T39" s="545">
        <v>1500</v>
      </c>
      <c r="U39" s="545">
        <f t="shared" si="8"/>
        <v>17.239999999999998</v>
      </c>
    </row>
    <row r="40" spans="1:21" ht="12.75">
      <c r="A40" s="353">
        <f>AT3A_Schools_PS!A40</f>
        <v>31</v>
      </c>
      <c r="B40" s="353" t="str">
        <f>AT3A_Schools_PS!B40</f>
        <v>31-GONDA</v>
      </c>
      <c r="C40" s="353">
        <v>114</v>
      </c>
      <c r="D40" s="353">
        <v>166830</v>
      </c>
      <c r="E40" s="353">
        <v>1626</v>
      </c>
      <c r="F40" s="353"/>
      <c r="G40" s="353">
        <v>949</v>
      </c>
      <c r="H40" s="374">
        <f t="shared" si="2"/>
        <v>169519</v>
      </c>
      <c r="I40" s="375">
        <f>AT26_NoWD_PS!$J$22</f>
        <v>253</v>
      </c>
      <c r="J40" s="351">
        <f t="shared" si="3"/>
        <v>4288.8310000000001</v>
      </c>
      <c r="K40" s="355">
        <f t="shared" si="4"/>
        <v>2873.5169999999998</v>
      </c>
      <c r="L40" s="355">
        <f t="shared" si="5"/>
        <v>1415.3140000000001</v>
      </c>
      <c r="M40" s="413"/>
      <c r="N40" s="351">
        <f t="shared" si="6"/>
        <v>285.92200000000003</v>
      </c>
      <c r="O40" s="355">
        <f t="shared" si="7"/>
        <v>285.92200000000003</v>
      </c>
      <c r="P40" s="355">
        <v>0</v>
      </c>
      <c r="Q40" s="355">
        <v>0</v>
      </c>
      <c r="R40" s="355">
        <v>0</v>
      </c>
      <c r="S40" s="543">
        <v>0</v>
      </c>
      <c r="T40" s="545">
        <v>1500</v>
      </c>
      <c r="U40" s="545">
        <f t="shared" si="8"/>
        <v>64.33</v>
      </c>
    </row>
    <row r="41" spans="1:21" ht="12.75">
      <c r="A41" s="353">
        <f>AT3A_Schools_PS!A41</f>
        <v>32</v>
      </c>
      <c r="B41" s="353" t="str">
        <f>AT3A_Schools_PS!B41</f>
        <v>32-GORAKHPUR</v>
      </c>
      <c r="C41" s="353">
        <v>78</v>
      </c>
      <c r="D41" s="353">
        <v>143472</v>
      </c>
      <c r="E41" s="353">
        <v>2681</v>
      </c>
      <c r="F41" s="353"/>
      <c r="G41" s="353">
        <v>926</v>
      </c>
      <c r="H41" s="374">
        <f t="shared" si="2"/>
        <v>147157</v>
      </c>
      <c r="I41" s="375">
        <f>AT26_NoWD_PS!$J$22</f>
        <v>253</v>
      </c>
      <c r="J41" s="351">
        <f t="shared" si="3"/>
        <v>3723.0720000000001</v>
      </c>
      <c r="K41" s="355">
        <f t="shared" si="4"/>
        <v>2494.4580000000001</v>
      </c>
      <c r="L41" s="355">
        <f t="shared" si="5"/>
        <v>1228.614</v>
      </c>
      <c r="M41" s="413"/>
      <c r="N41" s="351">
        <f t="shared" si="6"/>
        <v>248.20500000000001</v>
      </c>
      <c r="O41" s="355">
        <f t="shared" si="7"/>
        <v>248.20500000000001</v>
      </c>
      <c r="P41" s="355">
        <v>0</v>
      </c>
      <c r="Q41" s="355">
        <v>0</v>
      </c>
      <c r="R41" s="355">
        <v>0</v>
      </c>
      <c r="S41" s="543">
        <v>0</v>
      </c>
      <c r="T41" s="545">
        <v>1500</v>
      </c>
      <c r="U41" s="545">
        <f t="shared" si="8"/>
        <v>55.85</v>
      </c>
    </row>
    <row r="42" spans="1:21" ht="12.75">
      <c r="A42" s="353">
        <f>AT3A_Schools_PS!A42</f>
        <v>33</v>
      </c>
      <c r="B42" s="353" t="str">
        <f>AT3A_Schools_PS!B42</f>
        <v>33-HAMEERPUR</v>
      </c>
      <c r="C42" s="353">
        <v>13</v>
      </c>
      <c r="D42" s="353">
        <v>50401</v>
      </c>
      <c r="E42" s="353">
        <v>506</v>
      </c>
      <c r="F42" s="353"/>
      <c r="G42" s="353">
        <v>79</v>
      </c>
      <c r="H42" s="374">
        <f t="shared" si="2"/>
        <v>50999</v>
      </c>
      <c r="I42" s="375">
        <f>AT26_NoWD_PS!$J$22</f>
        <v>253</v>
      </c>
      <c r="J42" s="351">
        <f t="shared" si="3"/>
        <v>1290.2750000000001</v>
      </c>
      <c r="K42" s="355">
        <f t="shared" si="4"/>
        <v>864.48400000000004</v>
      </c>
      <c r="L42" s="355">
        <f t="shared" si="5"/>
        <v>425.791</v>
      </c>
      <c r="M42" s="413"/>
      <c r="N42" s="351">
        <f t="shared" si="6"/>
        <v>86.018000000000001</v>
      </c>
      <c r="O42" s="355">
        <f t="shared" si="7"/>
        <v>86.018000000000001</v>
      </c>
      <c r="P42" s="355">
        <v>0</v>
      </c>
      <c r="Q42" s="355">
        <v>0</v>
      </c>
      <c r="R42" s="355">
        <v>0</v>
      </c>
      <c r="S42" s="543">
        <v>0</v>
      </c>
      <c r="T42" s="545">
        <v>1500</v>
      </c>
      <c r="U42" s="545">
        <f t="shared" si="8"/>
        <v>19.350000000000001</v>
      </c>
    </row>
    <row r="43" spans="1:21" ht="12.75">
      <c r="A43" s="353">
        <f>AT3A_Schools_PS!A43</f>
        <v>34</v>
      </c>
      <c r="B43" s="353" t="str">
        <f>AT3A_Schools_PS!B43</f>
        <v>34-HARDOI</v>
      </c>
      <c r="C43" s="353">
        <v>290</v>
      </c>
      <c r="D43" s="353">
        <v>216047</v>
      </c>
      <c r="E43" s="353">
        <v>1390</v>
      </c>
      <c r="F43" s="353"/>
      <c r="G43" s="353">
        <v>0</v>
      </c>
      <c r="H43" s="374">
        <f t="shared" si="2"/>
        <v>217727</v>
      </c>
      <c r="I43" s="375">
        <f>AT26_NoWD_PS!$J$22</f>
        <v>253</v>
      </c>
      <c r="J43" s="351">
        <f t="shared" si="3"/>
        <v>5508.4930000000004</v>
      </c>
      <c r="K43" s="355">
        <f t="shared" si="4"/>
        <v>3690.69</v>
      </c>
      <c r="L43" s="355">
        <f t="shared" si="5"/>
        <v>1817.8030000000001</v>
      </c>
      <c r="M43" s="413"/>
      <c r="N43" s="351">
        <f t="shared" si="6"/>
        <v>367.233</v>
      </c>
      <c r="O43" s="355">
        <f t="shared" si="7"/>
        <v>367.233</v>
      </c>
      <c r="P43" s="355">
        <v>0</v>
      </c>
      <c r="Q43" s="355">
        <v>0</v>
      </c>
      <c r="R43" s="355">
        <v>0</v>
      </c>
      <c r="S43" s="543">
        <v>0</v>
      </c>
      <c r="T43" s="545">
        <v>1500</v>
      </c>
      <c r="U43" s="545">
        <f t="shared" si="8"/>
        <v>82.63</v>
      </c>
    </row>
    <row r="44" spans="1:21" ht="12.75">
      <c r="A44" s="353">
        <f>AT3A_Schools_PS!A44</f>
        <v>35</v>
      </c>
      <c r="B44" s="353" t="str">
        <f>AT3A_Schools_PS!B44</f>
        <v>35-HATHRAS</v>
      </c>
      <c r="C44" s="353">
        <v>55</v>
      </c>
      <c r="D44" s="353">
        <v>52570</v>
      </c>
      <c r="E44" s="353">
        <v>3769</v>
      </c>
      <c r="F44" s="353"/>
      <c r="G44" s="353">
        <v>0</v>
      </c>
      <c r="H44" s="374">
        <f t="shared" si="2"/>
        <v>56394</v>
      </c>
      <c r="I44" s="375">
        <f>AT26_NoWD_PS!$J$22</f>
        <v>253</v>
      </c>
      <c r="J44" s="351">
        <f t="shared" si="3"/>
        <v>1426.768</v>
      </c>
      <c r="K44" s="355">
        <f t="shared" si="4"/>
        <v>955.93499999999995</v>
      </c>
      <c r="L44" s="355">
        <f t="shared" si="5"/>
        <v>470.83300000000003</v>
      </c>
      <c r="M44" s="413"/>
      <c r="N44" s="351">
        <f t="shared" si="6"/>
        <v>95.117999999999995</v>
      </c>
      <c r="O44" s="355">
        <f t="shared" si="7"/>
        <v>95.117999999999995</v>
      </c>
      <c r="P44" s="355">
        <v>0</v>
      </c>
      <c r="Q44" s="355">
        <v>0</v>
      </c>
      <c r="R44" s="355">
        <v>0</v>
      </c>
      <c r="S44" s="543">
        <v>0</v>
      </c>
      <c r="T44" s="545">
        <v>1500</v>
      </c>
      <c r="U44" s="545">
        <f t="shared" si="8"/>
        <v>21.4</v>
      </c>
    </row>
    <row r="45" spans="1:21" ht="12.75">
      <c r="A45" s="353">
        <f>AT3A_Schools_PS!A45</f>
        <v>36</v>
      </c>
      <c r="B45" s="353" t="str">
        <f>AT3A_Schools_PS!B45</f>
        <v>36-ITAWAH</v>
      </c>
      <c r="C45" s="353">
        <v>38</v>
      </c>
      <c r="D45" s="353">
        <v>57885</v>
      </c>
      <c r="E45" s="353">
        <v>897</v>
      </c>
      <c r="F45" s="353"/>
      <c r="G45" s="353">
        <v>242</v>
      </c>
      <c r="H45" s="374">
        <f t="shared" si="2"/>
        <v>59062</v>
      </c>
      <c r="I45" s="375">
        <f>AT26_NoWD_PS!$J$22</f>
        <v>253</v>
      </c>
      <c r="J45" s="351">
        <f t="shared" si="3"/>
        <v>1494.269</v>
      </c>
      <c r="K45" s="355">
        <f t="shared" si="4"/>
        <v>1001.16</v>
      </c>
      <c r="L45" s="355">
        <f t="shared" si="5"/>
        <v>493.10899999999998</v>
      </c>
      <c r="M45" s="413"/>
      <c r="N45" s="351">
        <f t="shared" si="6"/>
        <v>99.617999999999995</v>
      </c>
      <c r="O45" s="355">
        <f t="shared" si="7"/>
        <v>99.617999999999995</v>
      </c>
      <c r="P45" s="355">
        <v>0</v>
      </c>
      <c r="Q45" s="355">
        <v>0</v>
      </c>
      <c r="R45" s="355">
        <v>0</v>
      </c>
      <c r="S45" s="543">
        <v>0</v>
      </c>
      <c r="T45" s="545">
        <v>1500</v>
      </c>
      <c r="U45" s="545">
        <f t="shared" si="8"/>
        <v>22.41</v>
      </c>
    </row>
    <row r="46" spans="1:21" ht="12.75">
      <c r="A46" s="353">
        <f>AT3A_Schools_PS!A46</f>
        <v>37</v>
      </c>
      <c r="B46" s="353" t="str">
        <f>AT3A_Schools_PS!B46</f>
        <v>37-J.P. NAGAR</v>
      </c>
      <c r="C46" s="353">
        <v>50</v>
      </c>
      <c r="D46" s="353">
        <v>53752</v>
      </c>
      <c r="E46" s="353">
        <v>822</v>
      </c>
      <c r="F46" s="353"/>
      <c r="G46" s="353">
        <v>1218</v>
      </c>
      <c r="H46" s="374">
        <f t="shared" si="2"/>
        <v>55842</v>
      </c>
      <c r="I46" s="375">
        <f>AT26_NoWD_PS!$J$22</f>
        <v>253</v>
      </c>
      <c r="J46" s="351">
        <f t="shared" si="3"/>
        <v>1412.8030000000001</v>
      </c>
      <c r="K46" s="355">
        <f t="shared" si="4"/>
        <v>946.57799999999997</v>
      </c>
      <c r="L46" s="355">
        <f t="shared" si="5"/>
        <v>466.22500000000002</v>
      </c>
      <c r="M46" s="413"/>
      <c r="N46" s="351">
        <f t="shared" si="6"/>
        <v>94.186999999999998</v>
      </c>
      <c r="O46" s="355">
        <f t="shared" si="7"/>
        <v>94.186999999999998</v>
      </c>
      <c r="P46" s="355">
        <v>0</v>
      </c>
      <c r="Q46" s="355">
        <v>0</v>
      </c>
      <c r="R46" s="355">
        <v>0</v>
      </c>
      <c r="S46" s="543">
        <v>0</v>
      </c>
      <c r="T46" s="545">
        <v>1500</v>
      </c>
      <c r="U46" s="545">
        <f t="shared" si="8"/>
        <v>21.19</v>
      </c>
    </row>
    <row r="47" spans="1:21" ht="12.75">
      <c r="A47" s="353">
        <f>AT3A_Schools_PS!A47</f>
        <v>38</v>
      </c>
      <c r="B47" s="353" t="str">
        <f>AT3A_Schools_PS!B47</f>
        <v>38-JALAUN</v>
      </c>
      <c r="C47" s="353">
        <v>175</v>
      </c>
      <c r="D47" s="353">
        <v>59058</v>
      </c>
      <c r="E47" s="353">
        <v>1645</v>
      </c>
      <c r="F47" s="353"/>
      <c r="G47" s="353">
        <v>0</v>
      </c>
      <c r="H47" s="374">
        <f t="shared" si="2"/>
        <v>60878</v>
      </c>
      <c r="I47" s="375">
        <f>AT26_NoWD_PS!$J$22</f>
        <v>253</v>
      </c>
      <c r="J47" s="351">
        <f t="shared" si="3"/>
        <v>1540.213</v>
      </c>
      <c r="K47" s="355">
        <f t="shared" si="4"/>
        <v>1031.943</v>
      </c>
      <c r="L47" s="355">
        <f t="shared" si="5"/>
        <v>508.27</v>
      </c>
      <c r="M47" s="413"/>
      <c r="N47" s="351">
        <f t="shared" si="6"/>
        <v>102.681</v>
      </c>
      <c r="O47" s="355">
        <f t="shared" si="7"/>
        <v>102.681</v>
      </c>
      <c r="P47" s="355">
        <v>0</v>
      </c>
      <c r="Q47" s="355">
        <v>0</v>
      </c>
      <c r="R47" s="355">
        <v>0</v>
      </c>
      <c r="S47" s="543">
        <v>0</v>
      </c>
      <c r="T47" s="545">
        <v>1500</v>
      </c>
      <c r="U47" s="545">
        <f t="shared" si="8"/>
        <v>23.1</v>
      </c>
    </row>
    <row r="48" spans="1:21" ht="12.75">
      <c r="A48" s="353">
        <f>AT3A_Schools_PS!A48</f>
        <v>39</v>
      </c>
      <c r="B48" s="353" t="str">
        <f>AT3A_Schools_PS!B48</f>
        <v>39-JAUNPUR</v>
      </c>
      <c r="C48" s="353">
        <v>300</v>
      </c>
      <c r="D48" s="353">
        <v>179577</v>
      </c>
      <c r="E48" s="353">
        <v>1986</v>
      </c>
      <c r="F48" s="353"/>
      <c r="G48" s="353">
        <v>2292</v>
      </c>
      <c r="H48" s="374">
        <f t="shared" si="2"/>
        <v>184155</v>
      </c>
      <c r="I48" s="375">
        <f>AT26_NoWD_PS!$J$22</f>
        <v>253</v>
      </c>
      <c r="J48" s="351">
        <f t="shared" si="3"/>
        <v>4659.1220000000003</v>
      </c>
      <c r="K48" s="355">
        <f t="shared" si="4"/>
        <v>3121.6120000000001</v>
      </c>
      <c r="L48" s="355">
        <f t="shared" si="5"/>
        <v>1537.51</v>
      </c>
      <c r="M48" s="413"/>
      <c r="N48" s="351">
        <f t="shared" si="6"/>
        <v>310.608</v>
      </c>
      <c r="O48" s="355">
        <f t="shared" si="7"/>
        <v>310.608</v>
      </c>
      <c r="P48" s="355">
        <v>0</v>
      </c>
      <c r="Q48" s="355">
        <v>0</v>
      </c>
      <c r="R48" s="355">
        <v>0</v>
      </c>
      <c r="S48" s="543">
        <v>0</v>
      </c>
      <c r="T48" s="545">
        <v>1500</v>
      </c>
      <c r="U48" s="545">
        <f t="shared" si="8"/>
        <v>69.89</v>
      </c>
    </row>
    <row r="49" spans="1:21" ht="12.75">
      <c r="A49" s="353">
        <f>AT3A_Schools_PS!A49</f>
        <v>40</v>
      </c>
      <c r="B49" s="353" t="str">
        <f>AT3A_Schools_PS!B49</f>
        <v>40-JHANSI</v>
      </c>
      <c r="C49" s="353">
        <v>29</v>
      </c>
      <c r="D49" s="353">
        <v>57671</v>
      </c>
      <c r="E49" s="353">
        <v>707</v>
      </c>
      <c r="F49" s="353"/>
      <c r="G49" s="353">
        <v>497</v>
      </c>
      <c r="H49" s="374">
        <f t="shared" si="2"/>
        <v>58904</v>
      </c>
      <c r="I49" s="375">
        <f>AT26_NoWD_PS!$J$22</f>
        <v>253</v>
      </c>
      <c r="J49" s="351">
        <f t="shared" si="3"/>
        <v>1490.271</v>
      </c>
      <c r="K49" s="355">
        <f t="shared" si="4"/>
        <v>998.48199999999997</v>
      </c>
      <c r="L49" s="355">
        <f t="shared" si="5"/>
        <v>491.78899999999999</v>
      </c>
      <c r="M49" s="413"/>
      <c r="N49" s="351">
        <f t="shared" si="6"/>
        <v>99.350999999999999</v>
      </c>
      <c r="O49" s="355">
        <f t="shared" si="7"/>
        <v>99.350999999999999</v>
      </c>
      <c r="P49" s="355">
        <v>0</v>
      </c>
      <c r="Q49" s="355">
        <v>0</v>
      </c>
      <c r="R49" s="355">
        <v>0</v>
      </c>
      <c r="S49" s="543">
        <v>0</v>
      </c>
      <c r="T49" s="545">
        <v>1500</v>
      </c>
      <c r="U49" s="545">
        <f t="shared" si="8"/>
        <v>22.35</v>
      </c>
    </row>
    <row r="50" spans="1:21" ht="12.75">
      <c r="A50" s="353">
        <f>AT3A_Schools_PS!A50</f>
        <v>41</v>
      </c>
      <c r="B50" s="353" t="str">
        <f>AT3A_Schools_PS!B50</f>
        <v>41-KANNAUJ</v>
      </c>
      <c r="C50" s="353">
        <v>0</v>
      </c>
      <c r="D50" s="353">
        <v>70394</v>
      </c>
      <c r="E50" s="353">
        <v>1252</v>
      </c>
      <c r="F50" s="353"/>
      <c r="G50" s="353">
        <v>2577</v>
      </c>
      <c r="H50" s="374">
        <f t="shared" si="2"/>
        <v>74223</v>
      </c>
      <c r="I50" s="375">
        <f>AT26_NoWD_PS!$J$22</f>
        <v>253</v>
      </c>
      <c r="J50" s="351">
        <f t="shared" si="3"/>
        <v>1877.8420000000001</v>
      </c>
      <c r="K50" s="355">
        <f t="shared" si="4"/>
        <v>1258.154</v>
      </c>
      <c r="L50" s="355">
        <f t="shared" si="5"/>
        <v>619.68799999999999</v>
      </c>
      <c r="M50" s="413"/>
      <c r="N50" s="351">
        <f t="shared" si="6"/>
        <v>125.18899999999999</v>
      </c>
      <c r="O50" s="355">
        <f t="shared" si="7"/>
        <v>125.18899999999999</v>
      </c>
      <c r="P50" s="355">
        <v>0</v>
      </c>
      <c r="Q50" s="355">
        <v>0</v>
      </c>
      <c r="R50" s="355">
        <v>0</v>
      </c>
      <c r="S50" s="543">
        <v>0</v>
      </c>
      <c r="T50" s="545">
        <v>1500</v>
      </c>
      <c r="U50" s="545">
        <f t="shared" si="8"/>
        <v>28.17</v>
      </c>
    </row>
    <row r="51" spans="1:21" ht="12.75">
      <c r="A51" s="353">
        <f>AT3A_Schools_PS!A51</f>
        <v>42</v>
      </c>
      <c r="B51" s="353" t="str">
        <f>AT3A_Schools_PS!B51</f>
        <v>42-KANPUR DEHAT</v>
      </c>
      <c r="C51" s="353">
        <v>0</v>
      </c>
      <c r="D51" s="353">
        <v>62006</v>
      </c>
      <c r="E51" s="353">
        <v>1057</v>
      </c>
      <c r="F51" s="353"/>
      <c r="G51" s="353">
        <v>128</v>
      </c>
      <c r="H51" s="374">
        <f t="shared" si="2"/>
        <v>63191</v>
      </c>
      <c r="I51" s="375">
        <f>AT26_NoWD_PS!$J$22</f>
        <v>253</v>
      </c>
      <c r="J51" s="351">
        <f t="shared" si="3"/>
        <v>1598.732</v>
      </c>
      <c r="K51" s="355">
        <f t="shared" si="4"/>
        <v>1071.1500000000001</v>
      </c>
      <c r="L51" s="355">
        <f t="shared" si="5"/>
        <v>527.58199999999999</v>
      </c>
      <c r="M51" s="413"/>
      <c r="N51" s="351">
        <f t="shared" si="6"/>
        <v>106.58199999999999</v>
      </c>
      <c r="O51" s="355">
        <f t="shared" si="7"/>
        <v>106.58199999999999</v>
      </c>
      <c r="P51" s="355">
        <v>0</v>
      </c>
      <c r="Q51" s="355">
        <v>0</v>
      </c>
      <c r="R51" s="355">
        <v>0</v>
      </c>
      <c r="S51" s="543">
        <v>0</v>
      </c>
      <c r="T51" s="545">
        <v>1500</v>
      </c>
      <c r="U51" s="545">
        <f t="shared" si="8"/>
        <v>23.98</v>
      </c>
    </row>
    <row r="52" spans="1:21" ht="12.75">
      <c r="A52" s="353">
        <f>AT3A_Schools_PS!A52</f>
        <v>43</v>
      </c>
      <c r="B52" s="353" t="str">
        <f>AT3A_Schools_PS!B52</f>
        <v>43-KANPUR NAGAR</v>
      </c>
      <c r="C52" s="353">
        <v>40</v>
      </c>
      <c r="D52" s="353">
        <v>72094</v>
      </c>
      <c r="E52" s="353">
        <v>4274</v>
      </c>
      <c r="F52" s="353"/>
      <c r="G52" s="353">
        <v>1862</v>
      </c>
      <c r="H52" s="374">
        <f t="shared" si="2"/>
        <v>78270</v>
      </c>
      <c r="I52" s="375">
        <f>AT26_NoWD_PS!$J$22</f>
        <v>253</v>
      </c>
      <c r="J52" s="351">
        <f t="shared" si="3"/>
        <v>1980.231</v>
      </c>
      <c r="K52" s="355">
        <f t="shared" si="4"/>
        <v>1326.7550000000001</v>
      </c>
      <c r="L52" s="355">
        <f t="shared" si="5"/>
        <v>653.476</v>
      </c>
      <c r="M52" s="413"/>
      <c r="N52" s="351">
        <f t="shared" si="6"/>
        <v>132.01499999999999</v>
      </c>
      <c r="O52" s="355">
        <f t="shared" si="7"/>
        <v>132.01499999999999</v>
      </c>
      <c r="P52" s="355">
        <v>0</v>
      </c>
      <c r="Q52" s="355">
        <v>0</v>
      </c>
      <c r="R52" s="355">
        <v>0</v>
      </c>
      <c r="S52" s="543">
        <v>0</v>
      </c>
      <c r="T52" s="545">
        <v>1500</v>
      </c>
      <c r="U52" s="545">
        <f t="shared" si="8"/>
        <v>29.7</v>
      </c>
    </row>
    <row r="53" spans="1:21" ht="12.75">
      <c r="A53" s="353">
        <f>AT3A_Schools_PS!A53</f>
        <v>44</v>
      </c>
      <c r="B53" s="353" t="str">
        <f>AT3A_Schools_PS!B53</f>
        <v>44-KAAS GANJ</v>
      </c>
      <c r="C53" s="353">
        <v>106</v>
      </c>
      <c r="D53" s="353">
        <v>67443</v>
      </c>
      <c r="E53" s="353">
        <v>81</v>
      </c>
      <c r="F53" s="353"/>
      <c r="G53" s="353">
        <v>0</v>
      </c>
      <c r="H53" s="374">
        <f t="shared" si="2"/>
        <v>67630</v>
      </c>
      <c r="I53" s="375">
        <f>AT26_NoWD_PS!$J$22</f>
        <v>253</v>
      </c>
      <c r="J53" s="351">
        <f t="shared" si="3"/>
        <v>1711.039</v>
      </c>
      <c r="K53" s="355">
        <f t="shared" si="4"/>
        <v>1146.396</v>
      </c>
      <c r="L53" s="355">
        <f t="shared" si="5"/>
        <v>564.64300000000003</v>
      </c>
      <c r="M53" s="413"/>
      <c r="N53" s="351">
        <f t="shared" si="6"/>
        <v>114.069</v>
      </c>
      <c r="O53" s="355">
        <f t="shared" si="7"/>
        <v>114.069</v>
      </c>
      <c r="P53" s="355">
        <v>0</v>
      </c>
      <c r="Q53" s="355">
        <v>0</v>
      </c>
      <c r="R53" s="355">
        <v>0</v>
      </c>
      <c r="S53" s="543">
        <v>0</v>
      </c>
      <c r="T53" s="545">
        <v>1500</v>
      </c>
      <c r="U53" s="545">
        <f t="shared" si="8"/>
        <v>25.67</v>
      </c>
    </row>
    <row r="54" spans="1:21" ht="12.75">
      <c r="A54" s="353">
        <f>AT3A_Schools_PS!A54</f>
        <v>45</v>
      </c>
      <c r="B54" s="353" t="str">
        <f>AT3A_Schools_PS!B54</f>
        <v>45-KAUSHAMBI</v>
      </c>
      <c r="C54" s="353">
        <v>0</v>
      </c>
      <c r="D54" s="353">
        <v>70673</v>
      </c>
      <c r="E54" s="353">
        <v>684</v>
      </c>
      <c r="F54" s="353"/>
      <c r="G54" s="353">
        <v>1287</v>
      </c>
      <c r="H54" s="374">
        <f t="shared" si="2"/>
        <v>72644</v>
      </c>
      <c r="I54" s="375">
        <f>AT26_NoWD_PS!$J$22</f>
        <v>253</v>
      </c>
      <c r="J54" s="351">
        <f t="shared" si="3"/>
        <v>1837.893</v>
      </c>
      <c r="K54" s="355">
        <f t="shared" si="4"/>
        <v>1231.3879999999999</v>
      </c>
      <c r="L54" s="355">
        <f t="shared" si="5"/>
        <v>606.505</v>
      </c>
      <c r="M54" s="413"/>
      <c r="N54" s="351">
        <f t="shared" si="6"/>
        <v>122.526</v>
      </c>
      <c r="O54" s="355">
        <f t="shared" si="7"/>
        <v>122.526</v>
      </c>
      <c r="P54" s="355">
        <v>0</v>
      </c>
      <c r="Q54" s="355">
        <v>0</v>
      </c>
      <c r="R54" s="355">
        <v>0</v>
      </c>
      <c r="S54" s="543">
        <v>0</v>
      </c>
      <c r="T54" s="545">
        <v>1500</v>
      </c>
      <c r="U54" s="545">
        <f t="shared" si="8"/>
        <v>27.57</v>
      </c>
    </row>
    <row r="55" spans="1:21" ht="12.75">
      <c r="A55" s="353">
        <f>AT3A_Schools_PS!A55</f>
        <v>46</v>
      </c>
      <c r="B55" s="353" t="str">
        <f>AT3A_Schools_PS!B55</f>
        <v>46-KUSHINAGAR</v>
      </c>
      <c r="C55" s="353">
        <v>103</v>
      </c>
      <c r="D55" s="353">
        <v>150819</v>
      </c>
      <c r="E55" s="353">
        <v>5092</v>
      </c>
      <c r="F55" s="353"/>
      <c r="G55" s="353">
        <v>3467</v>
      </c>
      <c r="H55" s="374">
        <f t="shared" si="2"/>
        <v>159481</v>
      </c>
      <c r="I55" s="375">
        <f>AT26_NoWD_PS!$J$22</f>
        <v>253</v>
      </c>
      <c r="J55" s="351">
        <f t="shared" si="3"/>
        <v>4034.8690000000001</v>
      </c>
      <c r="K55" s="355">
        <f t="shared" si="4"/>
        <v>2703.3620000000001</v>
      </c>
      <c r="L55" s="355">
        <f t="shared" si="5"/>
        <v>1331.5070000000001</v>
      </c>
      <c r="M55" s="413"/>
      <c r="N55" s="351">
        <f t="shared" si="6"/>
        <v>268.99099999999999</v>
      </c>
      <c r="O55" s="355">
        <f t="shared" si="7"/>
        <v>268.99099999999999</v>
      </c>
      <c r="P55" s="355">
        <v>0</v>
      </c>
      <c r="Q55" s="355">
        <v>0</v>
      </c>
      <c r="R55" s="355">
        <v>0</v>
      </c>
      <c r="S55" s="543">
        <v>0</v>
      </c>
      <c r="T55" s="545">
        <v>1500</v>
      </c>
      <c r="U55" s="545">
        <f t="shared" si="8"/>
        <v>60.52</v>
      </c>
    </row>
    <row r="56" spans="1:21" ht="12.75">
      <c r="A56" s="353">
        <f>AT3A_Schools_PS!A56</f>
        <v>47</v>
      </c>
      <c r="B56" s="353" t="str">
        <f>AT3A_Schools_PS!B56</f>
        <v>47-LAKHIMPUR KHERI</v>
      </c>
      <c r="C56" s="353">
        <v>288</v>
      </c>
      <c r="D56" s="353">
        <v>210013</v>
      </c>
      <c r="E56" s="353">
        <v>498</v>
      </c>
      <c r="F56" s="353"/>
      <c r="G56" s="353">
        <v>498</v>
      </c>
      <c r="H56" s="374">
        <f t="shared" si="2"/>
        <v>211297</v>
      </c>
      <c r="I56" s="375">
        <f>AT26_NoWD_PS!$J$22</f>
        <v>253</v>
      </c>
      <c r="J56" s="351">
        <f t="shared" si="3"/>
        <v>5345.8140000000003</v>
      </c>
      <c r="K56" s="355">
        <f t="shared" si="4"/>
        <v>3581.6950000000002</v>
      </c>
      <c r="L56" s="355">
        <f t="shared" si="5"/>
        <v>1764.1189999999999</v>
      </c>
      <c r="M56" s="413"/>
      <c r="N56" s="351">
        <f t="shared" si="6"/>
        <v>356.38799999999998</v>
      </c>
      <c r="O56" s="355">
        <f t="shared" si="7"/>
        <v>356.38799999999998</v>
      </c>
      <c r="P56" s="355">
        <v>0</v>
      </c>
      <c r="Q56" s="355">
        <v>0</v>
      </c>
      <c r="R56" s="355">
        <v>0</v>
      </c>
      <c r="S56" s="543">
        <v>0</v>
      </c>
      <c r="T56" s="545">
        <v>1500</v>
      </c>
      <c r="U56" s="545">
        <f t="shared" si="8"/>
        <v>80.19</v>
      </c>
    </row>
    <row r="57" spans="1:21" ht="12.75">
      <c r="A57" s="353">
        <f>AT3A_Schools_PS!A57</f>
        <v>48</v>
      </c>
      <c r="B57" s="353" t="str">
        <f>AT3A_Schools_PS!B57</f>
        <v>48-LALITPUR</v>
      </c>
      <c r="C57" s="353">
        <v>130</v>
      </c>
      <c r="D57" s="353">
        <v>64006</v>
      </c>
      <c r="E57" s="353">
        <v>0</v>
      </c>
      <c r="F57" s="353"/>
      <c r="G57" s="353">
        <v>0</v>
      </c>
      <c r="H57" s="374">
        <f t="shared" si="2"/>
        <v>64136</v>
      </c>
      <c r="I57" s="375">
        <f>AT26_NoWD_PS!$J$22</f>
        <v>253</v>
      </c>
      <c r="J57" s="351">
        <f t="shared" si="3"/>
        <v>1622.6410000000001</v>
      </c>
      <c r="K57" s="355">
        <f t="shared" si="4"/>
        <v>1087.1690000000001</v>
      </c>
      <c r="L57" s="355">
        <f t="shared" si="5"/>
        <v>535.47199999999998</v>
      </c>
      <c r="M57" s="413"/>
      <c r="N57" s="351">
        <f t="shared" si="6"/>
        <v>108.176</v>
      </c>
      <c r="O57" s="355">
        <f t="shared" si="7"/>
        <v>108.176</v>
      </c>
      <c r="P57" s="355">
        <v>0</v>
      </c>
      <c r="Q57" s="355">
        <v>0</v>
      </c>
      <c r="R57" s="355">
        <v>0</v>
      </c>
      <c r="S57" s="543">
        <v>0</v>
      </c>
      <c r="T57" s="545">
        <v>1500</v>
      </c>
      <c r="U57" s="545">
        <f t="shared" si="8"/>
        <v>24.34</v>
      </c>
    </row>
    <row r="58" spans="1:21" ht="12.75">
      <c r="A58" s="353">
        <f>AT3A_Schools_PS!A58</f>
        <v>49</v>
      </c>
      <c r="B58" s="353" t="str">
        <f>AT3A_Schools_PS!B58</f>
        <v>49-LUCKNOW</v>
      </c>
      <c r="C58" s="353">
        <v>306</v>
      </c>
      <c r="D58" s="353">
        <v>78003</v>
      </c>
      <c r="E58" s="353">
        <v>13294</v>
      </c>
      <c r="F58" s="353"/>
      <c r="G58" s="353">
        <v>473</v>
      </c>
      <c r="H58" s="374">
        <f t="shared" si="2"/>
        <v>92076</v>
      </c>
      <c r="I58" s="375">
        <f>AT26_NoWD_PS!$J$22</f>
        <v>253</v>
      </c>
      <c r="J58" s="351">
        <f t="shared" si="3"/>
        <v>2329.5230000000001</v>
      </c>
      <c r="K58" s="355">
        <f t="shared" si="4"/>
        <v>1560.78</v>
      </c>
      <c r="L58" s="355">
        <f t="shared" si="5"/>
        <v>768.74300000000005</v>
      </c>
      <c r="M58" s="413"/>
      <c r="N58" s="351">
        <f t="shared" si="6"/>
        <v>155.30199999999999</v>
      </c>
      <c r="O58" s="355">
        <f t="shared" si="7"/>
        <v>155.30199999999999</v>
      </c>
      <c r="P58" s="355">
        <v>0</v>
      </c>
      <c r="Q58" s="355">
        <v>0</v>
      </c>
      <c r="R58" s="355">
        <v>0</v>
      </c>
      <c r="S58" s="543">
        <v>0</v>
      </c>
      <c r="T58" s="545">
        <v>1500</v>
      </c>
      <c r="U58" s="545">
        <f t="shared" si="8"/>
        <v>34.94</v>
      </c>
    </row>
    <row r="59" spans="1:21" ht="12.75">
      <c r="A59" s="353">
        <f>AT3A_Schools_PS!A59</f>
        <v>50</v>
      </c>
      <c r="B59" s="353" t="str">
        <f>AT3A_Schools_PS!B59</f>
        <v>50-MAHOBA</v>
      </c>
      <c r="C59" s="353">
        <v>15</v>
      </c>
      <c r="D59" s="353">
        <v>49485</v>
      </c>
      <c r="E59" s="353">
        <v>96</v>
      </c>
      <c r="F59" s="353"/>
      <c r="G59" s="353">
        <v>188</v>
      </c>
      <c r="H59" s="374">
        <f t="shared" si="2"/>
        <v>49784</v>
      </c>
      <c r="I59" s="375">
        <f>AT26_NoWD_PS!$J$22</f>
        <v>253</v>
      </c>
      <c r="J59" s="351">
        <f t="shared" si="3"/>
        <v>1259.5350000000001</v>
      </c>
      <c r="K59" s="355">
        <f t="shared" si="4"/>
        <v>843.88800000000003</v>
      </c>
      <c r="L59" s="355">
        <f t="shared" si="5"/>
        <v>415.64699999999999</v>
      </c>
      <c r="M59" s="413"/>
      <c r="N59" s="351">
        <f t="shared" si="6"/>
        <v>83.968999999999994</v>
      </c>
      <c r="O59" s="355">
        <f t="shared" si="7"/>
        <v>83.968999999999994</v>
      </c>
      <c r="P59" s="355">
        <v>0</v>
      </c>
      <c r="Q59" s="355">
        <v>0</v>
      </c>
      <c r="R59" s="355">
        <v>0</v>
      </c>
      <c r="S59" s="543">
        <v>0</v>
      </c>
      <c r="T59" s="545">
        <v>1500</v>
      </c>
      <c r="U59" s="545">
        <f t="shared" si="8"/>
        <v>18.89</v>
      </c>
    </row>
    <row r="60" spans="1:21" ht="12.75">
      <c r="A60" s="353">
        <f>AT3A_Schools_PS!A60</f>
        <v>51</v>
      </c>
      <c r="B60" s="353" t="str">
        <f>AT3A_Schools_PS!B60</f>
        <v>51-MAHRAJGANJ</v>
      </c>
      <c r="C60" s="353">
        <v>116</v>
      </c>
      <c r="D60" s="353">
        <v>112452</v>
      </c>
      <c r="E60" s="353">
        <v>4074</v>
      </c>
      <c r="F60" s="353"/>
      <c r="G60" s="353">
        <v>4213</v>
      </c>
      <c r="H60" s="374">
        <f t="shared" si="2"/>
        <v>120855</v>
      </c>
      <c r="I60" s="375">
        <f>AT26_NoWD_PS!$J$22</f>
        <v>253</v>
      </c>
      <c r="J60" s="351">
        <f t="shared" si="3"/>
        <v>3057.6320000000001</v>
      </c>
      <c r="K60" s="355">
        <f t="shared" si="4"/>
        <v>2048.6129999999998</v>
      </c>
      <c r="L60" s="355">
        <f t="shared" si="5"/>
        <v>1009.019</v>
      </c>
      <c r="M60" s="413"/>
      <c r="N60" s="351">
        <f t="shared" si="6"/>
        <v>203.84200000000001</v>
      </c>
      <c r="O60" s="355">
        <f t="shared" si="7"/>
        <v>203.84200000000001</v>
      </c>
      <c r="P60" s="355">
        <v>0</v>
      </c>
      <c r="Q60" s="355">
        <v>0</v>
      </c>
      <c r="R60" s="355">
        <v>0</v>
      </c>
      <c r="S60" s="543">
        <v>0</v>
      </c>
      <c r="T60" s="545">
        <v>1500</v>
      </c>
      <c r="U60" s="545">
        <f t="shared" si="8"/>
        <v>45.86</v>
      </c>
    </row>
    <row r="61" spans="1:21" ht="12.75">
      <c r="A61" s="353">
        <f>AT3A_Schools_PS!A61</f>
        <v>52</v>
      </c>
      <c r="B61" s="353" t="str">
        <f>AT3A_Schools_PS!B61</f>
        <v>52-MAINPURI</v>
      </c>
      <c r="C61" s="353">
        <v>237</v>
      </c>
      <c r="D61" s="353">
        <v>76284</v>
      </c>
      <c r="E61" s="353">
        <v>206</v>
      </c>
      <c r="F61" s="353"/>
      <c r="G61" s="353">
        <v>0</v>
      </c>
      <c r="H61" s="374">
        <f t="shared" si="2"/>
        <v>76727</v>
      </c>
      <c r="I61" s="375">
        <f>AT26_NoWD_PS!$J$22</f>
        <v>253</v>
      </c>
      <c r="J61" s="351">
        <f t="shared" si="3"/>
        <v>1941.193</v>
      </c>
      <c r="K61" s="355">
        <f t="shared" si="4"/>
        <v>1300.5989999999999</v>
      </c>
      <c r="L61" s="355">
        <f t="shared" si="5"/>
        <v>640.59400000000005</v>
      </c>
      <c r="M61" s="413"/>
      <c r="N61" s="351">
        <f t="shared" si="6"/>
        <v>129.41300000000001</v>
      </c>
      <c r="O61" s="355">
        <f t="shared" si="7"/>
        <v>129.41300000000001</v>
      </c>
      <c r="P61" s="355">
        <v>0</v>
      </c>
      <c r="Q61" s="355">
        <v>0</v>
      </c>
      <c r="R61" s="355">
        <v>0</v>
      </c>
      <c r="S61" s="543">
        <v>0</v>
      </c>
      <c r="T61" s="545">
        <v>1500</v>
      </c>
      <c r="U61" s="545">
        <f t="shared" si="8"/>
        <v>29.12</v>
      </c>
    </row>
    <row r="62" spans="1:21" ht="12.75">
      <c r="A62" s="353">
        <f>AT3A_Schools_PS!A62</f>
        <v>53</v>
      </c>
      <c r="B62" s="353" t="str">
        <f>AT3A_Schools_PS!B62</f>
        <v>53-MATHURA</v>
      </c>
      <c r="C62" s="353">
        <v>99</v>
      </c>
      <c r="D62" s="353">
        <v>76532</v>
      </c>
      <c r="E62" s="353">
        <v>822</v>
      </c>
      <c r="F62" s="353"/>
      <c r="G62" s="353">
        <v>0</v>
      </c>
      <c r="H62" s="374">
        <f t="shared" si="2"/>
        <v>77453</v>
      </c>
      <c r="I62" s="375">
        <f>AT26_NoWD_PS!$J$22</f>
        <v>253</v>
      </c>
      <c r="J62" s="351">
        <f t="shared" si="3"/>
        <v>1959.5609999999999</v>
      </c>
      <c r="K62" s="355">
        <f t="shared" si="4"/>
        <v>1312.9059999999999</v>
      </c>
      <c r="L62" s="355">
        <f t="shared" si="5"/>
        <v>646.65499999999997</v>
      </c>
      <c r="M62" s="413"/>
      <c r="N62" s="351">
        <f t="shared" si="6"/>
        <v>130.637</v>
      </c>
      <c r="O62" s="355">
        <f t="shared" si="7"/>
        <v>130.637</v>
      </c>
      <c r="P62" s="355">
        <v>0</v>
      </c>
      <c r="Q62" s="355">
        <v>0</v>
      </c>
      <c r="R62" s="355">
        <v>0</v>
      </c>
      <c r="S62" s="543">
        <v>0</v>
      </c>
      <c r="T62" s="545">
        <v>1500</v>
      </c>
      <c r="U62" s="545">
        <f t="shared" si="8"/>
        <v>29.39</v>
      </c>
    </row>
    <row r="63" spans="1:21" ht="12.75">
      <c r="A63" s="353">
        <f>AT3A_Schools_PS!A63</f>
        <v>54</v>
      </c>
      <c r="B63" s="353" t="str">
        <f>AT3A_Schools_PS!B63</f>
        <v>54-MAU</v>
      </c>
      <c r="C63" s="353">
        <v>20</v>
      </c>
      <c r="D63" s="353">
        <v>62702</v>
      </c>
      <c r="E63" s="353">
        <v>10128</v>
      </c>
      <c r="F63" s="353"/>
      <c r="G63" s="353">
        <v>10669</v>
      </c>
      <c r="H63" s="374">
        <f t="shared" si="2"/>
        <v>83519</v>
      </c>
      <c r="I63" s="375">
        <f>AT26_NoWD_PS!$J$22</f>
        <v>253</v>
      </c>
      <c r="J63" s="351">
        <f t="shared" si="3"/>
        <v>2113.0309999999999</v>
      </c>
      <c r="K63" s="355">
        <f t="shared" si="4"/>
        <v>1415.731</v>
      </c>
      <c r="L63" s="355">
        <f t="shared" si="5"/>
        <v>697.3</v>
      </c>
      <c r="M63" s="413"/>
      <c r="N63" s="351">
        <f t="shared" si="6"/>
        <v>140.869</v>
      </c>
      <c r="O63" s="355">
        <f t="shared" si="7"/>
        <v>140.869</v>
      </c>
      <c r="P63" s="355">
        <v>0</v>
      </c>
      <c r="Q63" s="355">
        <v>0</v>
      </c>
      <c r="R63" s="355">
        <v>0</v>
      </c>
      <c r="S63" s="543">
        <v>0</v>
      </c>
      <c r="T63" s="545">
        <v>1500</v>
      </c>
      <c r="U63" s="545">
        <f t="shared" si="8"/>
        <v>31.7</v>
      </c>
    </row>
    <row r="64" spans="1:21" ht="12.75">
      <c r="A64" s="353">
        <f>AT3A_Schools_PS!A64</f>
        <v>55</v>
      </c>
      <c r="B64" s="353" t="str">
        <f>AT3A_Schools_PS!B64</f>
        <v>55-MEERUT</v>
      </c>
      <c r="C64" s="353">
        <v>315</v>
      </c>
      <c r="D64" s="353">
        <v>56824</v>
      </c>
      <c r="E64" s="353">
        <v>3863</v>
      </c>
      <c r="F64" s="353"/>
      <c r="G64" s="353">
        <v>95</v>
      </c>
      <c r="H64" s="374">
        <f t="shared" si="2"/>
        <v>61097</v>
      </c>
      <c r="I64" s="375">
        <f>AT26_NoWD_PS!$J$22</f>
        <v>253</v>
      </c>
      <c r="J64" s="351">
        <f t="shared" si="3"/>
        <v>1545.7539999999999</v>
      </c>
      <c r="K64" s="355">
        <f t="shared" si="4"/>
        <v>1035.655</v>
      </c>
      <c r="L64" s="355">
        <f t="shared" si="5"/>
        <v>510.09899999999999</v>
      </c>
      <c r="M64" s="413"/>
      <c r="N64" s="351">
        <f t="shared" si="6"/>
        <v>103.05</v>
      </c>
      <c r="O64" s="355">
        <f t="shared" si="7"/>
        <v>103.05</v>
      </c>
      <c r="P64" s="355">
        <v>0</v>
      </c>
      <c r="Q64" s="355">
        <v>0</v>
      </c>
      <c r="R64" s="355">
        <v>0</v>
      </c>
      <c r="S64" s="543">
        <v>0</v>
      </c>
      <c r="T64" s="545">
        <v>1500</v>
      </c>
      <c r="U64" s="545">
        <f t="shared" si="8"/>
        <v>23.19</v>
      </c>
    </row>
    <row r="65" spans="1:21" ht="12.75">
      <c r="A65" s="353">
        <f>AT3A_Schools_PS!A65</f>
        <v>56</v>
      </c>
      <c r="B65" s="353" t="str">
        <f>AT3A_Schools_PS!B65</f>
        <v>56-MIRZAPUR</v>
      </c>
      <c r="C65" s="353">
        <v>323</v>
      </c>
      <c r="D65" s="353">
        <v>131319</v>
      </c>
      <c r="E65" s="353">
        <v>310</v>
      </c>
      <c r="F65" s="353"/>
      <c r="G65" s="353">
        <v>829</v>
      </c>
      <c r="H65" s="374">
        <f t="shared" si="2"/>
        <v>132781</v>
      </c>
      <c r="I65" s="375">
        <f>AT26_NoWD_PS!$J$22</f>
        <v>253</v>
      </c>
      <c r="J65" s="351">
        <f t="shared" si="3"/>
        <v>3359.3589999999999</v>
      </c>
      <c r="K65" s="355">
        <f t="shared" si="4"/>
        <v>2250.7710000000002</v>
      </c>
      <c r="L65" s="355">
        <f t="shared" si="5"/>
        <v>1108.588</v>
      </c>
      <c r="M65" s="413"/>
      <c r="N65" s="351">
        <f t="shared" si="6"/>
        <v>223.95699999999999</v>
      </c>
      <c r="O65" s="355">
        <f t="shared" si="7"/>
        <v>223.95699999999999</v>
      </c>
      <c r="P65" s="355">
        <v>0</v>
      </c>
      <c r="Q65" s="355">
        <v>0</v>
      </c>
      <c r="R65" s="355">
        <v>0</v>
      </c>
      <c r="S65" s="543">
        <v>0</v>
      </c>
      <c r="T65" s="545">
        <v>1500</v>
      </c>
      <c r="U65" s="545">
        <f t="shared" si="8"/>
        <v>50.39</v>
      </c>
    </row>
    <row r="66" spans="1:21" ht="12.75">
      <c r="A66" s="353">
        <f>AT3A_Schools_PS!A66</f>
        <v>57</v>
      </c>
      <c r="B66" s="353" t="str">
        <f>AT3A_Schools_PS!B66</f>
        <v>57-MORADABAD</v>
      </c>
      <c r="C66" s="353">
        <v>84</v>
      </c>
      <c r="D66" s="353">
        <v>73170</v>
      </c>
      <c r="E66" s="353">
        <v>4537</v>
      </c>
      <c r="F66" s="353"/>
      <c r="G66" s="353">
        <v>567</v>
      </c>
      <c r="H66" s="374">
        <f t="shared" si="2"/>
        <v>78358</v>
      </c>
      <c r="I66" s="375">
        <f>AT26_NoWD_PS!$J$22</f>
        <v>253</v>
      </c>
      <c r="J66" s="351">
        <f t="shared" si="3"/>
        <v>1982.4570000000001</v>
      </c>
      <c r="K66" s="355">
        <f t="shared" si="4"/>
        <v>1328.2460000000001</v>
      </c>
      <c r="L66" s="355">
        <f t="shared" si="5"/>
        <v>654.21100000000001</v>
      </c>
      <c r="M66" s="413"/>
      <c r="N66" s="351">
        <f t="shared" si="6"/>
        <v>132.16399999999999</v>
      </c>
      <c r="O66" s="355">
        <f t="shared" si="7"/>
        <v>132.16399999999999</v>
      </c>
      <c r="P66" s="355">
        <v>0</v>
      </c>
      <c r="Q66" s="355">
        <v>0</v>
      </c>
      <c r="R66" s="355">
        <v>0</v>
      </c>
      <c r="S66" s="543">
        <v>0</v>
      </c>
      <c r="T66" s="545">
        <v>1500</v>
      </c>
      <c r="U66" s="545">
        <f t="shared" si="8"/>
        <v>29.74</v>
      </c>
    </row>
    <row r="67" spans="1:21" ht="12.75">
      <c r="A67" s="353">
        <f>AT3A_Schools_PS!A67</f>
        <v>58</v>
      </c>
      <c r="B67" s="353" t="str">
        <f>AT3A_Schools_PS!B67</f>
        <v>58-MUZAFFARNAGAR</v>
      </c>
      <c r="C67" s="353">
        <v>0</v>
      </c>
      <c r="D67" s="353">
        <v>68519</v>
      </c>
      <c r="E67" s="353">
        <v>560</v>
      </c>
      <c r="F67" s="353"/>
      <c r="G67" s="353">
        <v>0</v>
      </c>
      <c r="H67" s="374">
        <f t="shared" si="2"/>
        <v>69079</v>
      </c>
      <c r="I67" s="375">
        <f>AT26_NoWD_PS!$J$22</f>
        <v>253</v>
      </c>
      <c r="J67" s="351">
        <f t="shared" si="3"/>
        <v>1747.6990000000001</v>
      </c>
      <c r="K67" s="355">
        <f t="shared" si="4"/>
        <v>1170.9580000000001</v>
      </c>
      <c r="L67" s="355">
        <f t="shared" si="5"/>
        <v>576.74099999999999</v>
      </c>
      <c r="M67" s="413"/>
      <c r="N67" s="351">
        <f t="shared" si="6"/>
        <v>116.51300000000001</v>
      </c>
      <c r="O67" s="355">
        <f t="shared" si="7"/>
        <v>116.51300000000001</v>
      </c>
      <c r="P67" s="355">
        <v>0</v>
      </c>
      <c r="Q67" s="355">
        <v>0</v>
      </c>
      <c r="R67" s="355">
        <v>0</v>
      </c>
      <c r="S67" s="543">
        <v>0</v>
      </c>
      <c r="T67" s="545">
        <v>1500</v>
      </c>
      <c r="U67" s="545">
        <f t="shared" si="8"/>
        <v>26.22</v>
      </c>
    </row>
    <row r="68" spans="1:21" ht="12.75">
      <c r="A68" s="353">
        <f>AT3A_Schools_PS!A68</f>
        <v>59</v>
      </c>
      <c r="B68" s="353" t="str">
        <f>AT3A_Schools_PS!B68</f>
        <v>59-PILIBHIT</v>
      </c>
      <c r="C68" s="353">
        <v>0</v>
      </c>
      <c r="D68" s="353">
        <v>77620</v>
      </c>
      <c r="E68" s="353">
        <v>114</v>
      </c>
      <c r="F68" s="353"/>
      <c r="G68" s="353">
        <v>0</v>
      </c>
      <c r="H68" s="374">
        <f t="shared" si="2"/>
        <v>77734</v>
      </c>
      <c r="I68" s="375">
        <f>AT26_NoWD_PS!$J$22</f>
        <v>253</v>
      </c>
      <c r="J68" s="351">
        <f t="shared" si="3"/>
        <v>1966.67</v>
      </c>
      <c r="K68" s="355">
        <f t="shared" si="4"/>
        <v>1317.6690000000001</v>
      </c>
      <c r="L68" s="355">
        <f t="shared" si="5"/>
        <v>649.00099999999998</v>
      </c>
      <c r="M68" s="413"/>
      <c r="N68" s="351">
        <f t="shared" si="6"/>
        <v>131.11099999999999</v>
      </c>
      <c r="O68" s="355">
        <f t="shared" si="7"/>
        <v>131.11099999999999</v>
      </c>
      <c r="P68" s="355">
        <v>0</v>
      </c>
      <c r="Q68" s="355">
        <v>0</v>
      </c>
      <c r="R68" s="355">
        <v>0</v>
      </c>
      <c r="S68" s="543">
        <v>0</v>
      </c>
      <c r="T68" s="545">
        <v>1500</v>
      </c>
      <c r="U68" s="545">
        <f t="shared" si="8"/>
        <v>29.5</v>
      </c>
    </row>
    <row r="69" spans="1:21" ht="12.75">
      <c r="A69" s="353">
        <f>AT3A_Schools_PS!A69</f>
        <v>60</v>
      </c>
      <c r="B69" s="353" t="str">
        <f>AT3A_Schools_PS!B69</f>
        <v>60-PRATAPGARH</v>
      </c>
      <c r="C69" s="353">
        <v>30</v>
      </c>
      <c r="D69" s="353">
        <v>119676</v>
      </c>
      <c r="E69" s="353">
        <v>312</v>
      </c>
      <c r="F69" s="353"/>
      <c r="G69" s="353">
        <v>923</v>
      </c>
      <c r="H69" s="374">
        <f t="shared" si="2"/>
        <v>120941</v>
      </c>
      <c r="I69" s="375">
        <f>AT26_NoWD_PS!$J$22</f>
        <v>253</v>
      </c>
      <c r="J69" s="351">
        <f t="shared" si="3"/>
        <v>3059.8069999999998</v>
      </c>
      <c r="K69" s="355">
        <f t="shared" si="4"/>
        <v>2050.0709999999999</v>
      </c>
      <c r="L69" s="355">
        <f t="shared" si="5"/>
        <v>1009.736</v>
      </c>
      <c r="M69" s="413"/>
      <c r="N69" s="351">
        <f t="shared" si="6"/>
        <v>203.98699999999999</v>
      </c>
      <c r="O69" s="355">
        <f t="shared" si="7"/>
        <v>203.98699999999999</v>
      </c>
      <c r="P69" s="355">
        <v>0</v>
      </c>
      <c r="Q69" s="355">
        <v>0</v>
      </c>
      <c r="R69" s="355">
        <v>0</v>
      </c>
      <c r="S69" s="543">
        <v>0</v>
      </c>
      <c r="T69" s="545">
        <v>1500</v>
      </c>
      <c r="U69" s="545">
        <f t="shared" si="8"/>
        <v>45.9</v>
      </c>
    </row>
    <row r="70" spans="1:21" ht="12.75">
      <c r="A70" s="353">
        <f>AT3A_Schools_PS!A70</f>
        <v>61</v>
      </c>
      <c r="B70" s="353" t="str">
        <f>AT3A_Schools_PS!B70</f>
        <v>61-RAI BAREILY</v>
      </c>
      <c r="C70" s="353">
        <v>912</v>
      </c>
      <c r="D70" s="353">
        <v>106839</v>
      </c>
      <c r="E70" s="353">
        <v>708</v>
      </c>
      <c r="F70" s="353"/>
      <c r="G70" s="353">
        <v>351</v>
      </c>
      <c r="H70" s="374">
        <f t="shared" si="2"/>
        <v>108810</v>
      </c>
      <c r="I70" s="375">
        <f>AT26_NoWD_PS!$J$22</f>
        <v>253</v>
      </c>
      <c r="J70" s="351">
        <f t="shared" si="3"/>
        <v>2752.893</v>
      </c>
      <c r="K70" s="355">
        <f t="shared" si="4"/>
        <v>1844.4380000000001</v>
      </c>
      <c r="L70" s="355">
        <f t="shared" si="5"/>
        <v>908.45500000000004</v>
      </c>
      <c r="M70" s="413"/>
      <c r="N70" s="351">
        <f t="shared" si="6"/>
        <v>183.52600000000001</v>
      </c>
      <c r="O70" s="355">
        <f t="shared" si="7"/>
        <v>183.52600000000001</v>
      </c>
      <c r="P70" s="355">
        <v>0</v>
      </c>
      <c r="Q70" s="355">
        <v>0</v>
      </c>
      <c r="R70" s="355">
        <v>0</v>
      </c>
      <c r="S70" s="543">
        <v>0</v>
      </c>
      <c r="T70" s="545">
        <v>1500</v>
      </c>
      <c r="U70" s="545">
        <f t="shared" si="8"/>
        <v>41.29</v>
      </c>
    </row>
    <row r="71" spans="1:21" ht="12.75">
      <c r="A71" s="353">
        <f>AT3A_Schools_PS!A71</f>
        <v>62</v>
      </c>
      <c r="B71" s="353" t="str">
        <f>AT3A_Schools_PS!B71</f>
        <v>62-RAMPUR</v>
      </c>
      <c r="C71" s="353">
        <v>286</v>
      </c>
      <c r="D71" s="353">
        <v>69500</v>
      </c>
      <c r="E71" s="353">
        <v>443</v>
      </c>
      <c r="F71" s="353"/>
      <c r="G71" s="353">
        <v>276</v>
      </c>
      <c r="H71" s="374">
        <f t="shared" si="2"/>
        <v>70505</v>
      </c>
      <c r="I71" s="375">
        <f>AT26_NoWD_PS!$J$22</f>
        <v>253</v>
      </c>
      <c r="J71" s="351">
        <f t="shared" si="3"/>
        <v>1783.777</v>
      </c>
      <c r="K71" s="355">
        <f t="shared" si="4"/>
        <v>1195.1310000000001</v>
      </c>
      <c r="L71" s="355">
        <f t="shared" si="5"/>
        <v>588.64599999999996</v>
      </c>
      <c r="M71" s="413"/>
      <c r="N71" s="351">
        <f t="shared" si="6"/>
        <v>118.91800000000001</v>
      </c>
      <c r="O71" s="355">
        <f t="shared" si="7"/>
        <v>118.91800000000001</v>
      </c>
      <c r="P71" s="355">
        <v>0</v>
      </c>
      <c r="Q71" s="355">
        <v>0</v>
      </c>
      <c r="R71" s="355">
        <v>0</v>
      </c>
      <c r="S71" s="543">
        <v>0</v>
      </c>
      <c r="T71" s="545">
        <v>1500</v>
      </c>
      <c r="U71" s="545">
        <f t="shared" si="8"/>
        <v>26.76</v>
      </c>
    </row>
    <row r="72" spans="1:21" ht="12.75">
      <c r="A72" s="353">
        <f>AT3A_Schools_PS!A72</f>
        <v>63</v>
      </c>
      <c r="B72" s="353" t="str">
        <f>AT3A_Schools_PS!B72</f>
        <v>63-SAHARANPUR</v>
      </c>
      <c r="C72" s="353">
        <v>35</v>
      </c>
      <c r="D72" s="353">
        <v>90587</v>
      </c>
      <c r="E72" s="353">
        <v>2372</v>
      </c>
      <c r="F72" s="353"/>
      <c r="G72" s="353">
        <v>118</v>
      </c>
      <c r="H72" s="374">
        <f t="shared" si="2"/>
        <v>93112</v>
      </c>
      <c r="I72" s="375">
        <f>AT26_NoWD_PS!$J$22</f>
        <v>253</v>
      </c>
      <c r="J72" s="351">
        <f t="shared" si="3"/>
        <v>2355.7339999999999</v>
      </c>
      <c r="K72" s="355">
        <f t="shared" si="4"/>
        <v>1578.3420000000001</v>
      </c>
      <c r="L72" s="355">
        <f t="shared" si="5"/>
        <v>777.39200000000005</v>
      </c>
      <c r="M72" s="413"/>
      <c r="N72" s="351">
        <f t="shared" si="6"/>
        <v>157.04900000000001</v>
      </c>
      <c r="O72" s="355">
        <f t="shared" si="7"/>
        <v>157.04900000000001</v>
      </c>
      <c r="P72" s="355">
        <v>0</v>
      </c>
      <c r="Q72" s="355">
        <v>0</v>
      </c>
      <c r="R72" s="355">
        <v>0</v>
      </c>
      <c r="S72" s="543">
        <v>0</v>
      </c>
      <c r="T72" s="545">
        <v>1500</v>
      </c>
      <c r="U72" s="545">
        <f t="shared" si="8"/>
        <v>35.340000000000003</v>
      </c>
    </row>
    <row r="73" spans="1:21" ht="12.75">
      <c r="A73" s="353">
        <f>AT3A_Schools_PS!A73</f>
        <v>64</v>
      </c>
      <c r="B73" s="353" t="str">
        <f>AT3A_Schools_PS!B73</f>
        <v>64-SANTKABIR NAGAR</v>
      </c>
      <c r="C73" s="353">
        <v>0</v>
      </c>
      <c r="D73" s="353">
        <v>67160</v>
      </c>
      <c r="E73" s="353">
        <v>53</v>
      </c>
      <c r="F73" s="353"/>
      <c r="G73" s="353">
        <v>1981</v>
      </c>
      <c r="H73" s="374">
        <f t="shared" si="2"/>
        <v>69194</v>
      </c>
      <c r="I73" s="375">
        <f>AT26_NoWD_PS!$J$22</f>
        <v>253</v>
      </c>
      <c r="J73" s="351">
        <f t="shared" si="3"/>
        <v>1750.6079999999999</v>
      </c>
      <c r="K73" s="355">
        <f t="shared" si="4"/>
        <v>1172.9069999999999</v>
      </c>
      <c r="L73" s="355">
        <f t="shared" si="5"/>
        <v>577.70100000000002</v>
      </c>
      <c r="M73" s="413"/>
      <c r="N73" s="351">
        <f t="shared" si="6"/>
        <v>116.70699999999999</v>
      </c>
      <c r="O73" s="355">
        <f t="shared" si="7"/>
        <v>116.70699999999999</v>
      </c>
      <c r="P73" s="355">
        <v>0</v>
      </c>
      <c r="Q73" s="355">
        <v>0</v>
      </c>
      <c r="R73" s="355">
        <v>0</v>
      </c>
      <c r="S73" s="543">
        <v>0</v>
      </c>
      <c r="T73" s="545">
        <v>1500</v>
      </c>
      <c r="U73" s="545">
        <f t="shared" si="8"/>
        <v>26.26</v>
      </c>
    </row>
    <row r="74" spans="1:21" ht="12.75">
      <c r="A74" s="353">
        <f>AT3A_Schools_PS!A74</f>
        <v>65</v>
      </c>
      <c r="B74" s="353" t="str">
        <f>AT3A_Schools_PS!B74</f>
        <v>65-SHAHJAHANPUR</v>
      </c>
      <c r="C74" s="353">
        <v>207</v>
      </c>
      <c r="D74" s="353">
        <v>152869</v>
      </c>
      <c r="E74" s="353">
        <v>1751</v>
      </c>
      <c r="F74" s="353"/>
      <c r="G74" s="353">
        <v>617</v>
      </c>
      <c r="H74" s="374">
        <f t="shared" si="2"/>
        <v>155444</v>
      </c>
      <c r="I74" s="375">
        <f>AT26_NoWD_PS!$J$22</f>
        <v>253</v>
      </c>
      <c r="J74" s="351">
        <f t="shared" si="3"/>
        <v>3932.7330000000002</v>
      </c>
      <c r="K74" s="355">
        <f t="shared" si="4"/>
        <v>2634.931</v>
      </c>
      <c r="L74" s="355">
        <f t="shared" si="5"/>
        <v>1297.8019999999999</v>
      </c>
      <c r="M74" s="413"/>
      <c r="N74" s="351">
        <f t="shared" si="6"/>
        <v>262.18200000000002</v>
      </c>
      <c r="O74" s="355">
        <f t="shared" si="7"/>
        <v>262.18200000000002</v>
      </c>
      <c r="P74" s="355">
        <v>0</v>
      </c>
      <c r="Q74" s="355">
        <v>0</v>
      </c>
      <c r="R74" s="355">
        <v>0</v>
      </c>
      <c r="S74" s="543">
        <v>0</v>
      </c>
      <c r="T74" s="545">
        <v>1500</v>
      </c>
      <c r="U74" s="545">
        <f t="shared" si="8"/>
        <v>58.99</v>
      </c>
    </row>
    <row r="75" spans="1:21" ht="12.75">
      <c r="A75" s="353">
        <f>AT3A_Schools_PS!A75</f>
        <v>66</v>
      </c>
      <c r="B75" s="353" t="str">
        <f>AT3A_Schools_PS!B75</f>
        <v>66-SHRAWASTI</v>
      </c>
      <c r="C75" s="353">
        <v>0</v>
      </c>
      <c r="D75" s="353">
        <v>59689</v>
      </c>
      <c r="E75" s="353">
        <v>0</v>
      </c>
      <c r="F75" s="353"/>
      <c r="G75" s="353">
        <v>0</v>
      </c>
      <c r="H75" s="374">
        <f t="shared" si="2"/>
        <v>59689</v>
      </c>
      <c r="I75" s="375">
        <f>AT26_NoWD_PS!$J$22</f>
        <v>253</v>
      </c>
      <c r="J75" s="351">
        <f t="shared" si="3"/>
        <v>1510.1320000000001</v>
      </c>
      <c r="K75" s="355">
        <f t="shared" si="4"/>
        <v>1011.788</v>
      </c>
      <c r="L75" s="355">
        <f t="shared" si="5"/>
        <v>498.34399999999999</v>
      </c>
      <c r="M75" s="413"/>
      <c r="N75" s="351">
        <f t="shared" ref="N75:N84" si="9">ROUND(H75*I75*0.00002/3,3)</f>
        <v>100.675</v>
      </c>
      <c r="O75" s="355">
        <f t="shared" ref="O75:O84" si="10">N75</f>
        <v>100.675</v>
      </c>
      <c r="P75" s="355">
        <v>0</v>
      </c>
      <c r="Q75" s="355">
        <v>0</v>
      </c>
      <c r="R75" s="355">
        <v>0</v>
      </c>
      <c r="S75" s="543">
        <v>0</v>
      </c>
      <c r="T75" s="545">
        <v>1500</v>
      </c>
      <c r="U75" s="545">
        <f t="shared" ref="U75:U84" si="11">ROUND(J75*T75/100000,2)</f>
        <v>22.65</v>
      </c>
    </row>
    <row r="76" spans="1:21" ht="12.75">
      <c r="A76" s="353">
        <f>AT3A_Schools_PS!A76</f>
        <v>67</v>
      </c>
      <c r="B76" s="353" t="str">
        <f>AT3A_Schools_PS!B76</f>
        <v>67-SIDDHARTHNAGAR</v>
      </c>
      <c r="C76" s="353">
        <v>0</v>
      </c>
      <c r="D76" s="353">
        <v>156088</v>
      </c>
      <c r="E76" s="353">
        <v>283</v>
      </c>
      <c r="F76" s="353"/>
      <c r="G76" s="353">
        <v>2525</v>
      </c>
      <c r="H76" s="374">
        <f t="shared" si="2"/>
        <v>158896</v>
      </c>
      <c r="I76" s="375">
        <f>AT26_NoWD_PS!$J$22</f>
        <v>253</v>
      </c>
      <c r="J76" s="351">
        <f t="shared" si="3"/>
        <v>4020.069</v>
      </c>
      <c r="K76" s="355">
        <f t="shared" si="4"/>
        <v>2693.4459999999999</v>
      </c>
      <c r="L76" s="355">
        <f t="shared" si="5"/>
        <v>1326.623</v>
      </c>
      <c r="M76" s="413"/>
      <c r="N76" s="351">
        <f t="shared" si="9"/>
        <v>268.005</v>
      </c>
      <c r="O76" s="355">
        <f t="shared" si="10"/>
        <v>268.005</v>
      </c>
      <c r="P76" s="355">
        <v>0</v>
      </c>
      <c r="Q76" s="355">
        <v>0</v>
      </c>
      <c r="R76" s="355">
        <v>0</v>
      </c>
      <c r="S76" s="543">
        <v>0</v>
      </c>
      <c r="T76" s="545">
        <v>1500</v>
      </c>
      <c r="U76" s="545">
        <f t="shared" si="11"/>
        <v>60.3</v>
      </c>
    </row>
    <row r="77" spans="1:21" ht="12.75">
      <c r="A77" s="353">
        <f>AT3A_Schools_PS!A77</f>
        <v>68</v>
      </c>
      <c r="B77" s="353" t="str">
        <f>AT3A_Schools_PS!B77</f>
        <v>68-SITAPUR</v>
      </c>
      <c r="C77" s="353">
        <v>0</v>
      </c>
      <c r="D77" s="353">
        <v>209318</v>
      </c>
      <c r="E77" s="353">
        <v>1357</v>
      </c>
      <c r="F77" s="353"/>
      <c r="G77" s="353">
        <v>2135</v>
      </c>
      <c r="H77" s="374">
        <f t="shared" si="2"/>
        <v>212810</v>
      </c>
      <c r="I77" s="375">
        <f>AT26_NoWD_PS!$J$22</f>
        <v>253</v>
      </c>
      <c r="J77" s="351">
        <f t="shared" si="3"/>
        <v>5384.0929999999998</v>
      </c>
      <c r="K77" s="355">
        <f t="shared" si="4"/>
        <v>3607.3420000000001</v>
      </c>
      <c r="L77" s="355">
        <f t="shared" si="5"/>
        <v>1776.751</v>
      </c>
      <c r="M77" s="413"/>
      <c r="N77" s="351">
        <f t="shared" si="9"/>
        <v>358.94</v>
      </c>
      <c r="O77" s="355">
        <f t="shared" si="10"/>
        <v>358.94</v>
      </c>
      <c r="P77" s="355">
        <v>0</v>
      </c>
      <c r="Q77" s="355">
        <v>0</v>
      </c>
      <c r="R77" s="355">
        <v>0</v>
      </c>
      <c r="S77" s="543">
        <v>0</v>
      </c>
      <c r="T77" s="545">
        <v>1500</v>
      </c>
      <c r="U77" s="545">
        <f t="shared" si="11"/>
        <v>80.760000000000005</v>
      </c>
    </row>
    <row r="78" spans="1:21" ht="12.75">
      <c r="A78" s="353">
        <f>AT3A_Schools_PS!A78</f>
        <v>69</v>
      </c>
      <c r="B78" s="353" t="str">
        <f>AT3A_Schools_PS!B78</f>
        <v>69-SONBHADRA</v>
      </c>
      <c r="C78" s="353">
        <v>269</v>
      </c>
      <c r="D78" s="353">
        <v>115348</v>
      </c>
      <c r="E78" s="353">
        <v>62</v>
      </c>
      <c r="F78" s="353"/>
      <c r="G78" s="353">
        <v>0</v>
      </c>
      <c r="H78" s="374">
        <f t="shared" si="2"/>
        <v>115679</v>
      </c>
      <c r="I78" s="375">
        <f>AT26_NoWD_PS!$J$22</f>
        <v>253</v>
      </c>
      <c r="J78" s="351">
        <f t="shared" si="3"/>
        <v>2926.6790000000001</v>
      </c>
      <c r="K78" s="355">
        <f t="shared" si="4"/>
        <v>1960.875</v>
      </c>
      <c r="L78" s="355">
        <f t="shared" si="5"/>
        <v>965.80399999999997</v>
      </c>
      <c r="M78" s="413"/>
      <c r="N78" s="351">
        <f t="shared" si="9"/>
        <v>195.11199999999999</v>
      </c>
      <c r="O78" s="355">
        <f t="shared" si="10"/>
        <v>195.11199999999999</v>
      </c>
      <c r="P78" s="355">
        <v>0</v>
      </c>
      <c r="Q78" s="355">
        <v>0</v>
      </c>
      <c r="R78" s="355">
        <v>0</v>
      </c>
      <c r="S78" s="543">
        <v>0</v>
      </c>
      <c r="T78" s="545">
        <v>1500</v>
      </c>
      <c r="U78" s="545">
        <f t="shared" si="11"/>
        <v>43.9</v>
      </c>
    </row>
    <row r="79" spans="1:21" ht="12.75">
      <c r="A79" s="353">
        <f>AT3A_Schools_PS!A79</f>
        <v>70</v>
      </c>
      <c r="B79" s="353" t="str">
        <f>AT3A_Schools_PS!B79</f>
        <v>70-SULTANPUR</v>
      </c>
      <c r="C79" s="353">
        <v>0</v>
      </c>
      <c r="D79" s="353">
        <v>119395</v>
      </c>
      <c r="E79" s="353">
        <v>151</v>
      </c>
      <c r="F79" s="353"/>
      <c r="G79" s="353">
        <v>790</v>
      </c>
      <c r="H79" s="374">
        <f t="shared" si="2"/>
        <v>120336</v>
      </c>
      <c r="I79" s="375">
        <f>AT26_NoWD_PS!$J$22</f>
        <v>253</v>
      </c>
      <c r="J79" s="351">
        <f t="shared" si="3"/>
        <v>3044.5010000000002</v>
      </c>
      <c r="K79" s="355">
        <f t="shared" si="4"/>
        <v>2039.816</v>
      </c>
      <c r="L79" s="355">
        <f t="shared" si="5"/>
        <v>1004.6849999999999</v>
      </c>
      <c r="M79" s="413"/>
      <c r="N79" s="351">
        <f t="shared" si="9"/>
        <v>202.96700000000001</v>
      </c>
      <c r="O79" s="355">
        <f t="shared" si="10"/>
        <v>202.96700000000001</v>
      </c>
      <c r="P79" s="355">
        <v>0</v>
      </c>
      <c r="Q79" s="355">
        <v>0</v>
      </c>
      <c r="R79" s="355">
        <v>0</v>
      </c>
      <c r="S79" s="543">
        <v>0</v>
      </c>
      <c r="T79" s="545">
        <v>1500</v>
      </c>
      <c r="U79" s="545">
        <f t="shared" si="11"/>
        <v>45.67</v>
      </c>
    </row>
    <row r="80" spans="1:21" ht="12.75">
      <c r="A80" s="353">
        <f>AT3A_Schools_PS!A80</f>
        <v>71</v>
      </c>
      <c r="B80" s="353" t="str">
        <f>AT3A_Schools_PS!B80</f>
        <v>71-UNNAO</v>
      </c>
      <c r="C80" s="353">
        <v>0</v>
      </c>
      <c r="D80" s="353">
        <v>121481</v>
      </c>
      <c r="E80" s="353">
        <v>175</v>
      </c>
      <c r="F80" s="353"/>
      <c r="G80" s="353">
        <v>0</v>
      </c>
      <c r="H80" s="374">
        <f t="shared" si="2"/>
        <v>121656</v>
      </c>
      <c r="I80" s="375">
        <f>AT26_NoWD_PS!$J$22</f>
        <v>253</v>
      </c>
      <c r="J80" s="351">
        <f t="shared" si="3"/>
        <v>3077.8969999999999</v>
      </c>
      <c r="K80" s="355">
        <f t="shared" si="4"/>
        <v>2062.1909999999998</v>
      </c>
      <c r="L80" s="355">
        <f t="shared" si="5"/>
        <v>1015.706</v>
      </c>
      <c r="M80" s="413"/>
      <c r="N80" s="351">
        <f t="shared" si="9"/>
        <v>205.19300000000001</v>
      </c>
      <c r="O80" s="355">
        <f t="shared" si="10"/>
        <v>205.19300000000001</v>
      </c>
      <c r="P80" s="355">
        <v>0</v>
      </c>
      <c r="Q80" s="355">
        <v>0</v>
      </c>
      <c r="R80" s="355">
        <v>0</v>
      </c>
      <c r="S80" s="543">
        <v>0</v>
      </c>
      <c r="T80" s="545">
        <v>1500</v>
      </c>
      <c r="U80" s="545">
        <f t="shared" si="11"/>
        <v>46.17</v>
      </c>
    </row>
    <row r="81" spans="1:21" ht="12.75">
      <c r="A81" s="353">
        <f>AT3A_Schools_PS!A81</f>
        <v>72</v>
      </c>
      <c r="B81" s="353" t="str">
        <f>AT3A_Schools_PS!B81</f>
        <v>72-VARANASI</v>
      </c>
      <c r="C81" s="353">
        <v>431</v>
      </c>
      <c r="D81" s="353">
        <v>85864</v>
      </c>
      <c r="E81" s="353">
        <v>3952</v>
      </c>
      <c r="F81" s="353"/>
      <c r="G81" s="353">
        <v>17853</v>
      </c>
      <c r="H81" s="374">
        <f t="shared" si="2"/>
        <v>108100</v>
      </c>
      <c r="I81" s="375">
        <f>AT26_NoWD_PS!$J$22</f>
        <v>253</v>
      </c>
      <c r="J81" s="351">
        <f t="shared" si="3"/>
        <v>2734.93</v>
      </c>
      <c r="K81" s="355">
        <f t="shared" si="4"/>
        <v>1832.403</v>
      </c>
      <c r="L81" s="355">
        <f t="shared" si="5"/>
        <v>902.52700000000004</v>
      </c>
      <c r="M81" s="413"/>
      <c r="N81" s="351">
        <f t="shared" si="9"/>
        <v>182.32900000000001</v>
      </c>
      <c r="O81" s="355">
        <f t="shared" si="10"/>
        <v>182.32900000000001</v>
      </c>
      <c r="P81" s="355">
        <v>0</v>
      </c>
      <c r="Q81" s="355">
        <v>0</v>
      </c>
      <c r="R81" s="355">
        <v>0</v>
      </c>
      <c r="S81" s="543">
        <v>0</v>
      </c>
      <c r="T81" s="545">
        <v>1500</v>
      </c>
      <c r="U81" s="545">
        <f t="shared" si="11"/>
        <v>41.02</v>
      </c>
    </row>
    <row r="82" spans="1:21" ht="12.75">
      <c r="A82" s="353">
        <f>AT3A_Schools_PS!A82</f>
        <v>73</v>
      </c>
      <c r="B82" s="353" t="str">
        <f>AT3A_Schools_PS!B82</f>
        <v>73-SAMBHAL</v>
      </c>
      <c r="C82" s="353">
        <v>283</v>
      </c>
      <c r="D82" s="353">
        <v>95998</v>
      </c>
      <c r="E82" s="353">
        <v>1557</v>
      </c>
      <c r="F82" s="353"/>
      <c r="G82" s="353">
        <v>972</v>
      </c>
      <c r="H82" s="374">
        <f t="shared" si="2"/>
        <v>98810</v>
      </c>
      <c r="I82" s="375">
        <f>AT26_NoWD_PS!$J$22</f>
        <v>253</v>
      </c>
      <c r="J82" s="351">
        <f t="shared" si="3"/>
        <v>2499.893</v>
      </c>
      <c r="K82" s="355">
        <f t="shared" si="4"/>
        <v>1674.9280000000001</v>
      </c>
      <c r="L82" s="355">
        <f t="shared" si="5"/>
        <v>824.96500000000003</v>
      </c>
      <c r="M82" s="413"/>
      <c r="N82" s="351">
        <f t="shared" si="9"/>
        <v>166.66</v>
      </c>
      <c r="O82" s="355">
        <f t="shared" si="10"/>
        <v>166.66</v>
      </c>
      <c r="P82" s="355">
        <v>0</v>
      </c>
      <c r="Q82" s="355">
        <v>0</v>
      </c>
      <c r="R82" s="355">
        <v>0</v>
      </c>
      <c r="S82" s="543">
        <v>0</v>
      </c>
      <c r="T82" s="545">
        <v>1500</v>
      </c>
      <c r="U82" s="545">
        <f t="shared" si="11"/>
        <v>37.5</v>
      </c>
    </row>
    <row r="83" spans="1:21" ht="12.75">
      <c r="A83" s="353">
        <f>AT3A_Schools_PS!A83</f>
        <v>74</v>
      </c>
      <c r="B83" s="353" t="str">
        <f>AT3A_Schools_PS!B83</f>
        <v>74-HAPUR</v>
      </c>
      <c r="C83" s="353">
        <v>156</v>
      </c>
      <c r="D83" s="353">
        <v>29593</v>
      </c>
      <c r="E83" s="353">
        <v>1118</v>
      </c>
      <c r="F83" s="353"/>
      <c r="G83" s="353">
        <v>0</v>
      </c>
      <c r="H83" s="374">
        <f t="shared" si="2"/>
        <v>30867</v>
      </c>
      <c r="I83" s="375">
        <f>AT26_NoWD_PS!$J$22</f>
        <v>253</v>
      </c>
      <c r="J83" s="351">
        <f t="shared" si="3"/>
        <v>780.93499999999995</v>
      </c>
      <c r="K83" s="355">
        <f t="shared" si="4"/>
        <v>523.226</v>
      </c>
      <c r="L83" s="355">
        <f t="shared" si="5"/>
        <v>257.709</v>
      </c>
      <c r="M83" s="413"/>
      <c r="N83" s="351">
        <f t="shared" si="9"/>
        <v>52.061999999999998</v>
      </c>
      <c r="O83" s="355">
        <f t="shared" si="10"/>
        <v>52.061999999999998</v>
      </c>
      <c r="P83" s="355">
        <v>0</v>
      </c>
      <c r="Q83" s="355">
        <v>0</v>
      </c>
      <c r="R83" s="355">
        <v>0</v>
      </c>
      <c r="S83" s="543">
        <v>0</v>
      </c>
      <c r="T83" s="545">
        <v>1500</v>
      </c>
      <c r="U83" s="545">
        <f t="shared" si="11"/>
        <v>11.71</v>
      </c>
    </row>
    <row r="84" spans="1:21" ht="12.75">
      <c r="A84" s="353">
        <f>AT3A_Schools_PS!A84</f>
        <v>75</v>
      </c>
      <c r="B84" s="353" t="str">
        <f>AT3A_Schools_PS!B84</f>
        <v>75-SHAMLI</v>
      </c>
      <c r="C84" s="353">
        <v>0</v>
      </c>
      <c r="D84" s="353">
        <v>40578</v>
      </c>
      <c r="E84" s="353">
        <v>776</v>
      </c>
      <c r="F84" s="353"/>
      <c r="G84" s="353">
        <v>0</v>
      </c>
      <c r="H84" s="374">
        <f t="shared" si="2"/>
        <v>41354</v>
      </c>
      <c r="I84" s="375">
        <f>AT26_NoWD_PS!$J$22</f>
        <v>253</v>
      </c>
      <c r="J84" s="351">
        <f t="shared" si="3"/>
        <v>1046.2560000000001</v>
      </c>
      <c r="K84" s="355">
        <f t="shared" si="4"/>
        <v>700.99199999999996</v>
      </c>
      <c r="L84" s="355">
        <f t="shared" si="5"/>
        <v>345.26400000000001</v>
      </c>
      <c r="M84" s="413"/>
      <c r="N84" s="351">
        <f t="shared" si="9"/>
        <v>69.75</v>
      </c>
      <c r="O84" s="355">
        <f t="shared" si="10"/>
        <v>69.75</v>
      </c>
      <c r="P84" s="355">
        <v>0</v>
      </c>
      <c r="Q84" s="355">
        <v>0</v>
      </c>
      <c r="R84" s="355">
        <v>0</v>
      </c>
      <c r="S84" s="543">
        <v>0</v>
      </c>
      <c r="T84" s="545">
        <v>1500</v>
      </c>
      <c r="U84" s="545">
        <f t="shared" si="11"/>
        <v>15.69</v>
      </c>
    </row>
    <row r="85" spans="1:21" ht="12.75">
      <c r="A85" s="679"/>
      <c r="B85" s="680"/>
      <c r="C85" s="277"/>
      <c r="D85" s="277"/>
      <c r="E85" s="277"/>
      <c r="F85" s="277"/>
      <c r="G85" s="277"/>
      <c r="H85" s="277"/>
      <c r="I85" s="277"/>
      <c r="J85" s="277"/>
      <c r="K85" s="277"/>
      <c r="L85" s="277"/>
      <c r="M85" s="277"/>
      <c r="N85" s="277"/>
      <c r="O85" s="277"/>
      <c r="P85" s="277"/>
      <c r="Q85" s="277"/>
      <c r="R85" s="277"/>
      <c r="S85" s="277"/>
    </row>
    <row r="86" spans="1:21" ht="12.75">
      <c r="A86" s="679"/>
      <c r="B86" s="680"/>
      <c r="C86" s="277"/>
      <c r="D86" s="277"/>
      <c r="E86" s="277"/>
      <c r="F86" s="277"/>
      <c r="G86" s="277"/>
      <c r="H86" s="277"/>
      <c r="I86" s="277"/>
      <c r="J86" s="277"/>
      <c r="K86" s="277"/>
      <c r="L86" s="277"/>
      <c r="M86" s="277"/>
      <c r="N86" s="277"/>
      <c r="O86" s="277"/>
      <c r="P86" s="277"/>
      <c r="Q86" s="277"/>
      <c r="R86" s="277"/>
      <c r="S86" s="277"/>
    </row>
    <row r="87" spans="1:21" ht="12.75">
      <c r="A87" s="679"/>
      <c r="B87" s="680"/>
      <c r="C87" s="277"/>
      <c r="D87" s="277"/>
      <c r="E87" s="277"/>
      <c r="F87" s="277"/>
      <c r="G87" s="277"/>
      <c r="H87" s="277"/>
      <c r="I87" s="277"/>
      <c r="J87" s="277"/>
      <c r="K87" s="277"/>
      <c r="L87" s="277"/>
      <c r="M87" s="277"/>
      <c r="N87" s="277"/>
      <c r="O87" s="277"/>
      <c r="P87" s="277"/>
      <c r="Q87" s="277"/>
      <c r="R87" s="277"/>
      <c r="S87" s="277"/>
    </row>
    <row r="88" spans="1:21" ht="12.75">
      <c r="A88" s="679"/>
      <c r="B88" s="680"/>
      <c r="C88" s="680"/>
      <c r="D88" s="680"/>
      <c r="E88" s="680"/>
      <c r="F88" s="277"/>
      <c r="G88" s="277"/>
      <c r="H88" s="277"/>
      <c r="I88" s="277"/>
      <c r="J88" s="277"/>
      <c r="K88" s="277"/>
      <c r="L88" s="277"/>
      <c r="M88" s="277"/>
      <c r="N88" s="277"/>
      <c r="O88" s="277"/>
      <c r="P88" s="277"/>
      <c r="Q88" s="277"/>
      <c r="R88" s="277"/>
      <c r="S88" s="277"/>
    </row>
    <row r="89" spans="1:21" ht="12.75">
      <c r="A89" s="277"/>
      <c r="B89" s="679"/>
      <c r="C89" s="680"/>
      <c r="D89" s="277"/>
      <c r="E89" s="277"/>
      <c r="F89" s="277"/>
      <c r="G89" s="277"/>
      <c r="H89" s="277"/>
      <c r="I89" s="277"/>
      <c r="J89" s="277"/>
      <c r="K89" s="277"/>
      <c r="L89" s="277"/>
      <c r="M89" s="277"/>
      <c r="N89" s="277"/>
      <c r="O89" s="277"/>
      <c r="P89" s="277"/>
      <c r="Q89" s="277"/>
      <c r="R89" s="277"/>
      <c r="S89" s="277"/>
    </row>
    <row r="90" spans="1:21" ht="12.75">
      <c r="A90" s="277"/>
      <c r="B90" s="679"/>
      <c r="C90" s="680"/>
      <c r="D90" s="680"/>
      <c r="E90" s="680"/>
      <c r="F90" s="680"/>
      <c r="G90" s="277"/>
      <c r="H90" s="277"/>
      <c r="I90" s="277"/>
      <c r="J90" s="277"/>
      <c r="K90" s="277"/>
      <c r="L90" s="277"/>
      <c r="M90" s="277"/>
      <c r="N90" s="277"/>
      <c r="O90" s="277"/>
      <c r="P90" s="277"/>
      <c r="Q90" s="277"/>
      <c r="R90" s="277"/>
      <c r="S90" s="277"/>
    </row>
    <row r="91" spans="1:21" ht="12.75">
      <c r="A91" s="277"/>
      <c r="B91" s="679"/>
      <c r="C91" s="680"/>
      <c r="D91" s="680"/>
      <c r="E91" s="680"/>
      <c r="F91" s="680"/>
      <c r="G91" s="277"/>
      <c r="H91" s="277"/>
      <c r="I91" s="277"/>
      <c r="J91" s="277"/>
      <c r="K91" s="277"/>
      <c r="L91" s="277"/>
      <c r="M91" s="277"/>
      <c r="N91" s="277"/>
      <c r="O91" s="277"/>
      <c r="P91" s="277"/>
      <c r="Q91" s="277"/>
      <c r="R91" s="277"/>
      <c r="S91" s="277"/>
    </row>
    <row r="92" spans="1:21" ht="12.75">
      <c r="A92" s="277"/>
      <c r="B92" s="679"/>
      <c r="C92" s="680"/>
      <c r="D92" s="680"/>
      <c r="E92" s="680"/>
      <c r="F92" s="680"/>
      <c r="G92" s="680"/>
      <c r="H92" s="680"/>
      <c r="I92" s="680"/>
      <c r="J92" s="680"/>
      <c r="K92" s="680"/>
      <c r="L92" s="680"/>
      <c r="M92" s="277"/>
      <c r="N92" s="277"/>
      <c r="O92" s="277"/>
      <c r="P92" s="277"/>
      <c r="Q92" s="277"/>
      <c r="R92" s="277"/>
      <c r="S92" s="277"/>
    </row>
    <row r="93" spans="1:21" ht="12.75">
      <c r="A93" s="277"/>
      <c r="B93" s="679"/>
      <c r="C93" s="680"/>
      <c r="D93" s="277"/>
      <c r="E93" s="277"/>
      <c r="F93" s="277"/>
      <c r="G93" s="277"/>
      <c r="H93" s="277"/>
      <c r="I93" s="277"/>
      <c r="J93" s="277"/>
      <c r="K93" s="277"/>
      <c r="L93" s="277"/>
      <c r="M93" s="277"/>
      <c r="N93" s="277"/>
      <c r="O93" s="277"/>
      <c r="P93" s="277"/>
      <c r="Q93" s="277"/>
      <c r="R93" s="277"/>
      <c r="S93" s="277"/>
    </row>
    <row r="94" spans="1:21" ht="12.75">
      <c r="A94" s="277"/>
      <c r="B94" s="679"/>
      <c r="C94" s="680"/>
      <c r="D94" s="680"/>
      <c r="E94" s="680"/>
      <c r="F94" s="277"/>
      <c r="G94" s="277"/>
      <c r="H94" s="277"/>
      <c r="I94" s="277"/>
      <c r="J94" s="277"/>
      <c r="K94" s="277"/>
      <c r="L94" s="277"/>
      <c r="M94" s="277"/>
      <c r="N94" s="277"/>
      <c r="O94" s="277"/>
      <c r="P94" s="277"/>
      <c r="Q94" s="277"/>
      <c r="R94" s="277"/>
      <c r="S94" s="277"/>
    </row>
    <row r="95" spans="1:21" ht="12.75">
      <c r="A95" s="277"/>
      <c r="B95" s="679"/>
      <c r="C95" s="680"/>
      <c r="D95" s="277"/>
      <c r="E95" s="277"/>
      <c r="F95" s="277"/>
      <c r="G95" s="277"/>
      <c r="H95" s="277"/>
      <c r="I95" s="277"/>
      <c r="J95" s="277"/>
      <c r="K95" s="277"/>
      <c r="L95" s="277"/>
      <c r="M95" s="277"/>
      <c r="N95" s="277"/>
      <c r="O95" s="277"/>
      <c r="P95" s="277"/>
      <c r="Q95" s="277"/>
      <c r="R95" s="277"/>
      <c r="S95" s="277"/>
    </row>
    <row r="96" spans="1:21" ht="15.75" customHeight="1">
      <c r="A96" s="321" t="str">
        <f>AT_2A_fundflow!A53</f>
        <v>Date:</v>
      </c>
      <c r="Q96" s="362" t="str">
        <f>'AT-1'!J46</f>
        <v>(Signature)</v>
      </c>
    </row>
    <row r="97" spans="1:17" ht="15.75" customHeight="1">
      <c r="A97" s="321" t="str">
        <f>AT_2A_fundflow!A54</f>
        <v>Place: LUCKNOW</v>
      </c>
      <c r="Q97" s="362" t="str">
        <f>'AT-1'!J47</f>
        <v>Secretary Basic Education Department</v>
      </c>
    </row>
    <row r="98" spans="1:17" ht="15.75" customHeight="1">
      <c r="P98" s="362" t="str">
        <f>'AT-1'!I48</f>
        <v>Seal:</v>
      </c>
    </row>
  </sheetData>
  <mergeCells count="23">
    <mergeCell ref="A87:B87"/>
    <mergeCell ref="A86:B86"/>
    <mergeCell ref="B95:C95"/>
    <mergeCell ref="B93:C93"/>
    <mergeCell ref="A88:E88"/>
    <mergeCell ref="B92:L92"/>
    <mergeCell ref="B94:E94"/>
    <mergeCell ref="B90:F90"/>
    <mergeCell ref="B91:F91"/>
    <mergeCell ref="B89:C89"/>
    <mergeCell ref="H1:J1"/>
    <mergeCell ref="B6:B7"/>
    <mergeCell ref="A6:A7"/>
    <mergeCell ref="A85:B85"/>
    <mergeCell ref="N6:S6"/>
    <mergeCell ref="J6:M6"/>
    <mergeCell ref="I6:I7"/>
    <mergeCell ref="C6:H6"/>
    <mergeCell ref="M5:S5"/>
    <mergeCell ref="A2:U2"/>
    <mergeCell ref="A3:U3"/>
    <mergeCell ref="A4:U4"/>
    <mergeCell ref="T6:U6"/>
  </mergeCells>
  <conditionalFormatting sqref="C10:G84">
    <cfRule type="cellIs" dxfId="1" priority="1" operator="lessThan">
      <formula>0</formula>
    </cfRule>
  </conditionalFormatting>
  <printOptions horizontalCentered="1"/>
  <pageMargins left="0.59055118110236227" right="0.59055118110236227" top="0.78740157480314965" bottom="0.59055118110236227" header="0.78740157480314965" footer="0.39370078740157483"/>
  <pageSetup paperSize="9" scale="63" fitToHeight="0" pageOrder="overThenDown" orientation="landscape" cellComments="atEnd" r:id="rId1"/>
  <headerFooter>
    <oddFooter>&amp;R&amp;P of &amp;N</oddFooter>
  </headerFooter>
</worksheet>
</file>

<file path=xl/worksheets/sheet54.xml><?xml version="1.0" encoding="utf-8"?>
<worksheet xmlns="http://schemas.openxmlformats.org/spreadsheetml/2006/main" xmlns:r="http://schemas.openxmlformats.org/officeDocument/2006/relationships">
  <sheetPr>
    <tabColor rgb="FF00B050"/>
    <outlinePr summaryBelow="0" summaryRight="0"/>
    <pageSetUpPr fitToPage="1"/>
  </sheetPr>
  <dimension ref="A1:X138"/>
  <sheetViews>
    <sheetView view="pageBreakPreview" zoomScaleSheetLayoutView="100" workbookViewId="0">
      <pane xSplit="2" ySplit="9" topLeftCell="L10" activePane="bottomRight" state="frozen"/>
      <selection activeCell="D42" sqref="D42:F43"/>
      <selection pane="topRight" activeCell="D42" sqref="D42:F43"/>
      <selection pane="bottomLeft" activeCell="D42" sqref="D42:F43"/>
      <selection pane="bottomRight" activeCell="U10" sqref="U10:U84"/>
    </sheetView>
  </sheetViews>
  <sheetFormatPr defaultColWidth="14.42578125" defaultRowHeight="15.75" customHeight="1"/>
  <cols>
    <col min="1" max="1" width="6.42578125" style="361" customWidth="1"/>
    <col min="2" max="2" width="22.5703125" style="361" customWidth="1"/>
    <col min="3" max="3" width="6" style="361" bestFit="1" customWidth="1"/>
    <col min="4" max="4" width="8" style="361" bestFit="1" customWidth="1"/>
    <col min="5" max="5" width="8" style="361" customWidth="1"/>
    <col min="6" max="6" width="9.28515625" style="361" bestFit="1" customWidth="1"/>
    <col min="7" max="7" width="10.85546875" style="361" bestFit="1" customWidth="1"/>
    <col min="8" max="8" width="10.7109375" style="361" bestFit="1" customWidth="1"/>
    <col min="9" max="9" width="11.42578125" style="361" customWidth="1"/>
    <col min="10" max="12" width="10.5703125" style="361" customWidth="1"/>
    <col min="13" max="13" width="8.5703125" style="361" bestFit="1" customWidth="1"/>
    <col min="14" max="14" width="11.140625" style="361" bestFit="1" customWidth="1"/>
    <col min="15" max="16" width="9.7109375" style="361" bestFit="1" customWidth="1"/>
    <col min="17" max="17" width="8.7109375" style="361" customWidth="1"/>
    <col min="18" max="18" width="8.7109375" style="361" bestFit="1" customWidth="1"/>
    <col min="19" max="19" width="7.85546875" style="361" customWidth="1"/>
    <col min="20" max="21" width="12.5703125" style="361" customWidth="1"/>
    <col min="22" max="16384" width="14.42578125" style="361"/>
  </cols>
  <sheetData>
    <row r="1" spans="1:24" ht="12.75">
      <c r="A1" s="277"/>
      <c r="B1" s="277"/>
      <c r="C1" s="277"/>
      <c r="D1" s="277"/>
      <c r="E1" s="277"/>
      <c r="F1" s="277"/>
      <c r="G1" s="277"/>
      <c r="H1" s="680"/>
      <c r="I1" s="680"/>
      <c r="J1" s="680"/>
      <c r="K1" s="277"/>
      <c r="L1" s="277"/>
      <c r="M1" s="277"/>
      <c r="N1" s="277"/>
      <c r="O1" s="277"/>
      <c r="P1" s="277"/>
      <c r="Q1" s="277"/>
      <c r="R1" s="277"/>
      <c r="U1" s="425" t="s">
        <v>634</v>
      </c>
    </row>
    <row r="2" spans="1:24" ht="12.75">
      <c r="A2" s="701" t="str">
        <f>'AT-2-S1 BUDGET'!A2</f>
        <v>[Mid Day Meal Scheme, U.P.]</v>
      </c>
      <c r="B2" s="701"/>
      <c r="C2" s="701"/>
      <c r="D2" s="701"/>
      <c r="E2" s="701"/>
      <c r="F2" s="701"/>
      <c r="G2" s="701"/>
      <c r="H2" s="701"/>
      <c r="I2" s="701"/>
      <c r="J2" s="701"/>
      <c r="K2" s="701"/>
      <c r="L2" s="701"/>
      <c r="M2" s="701"/>
      <c r="N2" s="701"/>
      <c r="O2" s="701"/>
      <c r="P2" s="701"/>
      <c r="Q2" s="701"/>
      <c r="R2" s="701"/>
      <c r="S2" s="701"/>
      <c r="T2" s="701"/>
      <c r="U2" s="701"/>
    </row>
    <row r="3" spans="1:24" ht="23.25">
      <c r="A3" s="704" t="str">
        <f>'AT-2-S1 BUDGET'!A3</f>
        <v>Annual Work Plan and Budget 2019-20</v>
      </c>
      <c r="B3" s="704"/>
      <c r="C3" s="704"/>
      <c r="D3" s="704"/>
      <c r="E3" s="704"/>
      <c r="F3" s="704"/>
      <c r="G3" s="704"/>
      <c r="H3" s="704"/>
      <c r="I3" s="704"/>
      <c r="J3" s="704"/>
      <c r="K3" s="704"/>
      <c r="L3" s="704"/>
      <c r="M3" s="704"/>
      <c r="N3" s="704"/>
      <c r="O3" s="704"/>
      <c r="P3" s="704"/>
      <c r="Q3" s="704"/>
      <c r="R3" s="704"/>
      <c r="S3" s="704"/>
      <c r="T3" s="704"/>
      <c r="U3" s="704"/>
    </row>
    <row r="4" spans="1:24" ht="12.75">
      <c r="A4" s="797" t="s">
        <v>915</v>
      </c>
      <c r="B4" s="797"/>
      <c r="C4" s="797"/>
      <c r="D4" s="797"/>
      <c r="E4" s="797"/>
      <c r="F4" s="797"/>
      <c r="G4" s="797"/>
      <c r="H4" s="797"/>
      <c r="I4" s="797"/>
      <c r="J4" s="797"/>
      <c r="K4" s="797"/>
      <c r="L4" s="797"/>
      <c r="M4" s="797"/>
      <c r="N4" s="797"/>
      <c r="O4" s="797"/>
      <c r="P4" s="797"/>
      <c r="Q4" s="797"/>
      <c r="R4" s="797"/>
      <c r="S4" s="797"/>
      <c r="T4" s="797"/>
      <c r="U4" s="797"/>
    </row>
    <row r="5" spans="1:24" ht="12.75">
      <c r="A5" s="422" t="str">
        <f>AT_2A_fundflow!A5</f>
        <v>State: UTTAR PRADESH</v>
      </c>
      <c r="B5" s="331"/>
      <c r="C5" s="277"/>
      <c r="D5" s="277"/>
      <c r="E5" s="277">
        <f>H9-D5</f>
        <v>3300302</v>
      </c>
      <c r="F5" s="277">
        <f>E9-E5</f>
        <v>-2381347</v>
      </c>
      <c r="G5" s="277"/>
      <c r="H5" s="277"/>
      <c r="I5" s="277"/>
      <c r="J5" s="277"/>
      <c r="K5" s="277"/>
      <c r="L5" s="277"/>
      <c r="M5" s="680"/>
      <c r="N5" s="680"/>
      <c r="O5" s="680"/>
      <c r="P5" s="680"/>
      <c r="Q5" s="680"/>
      <c r="R5" s="680"/>
      <c r="S5" s="680"/>
    </row>
    <row r="6" spans="1:24" ht="30" customHeight="1">
      <c r="A6" s="691" t="s">
        <v>83</v>
      </c>
      <c r="B6" s="691" t="s">
        <v>90</v>
      </c>
      <c r="C6" s="693" t="s">
        <v>635</v>
      </c>
      <c r="D6" s="694"/>
      <c r="E6" s="694"/>
      <c r="F6" s="694"/>
      <c r="G6" s="694"/>
      <c r="H6" s="682"/>
      <c r="I6" s="691" t="s">
        <v>636</v>
      </c>
      <c r="J6" s="693" t="s">
        <v>637</v>
      </c>
      <c r="K6" s="694"/>
      <c r="L6" s="694"/>
      <c r="M6" s="682"/>
      <c r="N6" s="693" t="s">
        <v>638</v>
      </c>
      <c r="O6" s="694"/>
      <c r="P6" s="694"/>
      <c r="Q6" s="694"/>
      <c r="R6" s="694"/>
      <c r="S6" s="682"/>
      <c r="T6" s="798" t="s">
        <v>1210</v>
      </c>
      <c r="U6" s="798"/>
    </row>
    <row r="7" spans="1:24" ht="45" customHeight="1">
      <c r="A7" s="692"/>
      <c r="B7" s="692"/>
      <c r="C7" s="285" t="s">
        <v>639</v>
      </c>
      <c r="D7" s="285" t="s">
        <v>640</v>
      </c>
      <c r="E7" s="285" t="s">
        <v>131</v>
      </c>
      <c r="F7" s="285" t="s">
        <v>132</v>
      </c>
      <c r="G7" s="285" t="s">
        <v>133</v>
      </c>
      <c r="H7" s="285" t="s">
        <v>641</v>
      </c>
      <c r="I7" s="692"/>
      <c r="J7" s="285" t="s">
        <v>642</v>
      </c>
      <c r="K7" s="285" t="s">
        <v>643</v>
      </c>
      <c r="L7" s="285" t="s">
        <v>644</v>
      </c>
      <c r="M7" s="285" t="s">
        <v>645</v>
      </c>
      <c r="N7" s="285" t="s">
        <v>9</v>
      </c>
      <c r="O7" s="300" t="s">
        <v>856</v>
      </c>
      <c r="P7" s="285" t="s">
        <v>649</v>
      </c>
      <c r="Q7" s="285" t="s">
        <v>646</v>
      </c>
      <c r="R7" s="285" t="s">
        <v>647</v>
      </c>
      <c r="S7" s="285" t="s">
        <v>648</v>
      </c>
      <c r="T7" s="541" t="s">
        <v>1242</v>
      </c>
      <c r="U7" s="541" t="s">
        <v>1211</v>
      </c>
    </row>
    <row r="8" spans="1:24" ht="15.75" customHeight="1">
      <c r="A8" s="285">
        <v>1</v>
      </c>
      <c r="B8" s="285">
        <v>2</v>
      </c>
      <c r="C8" s="285">
        <v>3</v>
      </c>
      <c r="D8" s="285">
        <v>4</v>
      </c>
      <c r="E8" s="285">
        <v>5</v>
      </c>
      <c r="F8" s="285">
        <v>6</v>
      </c>
      <c r="G8" s="285">
        <v>7</v>
      </c>
      <c r="H8" s="285">
        <v>8</v>
      </c>
      <c r="I8" s="285">
        <v>9</v>
      </c>
      <c r="J8" s="285">
        <v>10</v>
      </c>
      <c r="K8" s="285">
        <v>11</v>
      </c>
      <c r="L8" s="285">
        <v>12</v>
      </c>
      <c r="M8" s="285">
        <v>13</v>
      </c>
      <c r="N8" s="285">
        <v>14</v>
      </c>
      <c r="O8" s="285">
        <v>15</v>
      </c>
      <c r="P8" s="285"/>
      <c r="Q8" s="285"/>
      <c r="R8" s="285">
        <v>16</v>
      </c>
      <c r="S8" s="285">
        <v>17</v>
      </c>
      <c r="T8" s="516">
        <v>20</v>
      </c>
      <c r="U8" s="516">
        <v>21</v>
      </c>
    </row>
    <row r="9" spans="1:24" ht="12.75">
      <c r="A9" s="349"/>
      <c r="B9" s="349" t="s">
        <v>27</v>
      </c>
      <c r="C9" s="349">
        <f t="shared" ref="C9:H9" si="0">SUM(C10:C84)</f>
        <v>53551</v>
      </c>
      <c r="D9" s="349">
        <f t="shared" si="0"/>
        <v>2288619</v>
      </c>
      <c r="E9" s="349">
        <f t="shared" si="0"/>
        <v>918955</v>
      </c>
      <c r="F9" s="349">
        <f t="shared" si="0"/>
        <v>0</v>
      </c>
      <c r="G9" s="349">
        <f t="shared" si="0"/>
        <v>39177</v>
      </c>
      <c r="H9" s="349">
        <f t="shared" si="0"/>
        <v>3300302</v>
      </c>
      <c r="I9" s="349">
        <f>AT26A_NoWD_UPS!$J$22</f>
        <v>253</v>
      </c>
      <c r="J9" s="426">
        <f t="shared" ref="J9:S9" si="1">SUM(J10:J84)</f>
        <v>125246.466</v>
      </c>
      <c r="K9" s="426">
        <f t="shared" si="1"/>
        <v>83915.130000000048</v>
      </c>
      <c r="L9" s="426">
        <f t="shared" si="1"/>
        <v>41331.335999999988</v>
      </c>
      <c r="M9" s="426">
        <f t="shared" si="1"/>
        <v>0</v>
      </c>
      <c r="N9" s="426">
        <f t="shared" si="1"/>
        <v>8349.762999999999</v>
      </c>
      <c r="O9" s="426">
        <f t="shared" si="1"/>
        <v>8349.762999999999</v>
      </c>
      <c r="P9" s="426">
        <f t="shared" si="1"/>
        <v>0</v>
      </c>
      <c r="Q9" s="426">
        <f t="shared" si="1"/>
        <v>0</v>
      </c>
      <c r="R9" s="426">
        <f t="shared" si="1"/>
        <v>0</v>
      </c>
      <c r="S9" s="426">
        <f t="shared" si="1"/>
        <v>0</v>
      </c>
      <c r="T9" s="544">
        <v>1500</v>
      </c>
      <c r="U9" s="544">
        <f t="shared" ref="U9" si="2">SUM(U10:U84)</f>
        <v>1878.65</v>
      </c>
      <c r="V9" s="321"/>
      <c r="W9" s="321"/>
      <c r="X9" s="321"/>
    </row>
    <row r="10" spans="1:24" ht="12.75">
      <c r="A10" s="353">
        <f>AT3A_Schools_PS!A10</f>
        <v>1</v>
      </c>
      <c r="B10" s="353" t="str">
        <f>AT3A_Schools_PS!B10</f>
        <v>01-AGRA</v>
      </c>
      <c r="C10" s="353">
        <v>76</v>
      </c>
      <c r="D10" s="353">
        <v>34300</v>
      </c>
      <c r="E10" s="353">
        <v>4171</v>
      </c>
      <c r="F10" s="353"/>
      <c r="G10" s="353">
        <v>0</v>
      </c>
      <c r="H10" s="374">
        <f t="shared" ref="H10:H84" si="3">SUM(C10:G10)</f>
        <v>38547</v>
      </c>
      <c r="I10" s="375">
        <f>AT26A_NoWD_UPS!$J$22</f>
        <v>253</v>
      </c>
      <c r="J10" s="351">
        <f t="shared" ref="J10:J84" si="4">ROUND(H10*I10*0.00015,3)</f>
        <v>1462.8589999999999</v>
      </c>
      <c r="K10" s="355">
        <f t="shared" ref="K10:K84" si="5">ROUND(J10*67%,3)</f>
        <v>980.11599999999999</v>
      </c>
      <c r="L10" s="355">
        <f t="shared" ref="L10:L84" si="6">ROUND(J10-K10,3)</f>
        <v>482.74299999999999</v>
      </c>
      <c r="M10" s="413"/>
      <c r="N10" s="351">
        <f>ROUND(H10*I10*0.00003/3,3)</f>
        <v>97.524000000000001</v>
      </c>
      <c r="O10" s="355">
        <f>N10</f>
        <v>97.524000000000001</v>
      </c>
      <c r="P10" s="355">
        <v>0</v>
      </c>
      <c r="Q10" s="355">
        <v>0</v>
      </c>
      <c r="R10" s="355">
        <v>0</v>
      </c>
      <c r="S10" s="413">
        <v>0</v>
      </c>
      <c r="T10" s="545">
        <v>1500</v>
      </c>
      <c r="U10" s="545">
        <f>ROUND(J10*T10/100000,2)</f>
        <v>21.94</v>
      </c>
    </row>
    <row r="11" spans="1:24" ht="12.75">
      <c r="A11" s="353">
        <f>AT3A_Schools_PS!A11</f>
        <v>2</v>
      </c>
      <c r="B11" s="353" t="str">
        <f>AT3A_Schools_PS!B11</f>
        <v>02-ALIGARH</v>
      </c>
      <c r="C11" s="353">
        <v>1812</v>
      </c>
      <c r="D11" s="353">
        <v>26197</v>
      </c>
      <c r="E11" s="353">
        <v>16379</v>
      </c>
      <c r="F11" s="353"/>
      <c r="G11" s="353">
        <v>528</v>
      </c>
      <c r="H11" s="374">
        <f t="shared" si="3"/>
        <v>44916</v>
      </c>
      <c r="I11" s="375">
        <f>AT26A_NoWD_UPS!$J$22</f>
        <v>253</v>
      </c>
      <c r="J11" s="351">
        <f t="shared" si="4"/>
        <v>1704.5619999999999</v>
      </c>
      <c r="K11" s="355">
        <f t="shared" si="5"/>
        <v>1142.057</v>
      </c>
      <c r="L11" s="355">
        <f t="shared" si="6"/>
        <v>562.505</v>
      </c>
      <c r="M11" s="413"/>
      <c r="N11" s="351">
        <f t="shared" ref="N11:N74" si="7">ROUND(H11*I11*0.00003/3,3)</f>
        <v>113.637</v>
      </c>
      <c r="O11" s="355">
        <f t="shared" ref="O11:O74" si="8">N11</f>
        <v>113.637</v>
      </c>
      <c r="P11" s="355">
        <v>0</v>
      </c>
      <c r="Q11" s="355">
        <v>0</v>
      </c>
      <c r="R11" s="355">
        <v>0</v>
      </c>
      <c r="S11" s="413">
        <v>0</v>
      </c>
      <c r="T11" s="545">
        <v>1500</v>
      </c>
      <c r="U11" s="545">
        <f t="shared" ref="U11:U74" si="9">ROUND(J11*T11/100000,2)</f>
        <v>25.57</v>
      </c>
    </row>
    <row r="12" spans="1:24" ht="12.75">
      <c r="A12" s="353">
        <f>AT3A_Schools_PS!A12</f>
        <v>3</v>
      </c>
      <c r="B12" s="353" t="str">
        <f>AT3A_Schools_PS!B12</f>
        <v>03-ALLAHABAD</v>
      </c>
      <c r="C12" s="353">
        <v>980</v>
      </c>
      <c r="D12" s="353">
        <v>48905</v>
      </c>
      <c r="E12" s="353">
        <v>37855</v>
      </c>
      <c r="F12" s="353"/>
      <c r="G12" s="353">
        <v>2273</v>
      </c>
      <c r="H12" s="374">
        <f t="shared" si="3"/>
        <v>90013</v>
      </c>
      <c r="I12" s="375">
        <f>AT26A_NoWD_UPS!$J$22</f>
        <v>253</v>
      </c>
      <c r="J12" s="351">
        <f t="shared" si="4"/>
        <v>3415.9929999999999</v>
      </c>
      <c r="K12" s="355">
        <f t="shared" si="5"/>
        <v>2288.7150000000001</v>
      </c>
      <c r="L12" s="355">
        <f t="shared" si="6"/>
        <v>1127.278</v>
      </c>
      <c r="M12" s="413"/>
      <c r="N12" s="351">
        <f t="shared" si="7"/>
        <v>227.733</v>
      </c>
      <c r="O12" s="355">
        <f t="shared" si="8"/>
        <v>227.733</v>
      </c>
      <c r="P12" s="355">
        <v>0</v>
      </c>
      <c r="Q12" s="355">
        <v>0</v>
      </c>
      <c r="R12" s="355">
        <v>0</v>
      </c>
      <c r="S12" s="413">
        <v>0</v>
      </c>
      <c r="T12" s="545">
        <v>1500</v>
      </c>
      <c r="U12" s="545">
        <f t="shared" si="9"/>
        <v>51.24</v>
      </c>
    </row>
    <row r="13" spans="1:24" ht="12.75">
      <c r="A13" s="353">
        <f>AT3A_Schools_PS!A13</f>
        <v>4</v>
      </c>
      <c r="B13" s="353" t="str">
        <f>AT3A_Schools_PS!B13</f>
        <v>04-AMBEDKAR NAGAR</v>
      </c>
      <c r="C13" s="353">
        <v>224</v>
      </c>
      <c r="D13" s="353">
        <v>21070</v>
      </c>
      <c r="E13" s="353">
        <v>19631</v>
      </c>
      <c r="F13" s="353"/>
      <c r="G13" s="353">
        <v>513</v>
      </c>
      <c r="H13" s="374">
        <f t="shared" si="3"/>
        <v>41438</v>
      </c>
      <c r="I13" s="375">
        <f>AT26A_NoWD_UPS!$J$22</f>
        <v>253</v>
      </c>
      <c r="J13" s="351">
        <f t="shared" si="4"/>
        <v>1572.5719999999999</v>
      </c>
      <c r="K13" s="355">
        <f t="shared" si="5"/>
        <v>1053.623</v>
      </c>
      <c r="L13" s="355">
        <f t="shared" si="6"/>
        <v>518.94899999999996</v>
      </c>
      <c r="M13" s="413"/>
      <c r="N13" s="351">
        <f t="shared" si="7"/>
        <v>104.83799999999999</v>
      </c>
      <c r="O13" s="355">
        <f t="shared" si="8"/>
        <v>104.83799999999999</v>
      </c>
      <c r="P13" s="355">
        <v>0</v>
      </c>
      <c r="Q13" s="355">
        <v>0</v>
      </c>
      <c r="R13" s="355">
        <v>0</v>
      </c>
      <c r="S13" s="413">
        <v>0</v>
      </c>
      <c r="T13" s="545">
        <v>1500</v>
      </c>
      <c r="U13" s="545">
        <f t="shared" si="9"/>
        <v>23.59</v>
      </c>
    </row>
    <row r="14" spans="1:24" ht="12.75">
      <c r="A14" s="353">
        <f>AT3A_Schools_PS!A14</f>
        <v>5</v>
      </c>
      <c r="B14" s="353" t="str">
        <f>AT3A_Schools_PS!B14</f>
        <v>05-AURAIYA</v>
      </c>
      <c r="C14" s="353">
        <v>123</v>
      </c>
      <c r="D14" s="353">
        <v>19105</v>
      </c>
      <c r="E14" s="353">
        <v>10184</v>
      </c>
      <c r="F14" s="353"/>
      <c r="G14" s="353">
        <v>0</v>
      </c>
      <c r="H14" s="374">
        <f t="shared" si="3"/>
        <v>29412</v>
      </c>
      <c r="I14" s="375">
        <f>AT26A_NoWD_UPS!$J$22</f>
        <v>253</v>
      </c>
      <c r="J14" s="351">
        <f t="shared" si="4"/>
        <v>1116.1849999999999</v>
      </c>
      <c r="K14" s="355">
        <f t="shared" si="5"/>
        <v>747.84400000000005</v>
      </c>
      <c r="L14" s="355">
        <f t="shared" si="6"/>
        <v>368.34100000000001</v>
      </c>
      <c r="M14" s="413"/>
      <c r="N14" s="351">
        <f t="shared" si="7"/>
        <v>74.412000000000006</v>
      </c>
      <c r="O14" s="355">
        <f t="shared" si="8"/>
        <v>74.412000000000006</v>
      </c>
      <c r="P14" s="355">
        <v>0</v>
      </c>
      <c r="Q14" s="355">
        <v>0</v>
      </c>
      <c r="R14" s="355">
        <v>0</v>
      </c>
      <c r="S14" s="413">
        <v>0</v>
      </c>
      <c r="T14" s="545">
        <v>1500</v>
      </c>
      <c r="U14" s="545">
        <f t="shared" si="9"/>
        <v>16.739999999999998</v>
      </c>
    </row>
    <row r="15" spans="1:24" ht="12.75">
      <c r="A15" s="353">
        <f>AT3A_Schools_PS!A15</f>
        <v>6</v>
      </c>
      <c r="B15" s="353" t="str">
        <f>AT3A_Schools_PS!B15</f>
        <v>06-AZAMGARH</v>
      </c>
      <c r="C15" s="353">
        <v>454</v>
      </c>
      <c r="D15" s="353">
        <v>50947</v>
      </c>
      <c r="E15" s="353">
        <v>20657</v>
      </c>
      <c r="F15" s="353"/>
      <c r="G15" s="353">
        <v>916</v>
      </c>
      <c r="H15" s="374">
        <f t="shared" si="3"/>
        <v>72974</v>
      </c>
      <c r="I15" s="375">
        <f>AT26A_NoWD_UPS!$J$22</f>
        <v>253</v>
      </c>
      <c r="J15" s="351">
        <f t="shared" si="4"/>
        <v>2769.3629999999998</v>
      </c>
      <c r="K15" s="355">
        <f t="shared" si="5"/>
        <v>1855.473</v>
      </c>
      <c r="L15" s="355">
        <f t="shared" si="6"/>
        <v>913.89</v>
      </c>
      <c r="M15" s="413"/>
      <c r="N15" s="351">
        <f t="shared" si="7"/>
        <v>184.624</v>
      </c>
      <c r="O15" s="355">
        <f t="shared" si="8"/>
        <v>184.624</v>
      </c>
      <c r="P15" s="355">
        <v>0</v>
      </c>
      <c r="Q15" s="355">
        <v>0</v>
      </c>
      <c r="R15" s="355">
        <v>0</v>
      </c>
      <c r="S15" s="413">
        <v>0</v>
      </c>
      <c r="T15" s="545">
        <v>1500</v>
      </c>
      <c r="U15" s="545">
        <f t="shared" si="9"/>
        <v>41.54</v>
      </c>
    </row>
    <row r="16" spans="1:24" ht="12.75">
      <c r="A16" s="353">
        <f>AT3A_Schools_PS!A16</f>
        <v>7</v>
      </c>
      <c r="B16" s="353" t="str">
        <f>AT3A_Schools_PS!B16</f>
        <v>07-BADAUN</v>
      </c>
      <c r="C16" s="353">
        <v>160</v>
      </c>
      <c r="D16" s="353">
        <v>38726</v>
      </c>
      <c r="E16" s="353">
        <v>1900</v>
      </c>
      <c r="F16" s="353"/>
      <c r="G16" s="353">
        <v>55</v>
      </c>
      <c r="H16" s="374">
        <f t="shared" si="3"/>
        <v>40841</v>
      </c>
      <c r="I16" s="375">
        <f>AT26A_NoWD_UPS!$J$22</f>
        <v>253</v>
      </c>
      <c r="J16" s="351">
        <f t="shared" si="4"/>
        <v>1549.9159999999999</v>
      </c>
      <c r="K16" s="355">
        <f t="shared" si="5"/>
        <v>1038.444</v>
      </c>
      <c r="L16" s="355">
        <f t="shared" si="6"/>
        <v>511.47199999999998</v>
      </c>
      <c r="M16" s="413"/>
      <c r="N16" s="351">
        <f t="shared" si="7"/>
        <v>103.328</v>
      </c>
      <c r="O16" s="355">
        <f t="shared" si="8"/>
        <v>103.328</v>
      </c>
      <c r="P16" s="355">
        <v>0</v>
      </c>
      <c r="Q16" s="355">
        <v>0</v>
      </c>
      <c r="R16" s="355">
        <v>0</v>
      </c>
      <c r="S16" s="413">
        <v>0</v>
      </c>
      <c r="T16" s="545">
        <v>1500</v>
      </c>
      <c r="U16" s="545">
        <f t="shared" si="9"/>
        <v>23.25</v>
      </c>
    </row>
    <row r="17" spans="1:21" ht="12.75">
      <c r="A17" s="353">
        <f>AT3A_Schools_PS!A17</f>
        <v>8</v>
      </c>
      <c r="B17" s="353" t="str">
        <f>AT3A_Schools_PS!B17</f>
        <v>08-BAGHPAT</v>
      </c>
      <c r="C17" s="353">
        <v>391</v>
      </c>
      <c r="D17" s="353">
        <v>8786</v>
      </c>
      <c r="E17" s="353">
        <v>12087</v>
      </c>
      <c r="F17" s="353"/>
      <c r="G17" s="353">
        <v>0</v>
      </c>
      <c r="H17" s="374">
        <f t="shared" si="3"/>
        <v>21264</v>
      </c>
      <c r="I17" s="375">
        <f>AT26A_NoWD_UPS!$J$22</f>
        <v>253</v>
      </c>
      <c r="J17" s="351">
        <f t="shared" si="4"/>
        <v>806.96900000000005</v>
      </c>
      <c r="K17" s="355">
        <f t="shared" si="5"/>
        <v>540.66899999999998</v>
      </c>
      <c r="L17" s="355">
        <f t="shared" si="6"/>
        <v>266.3</v>
      </c>
      <c r="M17" s="413"/>
      <c r="N17" s="351">
        <f t="shared" si="7"/>
        <v>53.798000000000002</v>
      </c>
      <c r="O17" s="355">
        <f t="shared" si="8"/>
        <v>53.798000000000002</v>
      </c>
      <c r="P17" s="355">
        <v>0</v>
      </c>
      <c r="Q17" s="355">
        <v>0</v>
      </c>
      <c r="R17" s="355">
        <v>0</v>
      </c>
      <c r="S17" s="413">
        <v>0</v>
      </c>
      <c r="T17" s="545">
        <v>1500</v>
      </c>
      <c r="U17" s="545">
        <f t="shared" si="9"/>
        <v>12.1</v>
      </c>
    </row>
    <row r="18" spans="1:21" ht="12.75">
      <c r="A18" s="353">
        <f>AT3A_Schools_PS!A18</f>
        <v>9</v>
      </c>
      <c r="B18" s="353" t="str">
        <f>AT3A_Schools_PS!B18</f>
        <v>09-BAHRAICH</v>
      </c>
      <c r="C18" s="353">
        <v>457</v>
      </c>
      <c r="D18" s="353">
        <v>60520</v>
      </c>
      <c r="E18" s="353">
        <v>7219</v>
      </c>
      <c r="F18" s="353"/>
      <c r="G18" s="353">
        <v>1331</v>
      </c>
      <c r="H18" s="374">
        <f t="shared" si="3"/>
        <v>69527</v>
      </c>
      <c r="I18" s="375">
        <f>AT26A_NoWD_UPS!$J$22</f>
        <v>253</v>
      </c>
      <c r="J18" s="351">
        <f t="shared" si="4"/>
        <v>2638.55</v>
      </c>
      <c r="K18" s="355">
        <f t="shared" si="5"/>
        <v>1767.829</v>
      </c>
      <c r="L18" s="355">
        <f t="shared" si="6"/>
        <v>870.721</v>
      </c>
      <c r="M18" s="413"/>
      <c r="N18" s="351">
        <f t="shared" si="7"/>
        <v>175.90299999999999</v>
      </c>
      <c r="O18" s="355">
        <f t="shared" si="8"/>
        <v>175.90299999999999</v>
      </c>
      <c r="P18" s="355">
        <v>0</v>
      </c>
      <c r="Q18" s="355">
        <v>0</v>
      </c>
      <c r="R18" s="355">
        <v>0</v>
      </c>
      <c r="S18" s="413">
        <v>0</v>
      </c>
      <c r="T18" s="545">
        <v>1500</v>
      </c>
      <c r="U18" s="545">
        <f t="shared" si="9"/>
        <v>39.58</v>
      </c>
    </row>
    <row r="19" spans="1:21" ht="12.75">
      <c r="A19" s="353">
        <f>AT3A_Schools_PS!A19</f>
        <v>10</v>
      </c>
      <c r="B19" s="353" t="str">
        <f>AT3A_Schools_PS!B19</f>
        <v>10-BALLIA</v>
      </c>
      <c r="C19" s="353">
        <v>584</v>
      </c>
      <c r="D19" s="353">
        <v>37708</v>
      </c>
      <c r="E19" s="353">
        <v>11327</v>
      </c>
      <c r="F19" s="353"/>
      <c r="G19" s="353">
        <v>0</v>
      </c>
      <c r="H19" s="374">
        <f t="shared" si="3"/>
        <v>49619</v>
      </c>
      <c r="I19" s="375">
        <f>AT26A_NoWD_UPS!$J$22</f>
        <v>253</v>
      </c>
      <c r="J19" s="351">
        <f t="shared" si="4"/>
        <v>1883.0409999999999</v>
      </c>
      <c r="K19" s="355">
        <f t="shared" si="5"/>
        <v>1261.6369999999999</v>
      </c>
      <c r="L19" s="355">
        <f t="shared" si="6"/>
        <v>621.404</v>
      </c>
      <c r="M19" s="413"/>
      <c r="N19" s="351">
        <f t="shared" si="7"/>
        <v>125.536</v>
      </c>
      <c r="O19" s="355">
        <f t="shared" si="8"/>
        <v>125.536</v>
      </c>
      <c r="P19" s="355">
        <v>0</v>
      </c>
      <c r="Q19" s="355">
        <v>0</v>
      </c>
      <c r="R19" s="355">
        <v>0</v>
      </c>
      <c r="S19" s="413">
        <v>0</v>
      </c>
      <c r="T19" s="545">
        <v>1500</v>
      </c>
      <c r="U19" s="545">
        <f t="shared" si="9"/>
        <v>28.25</v>
      </c>
    </row>
    <row r="20" spans="1:21" ht="12.75">
      <c r="A20" s="353">
        <f>AT3A_Schools_PS!A20</f>
        <v>11</v>
      </c>
      <c r="B20" s="353" t="str">
        <f>AT3A_Schools_PS!B20</f>
        <v>11-BALRAMPUR</v>
      </c>
      <c r="C20" s="353">
        <v>236</v>
      </c>
      <c r="D20" s="353">
        <v>27718</v>
      </c>
      <c r="E20" s="353">
        <v>6193</v>
      </c>
      <c r="F20" s="353"/>
      <c r="G20" s="353">
        <v>3000</v>
      </c>
      <c r="H20" s="374">
        <f t="shared" si="3"/>
        <v>37147</v>
      </c>
      <c r="I20" s="375">
        <f>AT26A_NoWD_UPS!$J$22</f>
        <v>253</v>
      </c>
      <c r="J20" s="351">
        <f t="shared" si="4"/>
        <v>1409.729</v>
      </c>
      <c r="K20" s="355">
        <f t="shared" si="5"/>
        <v>944.51800000000003</v>
      </c>
      <c r="L20" s="355">
        <f t="shared" si="6"/>
        <v>465.21100000000001</v>
      </c>
      <c r="M20" s="413"/>
      <c r="N20" s="351">
        <f t="shared" si="7"/>
        <v>93.981999999999999</v>
      </c>
      <c r="O20" s="355">
        <f t="shared" si="8"/>
        <v>93.981999999999999</v>
      </c>
      <c r="P20" s="355">
        <v>0</v>
      </c>
      <c r="Q20" s="355">
        <v>0</v>
      </c>
      <c r="R20" s="355">
        <v>0</v>
      </c>
      <c r="S20" s="413">
        <v>0</v>
      </c>
      <c r="T20" s="545">
        <v>1500</v>
      </c>
      <c r="U20" s="545">
        <f t="shared" si="9"/>
        <v>21.15</v>
      </c>
    </row>
    <row r="21" spans="1:21" ht="12.75">
      <c r="A21" s="353">
        <f>AT3A_Schools_PS!A21</f>
        <v>12</v>
      </c>
      <c r="B21" s="353" t="str">
        <f>AT3A_Schools_PS!B21</f>
        <v>12-BANDA</v>
      </c>
      <c r="C21" s="353">
        <v>935</v>
      </c>
      <c r="D21" s="353">
        <v>41756</v>
      </c>
      <c r="E21" s="353">
        <v>6399</v>
      </c>
      <c r="F21" s="353"/>
      <c r="G21" s="353">
        <v>0</v>
      </c>
      <c r="H21" s="374">
        <f t="shared" si="3"/>
        <v>49090</v>
      </c>
      <c r="I21" s="375">
        <f>AT26A_NoWD_UPS!$J$22</f>
        <v>253</v>
      </c>
      <c r="J21" s="351">
        <f t="shared" si="4"/>
        <v>1862.9659999999999</v>
      </c>
      <c r="K21" s="355">
        <f t="shared" si="5"/>
        <v>1248.1869999999999</v>
      </c>
      <c r="L21" s="355">
        <f t="shared" si="6"/>
        <v>614.779</v>
      </c>
      <c r="M21" s="413"/>
      <c r="N21" s="351">
        <f t="shared" si="7"/>
        <v>124.19799999999999</v>
      </c>
      <c r="O21" s="355">
        <f t="shared" si="8"/>
        <v>124.19799999999999</v>
      </c>
      <c r="P21" s="355">
        <v>0</v>
      </c>
      <c r="Q21" s="355">
        <v>0</v>
      </c>
      <c r="R21" s="355">
        <v>0</v>
      </c>
      <c r="S21" s="413">
        <v>0</v>
      </c>
      <c r="T21" s="545">
        <v>1500</v>
      </c>
      <c r="U21" s="545">
        <f t="shared" si="9"/>
        <v>27.94</v>
      </c>
    </row>
    <row r="22" spans="1:21" ht="12.75">
      <c r="A22" s="353">
        <f>AT3A_Schools_PS!A22</f>
        <v>13</v>
      </c>
      <c r="B22" s="353" t="str">
        <f>AT3A_Schools_PS!B22</f>
        <v>13-BARABANKI</v>
      </c>
      <c r="C22" s="353">
        <v>1375</v>
      </c>
      <c r="D22" s="353">
        <v>42424</v>
      </c>
      <c r="E22" s="353">
        <v>8791</v>
      </c>
      <c r="F22" s="353"/>
      <c r="G22" s="353">
        <v>0</v>
      </c>
      <c r="H22" s="374">
        <f t="shared" si="3"/>
        <v>52590</v>
      </c>
      <c r="I22" s="375">
        <f>AT26A_NoWD_UPS!$J$22</f>
        <v>253</v>
      </c>
      <c r="J22" s="351">
        <f t="shared" si="4"/>
        <v>1995.7909999999999</v>
      </c>
      <c r="K22" s="355">
        <f t="shared" si="5"/>
        <v>1337.18</v>
      </c>
      <c r="L22" s="355">
        <f t="shared" si="6"/>
        <v>658.61099999999999</v>
      </c>
      <c r="M22" s="413"/>
      <c r="N22" s="351">
        <f t="shared" si="7"/>
        <v>133.053</v>
      </c>
      <c r="O22" s="355">
        <f t="shared" si="8"/>
        <v>133.053</v>
      </c>
      <c r="P22" s="355">
        <v>0</v>
      </c>
      <c r="Q22" s="355">
        <v>0</v>
      </c>
      <c r="R22" s="355">
        <v>0</v>
      </c>
      <c r="S22" s="413">
        <v>0</v>
      </c>
      <c r="T22" s="545">
        <v>1500</v>
      </c>
      <c r="U22" s="545">
        <f t="shared" si="9"/>
        <v>29.94</v>
      </c>
    </row>
    <row r="23" spans="1:21" ht="12.75">
      <c r="A23" s="353">
        <f>AT3A_Schools_PS!A23</f>
        <v>14</v>
      </c>
      <c r="B23" s="353" t="str">
        <f>AT3A_Schools_PS!B23</f>
        <v>14-BAREILY</v>
      </c>
      <c r="C23" s="353">
        <v>1048</v>
      </c>
      <c r="D23" s="353">
        <v>41127</v>
      </c>
      <c r="E23" s="353">
        <v>16527</v>
      </c>
      <c r="F23" s="353"/>
      <c r="G23" s="353">
        <v>94</v>
      </c>
      <c r="H23" s="374">
        <f t="shared" si="3"/>
        <v>58796</v>
      </c>
      <c r="I23" s="375">
        <f>AT26A_NoWD_UPS!$J$22</f>
        <v>253</v>
      </c>
      <c r="J23" s="351">
        <f t="shared" si="4"/>
        <v>2231.308</v>
      </c>
      <c r="K23" s="355">
        <f t="shared" si="5"/>
        <v>1494.9760000000001</v>
      </c>
      <c r="L23" s="355">
        <f t="shared" si="6"/>
        <v>736.33199999999999</v>
      </c>
      <c r="M23" s="413"/>
      <c r="N23" s="351">
        <f t="shared" si="7"/>
        <v>148.75399999999999</v>
      </c>
      <c r="O23" s="355">
        <f t="shared" si="8"/>
        <v>148.75399999999999</v>
      </c>
      <c r="P23" s="355">
        <v>0</v>
      </c>
      <c r="Q23" s="355">
        <v>0</v>
      </c>
      <c r="R23" s="355">
        <v>0</v>
      </c>
      <c r="S23" s="413">
        <v>0</v>
      </c>
      <c r="T23" s="545">
        <v>1500</v>
      </c>
      <c r="U23" s="545">
        <f t="shared" si="9"/>
        <v>33.47</v>
      </c>
    </row>
    <row r="24" spans="1:21" ht="12.75">
      <c r="A24" s="353">
        <f>AT3A_Schools_PS!A24</f>
        <v>15</v>
      </c>
      <c r="B24" s="353" t="str">
        <f>AT3A_Schools_PS!B24</f>
        <v>15-BASTI</v>
      </c>
      <c r="C24" s="353">
        <v>268</v>
      </c>
      <c r="D24" s="353">
        <v>29104</v>
      </c>
      <c r="E24" s="353">
        <v>17499</v>
      </c>
      <c r="F24" s="353"/>
      <c r="G24" s="353">
        <v>990</v>
      </c>
      <c r="H24" s="374">
        <f t="shared" si="3"/>
        <v>47861</v>
      </c>
      <c r="I24" s="375">
        <f>AT26A_NoWD_UPS!$J$22</f>
        <v>253</v>
      </c>
      <c r="J24" s="351">
        <f t="shared" si="4"/>
        <v>1816.325</v>
      </c>
      <c r="K24" s="355">
        <f t="shared" si="5"/>
        <v>1216.9380000000001</v>
      </c>
      <c r="L24" s="355">
        <f t="shared" si="6"/>
        <v>599.38699999999994</v>
      </c>
      <c r="M24" s="413"/>
      <c r="N24" s="351">
        <f t="shared" si="7"/>
        <v>121.08799999999999</v>
      </c>
      <c r="O24" s="355">
        <f t="shared" si="8"/>
        <v>121.08799999999999</v>
      </c>
      <c r="P24" s="355">
        <v>0</v>
      </c>
      <c r="Q24" s="355">
        <v>0</v>
      </c>
      <c r="R24" s="355">
        <v>0</v>
      </c>
      <c r="S24" s="413">
        <v>0</v>
      </c>
      <c r="T24" s="545">
        <v>1500</v>
      </c>
      <c r="U24" s="545">
        <f t="shared" si="9"/>
        <v>27.24</v>
      </c>
    </row>
    <row r="25" spans="1:21" ht="12.75">
      <c r="A25" s="353">
        <f>AT3A_Schools_PS!A25</f>
        <v>16</v>
      </c>
      <c r="B25" s="353" t="str">
        <f>AT3A_Schools_PS!B25</f>
        <v>16-BHADOHI</v>
      </c>
      <c r="C25" s="353">
        <v>63</v>
      </c>
      <c r="D25" s="353">
        <v>22544</v>
      </c>
      <c r="E25" s="353">
        <v>4760</v>
      </c>
      <c r="F25" s="353"/>
      <c r="G25" s="353">
        <v>0</v>
      </c>
      <c r="H25" s="374">
        <f t="shared" si="3"/>
        <v>27367</v>
      </c>
      <c r="I25" s="375">
        <f>AT26A_NoWD_UPS!$J$22</f>
        <v>253</v>
      </c>
      <c r="J25" s="351">
        <f t="shared" si="4"/>
        <v>1038.578</v>
      </c>
      <c r="K25" s="355">
        <f t="shared" si="5"/>
        <v>695.84699999999998</v>
      </c>
      <c r="L25" s="355">
        <f t="shared" si="6"/>
        <v>342.73099999999999</v>
      </c>
      <c r="M25" s="413"/>
      <c r="N25" s="351">
        <f t="shared" si="7"/>
        <v>69.239000000000004</v>
      </c>
      <c r="O25" s="355">
        <f t="shared" si="8"/>
        <v>69.239000000000004</v>
      </c>
      <c r="P25" s="355">
        <v>0</v>
      </c>
      <c r="Q25" s="355">
        <v>0</v>
      </c>
      <c r="R25" s="355">
        <v>0</v>
      </c>
      <c r="S25" s="413">
        <v>0</v>
      </c>
      <c r="T25" s="545">
        <v>1500</v>
      </c>
      <c r="U25" s="545">
        <f t="shared" si="9"/>
        <v>15.58</v>
      </c>
    </row>
    <row r="26" spans="1:21" ht="12.75">
      <c r="A26" s="353">
        <f>AT3A_Schools_PS!A26</f>
        <v>17</v>
      </c>
      <c r="B26" s="353" t="str">
        <f>AT3A_Schools_PS!B26</f>
        <v>17-BIJNOUR</v>
      </c>
      <c r="C26" s="353">
        <v>2894</v>
      </c>
      <c r="D26" s="353">
        <v>33184</v>
      </c>
      <c r="E26" s="353">
        <v>26741</v>
      </c>
      <c r="F26" s="353"/>
      <c r="G26" s="353">
        <v>0</v>
      </c>
      <c r="H26" s="374">
        <f t="shared" si="3"/>
        <v>62819</v>
      </c>
      <c r="I26" s="375">
        <f>AT26A_NoWD_UPS!$J$22</f>
        <v>253</v>
      </c>
      <c r="J26" s="351">
        <f t="shared" si="4"/>
        <v>2383.9810000000002</v>
      </c>
      <c r="K26" s="355">
        <f t="shared" si="5"/>
        <v>1597.2670000000001</v>
      </c>
      <c r="L26" s="355">
        <f t="shared" si="6"/>
        <v>786.71400000000006</v>
      </c>
      <c r="M26" s="413"/>
      <c r="N26" s="351">
        <f t="shared" si="7"/>
        <v>158.93199999999999</v>
      </c>
      <c r="O26" s="355">
        <f t="shared" si="8"/>
        <v>158.93199999999999</v>
      </c>
      <c r="P26" s="355">
        <v>0</v>
      </c>
      <c r="Q26" s="355">
        <v>0</v>
      </c>
      <c r="R26" s="355">
        <v>0</v>
      </c>
      <c r="S26" s="413">
        <v>0</v>
      </c>
      <c r="T26" s="545">
        <v>1500</v>
      </c>
      <c r="U26" s="545">
        <f t="shared" si="9"/>
        <v>35.76</v>
      </c>
    </row>
    <row r="27" spans="1:21" ht="12.75">
      <c r="A27" s="353">
        <f>AT3A_Schools_PS!A27</f>
        <v>18</v>
      </c>
      <c r="B27" s="353" t="str">
        <f>AT3A_Schools_PS!B27</f>
        <v>18-BULANDSHAHAR</v>
      </c>
      <c r="C27" s="353">
        <v>2045</v>
      </c>
      <c r="D27" s="353">
        <v>28510</v>
      </c>
      <c r="E27" s="353">
        <v>30827</v>
      </c>
      <c r="F27" s="353"/>
      <c r="G27" s="353">
        <v>0</v>
      </c>
      <c r="H27" s="374">
        <f t="shared" si="3"/>
        <v>61382</v>
      </c>
      <c r="I27" s="375">
        <f>AT26A_NoWD_UPS!$J$22</f>
        <v>253</v>
      </c>
      <c r="J27" s="351">
        <f t="shared" si="4"/>
        <v>2329.4470000000001</v>
      </c>
      <c r="K27" s="355">
        <f t="shared" si="5"/>
        <v>1560.729</v>
      </c>
      <c r="L27" s="355">
        <f t="shared" si="6"/>
        <v>768.71799999999996</v>
      </c>
      <c r="M27" s="413"/>
      <c r="N27" s="351">
        <f t="shared" si="7"/>
        <v>155.29599999999999</v>
      </c>
      <c r="O27" s="355">
        <f t="shared" si="8"/>
        <v>155.29599999999999</v>
      </c>
      <c r="P27" s="355">
        <v>0</v>
      </c>
      <c r="Q27" s="355">
        <v>0</v>
      </c>
      <c r="R27" s="355">
        <v>0</v>
      </c>
      <c r="S27" s="413">
        <v>0</v>
      </c>
      <c r="T27" s="545">
        <v>1500</v>
      </c>
      <c r="U27" s="545">
        <f t="shared" si="9"/>
        <v>34.94</v>
      </c>
    </row>
    <row r="28" spans="1:21" ht="12.75">
      <c r="A28" s="353">
        <f>AT3A_Schools_PS!A28</f>
        <v>19</v>
      </c>
      <c r="B28" s="353" t="str">
        <f>AT3A_Schools_PS!B28</f>
        <v>19-CHANDAULI</v>
      </c>
      <c r="C28" s="353">
        <v>433</v>
      </c>
      <c r="D28" s="353">
        <v>36220</v>
      </c>
      <c r="E28" s="353">
        <v>10262</v>
      </c>
      <c r="F28" s="353"/>
      <c r="G28" s="353">
        <v>213</v>
      </c>
      <c r="H28" s="374">
        <f t="shared" si="3"/>
        <v>47128</v>
      </c>
      <c r="I28" s="375">
        <f>AT26A_NoWD_UPS!$J$22</f>
        <v>253</v>
      </c>
      <c r="J28" s="351">
        <f t="shared" si="4"/>
        <v>1788.508</v>
      </c>
      <c r="K28" s="355">
        <f t="shared" si="5"/>
        <v>1198.3</v>
      </c>
      <c r="L28" s="355">
        <f t="shared" si="6"/>
        <v>590.20799999999997</v>
      </c>
      <c r="M28" s="413"/>
      <c r="N28" s="351">
        <f t="shared" si="7"/>
        <v>119.23399999999999</v>
      </c>
      <c r="O28" s="355">
        <f t="shared" si="8"/>
        <v>119.23399999999999</v>
      </c>
      <c r="P28" s="355">
        <v>0</v>
      </c>
      <c r="Q28" s="355">
        <v>0</v>
      </c>
      <c r="R28" s="355">
        <v>0</v>
      </c>
      <c r="S28" s="413">
        <v>0</v>
      </c>
      <c r="T28" s="545">
        <v>1500</v>
      </c>
      <c r="U28" s="545">
        <f t="shared" si="9"/>
        <v>26.83</v>
      </c>
    </row>
    <row r="29" spans="1:21" ht="12.75">
      <c r="A29" s="353">
        <f>AT3A_Schools_PS!A29</f>
        <v>20</v>
      </c>
      <c r="B29" s="353" t="str">
        <f>AT3A_Schools_PS!B29</f>
        <v>20-CHITRAKOOT</v>
      </c>
      <c r="C29" s="353">
        <v>582</v>
      </c>
      <c r="D29" s="353">
        <v>28253</v>
      </c>
      <c r="E29" s="353">
        <v>3548</v>
      </c>
      <c r="F29" s="353"/>
      <c r="G29" s="353">
        <v>0</v>
      </c>
      <c r="H29" s="374">
        <f t="shared" si="3"/>
        <v>32383</v>
      </c>
      <c r="I29" s="375">
        <f>AT26A_NoWD_UPS!$J$22</f>
        <v>253</v>
      </c>
      <c r="J29" s="351">
        <f t="shared" si="4"/>
        <v>1228.9349999999999</v>
      </c>
      <c r="K29" s="355">
        <f t="shared" si="5"/>
        <v>823.38599999999997</v>
      </c>
      <c r="L29" s="355">
        <f t="shared" si="6"/>
        <v>405.54899999999998</v>
      </c>
      <c r="M29" s="413"/>
      <c r="N29" s="351">
        <f t="shared" si="7"/>
        <v>81.929000000000002</v>
      </c>
      <c r="O29" s="355">
        <f t="shared" si="8"/>
        <v>81.929000000000002</v>
      </c>
      <c r="P29" s="355">
        <v>0</v>
      </c>
      <c r="Q29" s="355">
        <v>0</v>
      </c>
      <c r="R29" s="355">
        <v>0</v>
      </c>
      <c r="S29" s="413">
        <v>0</v>
      </c>
      <c r="T29" s="545">
        <v>1500</v>
      </c>
      <c r="U29" s="545">
        <f t="shared" si="9"/>
        <v>18.43</v>
      </c>
    </row>
    <row r="30" spans="1:21" ht="12.75">
      <c r="A30" s="353">
        <f>AT3A_Schools_PS!A30</f>
        <v>21</v>
      </c>
      <c r="B30" s="353" t="str">
        <f>AT3A_Schools_PS!B30</f>
        <v>21-AMETHI</v>
      </c>
      <c r="C30" s="353">
        <v>1540</v>
      </c>
      <c r="D30" s="353">
        <v>18912</v>
      </c>
      <c r="E30" s="353">
        <v>8725</v>
      </c>
      <c r="F30" s="353"/>
      <c r="G30" s="353">
        <v>907</v>
      </c>
      <c r="H30" s="374">
        <f t="shared" si="3"/>
        <v>30084</v>
      </c>
      <c r="I30" s="375">
        <f>AT26A_NoWD_UPS!$J$22</f>
        <v>253</v>
      </c>
      <c r="J30" s="351">
        <f t="shared" si="4"/>
        <v>1141.6880000000001</v>
      </c>
      <c r="K30" s="355">
        <f t="shared" si="5"/>
        <v>764.93100000000004</v>
      </c>
      <c r="L30" s="355">
        <f t="shared" si="6"/>
        <v>376.75700000000001</v>
      </c>
      <c r="M30" s="413"/>
      <c r="N30" s="351">
        <f t="shared" si="7"/>
        <v>76.113</v>
      </c>
      <c r="O30" s="355">
        <f t="shared" si="8"/>
        <v>76.113</v>
      </c>
      <c r="P30" s="355">
        <v>0</v>
      </c>
      <c r="Q30" s="355">
        <v>0</v>
      </c>
      <c r="R30" s="355">
        <v>0</v>
      </c>
      <c r="S30" s="413">
        <v>0</v>
      </c>
      <c r="T30" s="545">
        <v>1500</v>
      </c>
      <c r="U30" s="545">
        <f t="shared" si="9"/>
        <v>17.13</v>
      </c>
    </row>
    <row r="31" spans="1:21" ht="12.75">
      <c r="A31" s="353">
        <f>AT3A_Schools_PS!A31</f>
        <v>22</v>
      </c>
      <c r="B31" s="353" t="str">
        <f>AT3A_Schools_PS!B31</f>
        <v>22-DEORIA</v>
      </c>
      <c r="C31" s="353">
        <v>273</v>
      </c>
      <c r="D31" s="353">
        <v>32050</v>
      </c>
      <c r="E31" s="353">
        <v>25947</v>
      </c>
      <c r="F31" s="353"/>
      <c r="G31" s="353">
        <v>1391</v>
      </c>
      <c r="H31" s="374">
        <f t="shared" si="3"/>
        <v>59661</v>
      </c>
      <c r="I31" s="375">
        <f>AT26A_NoWD_UPS!$J$22</f>
        <v>253</v>
      </c>
      <c r="J31" s="351">
        <f t="shared" si="4"/>
        <v>2264.1350000000002</v>
      </c>
      <c r="K31" s="355">
        <f t="shared" si="5"/>
        <v>1516.97</v>
      </c>
      <c r="L31" s="355">
        <f t="shared" si="6"/>
        <v>747.16499999999996</v>
      </c>
      <c r="M31" s="413"/>
      <c r="N31" s="351">
        <f t="shared" si="7"/>
        <v>150.94200000000001</v>
      </c>
      <c r="O31" s="355">
        <f t="shared" si="8"/>
        <v>150.94200000000001</v>
      </c>
      <c r="P31" s="355">
        <v>0</v>
      </c>
      <c r="Q31" s="355">
        <v>0</v>
      </c>
      <c r="R31" s="355">
        <v>0</v>
      </c>
      <c r="S31" s="413">
        <v>0</v>
      </c>
      <c r="T31" s="545">
        <v>1500</v>
      </c>
      <c r="U31" s="545">
        <f t="shared" si="9"/>
        <v>33.96</v>
      </c>
    </row>
    <row r="32" spans="1:21" ht="12.75">
      <c r="A32" s="353">
        <f>AT3A_Schools_PS!A32</f>
        <v>23</v>
      </c>
      <c r="B32" s="353" t="str">
        <f>AT3A_Schools_PS!B32</f>
        <v>23-ETAH</v>
      </c>
      <c r="C32" s="353">
        <v>975</v>
      </c>
      <c r="D32" s="353">
        <v>16734</v>
      </c>
      <c r="E32" s="353">
        <v>11751</v>
      </c>
      <c r="F32" s="353"/>
      <c r="G32" s="353">
        <v>0</v>
      </c>
      <c r="H32" s="374">
        <f t="shared" si="3"/>
        <v>29460</v>
      </c>
      <c r="I32" s="375">
        <f>AT26A_NoWD_UPS!$J$22</f>
        <v>253</v>
      </c>
      <c r="J32" s="351">
        <f t="shared" si="4"/>
        <v>1118.0070000000001</v>
      </c>
      <c r="K32" s="355">
        <f t="shared" si="5"/>
        <v>749.06500000000005</v>
      </c>
      <c r="L32" s="355">
        <f t="shared" si="6"/>
        <v>368.94200000000001</v>
      </c>
      <c r="M32" s="413"/>
      <c r="N32" s="351">
        <f t="shared" si="7"/>
        <v>74.534000000000006</v>
      </c>
      <c r="O32" s="355">
        <f t="shared" si="8"/>
        <v>74.534000000000006</v>
      </c>
      <c r="P32" s="355">
        <v>0</v>
      </c>
      <c r="Q32" s="355">
        <v>0</v>
      </c>
      <c r="R32" s="355">
        <v>0</v>
      </c>
      <c r="S32" s="413">
        <v>0</v>
      </c>
      <c r="T32" s="545">
        <v>1500</v>
      </c>
      <c r="U32" s="545">
        <f t="shared" si="9"/>
        <v>16.77</v>
      </c>
    </row>
    <row r="33" spans="1:21" ht="12.75">
      <c r="A33" s="353">
        <f>AT3A_Schools_PS!A33</f>
        <v>24</v>
      </c>
      <c r="B33" s="353" t="str">
        <f>AT3A_Schools_PS!B33</f>
        <v>24-FAIZABAD</v>
      </c>
      <c r="C33" s="353">
        <v>827</v>
      </c>
      <c r="D33" s="353">
        <v>29090</v>
      </c>
      <c r="E33" s="353">
        <v>15993</v>
      </c>
      <c r="F33" s="353"/>
      <c r="G33" s="353">
        <v>498</v>
      </c>
      <c r="H33" s="374">
        <f t="shared" si="3"/>
        <v>46408</v>
      </c>
      <c r="I33" s="375">
        <f>AT26A_NoWD_UPS!$J$22</f>
        <v>253</v>
      </c>
      <c r="J33" s="351">
        <f t="shared" si="4"/>
        <v>1761.184</v>
      </c>
      <c r="K33" s="355">
        <f t="shared" si="5"/>
        <v>1179.9929999999999</v>
      </c>
      <c r="L33" s="355">
        <f t="shared" si="6"/>
        <v>581.19100000000003</v>
      </c>
      <c r="M33" s="413"/>
      <c r="N33" s="351">
        <f t="shared" si="7"/>
        <v>117.41200000000001</v>
      </c>
      <c r="O33" s="355">
        <f t="shared" si="8"/>
        <v>117.41200000000001</v>
      </c>
      <c r="P33" s="355">
        <v>0</v>
      </c>
      <c r="Q33" s="355">
        <v>0</v>
      </c>
      <c r="R33" s="355">
        <v>0</v>
      </c>
      <c r="S33" s="413">
        <v>0</v>
      </c>
      <c r="T33" s="545">
        <v>1500</v>
      </c>
      <c r="U33" s="545">
        <f t="shared" si="9"/>
        <v>26.42</v>
      </c>
    </row>
    <row r="34" spans="1:21" ht="12.75">
      <c r="A34" s="353">
        <f>AT3A_Schools_PS!A34</f>
        <v>25</v>
      </c>
      <c r="B34" s="353" t="str">
        <f>AT3A_Schools_PS!B34</f>
        <v>25-FARRUKHABAD</v>
      </c>
      <c r="C34" s="353">
        <v>944</v>
      </c>
      <c r="D34" s="353">
        <v>23521</v>
      </c>
      <c r="E34" s="353">
        <v>12520</v>
      </c>
      <c r="F34" s="353"/>
      <c r="G34" s="353">
        <v>0</v>
      </c>
      <c r="H34" s="374">
        <f t="shared" si="3"/>
        <v>36985</v>
      </c>
      <c r="I34" s="375">
        <f>AT26A_NoWD_UPS!$J$22</f>
        <v>253</v>
      </c>
      <c r="J34" s="351">
        <f t="shared" si="4"/>
        <v>1403.5809999999999</v>
      </c>
      <c r="K34" s="355">
        <f t="shared" si="5"/>
        <v>940.399</v>
      </c>
      <c r="L34" s="355">
        <f t="shared" si="6"/>
        <v>463.18200000000002</v>
      </c>
      <c r="M34" s="413"/>
      <c r="N34" s="351">
        <f t="shared" si="7"/>
        <v>93.572000000000003</v>
      </c>
      <c r="O34" s="355">
        <f t="shared" si="8"/>
        <v>93.572000000000003</v>
      </c>
      <c r="P34" s="355">
        <v>0</v>
      </c>
      <c r="Q34" s="355">
        <v>0</v>
      </c>
      <c r="R34" s="355">
        <v>0</v>
      </c>
      <c r="S34" s="413">
        <v>0</v>
      </c>
      <c r="T34" s="545">
        <v>1500</v>
      </c>
      <c r="U34" s="545">
        <f t="shared" si="9"/>
        <v>21.05</v>
      </c>
    </row>
    <row r="35" spans="1:21" ht="12.75">
      <c r="A35" s="353">
        <f>AT3A_Schools_PS!A35</f>
        <v>26</v>
      </c>
      <c r="B35" s="353" t="str">
        <f>AT3A_Schools_PS!B35</f>
        <v>26-FATEHPUR</v>
      </c>
      <c r="C35" s="353">
        <v>411</v>
      </c>
      <c r="D35" s="353">
        <v>32649</v>
      </c>
      <c r="E35" s="353">
        <v>16893</v>
      </c>
      <c r="F35" s="353"/>
      <c r="G35" s="353">
        <v>540</v>
      </c>
      <c r="H35" s="374">
        <f t="shared" si="3"/>
        <v>50493</v>
      </c>
      <c r="I35" s="375">
        <f>AT26A_NoWD_UPS!$J$22</f>
        <v>253</v>
      </c>
      <c r="J35" s="351">
        <f t="shared" si="4"/>
        <v>1916.2090000000001</v>
      </c>
      <c r="K35" s="355">
        <f t="shared" si="5"/>
        <v>1283.8599999999999</v>
      </c>
      <c r="L35" s="355">
        <f t="shared" si="6"/>
        <v>632.34900000000005</v>
      </c>
      <c r="M35" s="413"/>
      <c r="N35" s="351">
        <f t="shared" si="7"/>
        <v>127.747</v>
      </c>
      <c r="O35" s="355">
        <f t="shared" si="8"/>
        <v>127.747</v>
      </c>
      <c r="P35" s="355">
        <v>0</v>
      </c>
      <c r="Q35" s="355">
        <v>0</v>
      </c>
      <c r="R35" s="355">
        <v>0</v>
      </c>
      <c r="S35" s="413">
        <v>0</v>
      </c>
      <c r="T35" s="545">
        <v>1500</v>
      </c>
      <c r="U35" s="545">
        <f t="shared" si="9"/>
        <v>28.74</v>
      </c>
    </row>
    <row r="36" spans="1:21" ht="12.75">
      <c r="A36" s="353">
        <f>AT3A_Schools_PS!A36</f>
        <v>27</v>
      </c>
      <c r="B36" s="353" t="str">
        <f>AT3A_Schools_PS!B36</f>
        <v>27-FIROZABAD</v>
      </c>
      <c r="C36" s="353">
        <v>103</v>
      </c>
      <c r="D36" s="353">
        <v>24534</v>
      </c>
      <c r="E36" s="353">
        <v>4601</v>
      </c>
      <c r="F36" s="353"/>
      <c r="G36" s="353">
        <v>0</v>
      </c>
      <c r="H36" s="374">
        <f t="shared" si="3"/>
        <v>29238</v>
      </c>
      <c r="I36" s="375">
        <f>AT26A_NoWD_UPS!$J$22</f>
        <v>253</v>
      </c>
      <c r="J36" s="351">
        <f t="shared" si="4"/>
        <v>1109.5820000000001</v>
      </c>
      <c r="K36" s="355">
        <f t="shared" si="5"/>
        <v>743.42</v>
      </c>
      <c r="L36" s="355">
        <f t="shared" si="6"/>
        <v>366.16199999999998</v>
      </c>
      <c r="M36" s="413"/>
      <c r="N36" s="351">
        <f t="shared" si="7"/>
        <v>73.971999999999994</v>
      </c>
      <c r="O36" s="355">
        <f t="shared" si="8"/>
        <v>73.971999999999994</v>
      </c>
      <c r="P36" s="355">
        <v>0</v>
      </c>
      <c r="Q36" s="355">
        <v>0</v>
      </c>
      <c r="R36" s="355">
        <v>0</v>
      </c>
      <c r="S36" s="413">
        <v>0</v>
      </c>
      <c r="T36" s="545">
        <v>1500</v>
      </c>
      <c r="U36" s="545">
        <f t="shared" si="9"/>
        <v>16.64</v>
      </c>
    </row>
    <row r="37" spans="1:21" ht="12.75">
      <c r="A37" s="353">
        <f>AT3A_Schools_PS!A37</f>
        <v>28</v>
      </c>
      <c r="B37" s="353" t="str">
        <f>AT3A_Schools_PS!B37</f>
        <v>28-G.B. NAGAR</v>
      </c>
      <c r="C37" s="353">
        <v>746</v>
      </c>
      <c r="D37" s="353">
        <v>11144</v>
      </c>
      <c r="E37" s="353">
        <v>7198</v>
      </c>
      <c r="F37" s="353"/>
      <c r="G37" s="353">
        <v>0</v>
      </c>
      <c r="H37" s="374">
        <f t="shared" si="3"/>
        <v>19088</v>
      </c>
      <c r="I37" s="375">
        <f>AT26A_NoWD_UPS!$J$22</f>
        <v>253</v>
      </c>
      <c r="J37" s="351">
        <f t="shared" si="4"/>
        <v>724.39</v>
      </c>
      <c r="K37" s="355">
        <f t="shared" si="5"/>
        <v>485.34100000000001</v>
      </c>
      <c r="L37" s="355">
        <f t="shared" si="6"/>
        <v>239.04900000000001</v>
      </c>
      <c r="M37" s="413"/>
      <c r="N37" s="351">
        <f t="shared" si="7"/>
        <v>48.292999999999999</v>
      </c>
      <c r="O37" s="355">
        <f t="shared" si="8"/>
        <v>48.292999999999999</v>
      </c>
      <c r="P37" s="355">
        <v>0</v>
      </c>
      <c r="Q37" s="355">
        <v>0</v>
      </c>
      <c r="R37" s="355">
        <v>0</v>
      </c>
      <c r="S37" s="413">
        <v>0</v>
      </c>
      <c r="T37" s="545">
        <v>1500</v>
      </c>
      <c r="U37" s="545">
        <f t="shared" si="9"/>
        <v>10.87</v>
      </c>
    </row>
    <row r="38" spans="1:21" ht="12.75">
      <c r="A38" s="353">
        <f>AT3A_Schools_PS!A38</f>
        <v>29</v>
      </c>
      <c r="B38" s="353" t="str">
        <f>AT3A_Schools_PS!B38</f>
        <v>29-GHAZIPUR</v>
      </c>
      <c r="C38" s="353">
        <v>812</v>
      </c>
      <c r="D38" s="353">
        <v>41278</v>
      </c>
      <c r="E38" s="353">
        <v>14925</v>
      </c>
      <c r="F38" s="353"/>
      <c r="G38" s="353">
        <v>1557</v>
      </c>
      <c r="H38" s="374">
        <f t="shared" si="3"/>
        <v>58572</v>
      </c>
      <c r="I38" s="375">
        <f>AT26A_NoWD_UPS!$J$22</f>
        <v>253</v>
      </c>
      <c r="J38" s="351">
        <f t="shared" si="4"/>
        <v>2222.8069999999998</v>
      </c>
      <c r="K38" s="355">
        <f t="shared" si="5"/>
        <v>1489.2809999999999</v>
      </c>
      <c r="L38" s="355">
        <f t="shared" si="6"/>
        <v>733.52599999999995</v>
      </c>
      <c r="M38" s="413"/>
      <c r="N38" s="351">
        <f t="shared" si="7"/>
        <v>148.18700000000001</v>
      </c>
      <c r="O38" s="355">
        <f t="shared" si="8"/>
        <v>148.18700000000001</v>
      </c>
      <c r="P38" s="355">
        <v>0</v>
      </c>
      <c r="Q38" s="355">
        <v>0</v>
      </c>
      <c r="R38" s="355">
        <v>0</v>
      </c>
      <c r="S38" s="413">
        <v>0</v>
      </c>
      <c r="T38" s="545">
        <v>1500</v>
      </c>
      <c r="U38" s="545">
        <f t="shared" si="9"/>
        <v>33.340000000000003</v>
      </c>
    </row>
    <row r="39" spans="1:21" ht="12.75">
      <c r="A39" s="353">
        <f>AT3A_Schools_PS!A39</f>
        <v>30</v>
      </c>
      <c r="B39" s="353" t="str">
        <f>AT3A_Schools_PS!B39</f>
        <v>30-GHAZIYABAD</v>
      </c>
      <c r="C39" s="353">
        <v>1716</v>
      </c>
      <c r="D39" s="353">
        <v>12218</v>
      </c>
      <c r="E39" s="353">
        <v>3798</v>
      </c>
      <c r="F39" s="353"/>
      <c r="G39" s="353">
        <v>0</v>
      </c>
      <c r="H39" s="374">
        <f t="shared" si="3"/>
        <v>17732</v>
      </c>
      <c r="I39" s="375">
        <f>AT26A_NoWD_UPS!$J$22</f>
        <v>253</v>
      </c>
      <c r="J39" s="351">
        <f t="shared" si="4"/>
        <v>672.92899999999997</v>
      </c>
      <c r="K39" s="355">
        <f t="shared" si="5"/>
        <v>450.86200000000002</v>
      </c>
      <c r="L39" s="355">
        <f t="shared" si="6"/>
        <v>222.06700000000001</v>
      </c>
      <c r="M39" s="413"/>
      <c r="N39" s="351">
        <f t="shared" si="7"/>
        <v>44.862000000000002</v>
      </c>
      <c r="O39" s="355">
        <f t="shared" si="8"/>
        <v>44.862000000000002</v>
      </c>
      <c r="P39" s="355">
        <v>0</v>
      </c>
      <c r="Q39" s="355">
        <v>0</v>
      </c>
      <c r="R39" s="355">
        <v>0</v>
      </c>
      <c r="S39" s="413">
        <v>0</v>
      </c>
      <c r="T39" s="545">
        <v>1500</v>
      </c>
      <c r="U39" s="545">
        <f t="shared" si="9"/>
        <v>10.09</v>
      </c>
    </row>
    <row r="40" spans="1:21" ht="12.75">
      <c r="A40" s="353">
        <f>AT3A_Schools_PS!A40</f>
        <v>31</v>
      </c>
      <c r="B40" s="353" t="str">
        <f>AT3A_Schools_PS!B40</f>
        <v>31-GONDA</v>
      </c>
      <c r="C40" s="353">
        <v>271</v>
      </c>
      <c r="D40" s="353">
        <v>43208</v>
      </c>
      <c r="E40" s="353">
        <v>12766</v>
      </c>
      <c r="F40" s="353"/>
      <c r="G40" s="353">
        <v>375</v>
      </c>
      <c r="H40" s="374">
        <f t="shared" si="3"/>
        <v>56620</v>
      </c>
      <c r="I40" s="375">
        <f>AT26A_NoWD_UPS!$J$22</f>
        <v>253</v>
      </c>
      <c r="J40" s="351">
        <f t="shared" si="4"/>
        <v>2148.7289999999998</v>
      </c>
      <c r="K40" s="355">
        <f t="shared" si="5"/>
        <v>1439.6479999999999</v>
      </c>
      <c r="L40" s="355">
        <f t="shared" si="6"/>
        <v>709.08100000000002</v>
      </c>
      <c r="M40" s="413"/>
      <c r="N40" s="351">
        <f t="shared" si="7"/>
        <v>143.249</v>
      </c>
      <c r="O40" s="355">
        <f t="shared" si="8"/>
        <v>143.249</v>
      </c>
      <c r="P40" s="355">
        <v>0</v>
      </c>
      <c r="Q40" s="355">
        <v>0</v>
      </c>
      <c r="R40" s="355">
        <v>0</v>
      </c>
      <c r="S40" s="413">
        <v>0</v>
      </c>
      <c r="T40" s="545">
        <v>1500</v>
      </c>
      <c r="U40" s="545">
        <f t="shared" si="9"/>
        <v>32.229999999999997</v>
      </c>
    </row>
    <row r="41" spans="1:21" ht="12.75">
      <c r="A41" s="353">
        <f>AT3A_Schools_PS!A41</f>
        <v>32</v>
      </c>
      <c r="B41" s="353" t="str">
        <f>AT3A_Schools_PS!B41</f>
        <v>32-GORAKHPUR</v>
      </c>
      <c r="C41" s="353">
        <v>1370</v>
      </c>
      <c r="D41" s="353">
        <v>37802</v>
      </c>
      <c r="E41" s="353">
        <v>24332</v>
      </c>
      <c r="F41" s="353"/>
      <c r="G41" s="353">
        <v>367</v>
      </c>
      <c r="H41" s="374">
        <f t="shared" si="3"/>
        <v>63871</v>
      </c>
      <c r="I41" s="375">
        <f>AT26A_NoWD_UPS!$J$22</f>
        <v>253</v>
      </c>
      <c r="J41" s="351">
        <f t="shared" si="4"/>
        <v>2423.904</v>
      </c>
      <c r="K41" s="355">
        <f t="shared" si="5"/>
        <v>1624.0160000000001</v>
      </c>
      <c r="L41" s="355">
        <f t="shared" si="6"/>
        <v>799.88800000000003</v>
      </c>
      <c r="M41" s="413"/>
      <c r="N41" s="351">
        <f t="shared" si="7"/>
        <v>161.59399999999999</v>
      </c>
      <c r="O41" s="355">
        <f t="shared" si="8"/>
        <v>161.59399999999999</v>
      </c>
      <c r="P41" s="355">
        <v>0</v>
      </c>
      <c r="Q41" s="355">
        <v>0</v>
      </c>
      <c r="R41" s="355">
        <v>0</v>
      </c>
      <c r="S41" s="413">
        <v>0</v>
      </c>
      <c r="T41" s="545">
        <v>1500</v>
      </c>
      <c r="U41" s="545">
        <f t="shared" si="9"/>
        <v>36.36</v>
      </c>
    </row>
    <row r="42" spans="1:21" ht="12.75">
      <c r="A42" s="353">
        <f>AT3A_Schools_PS!A42</f>
        <v>33</v>
      </c>
      <c r="B42" s="353" t="str">
        <f>AT3A_Schools_PS!B42</f>
        <v>33-HAMEERPUR</v>
      </c>
      <c r="C42" s="353">
        <v>766</v>
      </c>
      <c r="D42" s="353">
        <v>20692</v>
      </c>
      <c r="E42" s="353">
        <v>4168</v>
      </c>
      <c r="F42" s="353"/>
      <c r="G42" s="353">
        <v>61</v>
      </c>
      <c r="H42" s="374">
        <f t="shared" si="3"/>
        <v>25687</v>
      </c>
      <c r="I42" s="375">
        <f>AT26A_NoWD_UPS!$J$22</f>
        <v>253</v>
      </c>
      <c r="J42" s="351">
        <f t="shared" si="4"/>
        <v>974.822</v>
      </c>
      <c r="K42" s="355">
        <f t="shared" si="5"/>
        <v>653.13099999999997</v>
      </c>
      <c r="L42" s="355">
        <f t="shared" si="6"/>
        <v>321.69099999999997</v>
      </c>
      <c r="M42" s="413"/>
      <c r="N42" s="351">
        <f t="shared" si="7"/>
        <v>64.988</v>
      </c>
      <c r="O42" s="355">
        <f t="shared" si="8"/>
        <v>64.988</v>
      </c>
      <c r="P42" s="355">
        <v>0</v>
      </c>
      <c r="Q42" s="355">
        <v>0</v>
      </c>
      <c r="R42" s="355">
        <v>0</v>
      </c>
      <c r="S42" s="413">
        <v>0</v>
      </c>
      <c r="T42" s="545">
        <v>1500</v>
      </c>
      <c r="U42" s="545">
        <f t="shared" si="9"/>
        <v>14.62</v>
      </c>
    </row>
    <row r="43" spans="1:21" ht="12.75">
      <c r="A43" s="353">
        <f>AT3A_Schools_PS!A43</f>
        <v>34</v>
      </c>
      <c r="B43" s="353" t="str">
        <f>AT3A_Schools_PS!B43</f>
        <v>34-HARDOI</v>
      </c>
      <c r="C43" s="353">
        <v>649</v>
      </c>
      <c r="D43" s="353">
        <v>70344</v>
      </c>
      <c r="E43" s="353">
        <v>16164</v>
      </c>
      <c r="F43" s="353"/>
      <c r="G43" s="353">
        <v>0</v>
      </c>
      <c r="H43" s="374">
        <f t="shared" si="3"/>
        <v>87157</v>
      </c>
      <c r="I43" s="375">
        <f>AT26A_NoWD_UPS!$J$22</f>
        <v>253</v>
      </c>
      <c r="J43" s="351">
        <f t="shared" si="4"/>
        <v>3307.6080000000002</v>
      </c>
      <c r="K43" s="355">
        <f t="shared" si="5"/>
        <v>2216.0970000000002</v>
      </c>
      <c r="L43" s="355">
        <f t="shared" si="6"/>
        <v>1091.511</v>
      </c>
      <c r="M43" s="413"/>
      <c r="N43" s="351">
        <f t="shared" si="7"/>
        <v>220.50700000000001</v>
      </c>
      <c r="O43" s="355">
        <f t="shared" si="8"/>
        <v>220.50700000000001</v>
      </c>
      <c r="P43" s="355">
        <v>0</v>
      </c>
      <c r="Q43" s="355">
        <v>0</v>
      </c>
      <c r="R43" s="355">
        <v>0</v>
      </c>
      <c r="S43" s="413">
        <v>0</v>
      </c>
      <c r="T43" s="545">
        <v>1500</v>
      </c>
      <c r="U43" s="545">
        <f t="shared" si="9"/>
        <v>49.61</v>
      </c>
    </row>
    <row r="44" spans="1:21" ht="12.75">
      <c r="A44" s="353">
        <f>AT3A_Schools_PS!A44</f>
        <v>35</v>
      </c>
      <c r="B44" s="353" t="str">
        <f>AT3A_Schools_PS!B44</f>
        <v>35-HATHRAS</v>
      </c>
      <c r="C44" s="353">
        <v>25</v>
      </c>
      <c r="D44" s="353">
        <v>17121</v>
      </c>
      <c r="E44" s="353">
        <v>8073</v>
      </c>
      <c r="F44" s="353"/>
      <c r="G44" s="353">
        <v>0</v>
      </c>
      <c r="H44" s="374">
        <f t="shared" si="3"/>
        <v>25219</v>
      </c>
      <c r="I44" s="375">
        <f>AT26A_NoWD_UPS!$J$22</f>
        <v>253</v>
      </c>
      <c r="J44" s="351">
        <f t="shared" si="4"/>
        <v>957.06100000000004</v>
      </c>
      <c r="K44" s="355">
        <f t="shared" si="5"/>
        <v>641.23099999999999</v>
      </c>
      <c r="L44" s="355">
        <f t="shared" si="6"/>
        <v>315.83</v>
      </c>
      <c r="M44" s="413"/>
      <c r="N44" s="351">
        <f t="shared" si="7"/>
        <v>63.804000000000002</v>
      </c>
      <c r="O44" s="355">
        <f t="shared" si="8"/>
        <v>63.804000000000002</v>
      </c>
      <c r="P44" s="355">
        <v>0</v>
      </c>
      <c r="Q44" s="355">
        <v>0</v>
      </c>
      <c r="R44" s="355">
        <v>0</v>
      </c>
      <c r="S44" s="413">
        <v>0</v>
      </c>
      <c r="T44" s="545">
        <v>1500</v>
      </c>
      <c r="U44" s="545">
        <f t="shared" si="9"/>
        <v>14.36</v>
      </c>
    </row>
    <row r="45" spans="1:21" ht="12.75">
      <c r="A45" s="353">
        <f>AT3A_Schools_PS!A45</f>
        <v>36</v>
      </c>
      <c r="B45" s="353" t="str">
        <f>AT3A_Schools_PS!B45</f>
        <v>36-ITAWAH</v>
      </c>
      <c r="C45" s="353">
        <v>400</v>
      </c>
      <c r="D45" s="353">
        <v>19554</v>
      </c>
      <c r="E45" s="353">
        <v>10702</v>
      </c>
      <c r="F45" s="353"/>
      <c r="G45" s="353">
        <v>53</v>
      </c>
      <c r="H45" s="374">
        <f t="shared" si="3"/>
        <v>30709</v>
      </c>
      <c r="I45" s="375">
        <f>AT26A_NoWD_UPS!$J$22</f>
        <v>253</v>
      </c>
      <c r="J45" s="351">
        <f t="shared" si="4"/>
        <v>1165.4069999999999</v>
      </c>
      <c r="K45" s="355">
        <f t="shared" si="5"/>
        <v>780.82299999999998</v>
      </c>
      <c r="L45" s="355">
        <f t="shared" si="6"/>
        <v>384.584</v>
      </c>
      <c r="M45" s="413"/>
      <c r="N45" s="351">
        <f t="shared" si="7"/>
        <v>77.694000000000003</v>
      </c>
      <c r="O45" s="355">
        <f t="shared" si="8"/>
        <v>77.694000000000003</v>
      </c>
      <c r="P45" s="355">
        <v>0</v>
      </c>
      <c r="Q45" s="355">
        <v>0</v>
      </c>
      <c r="R45" s="355">
        <v>0</v>
      </c>
      <c r="S45" s="413">
        <v>0</v>
      </c>
      <c r="T45" s="545">
        <v>1500</v>
      </c>
      <c r="U45" s="545">
        <f t="shared" si="9"/>
        <v>17.48</v>
      </c>
    </row>
    <row r="46" spans="1:21" ht="12.75">
      <c r="A46" s="353">
        <f>AT3A_Schools_PS!A46</f>
        <v>37</v>
      </c>
      <c r="B46" s="353" t="str">
        <f>AT3A_Schools_PS!B46</f>
        <v>37-J.P. NAGAR</v>
      </c>
      <c r="C46" s="353">
        <v>877</v>
      </c>
      <c r="D46" s="353">
        <v>14985</v>
      </c>
      <c r="E46" s="353">
        <v>11158</v>
      </c>
      <c r="F46" s="353"/>
      <c r="G46" s="353">
        <v>453</v>
      </c>
      <c r="H46" s="374">
        <f t="shared" si="3"/>
        <v>27473</v>
      </c>
      <c r="I46" s="375">
        <f>AT26A_NoWD_UPS!$J$22</f>
        <v>253</v>
      </c>
      <c r="J46" s="351">
        <f t="shared" si="4"/>
        <v>1042.5999999999999</v>
      </c>
      <c r="K46" s="355">
        <f t="shared" si="5"/>
        <v>698.54200000000003</v>
      </c>
      <c r="L46" s="355">
        <f t="shared" si="6"/>
        <v>344.05799999999999</v>
      </c>
      <c r="M46" s="413"/>
      <c r="N46" s="351">
        <f t="shared" si="7"/>
        <v>69.507000000000005</v>
      </c>
      <c r="O46" s="355">
        <f t="shared" si="8"/>
        <v>69.507000000000005</v>
      </c>
      <c r="P46" s="355">
        <v>0</v>
      </c>
      <c r="Q46" s="355">
        <v>0</v>
      </c>
      <c r="R46" s="355">
        <v>0</v>
      </c>
      <c r="S46" s="413">
        <v>0</v>
      </c>
      <c r="T46" s="545">
        <v>1500</v>
      </c>
      <c r="U46" s="545">
        <f t="shared" si="9"/>
        <v>15.64</v>
      </c>
    </row>
    <row r="47" spans="1:21" ht="12.75">
      <c r="A47" s="353">
        <f>AT3A_Schools_PS!A47</f>
        <v>38</v>
      </c>
      <c r="B47" s="353" t="str">
        <f>AT3A_Schools_PS!B47</f>
        <v>38-JALAUN</v>
      </c>
      <c r="C47" s="353">
        <v>582</v>
      </c>
      <c r="D47" s="353">
        <v>20149</v>
      </c>
      <c r="E47" s="353">
        <v>8831</v>
      </c>
      <c r="F47" s="353"/>
      <c r="G47" s="353">
        <v>0</v>
      </c>
      <c r="H47" s="374">
        <f t="shared" si="3"/>
        <v>29562</v>
      </c>
      <c r="I47" s="375">
        <f>AT26A_NoWD_UPS!$J$22</f>
        <v>253</v>
      </c>
      <c r="J47" s="351">
        <f t="shared" si="4"/>
        <v>1121.8779999999999</v>
      </c>
      <c r="K47" s="355">
        <f t="shared" si="5"/>
        <v>751.65800000000002</v>
      </c>
      <c r="L47" s="355">
        <f t="shared" si="6"/>
        <v>370.22</v>
      </c>
      <c r="M47" s="413"/>
      <c r="N47" s="351">
        <f t="shared" si="7"/>
        <v>74.792000000000002</v>
      </c>
      <c r="O47" s="355">
        <f t="shared" si="8"/>
        <v>74.792000000000002</v>
      </c>
      <c r="P47" s="355">
        <v>0</v>
      </c>
      <c r="Q47" s="355">
        <v>0</v>
      </c>
      <c r="R47" s="355">
        <v>0</v>
      </c>
      <c r="S47" s="413">
        <v>0</v>
      </c>
      <c r="T47" s="545">
        <v>1500</v>
      </c>
      <c r="U47" s="545">
        <f t="shared" si="9"/>
        <v>16.829999999999998</v>
      </c>
    </row>
    <row r="48" spans="1:21" ht="12.75">
      <c r="A48" s="353">
        <f>AT3A_Schools_PS!A48</f>
        <v>39</v>
      </c>
      <c r="B48" s="353" t="str">
        <f>AT3A_Schools_PS!B48</f>
        <v>39-JAUNPUR</v>
      </c>
      <c r="C48" s="353">
        <v>140</v>
      </c>
      <c r="D48" s="353">
        <v>53967</v>
      </c>
      <c r="E48" s="353">
        <v>32839</v>
      </c>
      <c r="F48" s="353"/>
      <c r="G48" s="353">
        <v>1068</v>
      </c>
      <c r="H48" s="374">
        <f t="shared" si="3"/>
        <v>88014</v>
      </c>
      <c r="I48" s="375">
        <f>AT26A_NoWD_UPS!$J$22</f>
        <v>253</v>
      </c>
      <c r="J48" s="351">
        <f t="shared" si="4"/>
        <v>3340.1309999999999</v>
      </c>
      <c r="K48" s="355">
        <f t="shared" si="5"/>
        <v>2237.8879999999999</v>
      </c>
      <c r="L48" s="355">
        <f t="shared" si="6"/>
        <v>1102.2429999999999</v>
      </c>
      <c r="M48" s="413"/>
      <c r="N48" s="351">
        <f t="shared" si="7"/>
        <v>222.67500000000001</v>
      </c>
      <c r="O48" s="355">
        <f t="shared" si="8"/>
        <v>222.67500000000001</v>
      </c>
      <c r="P48" s="355">
        <v>0</v>
      </c>
      <c r="Q48" s="355">
        <v>0</v>
      </c>
      <c r="R48" s="355">
        <v>0</v>
      </c>
      <c r="S48" s="413">
        <v>0</v>
      </c>
      <c r="T48" s="545">
        <v>1500</v>
      </c>
      <c r="U48" s="545">
        <f t="shared" si="9"/>
        <v>50.1</v>
      </c>
    </row>
    <row r="49" spans="1:21" ht="12.75">
      <c r="A49" s="353">
        <f>AT3A_Schools_PS!A49</f>
        <v>40</v>
      </c>
      <c r="B49" s="353" t="str">
        <f>AT3A_Schools_PS!B49</f>
        <v>40-JHANSI</v>
      </c>
      <c r="C49" s="353">
        <v>744</v>
      </c>
      <c r="D49" s="353">
        <v>24361</v>
      </c>
      <c r="E49" s="353">
        <v>5406</v>
      </c>
      <c r="F49" s="353"/>
      <c r="G49" s="353">
        <v>269</v>
      </c>
      <c r="H49" s="374">
        <f t="shared" si="3"/>
        <v>30780</v>
      </c>
      <c r="I49" s="375">
        <f>AT26A_NoWD_UPS!$J$22</f>
        <v>253</v>
      </c>
      <c r="J49" s="351">
        <f t="shared" si="4"/>
        <v>1168.1010000000001</v>
      </c>
      <c r="K49" s="355">
        <f t="shared" si="5"/>
        <v>782.62800000000004</v>
      </c>
      <c r="L49" s="355">
        <f t="shared" si="6"/>
        <v>385.47300000000001</v>
      </c>
      <c r="M49" s="413"/>
      <c r="N49" s="351">
        <f t="shared" si="7"/>
        <v>77.873000000000005</v>
      </c>
      <c r="O49" s="355">
        <f t="shared" si="8"/>
        <v>77.873000000000005</v>
      </c>
      <c r="P49" s="355">
        <v>0</v>
      </c>
      <c r="Q49" s="355">
        <v>0</v>
      </c>
      <c r="R49" s="355">
        <v>0</v>
      </c>
      <c r="S49" s="413">
        <v>0</v>
      </c>
      <c r="T49" s="545">
        <v>1500</v>
      </c>
      <c r="U49" s="545">
        <f t="shared" si="9"/>
        <v>17.52</v>
      </c>
    </row>
    <row r="50" spans="1:21" ht="12.75">
      <c r="A50" s="353">
        <f>AT3A_Schools_PS!A50</f>
        <v>41</v>
      </c>
      <c r="B50" s="353" t="str">
        <f>AT3A_Schools_PS!B50</f>
        <v>41-KANNAUJ</v>
      </c>
      <c r="C50" s="353">
        <v>156</v>
      </c>
      <c r="D50" s="353">
        <v>18948</v>
      </c>
      <c r="E50" s="353">
        <v>12875</v>
      </c>
      <c r="F50" s="353"/>
      <c r="G50" s="353">
        <v>983</v>
      </c>
      <c r="H50" s="374">
        <f t="shared" si="3"/>
        <v>32962</v>
      </c>
      <c r="I50" s="375">
        <f>AT26A_NoWD_UPS!$J$22</f>
        <v>253</v>
      </c>
      <c r="J50" s="351">
        <f t="shared" si="4"/>
        <v>1250.9079999999999</v>
      </c>
      <c r="K50" s="355">
        <f t="shared" si="5"/>
        <v>838.10799999999995</v>
      </c>
      <c r="L50" s="355">
        <f t="shared" si="6"/>
        <v>412.8</v>
      </c>
      <c r="M50" s="413"/>
      <c r="N50" s="351">
        <f t="shared" si="7"/>
        <v>83.394000000000005</v>
      </c>
      <c r="O50" s="355">
        <f t="shared" si="8"/>
        <v>83.394000000000005</v>
      </c>
      <c r="P50" s="355">
        <v>0</v>
      </c>
      <c r="Q50" s="355">
        <v>0</v>
      </c>
      <c r="R50" s="355">
        <v>0</v>
      </c>
      <c r="S50" s="413">
        <v>0</v>
      </c>
      <c r="T50" s="545">
        <v>1500</v>
      </c>
      <c r="U50" s="545">
        <f t="shared" si="9"/>
        <v>18.760000000000002</v>
      </c>
    </row>
    <row r="51" spans="1:21" ht="12.75">
      <c r="A51" s="353">
        <f>AT3A_Schools_PS!A51</f>
        <v>42</v>
      </c>
      <c r="B51" s="353" t="str">
        <f>AT3A_Schools_PS!B51</f>
        <v>42-KANPUR DEHAT</v>
      </c>
      <c r="C51" s="353">
        <v>143</v>
      </c>
      <c r="D51" s="353">
        <v>22347</v>
      </c>
      <c r="E51" s="353">
        <v>6769</v>
      </c>
      <c r="F51" s="353"/>
      <c r="G51" s="353">
        <v>60</v>
      </c>
      <c r="H51" s="374">
        <f t="shared" si="3"/>
        <v>29319</v>
      </c>
      <c r="I51" s="375">
        <f>AT26A_NoWD_UPS!$J$22</f>
        <v>253</v>
      </c>
      <c r="J51" s="351">
        <f t="shared" si="4"/>
        <v>1112.6559999999999</v>
      </c>
      <c r="K51" s="355">
        <f t="shared" si="5"/>
        <v>745.48</v>
      </c>
      <c r="L51" s="355">
        <f t="shared" si="6"/>
        <v>367.17599999999999</v>
      </c>
      <c r="M51" s="413"/>
      <c r="N51" s="351">
        <f t="shared" si="7"/>
        <v>74.177000000000007</v>
      </c>
      <c r="O51" s="355">
        <f t="shared" si="8"/>
        <v>74.177000000000007</v>
      </c>
      <c r="P51" s="355">
        <v>0</v>
      </c>
      <c r="Q51" s="355">
        <v>0</v>
      </c>
      <c r="R51" s="355">
        <v>0</v>
      </c>
      <c r="S51" s="413">
        <v>0</v>
      </c>
      <c r="T51" s="545">
        <v>1500</v>
      </c>
      <c r="U51" s="545">
        <f t="shared" si="9"/>
        <v>16.690000000000001</v>
      </c>
    </row>
    <row r="52" spans="1:21" ht="12.75">
      <c r="A52" s="353">
        <f>AT3A_Schools_PS!A52</f>
        <v>43</v>
      </c>
      <c r="B52" s="353" t="str">
        <f>AT3A_Schools_PS!B52</f>
        <v>43-KANPUR NAGAR</v>
      </c>
      <c r="C52" s="353">
        <v>275</v>
      </c>
      <c r="D52" s="353">
        <v>23160</v>
      </c>
      <c r="E52" s="353">
        <v>16170</v>
      </c>
      <c r="F52" s="353"/>
      <c r="G52" s="353">
        <v>365</v>
      </c>
      <c r="H52" s="374">
        <f t="shared" si="3"/>
        <v>39970</v>
      </c>
      <c r="I52" s="375">
        <f>AT26A_NoWD_UPS!$J$22</f>
        <v>253</v>
      </c>
      <c r="J52" s="351">
        <f t="shared" si="4"/>
        <v>1516.8620000000001</v>
      </c>
      <c r="K52" s="355">
        <f t="shared" si="5"/>
        <v>1016.298</v>
      </c>
      <c r="L52" s="355">
        <f t="shared" si="6"/>
        <v>500.56400000000002</v>
      </c>
      <c r="M52" s="413"/>
      <c r="N52" s="351">
        <f t="shared" si="7"/>
        <v>101.124</v>
      </c>
      <c r="O52" s="355">
        <f t="shared" si="8"/>
        <v>101.124</v>
      </c>
      <c r="P52" s="355">
        <v>0</v>
      </c>
      <c r="Q52" s="355">
        <v>0</v>
      </c>
      <c r="R52" s="355">
        <v>0</v>
      </c>
      <c r="S52" s="413">
        <v>0</v>
      </c>
      <c r="T52" s="545">
        <v>1500</v>
      </c>
      <c r="U52" s="545">
        <f t="shared" si="9"/>
        <v>22.75</v>
      </c>
    </row>
    <row r="53" spans="1:21" ht="12.75">
      <c r="A53" s="353">
        <f>AT3A_Schools_PS!A53</f>
        <v>44</v>
      </c>
      <c r="B53" s="353" t="str">
        <f>AT3A_Schools_PS!B53</f>
        <v>44-KAAS GANJ</v>
      </c>
      <c r="C53" s="353">
        <v>369</v>
      </c>
      <c r="D53" s="353">
        <v>18810</v>
      </c>
      <c r="E53" s="353">
        <v>4549</v>
      </c>
      <c r="F53" s="353"/>
      <c r="G53" s="353">
        <v>0</v>
      </c>
      <c r="H53" s="374">
        <f t="shared" si="3"/>
        <v>23728</v>
      </c>
      <c r="I53" s="375">
        <f>AT26A_NoWD_UPS!$J$22</f>
        <v>253</v>
      </c>
      <c r="J53" s="351">
        <f t="shared" si="4"/>
        <v>900.47799999999995</v>
      </c>
      <c r="K53" s="355">
        <f t="shared" si="5"/>
        <v>603.32000000000005</v>
      </c>
      <c r="L53" s="355">
        <f t="shared" si="6"/>
        <v>297.15800000000002</v>
      </c>
      <c r="M53" s="413"/>
      <c r="N53" s="351">
        <f t="shared" si="7"/>
        <v>60.031999999999996</v>
      </c>
      <c r="O53" s="355">
        <f t="shared" si="8"/>
        <v>60.031999999999996</v>
      </c>
      <c r="P53" s="355">
        <v>0</v>
      </c>
      <c r="Q53" s="355">
        <v>0</v>
      </c>
      <c r="R53" s="355">
        <v>0</v>
      </c>
      <c r="S53" s="413">
        <v>0</v>
      </c>
      <c r="T53" s="545">
        <v>1500</v>
      </c>
      <c r="U53" s="545">
        <f t="shared" si="9"/>
        <v>13.51</v>
      </c>
    </row>
    <row r="54" spans="1:21" ht="12.75">
      <c r="A54" s="353">
        <f>AT3A_Schools_PS!A54</f>
        <v>45</v>
      </c>
      <c r="B54" s="353" t="str">
        <f>AT3A_Schools_PS!B54</f>
        <v>45-KAUSHAMBI</v>
      </c>
      <c r="C54" s="353">
        <v>74</v>
      </c>
      <c r="D54" s="353">
        <v>18516</v>
      </c>
      <c r="E54" s="353">
        <v>5743</v>
      </c>
      <c r="F54" s="353"/>
      <c r="G54" s="353">
        <v>1393</v>
      </c>
      <c r="H54" s="374">
        <f t="shared" si="3"/>
        <v>25726</v>
      </c>
      <c r="I54" s="375">
        <f>AT26A_NoWD_UPS!$J$22</f>
        <v>253</v>
      </c>
      <c r="J54" s="351">
        <f t="shared" si="4"/>
        <v>976.30200000000002</v>
      </c>
      <c r="K54" s="355">
        <f t="shared" si="5"/>
        <v>654.12199999999996</v>
      </c>
      <c r="L54" s="355">
        <f t="shared" si="6"/>
        <v>322.18</v>
      </c>
      <c r="M54" s="413"/>
      <c r="N54" s="351">
        <f t="shared" si="7"/>
        <v>65.087000000000003</v>
      </c>
      <c r="O54" s="355">
        <f t="shared" si="8"/>
        <v>65.087000000000003</v>
      </c>
      <c r="P54" s="355">
        <v>0</v>
      </c>
      <c r="Q54" s="355">
        <v>0</v>
      </c>
      <c r="R54" s="355">
        <v>0</v>
      </c>
      <c r="S54" s="413">
        <v>0</v>
      </c>
      <c r="T54" s="545">
        <v>1500</v>
      </c>
      <c r="U54" s="545">
        <f t="shared" si="9"/>
        <v>14.64</v>
      </c>
    </row>
    <row r="55" spans="1:21" ht="12.75">
      <c r="A55" s="353">
        <f>AT3A_Schools_PS!A55</f>
        <v>46</v>
      </c>
      <c r="B55" s="353" t="str">
        <f>AT3A_Schools_PS!B55</f>
        <v>46-KUSHINAGAR</v>
      </c>
      <c r="C55" s="353">
        <v>276</v>
      </c>
      <c r="D55" s="353">
        <v>34313</v>
      </c>
      <c r="E55" s="353">
        <v>21679</v>
      </c>
      <c r="F55" s="353"/>
      <c r="G55" s="353">
        <v>1297</v>
      </c>
      <c r="H55" s="374">
        <f t="shared" si="3"/>
        <v>57565</v>
      </c>
      <c r="I55" s="375">
        <f>AT26A_NoWD_UPS!$J$22</f>
        <v>253</v>
      </c>
      <c r="J55" s="351">
        <f t="shared" si="4"/>
        <v>2184.5920000000001</v>
      </c>
      <c r="K55" s="355">
        <f t="shared" si="5"/>
        <v>1463.6769999999999</v>
      </c>
      <c r="L55" s="355">
        <f t="shared" si="6"/>
        <v>720.91499999999996</v>
      </c>
      <c r="M55" s="413"/>
      <c r="N55" s="351">
        <f t="shared" si="7"/>
        <v>145.63900000000001</v>
      </c>
      <c r="O55" s="355">
        <f t="shared" si="8"/>
        <v>145.63900000000001</v>
      </c>
      <c r="P55" s="355">
        <v>0</v>
      </c>
      <c r="Q55" s="355">
        <v>0</v>
      </c>
      <c r="R55" s="355">
        <v>0</v>
      </c>
      <c r="S55" s="413">
        <v>0</v>
      </c>
      <c r="T55" s="545">
        <v>1500</v>
      </c>
      <c r="U55" s="545">
        <f t="shared" si="9"/>
        <v>32.770000000000003</v>
      </c>
    </row>
    <row r="56" spans="1:21" ht="12.75">
      <c r="A56" s="353">
        <f>AT3A_Schools_PS!A56</f>
        <v>47</v>
      </c>
      <c r="B56" s="353" t="str">
        <f>AT3A_Schools_PS!B56</f>
        <v>47-LAKHIMPUR KHERI</v>
      </c>
      <c r="C56" s="353">
        <v>1032</v>
      </c>
      <c r="D56" s="353">
        <v>82395</v>
      </c>
      <c r="E56" s="353">
        <v>11560</v>
      </c>
      <c r="F56" s="353"/>
      <c r="G56" s="353">
        <v>128</v>
      </c>
      <c r="H56" s="374">
        <f t="shared" si="3"/>
        <v>95115</v>
      </c>
      <c r="I56" s="375">
        <f>AT26A_NoWD_UPS!$J$22</f>
        <v>253</v>
      </c>
      <c r="J56" s="351">
        <f t="shared" si="4"/>
        <v>3609.614</v>
      </c>
      <c r="K56" s="355">
        <f t="shared" si="5"/>
        <v>2418.4409999999998</v>
      </c>
      <c r="L56" s="355">
        <f t="shared" si="6"/>
        <v>1191.173</v>
      </c>
      <c r="M56" s="413"/>
      <c r="N56" s="351">
        <f t="shared" si="7"/>
        <v>240.64099999999999</v>
      </c>
      <c r="O56" s="355">
        <f t="shared" si="8"/>
        <v>240.64099999999999</v>
      </c>
      <c r="P56" s="355">
        <v>0</v>
      </c>
      <c r="Q56" s="355">
        <v>0</v>
      </c>
      <c r="R56" s="355">
        <v>0</v>
      </c>
      <c r="S56" s="413">
        <v>0</v>
      </c>
      <c r="T56" s="545">
        <v>1500</v>
      </c>
      <c r="U56" s="545">
        <f t="shared" si="9"/>
        <v>54.14</v>
      </c>
    </row>
    <row r="57" spans="1:21" ht="12.75">
      <c r="A57" s="353">
        <f>AT3A_Schools_PS!A57</f>
        <v>48</v>
      </c>
      <c r="B57" s="353" t="str">
        <f>AT3A_Schools_PS!B57</f>
        <v>48-LALITPUR</v>
      </c>
      <c r="C57" s="353">
        <v>904</v>
      </c>
      <c r="D57" s="353">
        <v>30669</v>
      </c>
      <c r="E57" s="353">
        <v>243</v>
      </c>
      <c r="F57" s="353"/>
      <c r="G57" s="353">
        <v>0</v>
      </c>
      <c r="H57" s="374">
        <f t="shared" si="3"/>
        <v>31816</v>
      </c>
      <c r="I57" s="375">
        <f>AT26A_NoWD_UPS!$J$22</f>
        <v>253</v>
      </c>
      <c r="J57" s="351">
        <f t="shared" si="4"/>
        <v>1207.4169999999999</v>
      </c>
      <c r="K57" s="355">
        <f t="shared" si="5"/>
        <v>808.96900000000005</v>
      </c>
      <c r="L57" s="355">
        <f t="shared" si="6"/>
        <v>398.44799999999998</v>
      </c>
      <c r="M57" s="413"/>
      <c r="N57" s="351">
        <f t="shared" si="7"/>
        <v>80.494</v>
      </c>
      <c r="O57" s="355">
        <f t="shared" si="8"/>
        <v>80.494</v>
      </c>
      <c r="P57" s="355">
        <v>0</v>
      </c>
      <c r="Q57" s="355">
        <v>0</v>
      </c>
      <c r="R57" s="355">
        <v>0</v>
      </c>
      <c r="S57" s="413">
        <v>0</v>
      </c>
      <c r="T57" s="545">
        <v>1500</v>
      </c>
      <c r="U57" s="545">
        <f t="shared" si="9"/>
        <v>18.11</v>
      </c>
    </row>
    <row r="58" spans="1:21" ht="12.75">
      <c r="A58" s="353">
        <f>AT3A_Schools_PS!A58</f>
        <v>49</v>
      </c>
      <c r="B58" s="353" t="str">
        <f>AT3A_Schools_PS!B58</f>
        <v>49-LUCKNOW</v>
      </c>
      <c r="C58" s="353">
        <v>1336</v>
      </c>
      <c r="D58" s="353">
        <v>29542</v>
      </c>
      <c r="E58" s="353">
        <v>12191</v>
      </c>
      <c r="F58" s="353"/>
      <c r="G58" s="353">
        <v>487</v>
      </c>
      <c r="H58" s="374">
        <f t="shared" si="3"/>
        <v>43556</v>
      </c>
      <c r="I58" s="375">
        <f>AT26A_NoWD_UPS!$J$22</f>
        <v>253</v>
      </c>
      <c r="J58" s="351">
        <f t="shared" si="4"/>
        <v>1652.95</v>
      </c>
      <c r="K58" s="355">
        <f t="shared" si="5"/>
        <v>1107.4770000000001</v>
      </c>
      <c r="L58" s="355">
        <f t="shared" si="6"/>
        <v>545.47299999999996</v>
      </c>
      <c r="M58" s="413"/>
      <c r="N58" s="351">
        <f t="shared" si="7"/>
        <v>110.197</v>
      </c>
      <c r="O58" s="355">
        <f t="shared" si="8"/>
        <v>110.197</v>
      </c>
      <c r="P58" s="355">
        <v>0</v>
      </c>
      <c r="Q58" s="355">
        <v>0</v>
      </c>
      <c r="R58" s="355">
        <v>0</v>
      </c>
      <c r="S58" s="413">
        <v>0</v>
      </c>
      <c r="T58" s="545">
        <v>1500</v>
      </c>
      <c r="U58" s="545">
        <f t="shared" si="9"/>
        <v>24.79</v>
      </c>
    </row>
    <row r="59" spans="1:21" ht="12.75">
      <c r="A59" s="353">
        <f>AT3A_Schools_PS!A59</f>
        <v>50</v>
      </c>
      <c r="B59" s="353" t="str">
        <f>AT3A_Schools_PS!B59</f>
        <v>50-MAHOBA</v>
      </c>
      <c r="C59" s="353">
        <v>520</v>
      </c>
      <c r="D59" s="353">
        <v>22317</v>
      </c>
      <c r="E59" s="353">
        <v>2601</v>
      </c>
      <c r="F59" s="353"/>
      <c r="G59" s="353">
        <v>191</v>
      </c>
      <c r="H59" s="374">
        <f t="shared" si="3"/>
        <v>25629</v>
      </c>
      <c r="I59" s="375">
        <f>AT26A_NoWD_UPS!$J$22</f>
        <v>253</v>
      </c>
      <c r="J59" s="351">
        <f t="shared" si="4"/>
        <v>972.62099999999998</v>
      </c>
      <c r="K59" s="355">
        <f t="shared" si="5"/>
        <v>651.65599999999995</v>
      </c>
      <c r="L59" s="355">
        <f t="shared" si="6"/>
        <v>320.96499999999997</v>
      </c>
      <c r="M59" s="413"/>
      <c r="N59" s="351">
        <f t="shared" si="7"/>
        <v>64.840999999999994</v>
      </c>
      <c r="O59" s="355">
        <f t="shared" si="8"/>
        <v>64.840999999999994</v>
      </c>
      <c r="P59" s="355">
        <v>0</v>
      </c>
      <c r="Q59" s="355">
        <v>0</v>
      </c>
      <c r="R59" s="355">
        <v>0</v>
      </c>
      <c r="S59" s="413">
        <v>0</v>
      </c>
      <c r="T59" s="545">
        <v>1500</v>
      </c>
      <c r="U59" s="545">
        <f t="shared" si="9"/>
        <v>14.59</v>
      </c>
    </row>
    <row r="60" spans="1:21" ht="12.75">
      <c r="A60" s="353">
        <f>AT3A_Schools_PS!A60</f>
        <v>51</v>
      </c>
      <c r="B60" s="353" t="str">
        <f>AT3A_Schools_PS!B60</f>
        <v>51-MAHRAJGANJ</v>
      </c>
      <c r="C60" s="353">
        <v>618</v>
      </c>
      <c r="D60" s="353">
        <v>29752</v>
      </c>
      <c r="E60" s="353">
        <v>15250</v>
      </c>
      <c r="F60" s="353"/>
      <c r="G60" s="353">
        <v>1776</v>
      </c>
      <c r="H60" s="374">
        <f t="shared" si="3"/>
        <v>47396</v>
      </c>
      <c r="I60" s="375">
        <f>AT26A_NoWD_UPS!$J$22</f>
        <v>253</v>
      </c>
      <c r="J60" s="351">
        <f t="shared" si="4"/>
        <v>1798.6780000000001</v>
      </c>
      <c r="K60" s="355">
        <f t="shared" si="5"/>
        <v>1205.114</v>
      </c>
      <c r="L60" s="355">
        <f t="shared" si="6"/>
        <v>593.56399999999996</v>
      </c>
      <c r="M60" s="413"/>
      <c r="N60" s="351">
        <f t="shared" si="7"/>
        <v>119.91200000000001</v>
      </c>
      <c r="O60" s="355">
        <f t="shared" si="8"/>
        <v>119.91200000000001</v>
      </c>
      <c r="P60" s="355">
        <v>0</v>
      </c>
      <c r="Q60" s="355">
        <v>0</v>
      </c>
      <c r="R60" s="355">
        <v>0</v>
      </c>
      <c r="S60" s="413">
        <v>0</v>
      </c>
      <c r="T60" s="545">
        <v>1500</v>
      </c>
      <c r="U60" s="545">
        <f t="shared" si="9"/>
        <v>26.98</v>
      </c>
    </row>
    <row r="61" spans="1:21" ht="12.75">
      <c r="A61" s="353">
        <f>AT3A_Schools_PS!A61</f>
        <v>52</v>
      </c>
      <c r="B61" s="353" t="str">
        <f>AT3A_Schools_PS!B61</f>
        <v>52-MAINPURI</v>
      </c>
      <c r="C61" s="353">
        <v>327</v>
      </c>
      <c r="D61" s="353">
        <v>20941</v>
      </c>
      <c r="E61" s="353">
        <v>5293</v>
      </c>
      <c r="F61" s="353"/>
      <c r="G61" s="353">
        <v>0</v>
      </c>
      <c r="H61" s="374">
        <f t="shared" si="3"/>
        <v>26561</v>
      </c>
      <c r="I61" s="375">
        <f>AT26A_NoWD_UPS!$J$22</f>
        <v>253</v>
      </c>
      <c r="J61" s="351">
        <f t="shared" si="4"/>
        <v>1007.99</v>
      </c>
      <c r="K61" s="355">
        <f t="shared" si="5"/>
        <v>675.35299999999995</v>
      </c>
      <c r="L61" s="355">
        <f t="shared" si="6"/>
        <v>332.637</v>
      </c>
      <c r="M61" s="413"/>
      <c r="N61" s="351">
        <f t="shared" si="7"/>
        <v>67.198999999999998</v>
      </c>
      <c r="O61" s="355">
        <f t="shared" si="8"/>
        <v>67.198999999999998</v>
      </c>
      <c r="P61" s="355">
        <v>0</v>
      </c>
      <c r="Q61" s="355">
        <v>0</v>
      </c>
      <c r="R61" s="355">
        <v>0</v>
      </c>
      <c r="S61" s="413">
        <v>0</v>
      </c>
      <c r="T61" s="545">
        <v>1500</v>
      </c>
      <c r="U61" s="545">
        <f t="shared" si="9"/>
        <v>15.12</v>
      </c>
    </row>
    <row r="62" spans="1:21" ht="12.75">
      <c r="A62" s="353">
        <f>AT3A_Schools_PS!A62</f>
        <v>53</v>
      </c>
      <c r="B62" s="353" t="str">
        <f>AT3A_Schools_PS!B62</f>
        <v>53-MATHURA</v>
      </c>
      <c r="C62" s="353">
        <v>396</v>
      </c>
      <c r="D62" s="353">
        <v>23064</v>
      </c>
      <c r="E62" s="353">
        <v>9450</v>
      </c>
      <c r="F62" s="353"/>
      <c r="G62" s="353">
        <v>0</v>
      </c>
      <c r="H62" s="374">
        <f t="shared" si="3"/>
        <v>32910</v>
      </c>
      <c r="I62" s="375">
        <f>AT26A_NoWD_UPS!$J$22</f>
        <v>253</v>
      </c>
      <c r="J62" s="351">
        <f t="shared" si="4"/>
        <v>1248.9349999999999</v>
      </c>
      <c r="K62" s="355">
        <f t="shared" si="5"/>
        <v>836.78599999999994</v>
      </c>
      <c r="L62" s="355">
        <f t="shared" si="6"/>
        <v>412.149</v>
      </c>
      <c r="M62" s="413"/>
      <c r="N62" s="351">
        <f t="shared" si="7"/>
        <v>83.262</v>
      </c>
      <c r="O62" s="355">
        <f t="shared" si="8"/>
        <v>83.262</v>
      </c>
      <c r="P62" s="355">
        <v>0</v>
      </c>
      <c r="Q62" s="355">
        <v>0</v>
      </c>
      <c r="R62" s="355">
        <v>0</v>
      </c>
      <c r="S62" s="413">
        <v>0</v>
      </c>
      <c r="T62" s="545">
        <v>1500</v>
      </c>
      <c r="U62" s="545">
        <f t="shared" si="9"/>
        <v>18.73</v>
      </c>
    </row>
    <row r="63" spans="1:21" ht="12.75">
      <c r="A63" s="353">
        <f>AT3A_Schools_PS!A63</f>
        <v>54</v>
      </c>
      <c r="B63" s="353" t="str">
        <f>AT3A_Schools_PS!B63</f>
        <v>54-MAU</v>
      </c>
      <c r="C63" s="353">
        <v>32</v>
      </c>
      <c r="D63" s="353">
        <v>22220</v>
      </c>
      <c r="E63" s="353">
        <v>15422</v>
      </c>
      <c r="F63" s="353"/>
      <c r="G63" s="353">
        <v>5804</v>
      </c>
      <c r="H63" s="374">
        <f t="shared" si="3"/>
        <v>43478</v>
      </c>
      <c r="I63" s="375">
        <f>AT26A_NoWD_UPS!$J$22</f>
        <v>253</v>
      </c>
      <c r="J63" s="351">
        <f t="shared" si="4"/>
        <v>1649.99</v>
      </c>
      <c r="K63" s="355">
        <f t="shared" si="5"/>
        <v>1105.4929999999999</v>
      </c>
      <c r="L63" s="355">
        <f t="shared" si="6"/>
        <v>544.49699999999996</v>
      </c>
      <c r="M63" s="413"/>
      <c r="N63" s="351">
        <f t="shared" si="7"/>
        <v>109.999</v>
      </c>
      <c r="O63" s="355">
        <f t="shared" si="8"/>
        <v>109.999</v>
      </c>
      <c r="P63" s="355">
        <v>0</v>
      </c>
      <c r="Q63" s="355">
        <v>0</v>
      </c>
      <c r="R63" s="355">
        <v>0</v>
      </c>
      <c r="S63" s="413">
        <v>0</v>
      </c>
      <c r="T63" s="545">
        <v>1500</v>
      </c>
      <c r="U63" s="545">
        <f t="shared" si="9"/>
        <v>24.75</v>
      </c>
    </row>
    <row r="64" spans="1:21" ht="12.75">
      <c r="A64" s="353">
        <f>AT3A_Schools_PS!A64</f>
        <v>55</v>
      </c>
      <c r="B64" s="353" t="str">
        <f>AT3A_Schools_PS!B64</f>
        <v>55-MEERUT</v>
      </c>
      <c r="C64" s="353">
        <v>825</v>
      </c>
      <c r="D64" s="353">
        <v>15274</v>
      </c>
      <c r="E64" s="353">
        <v>22846</v>
      </c>
      <c r="F64" s="353"/>
      <c r="G64" s="353">
        <v>72</v>
      </c>
      <c r="H64" s="374">
        <f t="shared" si="3"/>
        <v>39017</v>
      </c>
      <c r="I64" s="375">
        <f>AT26A_NoWD_UPS!$J$22</f>
        <v>253</v>
      </c>
      <c r="J64" s="351">
        <f t="shared" si="4"/>
        <v>1480.6949999999999</v>
      </c>
      <c r="K64" s="355">
        <f t="shared" si="5"/>
        <v>992.06600000000003</v>
      </c>
      <c r="L64" s="355">
        <f t="shared" si="6"/>
        <v>488.62900000000002</v>
      </c>
      <c r="M64" s="413"/>
      <c r="N64" s="351">
        <f t="shared" si="7"/>
        <v>98.712999999999994</v>
      </c>
      <c r="O64" s="355">
        <f t="shared" si="8"/>
        <v>98.712999999999994</v>
      </c>
      <c r="P64" s="355">
        <v>0</v>
      </c>
      <c r="Q64" s="355">
        <v>0</v>
      </c>
      <c r="R64" s="355">
        <v>0</v>
      </c>
      <c r="S64" s="413">
        <v>0</v>
      </c>
      <c r="T64" s="545">
        <v>1500</v>
      </c>
      <c r="U64" s="545">
        <f t="shared" si="9"/>
        <v>22.21</v>
      </c>
    </row>
    <row r="65" spans="1:21" ht="12.75">
      <c r="A65" s="353">
        <f>AT3A_Schools_PS!A65</f>
        <v>56</v>
      </c>
      <c r="B65" s="353" t="str">
        <f>AT3A_Schools_PS!B65</f>
        <v>56-MIRZAPUR</v>
      </c>
      <c r="C65" s="353">
        <v>689</v>
      </c>
      <c r="D65" s="353">
        <v>46494</v>
      </c>
      <c r="E65" s="353">
        <v>11167</v>
      </c>
      <c r="F65" s="353"/>
      <c r="G65" s="353">
        <v>399</v>
      </c>
      <c r="H65" s="374">
        <f t="shared" si="3"/>
        <v>58749</v>
      </c>
      <c r="I65" s="375">
        <f>AT26A_NoWD_UPS!$J$22</f>
        <v>253</v>
      </c>
      <c r="J65" s="351">
        <f t="shared" si="4"/>
        <v>2229.5250000000001</v>
      </c>
      <c r="K65" s="355">
        <f t="shared" si="5"/>
        <v>1493.7819999999999</v>
      </c>
      <c r="L65" s="355">
        <f t="shared" si="6"/>
        <v>735.74300000000005</v>
      </c>
      <c r="M65" s="413"/>
      <c r="N65" s="351">
        <f t="shared" si="7"/>
        <v>148.63499999999999</v>
      </c>
      <c r="O65" s="355">
        <f t="shared" si="8"/>
        <v>148.63499999999999</v>
      </c>
      <c r="P65" s="355">
        <v>0</v>
      </c>
      <c r="Q65" s="355">
        <v>0</v>
      </c>
      <c r="R65" s="355">
        <v>0</v>
      </c>
      <c r="S65" s="413">
        <v>0</v>
      </c>
      <c r="T65" s="545">
        <v>1500</v>
      </c>
      <c r="U65" s="545">
        <f t="shared" si="9"/>
        <v>33.44</v>
      </c>
    </row>
    <row r="66" spans="1:21" ht="12.75">
      <c r="A66" s="353">
        <f>AT3A_Schools_PS!A66</f>
        <v>57</v>
      </c>
      <c r="B66" s="353" t="str">
        <f>AT3A_Schools_PS!B66</f>
        <v>57-MORADABAD</v>
      </c>
      <c r="C66" s="353">
        <v>1327</v>
      </c>
      <c r="D66" s="353">
        <v>21686</v>
      </c>
      <c r="E66" s="353">
        <v>14341</v>
      </c>
      <c r="F66" s="353"/>
      <c r="G66" s="353">
        <v>152</v>
      </c>
      <c r="H66" s="374">
        <f t="shared" si="3"/>
        <v>37506</v>
      </c>
      <c r="I66" s="375">
        <f>AT26A_NoWD_UPS!$J$22</f>
        <v>253</v>
      </c>
      <c r="J66" s="351">
        <f t="shared" si="4"/>
        <v>1423.3530000000001</v>
      </c>
      <c r="K66" s="355">
        <f t="shared" si="5"/>
        <v>953.64700000000005</v>
      </c>
      <c r="L66" s="355">
        <f t="shared" si="6"/>
        <v>469.70600000000002</v>
      </c>
      <c r="M66" s="413"/>
      <c r="N66" s="351">
        <f t="shared" si="7"/>
        <v>94.89</v>
      </c>
      <c r="O66" s="355">
        <f t="shared" si="8"/>
        <v>94.89</v>
      </c>
      <c r="P66" s="355">
        <v>0</v>
      </c>
      <c r="Q66" s="355">
        <v>0</v>
      </c>
      <c r="R66" s="355">
        <v>0</v>
      </c>
      <c r="S66" s="413">
        <v>0</v>
      </c>
      <c r="T66" s="545">
        <v>1500</v>
      </c>
      <c r="U66" s="545">
        <f t="shared" si="9"/>
        <v>21.35</v>
      </c>
    </row>
    <row r="67" spans="1:21" ht="12.75">
      <c r="A67" s="353">
        <f>AT3A_Schools_PS!A67</f>
        <v>58</v>
      </c>
      <c r="B67" s="353" t="str">
        <f>AT3A_Schools_PS!B67</f>
        <v>58-MUZAFFARNAGAR</v>
      </c>
      <c r="C67" s="353">
        <v>32</v>
      </c>
      <c r="D67" s="353">
        <v>19016</v>
      </c>
      <c r="E67" s="353">
        <v>3444</v>
      </c>
      <c r="F67" s="353"/>
      <c r="G67" s="353">
        <v>0</v>
      </c>
      <c r="H67" s="374">
        <f t="shared" si="3"/>
        <v>22492</v>
      </c>
      <c r="I67" s="375">
        <f>AT26A_NoWD_UPS!$J$22</f>
        <v>253</v>
      </c>
      <c r="J67" s="351">
        <f t="shared" si="4"/>
        <v>853.57100000000003</v>
      </c>
      <c r="K67" s="355">
        <f t="shared" si="5"/>
        <v>571.89300000000003</v>
      </c>
      <c r="L67" s="355">
        <f t="shared" si="6"/>
        <v>281.678</v>
      </c>
      <c r="M67" s="413"/>
      <c r="N67" s="351">
        <f t="shared" si="7"/>
        <v>56.905000000000001</v>
      </c>
      <c r="O67" s="355">
        <f t="shared" si="8"/>
        <v>56.905000000000001</v>
      </c>
      <c r="P67" s="355">
        <v>0</v>
      </c>
      <c r="Q67" s="355">
        <v>0</v>
      </c>
      <c r="R67" s="355">
        <v>0</v>
      </c>
      <c r="S67" s="413">
        <v>0</v>
      </c>
      <c r="T67" s="545">
        <v>1500</v>
      </c>
      <c r="U67" s="545">
        <f t="shared" si="9"/>
        <v>12.8</v>
      </c>
    </row>
    <row r="68" spans="1:21" ht="12.75">
      <c r="A68" s="353">
        <f>AT3A_Schools_PS!A68</f>
        <v>59</v>
      </c>
      <c r="B68" s="353" t="str">
        <f>AT3A_Schools_PS!B68</f>
        <v>59-PILIBHIT</v>
      </c>
      <c r="C68" s="353">
        <v>1345</v>
      </c>
      <c r="D68" s="353">
        <v>30836</v>
      </c>
      <c r="E68" s="353">
        <v>3028</v>
      </c>
      <c r="F68" s="353"/>
      <c r="G68" s="353">
        <v>0</v>
      </c>
      <c r="H68" s="374">
        <f t="shared" si="3"/>
        <v>35209</v>
      </c>
      <c r="I68" s="375">
        <f>AT26A_NoWD_UPS!$J$22</f>
        <v>253</v>
      </c>
      <c r="J68" s="351">
        <f t="shared" si="4"/>
        <v>1336.182</v>
      </c>
      <c r="K68" s="355">
        <f t="shared" si="5"/>
        <v>895.24199999999996</v>
      </c>
      <c r="L68" s="355">
        <f t="shared" si="6"/>
        <v>440.94</v>
      </c>
      <c r="M68" s="413"/>
      <c r="N68" s="351">
        <f t="shared" si="7"/>
        <v>89.078999999999994</v>
      </c>
      <c r="O68" s="355">
        <f t="shared" si="8"/>
        <v>89.078999999999994</v>
      </c>
      <c r="P68" s="355">
        <v>0</v>
      </c>
      <c r="Q68" s="355">
        <v>0</v>
      </c>
      <c r="R68" s="355">
        <v>0</v>
      </c>
      <c r="S68" s="413">
        <v>0</v>
      </c>
      <c r="T68" s="545">
        <v>1500</v>
      </c>
      <c r="U68" s="545">
        <f t="shared" si="9"/>
        <v>20.04</v>
      </c>
    </row>
    <row r="69" spans="1:21" ht="12.75">
      <c r="A69" s="353">
        <f>AT3A_Schools_PS!A69</f>
        <v>60</v>
      </c>
      <c r="B69" s="353" t="str">
        <f>AT3A_Schools_PS!B69</f>
        <v>60-PRATAPGARH</v>
      </c>
      <c r="C69" s="353">
        <v>1169</v>
      </c>
      <c r="D69" s="353">
        <v>36037</v>
      </c>
      <c r="E69" s="353">
        <v>27468</v>
      </c>
      <c r="F69" s="353"/>
      <c r="G69" s="353">
        <v>428</v>
      </c>
      <c r="H69" s="374">
        <f t="shared" si="3"/>
        <v>65102</v>
      </c>
      <c r="I69" s="375">
        <f>AT26A_NoWD_UPS!$J$22</f>
        <v>253</v>
      </c>
      <c r="J69" s="351">
        <f t="shared" si="4"/>
        <v>2470.6210000000001</v>
      </c>
      <c r="K69" s="355">
        <f t="shared" si="5"/>
        <v>1655.316</v>
      </c>
      <c r="L69" s="355">
        <f t="shared" si="6"/>
        <v>815.30499999999995</v>
      </c>
      <c r="M69" s="413"/>
      <c r="N69" s="351">
        <f t="shared" si="7"/>
        <v>164.708</v>
      </c>
      <c r="O69" s="355">
        <f t="shared" si="8"/>
        <v>164.708</v>
      </c>
      <c r="P69" s="355">
        <v>0</v>
      </c>
      <c r="Q69" s="355">
        <v>0</v>
      </c>
      <c r="R69" s="355">
        <v>0</v>
      </c>
      <c r="S69" s="413">
        <v>0</v>
      </c>
      <c r="T69" s="545">
        <v>1500</v>
      </c>
      <c r="U69" s="545">
        <f t="shared" si="9"/>
        <v>37.06</v>
      </c>
    </row>
    <row r="70" spans="1:21" ht="12.75">
      <c r="A70" s="353">
        <f>AT3A_Schools_PS!A70</f>
        <v>61</v>
      </c>
      <c r="B70" s="353" t="str">
        <f>AT3A_Schools_PS!B70</f>
        <v>61-RAI BAREILY</v>
      </c>
      <c r="C70" s="353">
        <v>821</v>
      </c>
      <c r="D70" s="353">
        <v>38632</v>
      </c>
      <c r="E70" s="353">
        <v>10406</v>
      </c>
      <c r="F70" s="353"/>
      <c r="G70" s="353">
        <v>0</v>
      </c>
      <c r="H70" s="374">
        <f t="shared" si="3"/>
        <v>49859</v>
      </c>
      <c r="I70" s="375">
        <f>AT26A_NoWD_UPS!$J$22</f>
        <v>253</v>
      </c>
      <c r="J70" s="351">
        <f t="shared" si="4"/>
        <v>1892.1489999999999</v>
      </c>
      <c r="K70" s="355">
        <f t="shared" si="5"/>
        <v>1267.74</v>
      </c>
      <c r="L70" s="355">
        <f t="shared" si="6"/>
        <v>624.40899999999999</v>
      </c>
      <c r="M70" s="413"/>
      <c r="N70" s="351">
        <f t="shared" si="7"/>
        <v>126.143</v>
      </c>
      <c r="O70" s="355">
        <f t="shared" si="8"/>
        <v>126.143</v>
      </c>
      <c r="P70" s="355">
        <v>0</v>
      </c>
      <c r="Q70" s="355">
        <v>0</v>
      </c>
      <c r="R70" s="355">
        <v>0</v>
      </c>
      <c r="S70" s="413">
        <v>0</v>
      </c>
      <c r="T70" s="545">
        <v>1500</v>
      </c>
      <c r="U70" s="545">
        <f t="shared" si="9"/>
        <v>28.38</v>
      </c>
    </row>
    <row r="71" spans="1:21" ht="12.75">
      <c r="A71" s="353">
        <f>AT3A_Schools_PS!A71</f>
        <v>62</v>
      </c>
      <c r="B71" s="353" t="str">
        <f>AT3A_Schools_PS!B71</f>
        <v>62-RAMPUR</v>
      </c>
      <c r="C71" s="353">
        <v>2826</v>
      </c>
      <c r="D71" s="353">
        <v>21245</v>
      </c>
      <c r="E71" s="353">
        <v>5594</v>
      </c>
      <c r="F71" s="353"/>
      <c r="G71" s="353">
        <v>0</v>
      </c>
      <c r="H71" s="374">
        <f t="shared" si="3"/>
        <v>29665</v>
      </c>
      <c r="I71" s="375">
        <f>AT26A_NoWD_UPS!$J$22</f>
        <v>253</v>
      </c>
      <c r="J71" s="351">
        <f t="shared" si="4"/>
        <v>1125.787</v>
      </c>
      <c r="K71" s="355">
        <f t="shared" si="5"/>
        <v>754.27700000000004</v>
      </c>
      <c r="L71" s="355">
        <f t="shared" si="6"/>
        <v>371.51</v>
      </c>
      <c r="M71" s="413"/>
      <c r="N71" s="351">
        <f t="shared" si="7"/>
        <v>75.052000000000007</v>
      </c>
      <c r="O71" s="355">
        <f t="shared" si="8"/>
        <v>75.052000000000007</v>
      </c>
      <c r="P71" s="355">
        <v>0</v>
      </c>
      <c r="Q71" s="355">
        <v>0</v>
      </c>
      <c r="R71" s="355">
        <v>0</v>
      </c>
      <c r="S71" s="413">
        <v>0</v>
      </c>
      <c r="T71" s="545">
        <v>1500</v>
      </c>
      <c r="U71" s="545">
        <f t="shared" si="9"/>
        <v>16.89</v>
      </c>
    </row>
    <row r="72" spans="1:21" ht="12.75">
      <c r="A72" s="353">
        <f>AT3A_Schools_PS!A72</f>
        <v>63</v>
      </c>
      <c r="B72" s="353" t="str">
        <f>AT3A_Schools_PS!B72</f>
        <v>63-SAHARANPUR</v>
      </c>
      <c r="C72" s="353">
        <v>674</v>
      </c>
      <c r="D72" s="353">
        <v>26918</v>
      </c>
      <c r="E72" s="353">
        <v>20798</v>
      </c>
      <c r="F72" s="353"/>
      <c r="G72" s="353">
        <v>0</v>
      </c>
      <c r="H72" s="374">
        <f t="shared" si="3"/>
        <v>48390</v>
      </c>
      <c r="I72" s="375">
        <f>AT26A_NoWD_UPS!$J$22</f>
        <v>253</v>
      </c>
      <c r="J72" s="351">
        <f t="shared" si="4"/>
        <v>1836.4010000000001</v>
      </c>
      <c r="K72" s="355">
        <f t="shared" si="5"/>
        <v>1230.3889999999999</v>
      </c>
      <c r="L72" s="355">
        <f t="shared" si="6"/>
        <v>606.01199999999994</v>
      </c>
      <c r="M72" s="413"/>
      <c r="N72" s="351">
        <f t="shared" si="7"/>
        <v>122.42700000000001</v>
      </c>
      <c r="O72" s="355">
        <f t="shared" si="8"/>
        <v>122.42700000000001</v>
      </c>
      <c r="P72" s="355">
        <v>0</v>
      </c>
      <c r="Q72" s="355">
        <v>0</v>
      </c>
      <c r="R72" s="355">
        <v>0</v>
      </c>
      <c r="S72" s="413">
        <v>0</v>
      </c>
      <c r="T72" s="545">
        <v>1500</v>
      </c>
      <c r="U72" s="545">
        <f t="shared" si="9"/>
        <v>27.55</v>
      </c>
    </row>
    <row r="73" spans="1:21" ht="12.75">
      <c r="A73" s="353">
        <f>AT3A_Schools_PS!A73</f>
        <v>64</v>
      </c>
      <c r="B73" s="353" t="str">
        <f>AT3A_Schools_PS!B73</f>
        <v>64-SANTKABIR NAGAR</v>
      </c>
      <c r="C73" s="353">
        <v>291</v>
      </c>
      <c r="D73" s="353">
        <v>18813</v>
      </c>
      <c r="E73" s="353">
        <v>10057</v>
      </c>
      <c r="F73" s="353"/>
      <c r="G73" s="353">
        <v>1319</v>
      </c>
      <c r="H73" s="374">
        <f t="shared" si="3"/>
        <v>30480</v>
      </c>
      <c r="I73" s="375">
        <f>AT26A_NoWD_UPS!$J$22</f>
        <v>253</v>
      </c>
      <c r="J73" s="351">
        <f t="shared" si="4"/>
        <v>1156.7159999999999</v>
      </c>
      <c r="K73" s="355">
        <f t="shared" si="5"/>
        <v>775</v>
      </c>
      <c r="L73" s="355">
        <f t="shared" si="6"/>
        <v>381.71600000000001</v>
      </c>
      <c r="M73" s="413"/>
      <c r="N73" s="351">
        <f t="shared" si="7"/>
        <v>77.114000000000004</v>
      </c>
      <c r="O73" s="355">
        <f t="shared" si="8"/>
        <v>77.114000000000004</v>
      </c>
      <c r="P73" s="355">
        <v>0</v>
      </c>
      <c r="Q73" s="355">
        <v>0</v>
      </c>
      <c r="R73" s="355">
        <v>0</v>
      </c>
      <c r="S73" s="413">
        <v>0</v>
      </c>
      <c r="T73" s="545">
        <v>1500</v>
      </c>
      <c r="U73" s="545">
        <f t="shared" si="9"/>
        <v>17.350000000000001</v>
      </c>
    </row>
    <row r="74" spans="1:21" ht="12.75">
      <c r="A74" s="353">
        <f>AT3A_Schools_PS!A74</f>
        <v>65</v>
      </c>
      <c r="B74" s="353" t="str">
        <f>AT3A_Schools_PS!B74</f>
        <v>65-SHAHJAHANPUR</v>
      </c>
      <c r="C74" s="353">
        <v>1173</v>
      </c>
      <c r="D74" s="353">
        <v>52327</v>
      </c>
      <c r="E74" s="353">
        <v>9253</v>
      </c>
      <c r="F74" s="353"/>
      <c r="G74" s="353">
        <v>314</v>
      </c>
      <c r="H74" s="374">
        <f t="shared" si="3"/>
        <v>63067</v>
      </c>
      <c r="I74" s="375">
        <f>AT26A_NoWD_UPS!$J$22</f>
        <v>253</v>
      </c>
      <c r="J74" s="351">
        <f t="shared" si="4"/>
        <v>2393.393</v>
      </c>
      <c r="K74" s="355">
        <f t="shared" si="5"/>
        <v>1603.5730000000001</v>
      </c>
      <c r="L74" s="355">
        <f t="shared" si="6"/>
        <v>789.82</v>
      </c>
      <c r="M74" s="413"/>
      <c r="N74" s="351">
        <f t="shared" si="7"/>
        <v>159.56</v>
      </c>
      <c r="O74" s="355">
        <f t="shared" si="8"/>
        <v>159.56</v>
      </c>
      <c r="P74" s="355">
        <v>0</v>
      </c>
      <c r="Q74" s="355">
        <v>0</v>
      </c>
      <c r="R74" s="355">
        <v>0</v>
      </c>
      <c r="S74" s="413">
        <v>0</v>
      </c>
      <c r="T74" s="545">
        <v>1500</v>
      </c>
      <c r="U74" s="545">
        <f t="shared" si="9"/>
        <v>35.9</v>
      </c>
    </row>
    <row r="75" spans="1:21" ht="12.75">
      <c r="A75" s="353">
        <f>AT3A_Schools_PS!A75</f>
        <v>66</v>
      </c>
      <c r="B75" s="353" t="str">
        <f>AT3A_Schools_PS!B75</f>
        <v>66-SHRAWASTI</v>
      </c>
      <c r="C75" s="353">
        <v>0</v>
      </c>
      <c r="D75" s="353">
        <v>16987</v>
      </c>
      <c r="E75" s="353">
        <v>2929</v>
      </c>
      <c r="F75" s="353"/>
      <c r="G75" s="353">
        <v>0</v>
      </c>
      <c r="H75" s="374">
        <f t="shared" si="3"/>
        <v>19916</v>
      </c>
      <c r="I75" s="375">
        <f>AT26A_NoWD_UPS!$J$22</f>
        <v>253</v>
      </c>
      <c r="J75" s="351">
        <f t="shared" si="4"/>
        <v>755.81200000000001</v>
      </c>
      <c r="K75" s="355">
        <f t="shared" si="5"/>
        <v>506.39400000000001</v>
      </c>
      <c r="L75" s="355">
        <f t="shared" si="6"/>
        <v>249.41800000000001</v>
      </c>
      <c r="M75" s="413"/>
      <c r="N75" s="351">
        <f t="shared" ref="N75:N84" si="10">ROUND(H75*I75*0.00003/3,3)</f>
        <v>50.387</v>
      </c>
      <c r="O75" s="355">
        <f t="shared" ref="O75:O84" si="11">N75</f>
        <v>50.387</v>
      </c>
      <c r="P75" s="355">
        <v>0</v>
      </c>
      <c r="Q75" s="355">
        <v>0</v>
      </c>
      <c r="R75" s="355">
        <v>0</v>
      </c>
      <c r="S75" s="413">
        <v>0</v>
      </c>
      <c r="T75" s="545">
        <v>1500</v>
      </c>
      <c r="U75" s="545">
        <f t="shared" ref="U75:U84" si="12">ROUND(J75*T75/100000,2)</f>
        <v>11.34</v>
      </c>
    </row>
    <row r="76" spans="1:21" ht="12.75">
      <c r="A76" s="353">
        <f>AT3A_Schools_PS!A76</f>
        <v>67</v>
      </c>
      <c r="B76" s="353" t="str">
        <f>AT3A_Schools_PS!B76</f>
        <v>67-SIDDHARTHNAGAR</v>
      </c>
      <c r="C76" s="353">
        <v>392</v>
      </c>
      <c r="D76" s="353">
        <v>42459</v>
      </c>
      <c r="E76" s="353">
        <v>12478</v>
      </c>
      <c r="F76" s="353"/>
      <c r="G76" s="353">
        <v>1208</v>
      </c>
      <c r="H76" s="374">
        <f t="shared" si="3"/>
        <v>56537</v>
      </c>
      <c r="I76" s="375">
        <f>AT26A_NoWD_UPS!$J$22</f>
        <v>253</v>
      </c>
      <c r="J76" s="351">
        <f t="shared" si="4"/>
        <v>2145.5790000000002</v>
      </c>
      <c r="K76" s="355">
        <f t="shared" si="5"/>
        <v>1437.538</v>
      </c>
      <c r="L76" s="355">
        <f t="shared" si="6"/>
        <v>708.04100000000005</v>
      </c>
      <c r="M76" s="413"/>
      <c r="N76" s="351">
        <f t="shared" si="10"/>
        <v>143.03899999999999</v>
      </c>
      <c r="O76" s="355">
        <f t="shared" si="11"/>
        <v>143.03899999999999</v>
      </c>
      <c r="P76" s="355">
        <v>0</v>
      </c>
      <c r="Q76" s="355">
        <v>0</v>
      </c>
      <c r="R76" s="355">
        <v>0</v>
      </c>
      <c r="S76" s="413">
        <v>0</v>
      </c>
      <c r="T76" s="545">
        <v>1500</v>
      </c>
      <c r="U76" s="545">
        <f t="shared" si="12"/>
        <v>32.18</v>
      </c>
    </row>
    <row r="77" spans="1:21" ht="12.75">
      <c r="A77" s="353">
        <f>AT3A_Schools_PS!A77</f>
        <v>68</v>
      </c>
      <c r="B77" s="353" t="str">
        <f>AT3A_Schools_PS!B77</f>
        <v>68-SITAPUR</v>
      </c>
      <c r="C77" s="353">
        <v>1403</v>
      </c>
      <c r="D77" s="353">
        <v>65301</v>
      </c>
      <c r="E77" s="353">
        <v>19994</v>
      </c>
      <c r="F77" s="353"/>
      <c r="G77" s="353">
        <v>679</v>
      </c>
      <c r="H77" s="374">
        <f t="shared" si="3"/>
        <v>87377</v>
      </c>
      <c r="I77" s="375">
        <f>AT26A_NoWD_UPS!$J$22</f>
        <v>253</v>
      </c>
      <c r="J77" s="351">
        <f t="shared" si="4"/>
        <v>3315.9569999999999</v>
      </c>
      <c r="K77" s="355">
        <f t="shared" si="5"/>
        <v>2221.6909999999998</v>
      </c>
      <c r="L77" s="355">
        <f t="shared" si="6"/>
        <v>1094.2660000000001</v>
      </c>
      <c r="M77" s="413"/>
      <c r="N77" s="351">
        <f t="shared" si="10"/>
        <v>221.06399999999999</v>
      </c>
      <c r="O77" s="355">
        <f t="shared" si="11"/>
        <v>221.06399999999999</v>
      </c>
      <c r="P77" s="355">
        <v>0</v>
      </c>
      <c r="Q77" s="355">
        <v>0</v>
      </c>
      <c r="R77" s="355">
        <v>0</v>
      </c>
      <c r="S77" s="413">
        <v>0</v>
      </c>
      <c r="T77" s="545">
        <v>1500</v>
      </c>
      <c r="U77" s="545">
        <f t="shared" si="12"/>
        <v>49.74</v>
      </c>
    </row>
    <row r="78" spans="1:21" ht="12.75">
      <c r="A78" s="353">
        <f>AT3A_Schools_PS!A78</f>
        <v>69</v>
      </c>
      <c r="B78" s="353" t="str">
        <f>AT3A_Schools_PS!B78</f>
        <v>69-SONBHADRA</v>
      </c>
      <c r="C78" s="353">
        <v>1868</v>
      </c>
      <c r="D78" s="353">
        <v>44592</v>
      </c>
      <c r="E78" s="353">
        <v>2417</v>
      </c>
      <c r="F78" s="353"/>
      <c r="G78" s="353">
        <v>0</v>
      </c>
      <c r="H78" s="374">
        <f t="shared" si="3"/>
        <v>48877</v>
      </c>
      <c r="I78" s="375">
        <f>AT26A_NoWD_UPS!$J$22</f>
        <v>253</v>
      </c>
      <c r="J78" s="351">
        <f t="shared" si="4"/>
        <v>1854.8820000000001</v>
      </c>
      <c r="K78" s="355">
        <f t="shared" si="5"/>
        <v>1242.771</v>
      </c>
      <c r="L78" s="355">
        <f t="shared" si="6"/>
        <v>612.11099999999999</v>
      </c>
      <c r="M78" s="413"/>
      <c r="N78" s="351">
        <f t="shared" si="10"/>
        <v>123.65900000000001</v>
      </c>
      <c r="O78" s="355">
        <f t="shared" si="11"/>
        <v>123.65900000000001</v>
      </c>
      <c r="P78" s="355">
        <v>0</v>
      </c>
      <c r="Q78" s="355">
        <v>0</v>
      </c>
      <c r="R78" s="355">
        <v>0</v>
      </c>
      <c r="S78" s="413">
        <v>0</v>
      </c>
      <c r="T78" s="545">
        <v>1500</v>
      </c>
      <c r="U78" s="545">
        <f t="shared" si="12"/>
        <v>27.82</v>
      </c>
    </row>
    <row r="79" spans="1:21" ht="12.75">
      <c r="A79" s="353">
        <f>AT3A_Schools_PS!A79</f>
        <v>70</v>
      </c>
      <c r="B79" s="353" t="str">
        <f>AT3A_Schools_PS!B79</f>
        <v>70-SULTANPUR</v>
      </c>
      <c r="C79" s="353">
        <v>553</v>
      </c>
      <c r="D79" s="353">
        <v>39740</v>
      </c>
      <c r="E79" s="353">
        <v>17669</v>
      </c>
      <c r="F79" s="353"/>
      <c r="G79" s="353">
        <v>525</v>
      </c>
      <c r="H79" s="374">
        <f t="shared" si="3"/>
        <v>58487</v>
      </c>
      <c r="I79" s="375">
        <f>AT26A_NoWD_UPS!$J$22</f>
        <v>253</v>
      </c>
      <c r="J79" s="351">
        <f t="shared" si="4"/>
        <v>2219.5819999999999</v>
      </c>
      <c r="K79" s="355">
        <f t="shared" si="5"/>
        <v>1487.12</v>
      </c>
      <c r="L79" s="355">
        <f t="shared" si="6"/>
        <v>732.46199999999999</v>
      </c>
      <c r="M79" s="413"/>
      <c r="N79" s="351">
        <f t="shared" si="10"/>
        <v>147.97200000000001</v>
      </c>
      <c r="O79" s="355">
        <f t="shared" si="11"/>
        <v>147.97200000000001</v>
      </c>
      <c r="P79" s="355">
        <v>0</v>
      </c>
      <c r="Q79" s="355">
        <v>0</v>
      </c>
      <c r="R79" s="355">
        <v>0</v>
      </c>
      <c r="S79" s="413">
        <v>0</v>
      </c>
      <c r="T79" s="545">
        <v>1500</v>
      </c>
      <c r="U79" s="545">
        <f t="shared" si="12"/>
        <v>33.29</v>
      </c>
    </row>
    <row r="80" spans="1:21" ht="12.75">
      <c r="A80" s="353">
        <f>AT3A_Schools_PS!A80</f>
        <v>71</v>
      </c>
      <c r="B80" s="353" t="str">
        <f>AT3A_Schools_PS!B80</f>
        <v>71-UNNAO</v>
      </c>
      <c r="C80" s="353">
        <v>551</v>
      </c>
      <c r="D80" s="353">
        <v>40692</v>
      </c>
      <c r="E80" s="353">
        <v>7444</v>
      </c>
      <c r="F80" s="353"/>
      <c r="G80" s="353">
        <v>0</v>
      </c>
      <c r="H80" s="374">
        <f t="shared" si="3"/>
        <v>48687</v>
      </c>
      <c r="I80" s="375">
        <f>AT26A_NoWD_UPS!$J$22</f>
        <v>253</v>
      </c>
      <c r="J80" s="351">
        <f t="shared" si="4"/>
        <v>1847.672</v>
      </c>
      <c r="K80" s="355">
        <f t="shared" si="5"/>
        <v>1237.94</v>
      </c>
      <c r="L80" s="355">
        <f t="shared" si="6"/>
        <v>609.73199999999997</v>
      </c>
      <c r="M80" s="413"/>
      <c r="N80" s="351">
        <f t="shared" si="10"/>
        <v>123.178</v>
      </c>
      <c r="O80" s="355">
        <f t="shared" si="11"/>
        <v>123.178</v>
      </c>
      <c r="P80" s="355">
        <v>0</v>
      </c>
      <c r="Q80" s="355">
        <v>0</v>
      </c>
      <c r="R80" s="355">
        <v>0</v>
      </c>
      <c r="S80" s="413">
        <v>0</v>
      </c>
      <c r="T80" s="545">
        <v>1500</v>
      </c>
      <c r="U80" s="545">
        <f t="shared" si="12"/>
        <v>27.72</v>
      </c>
    </row>
    <row r="81" spans="1:21" ht="12.75">
      <c r="A81" s="353">
        <f>AT3A_Schools_PS!A81</f>
        <v>72</v>
      </c>
      <c r="B81" s="353" t="str">
        <f>AT3A_Schools_PS!B81</f>
        <v>72-VARANASI</v>
      </c>
      <c r="C81" s="353">
        <v>1308</v>
      </c>
      <c r="D81" s="353">
        <v>27206</v>
      </c>
      <c r="E81" s="353">
        <v>20181</v>
      </c>
      <c r="F81" s="353"/>
      <c r="G81" s="353">
        <v>4145</v>
      </c>
      <c r="H81" s="374">
        <f t="shared" si="3"/>
        <v>52840</v>
      </c>
      <c r="I81" s="375">
        <f>AT26A_NoWD_UPS!$J$22</f>
        <v>253</v>
      </c>
      <c r="J81" s="351">
        <f t="shared" si="4"/>
        <v>2005.278</v>
      </c>
      <c r="K81" s="355">
        <f t="shared" si="5"/>
        <v>1343.5360000000001</v>
      </c>
      <c r="L81" s="355">
        <f t="shared" si="6"/>
        <v>661.74199999999996</v>
      </c>
      <c r="M81" s="413"/>
      <c r="N81" s="351">
        <f t="shared" si="10"/>
        <v>133.685</v>
      </c>
      <c r="O81" s="355">
        <f t="shared" si="11"/>
        <v>133.685</v>
      </c>
      <c r="P81" s="355">
        <v>0</v>
      </c>
      <c r="Q81" s="355">
        <v>0</v>
      </c>
      <c r="R81" s="355">
        <v>0</v>
      </c>
      <c r="S81" s="413">
        <v>0</v>
      </c>
      <c r="T81" s="545">
        <v>1500</v>
      </c>
      <c r="U81" s="545">
        <f t="shared" si="12"/>
        <v>30.08</v>
      </c>
    </row>
    <row r="82" spans="1:21" ht="12.75">
      <c r="A82" s="353">
        <f>AT3A_Schools_PS!A82</f>
        <v>73</v>
      </c>
      <c r="B82" s="353" t="str">
        <f>AT3A_Schools_PS!B82</f>
        <v>73-SAMBHAL</v>
      </c>
      <c r="C82" s="353">
        <v>171</v>
      </c>
      <c r="D82" s="353">
        <v>27291</v>
      </c>
      <c r="E82" s="353">
        <v>12317</v>
      </c>
      <c r="F82" s="353"/>
      <c r="G82" s="353">
        <v>0</v>
      </c>
      <c r="H82" s="374">
        <f t="shared" si="3"/>
        <v>39779</v>
      </c>
      <c r="I82" s="375">
        <f>AT26A_NoWD_UPS!$J$22</f>
        <v>253</v>
      </c>
      <c r="J82" s="351">
        <f t="shared" si="4"/>
        <v>1509.6130000000001</v>
      </c>
      <c r="K82" s="355">
        <f t="shared" si="5"/>
        <v>1011.441</v>
      </c>
      <c r="L82" s="355">
        <f t="shared" si="6"/>
        <v>498.17200000000003</v>
      </c>
      <c r="M82" s="413"/>
      <c r="N82" s="351">
        <f t="shared" si="10"/>
        <v>100.64100000000001</v>
      </c>
      <c r="O82" s="355">
        <f t="shared" si="11"/>
        <v>100.64100000000001</v>
      </c>
      <c r="P82" s="355">
        <v>0</v>
      </c>
      <c r="Q82" s="355">
        <v>0</v>
      </c>
      <c r="R82" s="355">
        <v>0</v>
      </c>
      <c r="S82" s="413">
        <v>0</v>
      </c>
      <c r="T82" s="545">
        <v>1500</v>
      </c>
      <c r="U82" s="545">
        <f t="shared" si="12"/>
        <v>22.64</v>
      </c>
    </row>
    <row r="83" spans="1:21" ht="12.75">
      <c r="A83" s="353">
        <f>AT3A_Schools_PS!A83</f>
        <v>74</v>
      </c>
      <c r="B83" s="353" t="str">
        <f>AT3A_Schools_PS!B83</f>
        <v>74-HAPUR</v>
      </c>
      <c r="C83" s="353">
        <v>173</v>
      </c>
      <c r="D83" s="353">
        <v>8115</v>
      </c>
      <c r="E83" s="353">
        <v>8698</v>
      </c>
      <c r="F83" s="353"/>
      <c r="G83" s="353">
        <v>0</v>
      </c>
      <c r="H83" s="374">
        <f t="shared" si="3"/>
        <v>16986</v>
      </c>
      <c r="I83" s="375">
        <f>AT26A_NoWD_UPS!$J$22</f>
        <v>253</v>
      </c>
      <c r="J83" s="351">
        <f t="shared" si="4"/>
        <v>644.61900000000003</v>
      </c>
      <c r="K83" s="355">
        <f t="shared" si="5"/>
        <v>431.89499999999998</v>
      </c>
      <c r="L83" s="355">
        <f t="shared" si="6"/>
        <v>212.72399999999999</v>
      </c>
      <c r="M83" s="413"/>
      <c r="N83" s="351">
        <f t="shared" si="10"/>
        <v>42.975000000000001</v>
      </c>
      <c r="O83" s="355">
        <f t="shared" si="11"/>
        <v>42.975000000000001</v>
      </c>
      <c r="P83" s="355">
        <v>0</v>
      </c>
      <c r="Q83" s="355">
        <v>0</v>
      </c>
      <c r="R83" s="355">
        <v>0</v>
      </c>
      <c r="S83" s="413">
        <v>0</v>
      </c>
      <c r="T83" s="545">
        <v>1500</v>
      </c>
      <c r="U83" s="545">
        <f t="shared" si="12"/>
        <v>9.67</v>
      </c>
    </row>
    <row r="84" spans="1:21" ht="12.75">
      <c r="A84" s="353">
        <f>AT3A_Schools_PS!A84</f>
        <v>75</v>
      </c>
      <c r="B84" s="353" t="str">
        <f>AT3A_Schools_PS!B84</f>
        <v>75-SHAMLI</v>
      </c>
      <c r="C84" s="353">
        <v>191</v>
      </c>
      <c r="D84" s="353">
        <v>10547</v>
      </c>
      <c r="E84" s="353">
        <v>6884</v>
      </c>
      <c r="F84" s="353"/>
      <c r="G84" s="353">
        <v>0</v>
      </c>
      <c r="H84" s="374">
        <f t="shared" si="3"/>
        <v>17622</v>
      </c>
      <c r="I84" s="375">
        <f>AT26A_NoWD_UPS!$J$22</f>
        <v>253</v>
      </c>
      <c r="J84" s="351">
        <f t="shared" si="4"/>
        <v>668.755</v>
      </c>
      <c r="K84" s="355">
        <f t="shared" si="5"/>
        <v>448.06599999999997</v>
      </c>
      <c r="L84" s="355">
        <f t="shared" si="6"/>
        <v>220.68899999999999</v>
      </c>
      <c r="M84" s="413"/>
      <c r="N84" s="351">
        <f t="shared" si="10"/>
        <v>44.584000000000003</v>
      </c>
      <c r="O84" s="355">
        <f t="shared" si="11"/>
        <v>44.584000000000003</v>
      </c>
      <c r="P84" s="355">
        <v>0</v>
      </c>
      <c r="Q84" s="355">
        <v>0</v>
      </c>
      <c r="R84" s="355">
        <v>0</v>
      </c>
      <c r="S84" s="413">
        <v>0</v>
      </c>
      <c r="T84" s="545">
        <v>1500</v>
      </c>
      <c r="U84" s="545">
        <f t="shared" si="12"/>
        <v>10.029999999999999</v>
      </c>
    </row>
    <row r="85" spans="1:21" ht="12.75">
      <c r="A85" s="679"/>
      <c r="B85" s="680"/>
      <c r="C85" s="277"/>
      <c r="D85" s="277"/>
      <c r="E85" s="277"/>
      <c r="F85" s="277"/>
      <c r="G85" s="277"/>
      <c r="H85" s="277"/>
      <c r="I85" s="277"/>
      <c r="J85" s="277"/>
      <c r="K85" s="277"/>
      <c r="L85" s="277"/>
      <c r="M85" s="277"/>
      <c r="N85" s="277"/>
      <c r="O85" s="277"/>
      <c r="P85" s="277"/>
      <c r="Q85" s="277"/>
      <c r="R85" s="277"/>
      <c r="S85" s="277"/>
      <c r="T85" s="545">
        <v>1500</v>
      </c>
    </row>
    <row r="86" spans="1:21" ht="12.75">
      <c r="A86" s="679"/>
      <c r="B86" s="680"/>
      <c r="C86" s="277"/>
      <c r="D86" s="277"/>
      <c r="E86" s="277"/>
      <c r="F86" s="277"/>
      <c r="G86" s="277"/>
      <c r="H86" s="277"/>
      <c r="I86" s="277"/>
      <c r="J86" s="277"/>
      <c r="K86" s="277"/>
      <c r="L86" s="277"/>
      <c r="M86" s="277"/>
      <c r="N86" s="277"/>
      <c r="O86" s="277"/>
      <c r="P86" s="277"/>
      <c r="Q86" s="277"/>
      <c r="R86" s="277"/>
      <c r="S86" s="277"/>
      <c r="T86" s="545">
        <v>1500</v>
      </c>
    </row>
    <row r="87" spans="1:21" ht="12.75">
      <c r="A87" s="679"/>
      <c r="B87" s="680"/>
      <c r="C87" s="277"/>
      <c r="D87" s="277"/>
      <c r="E87" s="277"/>
      <c r="F87" s="277"/>
      <c r="G87" s="277"/>
      <c r="H87" s="277"/>
      <c r="I87" s="277"/>
      <c r="J87" s="277"/>
      <c r="K87" s="277"/>
      <c r="L87" s="277"/>
      <c r="M87" s="277"/>
      <c r="N87" s="277"/>
      <c r="O87" s="277"/>
      <c r="P87" s="277"/>
      <c r="Q87" s="277"/>
      <c r="R87" s="277"/>
      <c r="S87" s="277"/>
      <c r="T87" s="545">
        <v>1500</v>
      </c>
    </row>
    <row r="88" spans="1:21" ht="12.75">
      <c r="A88" s="679"/>
      <c r="B88" s="680"/>
      <c r="C88" s="680"/>
      <c r="D88" s="680"/>
      <c r="E88" s="680"/>
      <c r="F88" s="277"/>
      <c r="G88" s="277"/>
      <c r="H88" s="277"/>
      <c r="I88" s="277"/>
      <c r="J88" s="277"/>
      <c r="K88" s="277"/>
      <c r="L88" s="277"/>
      <c r="M88" s="277"/>
      <c r="N88" s="277"/>
      <c r="O88" s="277"/>
      <c r="P88" s="277"/>
      <c r="Q88" s="277"/>
      <c r="R88" s="277"/>
      <c r="S88" s="277"/>
      <c r="T88" s="545">
        <v>1500</v>
      </c>
    </row>
    <row r="89" spans="1:21" ht="12.75">
      <c r="A89" s="277"/>
      <c r="B89" s="679"/>
      <c r="C89" s="680"/>
      <c r="D89" s="277"/>
      <c r="E89" s="277"/>
      <c r="F89" s="277"/>
      <c r="G89" s="277"/>
      <c r="H89" s="277"/>
      <c r="I89" s="277"/>
      <c r="J89" s="277"/>
      <c r="K89" s="277"/>
      <c r="L89" s="277"/>
      <c r="M89" s="277"/>
      <c r="N89" s="277"/>
      <c r="O89" s="277"/>
      <c r="P89" s="277"/>
      <c r="Q89" s="277"/>
      <c r="R89" s="277"/>
      <c r="S89" s="277"/>
      <c r="T89" s="545">
        <v>1500</v>
      </c>
    </row>
    <row r="90" spans="1:21" ht="12.75">
      <c r="A90" s="277"/>
      <c r="B90" s="679"/>
      <c r="C90" s="680"/>
      <c r="D90" s="680"/>
      <c r="E90" s="680"/>
      <c r="F90" s="680"/>
      <c r="G90" s="277"/>
      <c r="H90" s="277"/>
      <c r="I90" s="277"/>
      <c r="J90" s="277"/>
      <c r="K90" s="277"/>
      <c r="L90" s="277"/>
      <c r="M90" s="277"/>
      <c r="N90" s="277"/>
      <c r="O90" s="277"/>
      <c r="P90" s="277"/>
      <c r="Q90" s="277"/>
      <c r="R90" s="277"/>
      <c r="S90" s="277"/>
      <c r="T90" s="545">
        <v>1500</v>
      </c>
    </row>
    <row r="91" spans="1:21" ht="12.75">
      <c r="A91" s="277"/>
      <c r="B91" s="679"/>
      <c r="C91" s="680"/>
      <c r="D91" s="680"/>
      <c r="E91" s="680"/>
      <c r="F91" s="680"/>
      <c r="G91" s="277"/>
      <c r="H91" s="277"/>
      <c r="I91" s="277"/>
      <c r="J91" s="277"/>
      <c r="K91" s="277"/>
      <c r="L91" s="277"/>
      <c r="M91" s="277"/>
      <c r="N91" s="277"/>
      <c r="O91" s="277"/>
      <c r="P91" s="277"/>
      <c r="Q91" s="277"/>
      <c r="R91" s="277"/>
      <c r="S91" s="277"/>
      <c r="T91" s="545">
        <v>1500</v>
      </c>
    </row>
    <row r="92" spans="1:21" ht="12.75">
      <c r="A92" s="277"/>
      <c r="B92" s="679"/>
      <c r="C92" s="680"/>
      <c r="D92" s="680"/>
      <c r="E92" s="680"/>
      <c r="F92" s="680"/>
      <c r="G92" s="680"/>
      <c r="H92" s="680"/>
      <c r="I92" s="680"/>
      <c r="J92" s="680"/>
      <c r="K92" s="680"/>
      <c r="L92" s="680"/>
      <c r="M92" s="277"/>
      <c r="N92" s="277"/>
      <c r="O92" s="277"/>
      <c r="P92" s="277"/>
      <c r="Q92" s="277"/>
      <c r="R92" s="277"/>
      <c r="S92" s="277"/>
      <c r="T92" s="545">
        <v>1500</v>
      </c>
    </row>
    <row r="93" spans="1:21" ht="12.75">
      <c r="A93" s="277"/>
      <c r="B93" s="679"/>
      <c r="C93" s="680"/>
      <c r="D93" s="277"/>
      <c r="E93" s="277"/>
      <c r="F93" s="277"/>
      <c r="G93" s="277"/>
      <c r="H93" s="277"/>
      <c r="I93" s="277"/>
      <c r="J93" s="277"/>
      <c r="K93" s="277"/>
      <c r="L93" s="277"/>
      <c r="M93" s="277"/>
      <c r="N93" s="277"/>
      <c r="O93" s="277"/>
      <c r="P93" s="277"/>
      <c r="Q93" s="277"/>
      <c r="R93" s="277"/>
      <c r="S93" s="277"/>
      <c r="T93" s="545">
        <v>1500</v>
      </c>
    </row>
    <row r="94" spans="1:21" ht="12.75">
      <c r="A94" s="277"/>
      <c r="B94" s="679"/>
      <c r="C94" s="680"/>
      <c r="D94" s="680"/>
      <c r="E94" s="680"/>
      <c r="F94" s="277"/>
      <c r="G94" s="277"/>
      <c r="H94" s="277"/>
      <c r="I94" s="277"/>
      <c r="J94" s="277"/>
      <c r="K94" s="277"/>
      <c r="L94" s="277"/>
      <c r="M94" s="277"/>
      <c r="N94" s="277"/>
      <c r="O94" s="277"/>
      <c r="P94" s="277"/>
      <c r="Q94" s="277"/>
      <c r="R94" s="277"/>
      <c r="S94" s="277"/>
      <c r="T94" s="545">
        <v>1500</v>
      </c>
    </row>
    <row r="95" spans="1:21" ht="12.75">
      <c r="A95" s="277"/>
      <c r="B95" s="679"/>
      <c r="C95" s="680"/>
      <c r="D95" s="277"/>
      <c r="E95" s="277"/>
      <c r="F95" s="277"/>
      <c r="G95" s="277"/>
      <c r="H95" s="277"/>
      <c r="I95" s="277"/>
      <c r="J95" s="277"/>
      <c r="K95" s="277"/>
      <c r="L95" s="277"/>
      <c r="M95" s="277"/>
      <c r="N95" s="277"/>
      <c r="O95" s="277"/>
      <c r="P95" s="277"/>
      <c r="Q95" s="277"/>
      <c r="R95" s="277"/>
      <c r="S95" s="277"/>
      <c r="T95" s="545">
        <v>1500</v>
      </c>
    </row>
    <row r="96" spans="1:21" ht="12.75">
      <c r="A96" s="277" t="str">
        <f>AT_2A_fundflow!A53</f>
        <v>Date:</v>
      </c>
      <c r="B96" s="277"/>
      <c r="D96" s="277"/>
      <c r="E96" s="277"/>
      <c r="F96" s="277"/>
      <c r="G96" s="277"/>
      <c r="H96" s="277"/>
      <c r="I96" s="277"/>
      <c r="J96" s="277"/>
      <c r="K96" s="277"/>
      <c r="L96" s="277"/>
      <c r="M96" s="277"/>
      <c r="N96" s="277"/>
      <c r="O96" s="277"/>
      <c r="P96" s="277"/>
      <c r="Q96" s="277" t="str">
        <f>'AT-1'!J46</f>
        <v>(Signature)</v>
      </c>
      <c r="R96" s="277"/>
      <c r="S96" s="277"/>
      <c r="T96" s="545">
        <v>1500</v>
      </c>
    </row>
    <row r="97" spans="1:20" ht="15.75" customHeight="1">
      <c r="A97" s="321" t="str">
        <f>AT_2A_fundflow!A54</f>
        <v>Place: LUCKNOW</v>
      </c>
      <c r="Q97" s="362" t="str">
        <f>'AT-1'!J47</f>
        <v>Secretary Basic Education Department</v>
      </c>
      <c r="T97" s="545">
        <v>1500</v>
      </c>
    </row>
    <row r="98" spans="1:20" ht="15.75" customHeight="1">
      <c r="A98" s="321"/>
      <c r="P98" s="361" t="str">
        <f>'AT-1'!I48</f>
        <v>Seal:</v>
      </c>
      <c r="Q98" s="362"/>
      <c r="T98" s="545">
        <v>1500</v>
      </c>
    </row>
    <row r="99" spans="1:20" ht="15.75" customHeight="1">
      <c r="P99" s="362"/>
      <c r="T99" s="545">
        <v>1500</v>
      </c>
    </row>
    <row r="100" spans="1:20" ht="15.75" customHeight="1">
      <c r="T100" s="545">
        <v>1500</v>
      </c>
    </row>
    <row r="101" spans="1:20" ht="15.75" customHeight="1">
      <c r="T101" s="545">
        <v>1500</v>
      </c>
    </row>
    <row r="102" spans="1:20" ht="15.75" customHeight="1">
      <c r="T102" s="545">
        <v>1500</v>
      </c>
    </row>
    <row r="103" spans="1:20" ht="15.75" customHeight="1">
      <c r="T103" s="545">
        <v>1500</v>
      </c>
    </row>
    <row r="104" spans="1:20" ht="15.75" customHeight="1">
      <c r="T104" s="545">
        <v>1500</v>
      </c>
    </row>
    <row r="105" spans="1:20" ht="15.75" customHeight="1">
      <c r="T105" s="545">
        <v>1500</v>
      </c>
    </row>
    <row r="106" spans="1:20" ht="15.75" customHeight="1">
      <c r="T106" s="545">
        <v>1500</v>
      </c>
    </row>
    <row r="107" spans="1:20" ht="15.75" customHeight="1">
      <c r="T107" s="545">
        <v>1500</v>
      </c>
    </row>
    <row r="108" spans="1:20" ht="15.75" customHeight="1">
      <c r="T108" s="545">
        <v>1500</v>
      </c>
    </row>
    <row r="109" spans="1:20" ht="15.75" customHeight="1">
      <c r="T109" s="545">
        <v>1500</v>
      </c>
    </row>
    <row r="110" spans="1:20" ht="15.75" customHeight="1">
      <c r="T110" s="545">
        <v>1500</v>
      </c>
    </row>
    <row r="111" spans="1:20" ht="15.75" customHeight="1">
      <c r="T111" s="545">
        <v>1500</v>
      </c>
    </row>
    <row r="112" spans="1:20" ht="15.75" customHeight="1">
      <c r="T112" s="545">
        <v>1500</v>
      </c>
    </row>
    <row r="113" spans="20:20" ht="15.75" customHeight="1">
      <c r="T113" s="545">
        <v>1500</v>
      </c>
    </row>
    <row r="114" spans="20:20" ht="15.75" customHeight="1">
      <c r="T114" s="545">
        <v>1500</v>
      </c>
    </row>
    <row r="115" spans="20:20" ht="15.75" customHeight="1">
      <c r="T115" s="545">
        <v>1500</v>
      </c>
    </row>
    <row r="116" spans="20:20" ht="15.75" customHeight="1">
      <c r="T116" s="545">
        <v>1500</v>
      </c>
    </row>
    <row r="117" spans="20:20" ht="15.75" customHeight="1">
      <c r="T117" s="545">
        <v>1500</v>
      </c>
    </row>
    <row r="118" spans="20:20" ht="15.75" customHeight="1">
      <c r="T118" s="545">
        <v>1500</v>
      </c>
    </row>
    <row r="119" spans="20:20" ht="15.75" customHeight="1">
      <c r="T119" s="545">
        <v>1500</v>
      </c>
    </row>
    <row r="120" spans="20:20" ht="15.75" customHeight="1">
      <c r="T120" s="545">
        <v>1500</v>
      </c>
    </row>
    <row r="121" spans="20:20" ht="15.75" customHeight="1">
      <c r="T121" s="545">
        <v>1500</v>
      </c>
    </row>
    <row r="122" spans="20:20" ht="15.75" customHeight="1">
      <c r="T122" s="545">
        <v>1500</v>
      </c>
    </row>
    <row r="123" spans="20:20" ht="15.75" customHeight="1">
      <c r="T123" s="545">
        <v>1500</v>
      </c>
    </row>
    <row r="124" spans="20:20" ht="15.75" customHeight="1">
      <c r="T124" s="545">
        <v>1500</v>
      </c>
    </row>
    <row r="125" spans="20:20" ht="15.75" customHeight="1">
      <c r="T125" s="545">
        <v>1500</v>
      </c>
    </row>
    <row r="126" spans="20:20" ht="15.75" customHeight="1">
      <c r="T126" s="545">
        <v>1500</v>
      </c>
    </row>
    <row r="127" spans="20:20" ht="15.75" customHeight="1">
      <c r="T127" s="545">
        <v>1500</v>
      </c>
    </row>
    <row r="128" spans="20:20" ht="15.75" customHeight="1">
      <c r="T128" s="545">
        <v>1500</v>
      </c>
    </row>
    <row r="129" spans="20:20" ht="15.75" customHeight="1">
      <c r="T129" s="545">
        <v>1500</v>
      </c>
    </row>
    <row r="130" spans="20:20" ht="15.75" customHeight="1">
      <c r="T130" s="545">
        <v>1500</v>
      </c>
    </row>
    <row r="131" spans="20:20" ht="15.75" customHeight="1">
      <c r="T131" s="545">
        <v>1500</v>
      </c>
    </row>
    <row r="132" spans="20:20" ht="15.75" customHeight="1">
      <c r="T132" s="545">
        <v>1500</v>
      </c>
    </row>
    <row r="133" spans="20:20" ht="15.75" customHeight="1">
      <c r="T133" s="545">
        <v>1500</v>
      </c>
    </row>
    <row r="134" spans="20:20" ht="15.75" customHeight="1">
      <c r="T134" s="545">
        <v>1500</v>
      </c>
    </row>
    <row r="135" spans="20:20" ht="15.75" customHeight="1">
      <c r="T135" s="545">
        <v>1500</v>
      </c>
    </row>
    <row r="136" spans="20:20" ht="15.75" customHeight="1">
      <c r="T136" s="545">
        <v>1500</v>
      </c>
    </row>
    <row r="137" spans="20:20" ht="15.75" customHeight="1">
      <c r="T137" s="545">
        <v>1500</v>
      </c>
    </row>
    <row r="138" spans="20:20" ht="15.75" customHeight="1">
      <c r="T138" s="545">
        <v>1500</v>
      </c>
    </row>
  </sheetData>
  <mergeCells count="23">
    <mergeCell ref="A87:B87"/>
    <mergeCell ref="A86:B86"/>
    <mergeCell ref="B95:C95"/>
    <mergeCell ref="B93:C93"/>
    <mergeCell ref="A88:E88"/>
    <mergeCell ref="B92:L92"/>
    <mergeCell ref="B94:E94"/>
    <mergeCell ref="B90:F90"/>
    <mergeCell ref="B91:F91"/>
    <mergeCell ref="B89:C89"/>
    <mergeCell ref="H1:J1"/>
    <mergeCell ref="B6:B7"/>
    <mergeCell ref="A6:A7"/>
    <mergeCell ref="A85:B85"/>
    <mergeCell ref="M5:S5"/>
    <mergeCell ref="N6:S6"/>
    <mergeCell ref="J6:M6"/>
    <mergeCell ref="I6:I7"/>
    <mergeCell ref="C6:H6"/>
    <mergeCell ref="A2:U2"/>
    <mergeCell ref="A3:U3"/>
    <mergeCell ref="A4:U4"/>
    <mergeCell ref="T6:U6"/>
  </mergeCells>
  <printOptions horizontalCentered="1"/>
  <pageMargins left="0.59055118110236227" right="0.59055118110236227" top="0.78740157480314965" bottom="0.59055118110236227" header="0.78740157480314965" footer="0.39370078740157483"/>
  <pageSetup paperSize="9" scale="63" fitToHeight="0" pageOrder="overThenDown" orientation="landscape" cellComments="atEnd" r:id="rId1"/>
  <headerFooter>
    <oddFooter>&amp;R&amp;P of &amp;N</oddFooter>
  </headerFooter>
</worksheet>
</file>

<file path=xl/worksheets/sheet55.xml><?xml version="1.0" encoding="utf-8"?>
<worksheet xmlns="http://schemas.openxmlformats.org/spreadsheetml/2006/main" xmlns:r="http://schemas.openxmlformats.org/officeDocument/2006/relationships">
  <sheetPr>
    <tabColor rgb="FF00B050"/>
    <outlinePr summaryBelow="0" summaryRight="0"/>
  </sheetPr>
  <dimension ref="A1:S92"/>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P10" sqref="P10:P84"/>
    </sheetView>
  </sheetViews>
  <sheetFormatPr defaultColWidth="14.42578125" defaultRowHeight="15.75" customHeight="1"/>
  <cols>
    <col min="1" max="1" width="6.42578125" style="361" customWidth="1"/>
    <col min="2" max="2" width="22.5703125" style="361" customWidth="1"/>
    <col min="3" max="3" width="11" style="361" customWidth="1"/>
    <col min="4" max="4" width="11.5703125" style="361" customWidth="1"/>
    <col min="5" max="7" width="7.5703125" style="361" bestFit="1" customWidth="1"/>
    <col min="8" max="8" width="8.5703125" style="361" bestFit="1" customWidth="1"/>
    <col min="9" max="9" width="6.5703125" style="361" bestFit="1" customWidth="1"/>
    <col min="10" max="11" width="8.140625" style="361" bestFit="1" customWidth="1"/>
    <col min="12" max="12" width="8.140625" style="361" customWidth="1"/>
    <col min="13" max="13" width="8.140625" style="361" bestFit="1" customWidth="1"/>
    <col min="14" max="14" width="7.85546875" style="361" customWidth="1"/>
    <col min="15" max="16" width="12.5703125" style="361" customWidth="1"/>
    <col min="17" max="16384" width="14.42578125" style="361"/>
  </cols>
  <sheetData>
    <row r="1" spans="1:19" ht="12.75">
      <c r="A1" s="277"/>
      <c r="B1" s="277"/>
      <c r="C1" s="277"/>
      <c r="D1" s="680"/>
      <c r="E1" s="680"/>
      <c r="F1" s="277"/>
      <c r="G1" s="277"/>
      <c r="H1" s="277"/>
      <c r="I1" s="277"/>
      <c r="J1" s="277"/>
      <c r="K1" s="277"/>
      <c r="L1" s="277"/>
      <c r="M1" s="277"/>
      <c r="P1" s="425" t="s">
        <v>650</v>
      </c>
    </row>
    <row r="2" spans="1:19" ht="12.75">
      <c r="A2" s="701" t="str">
        <f>'AT-2-S1 BUDGET'!A2</f>
        <v>[Mid Day Meal Scheme, U.P.]</v>
      </c>
      <c r="B2" s="701"/>
      <c r="C2" s="701"/>
      <c r="D2" s="701"/>
      <c r="E2" s="701"/>
      <c r="F2" s="701"/>
      <c r="G2" s="701"/>
      <c r="H2" s="701"/>
      <c r="I2" s="701"/>
      <c r="J2" s="701"/>
      <c r="K2" s="701"/>
      <c r="L2" s="701"/>
      <c r="M2" s="701"/>
      <c r="N2" s="701"/>
      <c r="O2" s="701"/>
      <c r="P2" s="701"/>
    </row>
    <row r="3" spans="1:19" ht="23.25">
      <c r="A3" s="704" t="str">
        <f>'AT-2-S1 BUDGET'!A3</f>
        <v>Annual Work Plan and Budget 2019-20</v>
      </c>
      <c r="B3" s="704"/>
      <c r="C3" s="704"/>
      <c r="D3" s="704"/>
      <c r="E3" s="704"/>
      <c r="F3" s="704"/>
      <c r="G3" s="704"/>
      <c r="H3" s="704"/>
      <c r="I3" s="704"/>
      <c r="J3" s="704"/>
      <c r="K3" s="704"/>
      <c r="L3" s="704"/>
      <c r="M3" s="704"/>
      <c r="N3" s="704"/>
      <c r="O3" s="704"/>
      <c r="P3" s="704"/>
    </row>
    <row r="4" spans="1:19" ht="12.75">
      <c r="A4" s="797" t="s">
        <v>916</v>
      </c>
      <c r="B4" s="797"/>
      <c r="C4" s="797"/>
      <c r="D4" s="797"/>
      <c r="E4" s="797"/>
      <c r="F4" s="797"/>
      <c r="G4" s="797"/>
      <c r="H4" s="797"/>
      <c r="I4" s="797"/>
      <c r="J4" s="797"/>
      <c r="K4" s="797"/>
      <c r="L4" s="797"/>
      <c r="M4" s="797"/>
      <c r="N4" s="797"/>
      <c r="O4" s="797"/>
      <c r="P4" s="797"/>
    </row>
    <row r="5" spans="1:19" ht="12.75">
      <c r="A5" s="422" t="str">
        <f>AT_2A_fundflow!A5</f>
        <v>State: UTTAR PRADESH</v>
      </c>
      <c r="B5" s="331"/>
      <c r="C5" s="277"/>
      <c r="D5" s="277"/>
      <c r="E5" s="277"/>
      <c r="F5" s="277"/>
      <c r="G5" s="277"/>
      <c r="H5" s="680"/>
      <c r="I5" s="680"/>
      <c r="J5" s="680"/>
      <c r="K5" s="680"/>
      <c r="L5" s="680"/>
      <c r="M5" s="680"/>
      <c r="N5" s="680"/>
    </row>
    <row r="6" spans="1:19" ht="27" customHeight="1">
      <c r="A6" s="691" t="s">
        <v>83</v>
      </c>
      <c r="B6" s="691" t="s">
        <v>90</v>
      </c>
      <c r="C6" s="691" t="s">
        <v>635</v>
      </c>
      <c r="D6" s="691" t="s">
        <v>636</v>
      </c>
      <c r="E6" s="693" t="s">
        <v>637</v>
      </c>
      <c r="F6" s="694"/>
      <c r="G6" s="694"/>
      <c r="H6" s="682"/>
      <c r="I6" s="693" t="s">
        <v>638</v>
      </c>
      <c r="J6" s="694"/>
      <c r="K6" s="694"/>
      <c r="L6" s="694"/>
      <c r="M6" s="694"/>
      <c r="N6" s="682"/>
      <c r="O6" s="798" t="s">
        <v>1210</v>
      </c>
      <c r="P6" s="798"/>
    </row>
    <row r="7" spans="1:19" ht="38.25">
      <c r="A7" s="692"/>
      <c r="B7" s="692"/>
      <c r="C7" s="692"/>
      <c r="D7" s="692"/>
      <c r="E7" s="285" t="s">
        <v>642</v>
      </c>
      <c r="F7" s="285" t="s">
        <v>643</v>
      </c>
      <c r="G7" s="285" t="s">
        <v>644</v>
      </c>
      <c r="H7" s="285" t="s">
        <v>645</v>
      </c>
      <c r="I7" s="285" t="s">
        <v>9</v>
      </c>
      <c r="J7" s="300" t="s">
        <v>856</v>
      </c>
      <c r="K7" s="285" t="s">
        <v>649</v>
      </c>
      <c r="L7" s="285" t="s">
        <v>646</v>
      </c>
      <c r="M7" s="285" t="s">
        <v>647</v>
      </c>
      <c r="N7" s="285" t="s">
        <v>648</v>
      </c>
      <c r="O7" s="541" t="s">
        <v>1242</v>
      </c>
      <c r="P7" s="541" t="s">
        <v>1211</v>
      </c>
    </row>
    <row r="8" spans="1:19" ht="12.75">
      <c r="A8" s="285">
        <v>1</v>
      </c>
      <c r="B8" s="285">
        <v>2</v>
      </c>
      <c r="C8" s="285">
        <v>3</v>
      </c>
      <c r="D8" s="285">
        <v>4</v>
      </c>
      <c r="E8" s="285">
        <v>5</v>
      </c>
      <c r="F8" s="285">
        <v>6</v>
      </c>
      <c r="G8" s="285">
        <v>7</v>
      </c>
      <c r="H8" s="285">
        <v>8</v>
      </c>
      <c r="I8" s="285">
        <v>9</v>
      </c>
      <c r="J8" s="285">
        <v>10</v>
      </c>
      <c r="K8" s="285">
        <v>11</v>
      </c>
      <c r="L8" s="285">
        <v>12</v>
      </c>
      <c r="M8" s="285">
        <v>13</v>
      </c>
      <c r="N8" s="285">
        <v>14</v>
      </c>
      <c r="O8" s="516">
        <v>20</v>
      </c>
      <c r="P8" s="516">
        <v>21</v>
      </c>
    </row>
    <row r="9" spans="1:19" ht="14.25" customHeight="1">
      <c r="A9" s="349"/>
      <c r="B9" s="349" t="s">
        <v>27</v>
      </c>
      <c r="C9" s="349">
        <f>SUM(C10:C84)</f>
        <v>18570</v>
      </c>
      <c r="D9" s="349">
        <f>AT26_NoWD_PS!$K$22</f>
        <v>312</v>
      </c>
      <c r="E9" s="426">
        <f t="shared" ref="E9:N9" si="0">SUM(E10:E84)</f>
        <v>869.07600000000002</v>
      </c>
      <c r="F9" s="426">
        <f t="shared" si="0"/>
        <v>582.28099999999995</v>
      </c>
      <c r="G9" s="426">
        <f t="shared" si="0"/>
        <v>286.79500000000002</v>
      </c>
      <c r="H9" s="426">
        <f t="shared" si="0"/>
        <v>0</v>
      </c>
      <c r="I9" s="426">
        <f t="shared" si="0"/>
        <v>57.937999999999988</v>
      </c>
      <c r="J9" s="426">
        <f t="shared" si="0"/>
        <v>57.937999999999988</v>
      </c>
      <c r="K9" s="426">
        <f t="shared" si="0"/>
        <v>0</v>
      </c>
      <c r="L9" s="426">
        <f t="shared" si="0"/>
        <v>0</v>
      </c>
      <c r="M9" s="426">
        <f t="shared" si="0"/>
        <v>0</v>
      </c>
      <c r="N9" s="426">
        <f t="shared" si="0"/>
        <v>0</v>
      </c>
      <c r="O9" s="544">
        <v>1500</v>
      </c>
      <c r="P9" s="544">
        <f t="shared" ref="P9" si="1">SUM(P10:P84)</f>
        <v>13.05</v>
      </c>
      <c r="Q9" s="321"/>
      <c r="R9" s="321"/>
      <c r="S9" s="321"/>
    </row>
    <row r="10" spans="1:19" ht="14.25" customHeight="1">
      <c r="A10" s="353">
        <f>AT3A_Schools_PS!A10</f>
        <v>1</v>
      </c>
      <c r="B10" s="353" t="str">
        <f>AT3A_Schools_PS!B10</f>
        <v>01-AGRA</v>
      </c>
      <c r="C10" s="353">
        <f>'AT4A_enrolment vs availed_UPY'!F10</f>
        <v>2250</v>
      </c>
      <c r="D10" s="375">
        <f>AT26_NoWD_PS!$K$22</f>
        <v>312</v>
      </c>
      <c r="E10" s="351">
        <f t="shared" ref="E10:E84" si="2">ROUND(C10*D10*0.00015,3)</f>
        <v>105.3</v>
      </c>
      <c r="F10" s="355">
        <f t="shared" ref="F10:F84" si="3">ROUND(E10*67%,3)</f>
        <v>70.551000000000002</v>
      </c>
      <c r="G10" s="355">
        <f t="shared" ref="G10:G84" si="4">ROUND(E10-F10,3)</f>
        <v>34.749000000000002</v>
      </c>
      <c r="H10" s="413"/>
      <c r="I10" s="351">
        <f>ROUND(C10*D10*0.00003/3,3)</f>
        <v>7.02</v>
      </c>
      <c r="J10" s="355">
        <f>I10</f>
        <v>7.02</v>
      </c>
      <c r="K10" s="355">
        <v>0</v>
      </c>
      <c r="L10" s="355">
        <v>0</v>
      </c>
      <c r="M10" s="355">
        <v>0</v>
      </c>
      <c r="N10" s="413">
        <v>0</v>
      </c>
      <c r="O10" s="545">
        <v>1500</v>
      </c>
      <c r="P10" s="545">
        <f>ROUND(E10*O10/100000,2)</f>
        <v>1.58</v>
      </c>
    </row>
    <row r="11" spans="1:19" ht="14.25" customHeight="1">
      <c r="A11" s="353">
        <f>AT3A_Schools_PS!A11</f>
        <v>2</v>
      </c>
      <c r="B11" s="353" t="str">
        <f>AT3A_Schools_PS!B11</f>
        <v>02-ALIGARH</v>
      </c>
      <c r="C11" s="353">
        <f>'AT4A_enrolment vs availed_UPY'!F11</f>
        <v>0</v>
      </c>
      <c r="D11" s="375">
        <f>AT26_NoWD_PS!$K$22</f>
        <v>312</v>
      </c>
      <c r="E11" s="351">
        <f t="shared" si="2"/>
        <v>0</v>
      </c>
      <c r="F11" s="355">
        <f t="shared" si="3"/>
        <v>0</v>
      </c>
      <c r="G11" s="355">
        <f t="shared" si="4"/>
        <v>0</v>
      </c>
      <c r="H11" s="413"/>
      <c r="I11" s="351">
        <f t="shared" ref="I11:I73" si="5">ROUND(C11*D11*0.00003/3,3)</f>
        <v>0</v>
      </c>
      <c r="J11" s="355">
        <f t="shared" ref="J11:J74" si="6">I11</f>
        <v>0</v>
      </c>
      <c r="K11" s="355">
        <v>0</v>
      </c>
      <c r="L11" s="355">
        <v>0</v>
      </c>
      <c r="M11" s="355">
        <v>0</v>
      </c>
      <c r="N11" s="413">
        <v>0</v>
      </c>
      <c r="O11" s="545">
        <v>1500</v>
      </c>
      <c r="P11" s="545">
        <f t="shared" ref="P11:P74" si="7">ROUND(E11*O11/100000,2)</f>
        <v>0</v>
      </c>
    </row>
    <row r="12" spans="1:19" ht="14.25" customHeight="1">
      <c r="A12" s="353">
        <f>AT3A_Schools_PS!A12</f>
        <v>3</v>
      </c>
      <c r="B12" s="353" t="str">
        <f>AT3A_Schools_PS!B12</f>
        <v>03-ALLAHABAD</v>
      </c>
      <c r="C12" s="353">
        <f>'AT4A_enrolment vs availed_UPY'!F12</f>
        <v>1854</v>
      </c>
      <c r="D12" s="375">
        <f>AT26_NoWD_PS!$K$22</f>
        <v>312</v>
      </c>
      <c r="E12" s="351">
        <f t="shared" si="2"/>
        <v>86.766999999999996</v>
      </c>
      <c r="F12" s="355">
        <f t="shared" si="3"/>
        <v>58.134</v>
      </c>
      <c r="G12" s="355">
        <f t="shared" si="4"/>
        <v>28.632999999999999</v>
      </c>
      <c r="H12" s="413"/>
      <c r="I12" s="351">
        <f t="shared" si="5"/>
        <v>5.7839999999999998</v>
      </c>
      <c r="J12" s="355">
        <f t="shared" si="6"/>
        <v>5.7839999999999998</v>
      </c>
      <c r="K12" s="355">
        <v>0</v>
      </c>
      <c r="L12" s="355">
        <v>0</v>
      </c>
      <c r="M12" s="355">
        <v>0</v>
      </c>
      <c r="N12" s="413">
        <v>0</v>
      </c>
      <c r="O12" s="545">
        <v>1500</v>
      </c>
      <c r="P12" s="545">
        <f t="shared" si="7"/>
        <v>1.3</v>
      </c>
    </row>
    <row r="13" spans="1:19" ht="14.25" customHeight="1">
      <c r="A13" s="353">
        <f>AT3A_Schools_PS!A13</f>
        <v>4</v>
      </c>
      <c r="B13" s="353" t="str">
        <f>AT3A_Schools_PS!B13</f>
        <v>04-AMBEDKAR NAGAR</v>
      </c>
      <c r="C13" s="353">
        <f>'AT4A_enrolment vs availed_UPY'!F13</f>
        <v>0</v>
      </c>
      <c r="D13" s="375">
        <f>AT26_NoWD_PS!$K$22</f>
        <v>312</v>
      </c>
      <c r="E13" s="351">
        <f t="shared" si="2"/>
        <v>0</v>
      </c>
      <c r="F13" s="355">
        <f t="shared" si="3"/>
        <v>0</v>
      </c>
      <c r="G13" s="355">
        <f t="shared" si="4"/>
        <v>0</v>
      </c>
      <c r="H13" s="413"/>
      <c r="I13" s="351">
        <f t="shared" si="5"/>
        <v>0</v>
      </c>
      <c r="J13" s="355">
        <f t="shared" si="6"/>
        <v>0</v>
      </c>
      <c r="K13" s="355">
        <v>0</v>
      </c>
      <c r="L13" s="355">
        <v>0</v>
      </c>
      <c r="M13" s="355">
        <v>0</v>
      </c>
      <c r="N13" s="413">
        <v>0</v>
      </c>
      <c r="O13" s="545">
        <v>1500</v>
      </c>
      <c r="P13" s="545">
        <f t="shared" si="7"/>
        <v>0</v>
      </c>
    </row>
    <row r="14" spans="1:19" ht="14.25" customHeight="1">
      <c r="A14" s="353">
        <f>AT3A_Schools_PS!A14</f>
        <v>5</v>
      </c>
      <c r="B14" s="353" t="str">
        <f>AT3A_Schools_PS!B14</f>
        <v>05-AURAIYA</v>
      </c>
      <c r="C14" s="353">
        <f>'AT4A_enrolment vs availed_UPY'!F14</f>
        <v>0</v>
      </c>
      <c r="D14" s="375">
        <f>AT26_NoWD_PS!$K$22</f>
        <v>312</v>
      </c>
      <c r="E14" s="351">
        <f t="shared" si="2"/>
        <v>0</v>
      </c>
      <c r="F14" s="355">
        <f t="shared" si="3"/>
        <v>0</v>
      </c>
      <c r="G14" s="355">
        <f t="shared" si="4"/>
        <v>0</v>
      </c>
      <c r="H14" s="413"/>
      <c r="I14" s="351">
        <f t="shared" si="5"/>
        <v>0</v>
      </c>
      <c r="J14" s="355">
        <f t="shared" si="6"/>
        <v>0</v>
      </c>
      <c r="K14" s="355">
        <v>0</v>
      </c>
      <c r="L14" s="355">
        <v>0</v>
      </c>
      <c r="M14" s="355">
        <v>0</v>
      </c>
      <c r="N14" s="413">
        <v>0</v>
      </c>
      <c r="O14" s="545">
        <v>1500</v>
      </c>
      <c r="P14" s="545">
        <f t="shared" si="7"/>
        <v>0</v>
      </c>
    </row>
    <row r="15" spans="1:19" ht="14.25" customHeight="1">
      <c r="A15" s="353">
        <f>AT3A_Schools_PS!A15</f>
        <v>6</v>
      </c>
      <c r="B15" s="353" t="str">
        <f>AT3A_Schools_PS!B15</f>
        <v>06-AZAMGARH</v>
      </c>
      <c r="C15" s="353">
        <f>'AT4A_enrolment vs availed_UPY'!F15</f>
        <v>0</v>
      </c>
      <c r="D15" s="375">
        <f>AT26_NoWD_PS!$K$22</f>
        <v>312</v>
      </c>
      <c r="E15" s="351">
        <f t="shared" si="2"/>
        <v>0</v>
      </c>
      <c r="F15" s="355">
        <f t="shared" si="3"/>
        <v>0</v>
      </c>
      <c r="G15" s="355">
        <f t="shared" si="4"/>
        <v>0</v>
      </c>
      <c r="H15" s="413"/>
      <c r="I15" s="351">
        <f t="shared" si="5"/>
        <v>0</v>
      </c>
      <c r="J15" s="355">
        <f t="shared" si="6"/>
        <v>0</v>
      </c>
      <c r="K15" s="355">
        <v>0</v>
      </c>
      <c r="L15" s="355">
        <v>0</v>
      </c>
      <c r="M15" s="355">
        <v>0</v>
      </c>
      <c r="N15" s="413">
        <v>0</v>
      </c>
      <c r="O15" s="545">
        <v>1500</v>
      </c>
      <c r="P15" s="545">
        <f t="shared" si="7"/>
        <v>0</v>
      </c>
    </row>
    <row r="16" spans="1:19" ht="14.25" customHeight="1">
      <c r="A16" s="353">
        <f>AT3A_Schools_PS!A16</f>
        <v>7</v>
      </c>
      <c r="B16" s="353" t="str">
        <f>AT3A_Schools_PS!B16</f>
        <v>07-BADAUN</v>
      </c>
      <c r="C16" s="353">
        <f>'AT4A_enrolment vs availed_UPY'!F16</f>
        <v>0</v>
      </c>
      <c r="D16" s="375">
        <f>AT26_NoWD_PS!$K$22</f>
        <v>312</v>
      </c>
      <c r="E16" s="351">
        <f t="shared" si="2"/>
        <v>0</v>
      </c>
      <c r="F16" s="355">
        <f t="shared" si="3"/>
        <v>0</v>
      </c>
      <c r="G16" s="355">
        <f t="shared" si="4"/>
        <v>0</v>
      </c>
      <c r="H16" s="413"/>
      <c r="I16" s="351">
        <f t="shared" si="5"/>
        <v>0</v>
      </c>
      <c r="J16" s="355">
        <f t="shared" si="6"/>
        <v>0</v>
      </c>
      <c r="K16" s="355">
        <v>0</v>
      </c>
      <c r="L16" s="355">
        <v>0</v>
      </c>
      <c r="M16" s="355">
        <v>0</v>
      </c>
      <c r="N16" s="413">
        <v>0</v>
      </c>
      <c r="O16" s="545">
        <v>1500</v>
      </c>
      <c r="P16" s="545">
        <f t="shared" si="7"/>
        <v>0</v>
      </c>
    </row>
    <row r="17" spans="1:16" ht="14.25" customHeight="1">
      <c r="A17" s="353">
        <f>AT3A_Schools_PS!A17</f>
        <v>8</v>
      </c>
      <c r="B17" s="353" t="str">
        <f>AT3A_Schools_PS!B17</f>
        <v>08-BAGHPAT</v>
      </c>
      <c r="C17" s="353">
        <f>'AT4A_enrolment vs availed_UPY'!F17</f>
        <v>0</v>
      </c>
      <c r="D17" s="375">
        <f>AT26_NoWD_PS!$K$22</f>
        <v>312</v>
      </c>
      <c r="E17" s="351">
        <f t="shared" si="2"/>
        <v>0</v>
      </c>
      <c r="F17" s="355">
        <f t="shared" si="3"/>
        <v>0</v>
      </c>
      <c r="G17" s="355">
        <f t="shared" si="4"/>
        <v>0</v>
      </c>
      <c r="H17" s="413"/>
      <c r="I17" s="351">
        <f t="shared" si="5"/>
        <v>0</v>
      </c>
      <c r="J17" s="355">
        <f t="shared" si="6"/>
        <v>0</v>
      </c>
      <c r="K17" s="355">
        <v>0</v>
      </c>
      <c r="L17" s="355">
        <v>0</v>
      </c>
      <c r="M17" s="355">
        <v>0</v>
      </c>
      <c r="N17" s="413">
        <v>0</v>
      </c>
      <c r="O17" s="545">
        <v>1500</v>
      </c>
      <c r="P17" s="545">
        <f t="shared" si="7"/>
        <v>0</v>
      </c>
    </row>
    <row r="18" spans="1:16" ht="14.25" customHeight="1">
      <c r="A18" s="353">
        <f>AT3A_Schools_PS!A18</f>
        <v>9</v>
      </c>
      <c r="B18" s="353" t="str">
        <f>AT3A_Schools_PS!B18</f>
        <v>09-BAHRAICH</v>
      </c>
      <c r="C18" s="353">
        <f>'AT4A_enrolment vs availed_UPY'!F18</f>
        <v>0</v>
      </c>
      <c r="D18" s="375">
        <f>AT26_NoWD_PS!$K$22</f>
        <v>312</v>
      </c>
      <c r="E18" s="351">
        <f t="shared" si="2"/>
        <v>0</v>
      </c>
      <c r="F18" s="355">
        <f t="shared" si="3"/>
        <v>0</v>
      </c>
      <c r="G18" s="355">
        <f t="shared" si="4"/>
        <v>0</v>
      </c>
      <c r="H18" s="413"/>
      <c r="I18" s="351">
        <f t="shared" si="5"/>
        <v>0</v>
      </c>
      <c r="J18" s="355">
        <f t="shared" si="6"/>
        <v>0</v>
      </c>
      <c r="K18" s="355">
        <v>0</v>
      </c>
      <c r="L18" s="355">
        <v>0</v>
      </c>
      <c r="M18" s="355">
        <v>0</v>
      </c>
      <c r="N18" s="413">
        <v>0</v>
      </c>
      <c r="O18" s="545">
        <v>1500</v>
      </c>
      <c r="P18" s="545">
        <f t="shared" si="7"/>
        <v>0</v>
      </c>
    </row>
    <row r="19" spans="1:16" ht="14.25" customHeight="1">
      <c r="A19" s="353">
        <f>AT3A_Schools_PS!A19</f>
        <v>10</v>
      </c>
      <c r="B19" s="353" t="str">
        <f>AT3A_Schools_PS!B19</f>
        <v>10-BALLIA</v>
      </c>
      <c r="C19" s="353">
        <f>'AT4A_enrolment vs availed_UPY'!F19</f>
        <v>0</v>
      </c>
      <c r="D19" s="375">
        <f>AT26_NoWD_PS!$K$22</f>
        <v>312</v>
      </c>
      <c r="E19" s="351">
        <f t="shared" si="2"/>
        <v>0</v>
      </c>
      <c r="F19" s="355">
        <f t="shared" si="3"/>
        <v>0</v>
      </c>
      <c r="G19" s="355">
        <f t="shared" si="4"/>
        <v>0</v>
      </c>
      <c r="H19" s="413"/>
      <c r="I19" s="351">
        <f t="shared" si="5"/>
        <v>0</v>
      </c>
      <c r="J19" s="355">
        <f t="shared" si="6"/>
        <v>0</v>
      </c>
      <c r="K19" s="355">
        <v>0</v>
      </c>
      <c r="L19" s="355">
        <v>0</v>
      </c>
      <c r="M19" s="355">
        <v>0</v>
      </c>
      <c r="N19" s="413">
        <v>0</v>
      </c>
      <c r="O19" s="545">
        <v>1500</v>
      </c>
      <c r="P19" s="545">
        <f t="shared" si="7"/>
        <v>0</v>
      </c>
    </row>
    <row r="20" spans="1:16" ht="14.25" customHeight="1">
      <c r="A20" s="353">
        <f>AT3A_Schools_PS!A20</f>
        <v>11</v>
      </c>
      <c r="B20" s="353" t="str">
        <f>AT3A_Schools_PS!B20</f>
        <v>11-BALRAMPUR</v>
      </c>
      <c r="C20" s="353">
        <f>'AT4A_enrolment vs availed_UPY'!F20</f>
        <v>352</v>
      </c>
      <c r="D20" s="375">
        <f>AT26_NoWD_PS!$K$22</f>
        <v>312</v>
      </c>
      <c r="E20" s="351">
        <f t="shared" si="2"/>
        <v>16.474</v>
      </c>
      <c r="F20" s="355">
        <f t="shared" si="3"/>
        <v>11.038</v>
      </c>
      <c r="G20" s="355">
        <f t="shared" si="4"/>
        <v>5.4359999999999999</v>
      </c>
      <c r="H20" s="413"/>
      <c r="I20" s="351">
        <f t="shared" si="5"/>
        <v>1.0980000000000001</v>
      </c>
      <c r="J20" s="355">
        <f t="shared" si="6"/>
        <v>1.0980000000000001</v>
      </c>
      <c r="K20" s="355">
        <v>0</v>
      </c>
      <c r="L20" s="355">
        <v>0</v>
      </c>
      <c r="M20" s="355">
        <v>0</v>
      </c>
      <c r="N20" s="413">
        <v>0</v>
      </c>
      <c r="O20" s="545">
        <v>1500</v>
      </c>
      <c r="P20" s="545">
        <f t="shared" si="7"/>
        <v>0.25</v>
      </c>
    </row>
    <row r="21" spans="1:16" ht="14.25" customHeight="1">
      <c r="A21" s="353">
        <f>AT3A_Schools_PS!A21</f>
        <v>12</v>
      </c>
      <c r="B21" s="353" t="str">
        <f>AT3A_Schools_PS!B21</f>
        <v>12-BANDA</v>
      </c>
      <c r="C21" s="353">
        <f>'AT4A_enrolment vs availed_UPY'!F21</f>
        <v>0</v>
      </c>
      <c r="D21" s="375">
        <f>AT26_NoWD_PS!$K$22</f>
        <v>312</v>
      </c>
      <c r="E21" s="351">
        <f t="shared" si="2"/>
        <v>0</v>
      </c>
      <c r="F21" s="355">
        <f t="shared" si="3"/>
        <v>0</v>
      </c>
      <c r="G21" s="355">
        <f t="shared" si="4"/>
        <v>0</v>
      </c>
      <c r="H21" s="413"/>
      <c r="I21" s="351">
        <f t="shared" si="5"/>
        <v>0</v>
      </c>
      <c r="J21" s="355">
        <f t="shared" si="6"/>
        <v>0</v>
      </c>
      <c r="K21" s="355">
        <v>0</v>
      </c>
      <c r="L21" s="355">
        <v>0</v>
      </c>
      <c r="M21" s="355">
        <v>0</v>
      </c>
      <c r="N21" s="413">
        <v>0</v>
      </c>
      <c r="O21" s="545">
        <v>1500</v>
      </c>
      <c r="P21" s="545">
        <f t="shared" si="7"/>
        <v>0</v>
      </c>
    </row>
    <row r="22" spans="1:16" ht="14.25" customHeight="1">
      <c r="A22" s="353">
        <f>AT3A_Schools_PS!A22</f>
        <v>13</v>
      </c>
      <c r="B22" s="353" t="str">
        <f>AT3A_Schools_PS!B22</f>
        <v>13-BARABANKI</v>
      </c>
      <c r="C22" s="353">
        <f>'AT4A_enrolment vs availed_UPY'!F22</f>
        <v>654</v>
      </c>
      <c r="D22" s="375">
        <f>AT26_NoWD_PS!$K$22</f>
        <v>312</v>
      </c>
      <c r="E22" s="351">
        <f t="shared" si="2"/>
        <v>30.606999999999999</v>
      </c>
      <c r="F22" s="355">
        <f t="shared" si="3"/>
        <v>20.507000000000001</v>
      </c>
      <c r="G22" s="355">
        <f t="shared" si="4"/>
        <v>10.1</v>
      </c>
      <c r="H22" s="413"/>
      <c r="I22" s="351">
        <f t="shared" si="5"/>
        <v>2.04</v>
      </c>
      <c r="J22" s="355">
        <f t="shared" si="6"/>
        <v>2.04</v>
      </c>
      <c r="K22" s="355">
        <v>0</v>
      </c>
      <c r="L22" s="355">
        <v>0</v>
      </c>
      <c r="M22" s="355">
        <v>0</v>
      </c>
      <c r="N22" s="413">
        <v>0</v>
      </c>
      <c r="O22" s="545">
        <v>1500</v>
      </c>
      <c r="P22" s="545">
        <f t="shared" si="7"/>
        <v>0.46</v>
      </c>
    </row>
    <row r="23" spans="1:16" ht="14.25" customHeight="1">
      <c r="A23" s="353">
        <f>AT3A_Schools_PS!A23</f>
        <v>14</v>
      </c>
      <c r="B23" s="353" t="str">
        <f>AT3A_Schools_PS!B23</f>
        <v>14-BAREILY</v>
      </c>
      <c r="C23" s="353">
        <f>'AT4A_enrolment vs availed_UPY'!F23</f>
        <v>0</v>
      </c>
      <c r="D23" s="375">
        <f>AT26_NoWD_PS!$K$22</f>
        <v>312</v>
      </c>
      <c r="E23" s="351">
        <f t="shared" si="2"/>
        <v>0</v>
      </c>
      <c r="F23" s="355">
        <f t="shared" si="3"/>
        <v>0</v>
      </c>
      <c r="G23" s="355">
        <f t="shared" si="4"/>
        <v>0</v>
      </c>
      <c r="H23" s="413"/>
      <c r="I23" s="351">
        <f t="shared" si="5"/>
        <v>0</v>
      </c>
      <c r="J23" s="355">
        <f t="shared" si="6"/>
        <v>0</v>
      </c>
      <c r="K23" s="355">
        <v>0</v>
      </c>
      <c r="L23" s="355">
        <v>0</v>
      </c>
      <c r="M23" s="355">
        <v>0</v>
      </c>
      <c r="N23" s="413">
        <v>0</v>
      </c>
      <c r="O23" s="545">
        <v>1500</v>
      </c>
      <c r="P23" s="545">
        <f t="shared" si="7"/>
        <v>0</v>
      </c>
    </row>
    <row r="24" spans="1:16" ht="14.25" customHeight="1">
      <c r="A24" s="353">
        <f>AT3A_Schools_PS!A24</f>
        <v>15</v>
      </c>
      <c r="B24" s="353" t="str">
        <f>AT3A_Schools_PS!B24</f>
        <v>15-BASTI</v>
      </c>
      <c r="C24" s="353">
        <f>'AT4A_enrolment vs availed_UPY'!F24</f>
        <v>0</v>
      </c>
      <c r="D24" s="375">
        <f>AT26_NoWD_PS!$K$22</f>
        <v>312</v>
      </c>
      <c r="E24" s="351">
        <f t="shared" si="2"/>
        <v>0</v>
      </c>
      <c r="F24" s="355">
        <f t="shared" si="3"/>
        <v>0</v>
      </c>
      <c r="G24" s="355">
        <f t="shared" si="4"/>
        <v>0</v>
      </c>
      <c r="H24" s="413"/>
      <c r="I24" s="351">
        <f t="shared" si="5"/>
        <v>0</v>
      </c>
      <c r="J24" s="355">
        <f t="shared" si="6"/>
        <v>0</v>
      </c>
      <c r="K24" s="355">
        <v>0</v>
      </c>
      <c r="L24" s="355">
        <v>0</v>
      </c>
      <c r="M24" s="355">
        <v>0</v>
      </c>
      <c r="N24" s="413">
        <v>0</v>
      </c>
      <c r="O24" s="545">
        <v>1500</v>
      </c>
      <c r="P24" s="545">
        <f t="shared" si="7"/>
        <v>0</v>
      </c>
    </row>
    <row r="25" spans="1:16" ht="14.25" customHeight="1">
      <c r="A25" s="353">
        <f>AT3A_Schools_PS!A25</f>
        <v>16</v>
      </c>
      <c r="B25" s="353" t="str">
        <f>AT3A_Schools_PS!B25</f>
        <v>16-BHADOHI</v>
      </c>
      <c r="C25" s="353">
        <f>'AT4A_enrolment vs availed_UPY'!F25</f>
        <v>0</v>
      </c>
      <c r="D25" s="375">
        <f>AT26_NoWD_PS!$K$22</f>
        <v>312</v>
      </c>
      <c r="E25" s="351">
        <f t="shared" si="2"/>
        <v>0</v>
      </c>
      <c r="F25" s="355">
        <f t="shared" si="3"/>
        <v>0</v>
      </c>
      <c r="G25" s="355">
        <f t="shared" si="4"/>
        <v>0</v>
      </c>
      <c r="H25" s="413"/>
      <c r="I25" s="351">
        <f t="shared" si="5"/>
        <v>0</v>
      </c>
      <c r="J25" s="355">
        <f t="shared" si="6"/>
        <v>0</v>
      </c>
      <c r="K25" s="355">
        <v>0</v>
      </c>
      <c r="L25" s="355">
        <v>0</v>
      </c>
      <c r="M25" s="355">
        <v>0</v>
      </c>
      <c r="N25" s="413">
        <v>0</v>
      </c>
      <c r="O25" s="545">
        <v>1500</v>
      </c>
      <c r="P25" s="545">
        <f t="shared" si="7"/>
        <v>0</v>
      </c>
    </row>
    <row r="26" spans="1:16" ht="14.25" customHeight="1">
      <c r="A26" s="353">
        <f>AT3A_Schools_PS!A26</f>
        <v>17</v>
      </c>
      <c r="B26" s="353" t="str">
        <f>AT3A_Schools_PS!B26</f>
        <v>17-BIJNOUR</v>
      </c>
      <c r="C26" s="353">
        <f>'AT4A_enrolment vs availed_UPY'!F26</f>
        <v>0</v>
      </c>
      <c r="D26" s="375">
        <f>AT26_NoWD_PS!$K$22</f>
        <v>312</v>
      </c>
      <c r="E26" s="351">
        <f t="shared" si="2"/>
        <v>0</v>
      </c>
      <c r="F26" s="355">
        <f t="shared" si="3"/>
        <v>0</v>
      </c>
      <c r="G26" s="355">
        <f t="shared" si="4"/>
        <v>0</v>
      </c>
      <c r="H26" s="413"/>
      <c r="I26" s="351">
        <f t="shared" si="5"/>
        <v>0</v>
      </c>
      <c r="J26" s="355">
        <f t="shared" si="6"/>
        <v>0</v>
      </c>
      <c r="K26" s="355">
        <v>0</v>
      </c>
      <c r="L26" s="355">
        <v>0</v>
      </c>
      <c r="M26" s="355">
        <v>0</v>
      </c>
      <c r="N26" s="413">
        <v>0</v>
      </c>
      <c r="O26" s="545">
        <v>1500</v>
      </c>
      <c r="P26" s="545">
        <f t="shared" si="7"/>
        <v>0</v>
      </c>
    </row>
    <row r="27" spans="1:16" ht="14.25" customHeight="1">
      <c r="A27" s="353">
        <f>AT3A_Schools_PS!A27</f>
        <v>18</v>
      </c>
      <c r="B27" s="353" t="str">
        <f>AT3A_Schools_PS!B27</f>
        <v>18-BULANDSHAHAR</v>
      </c>
      <c r="C27" s="353">
        <f>'AT4A_enrolment vs availed_UPY'!F27</f>
        <v>0</v>
      </c>
      <c r="D27" s="375">
        <f>AT26_NoWD_PS!$K$22</f>
        <v>312</v>
      </c>
      <c r="E27" s="351">
        <f t="shared" si="2"/>
        <v>0</v>
      </c>
      <c r="F27" s="355">
        <f t="shared" si="3"/>
        <v>0</v>
      </c>
      <c r="G27" s="355">
        <f t="shared" si="4"/>
        <v>0</v>
      </c>
      <c r="H27" s="413"/>
      <c r="I27" s="351">
        <f t="shared" si="5"/>
        <v>0</v>
      </c>
      <c r="J27" s="355">
        <f t="shared" si="6"/>
        <v>0</v>
      </c>
      <c r="K27" s="355">
        <v>0</v>
      </c>
      <c r="L27" s="355">
        <v>0</v>
      </c>
      <c r="M27" s="355">
        <v>0</v>
      </c>
      <c r="N27" s="413">
        <v>0</v>
      </c>
      <c r="O27" s="545">
        <v>1500</v>
      </c>
      <c r="P27" s="545">
        <f t="shared" si="7"/>
        <v>0</v>
      </c>
    </row>
    <row r="28" spans="1:16" ht="14.25" customHeight="1">
      <c r="A28" s="353">
        <f>AT3A_Schools_PS!A28</f>
        <v>19</v>
      </c>
      <c r="B28" s="353" t="str">
        <f>AT3A_Schools_PS!B28</f>
        <v>19-CHANDAULI</v>
      </c>
      <c r="C28" s="353">
        <f>'AT4A_enrolment vs availed_UPY'!F28</f>
        <v>0</v>
      </c>
      <c r="D28" s="375">
        <f>AT26_NoWD_PS!$K$22</f>
        <v>312</v>
      </c>
      <c r="E28" s="351">
        <f t="shared" si="2"/>
        <v>0</v>
      </c>
      <c r="F28" s="355">
        <f t="shared" si="3"/>
        <v>0</v>
      </c>
      <c r="G28" s="355">
        <f t="shared" si="4"/>
        <v>0</v>
      </c>
      <c r="H28" s="413"/>
      <c r="I28" s="351">
        <f t="shared" si="5"/>
        <v>0</v>
      </c>
      <c r="J28" s="355">
        <f t="shared" si="6"/>
        <v>0</v>
      </c>
      <c r="K28" s="355">
        <v>0</v>
      </c>
      <c r="L28" s="355">
        <v>0</v>
      </c>
      <c r="M28" s="355">
        <v>0</v>
      </c>
      <c r="N28" s="413">
        <v>0</v>
      </c>
      <c r="O28" s="545">
        <v>1500</v>
      </c>
      <c r="P28" s="545">
        <f t="shared" si="7"/>
        <v>0</v>
      </c>
    </row>
    <row r="29" spans="1:16" ht="14.25" customHeight="1">
      <c r="A29" s="353">
        <f>AT3A_Schools_PS!A29</f>
        <v>20</v>
      </c>
      <c r="B29" s="353" t="str">
        <f>AT3A_Schools_PS!B29</f>
        <v>20-CHITRAKOOT</v>
      </c>
      <c r="C29" s="353">
        <f>'AT4A_enrolment vs availed_UPY'!F29</f>
        <v>0</v>
      </c>
      <c r="D29" s="375">
        <f>AT26_NoWD_PS!$K$22</f>
        <v>312</v>
      </c>
      <c r="E29" s="351">
        <f t="shared" si="2"/>
        <v>0</v>
      </c>
      <c r="F29" s="355">
        <f t="shared" si="3"/>
        <v>0</v>
      </c>
      <c r="G29" s="355">
        <f t="shared" si="4"/>
        <v>0</v>
      </c>
      <c r="H29" s="413"/>
      <c r="I29" s="351">
        <f t="shared" si="5"/>
        <v>0</v>
      </c>
      <c r="J29" s="355">
        <f t="shared" si="6"/>
        <v>0</v>
      </c>
      <c r="K29" s="355">
        <v>0</v>
      </c>
      <c r="L29" s="355">
        <v>0</v>
      </c>
      <c r="M29" s="355">
        <v>0</v>
      </c>
      <c r="N29" s="413">
        <v>0</v>
      </c>
      <c r="O29" s="545">
        <v>1500</v>
      </c>
      <c r="P29" s="545">
        <f t="shared" si="7"/>
        <v>0</v>
      </c>
    </row>
    <row r="30" spans="1:16" ht="14.25" customHeight="1">
      <c r="A30" s="353">
        <f>AT3A_Schools_PS!A30</f>
        <v>21</v>
      </c>
      <c r="B30" s="353" t="str">
        <f>AT3A_Schools_PS!B30</f>
        <v>21-AMETHI</v>
      </c>
      <c r="C30" s="353">
        <f>'AT4A_enrolment vs availed_UPY'!F30</f>
        <v>0</v>
      </c>
      <c r="D30" s="375">
        <f>AT26_NoWD_PS!$K$22</f>
        <v>312</v>
      </c>
      <c r="E30" s="351">
        <f t="shared" si="2"/>
        <v>0</v>
      </c>
      <c r="F30" s="355">
        <f t="shared" si="3"/>
        <v>0</v>
      </c>
      <c r="G30" s="355">
        <f t="shared" si="4"/>
        <v>0</v>
      </c>
      <c r="H30" s="413"/>
      <c r="I30" s="351">
        <f t="shared" si="5"/>
        <v>0</v>
      </c>
      <c r="J30" s="355">
        <f t="shared" si="6"/>
        <v>0</v>
      </c>
      <c r="K30" s="355">
        <v>0</v>
      </c>
      <c r="L30" s="355">
        <v>0</v>
      </c>
      <c r="M30" s="355">
        <v>0</v>
      </c>
      <c r="N30" s="413">
        <v>0</v>
      </c>
      <c r="O30" s="545">
        <v>1500</v>
      </c>
      <c r="P30" s="545">
        <f t="shared" si="7"/>
        <v>0</v>
      </c>
    </row>
    <row r="31" spans="1:16" ht="14.25" customHeight="1">
      <c r="A31" s="353">
        <f>AT3A_Schools_PS!A31</f>
        <v>22</v>
      </c>
      <c r="B31" s="353" t="str">
        <f>AT3A_Schools_PS!B31</f>
        <v>22-DEORIA</v>
      </c>
      <c r="C31" s="353">
        <f>'AT4A_enrolment vs availed_UPY'!F31</f>
        <v>0</v>
      </c>
      <c r="D31" s="375">
        <f>AT26_NoWD_PS!$K$22</f>
        <v>312</v>
      </c>
      <c r="E31" s="351">
        <f t="shared" si="2"/>
        <v>0</v>
      </c>
      <c r="F31" s="355">
        <f t="shared" si="3"/>
        <v>0</v>
      </c>
      <c r="G31" s="355">
        <f t="shared" si="4"/>
        <v>0</v>
      </c>
      <c r="H31" s="413"/>
      <c r="I31" s="351">
        <f t="shared" si="5"/>
        <v>0</v>
      </c>
      <c r="J31" s="355">
        <f t="shared" si="6"/>
        <v>0</v>
      </c>
      <c r="K31" s="355">
        <v>0</v>
      </c>
      <c r="L31" s="355">
        <v>0</v>
      </c>
      <c r="M31" s="355">
        <v>0</v>
      </c>
      <c r="N31" s="413">
        <v>0</v>
      </c>
      <c r="O31" s="545">
        <v>1500</v>
      </c>
      <c r="P31" s="545">
        <f t="shared" si="7"/>
        <v>0</v>
      </c>
    </row>
    <row r="32" spans="1:16" ht="14.25" customHeight="1">
      <c r="A32" s="353">
        <f>AT3A_Schools_PS!A32</f>
        <v>23</v>
      </c>
      <c r="B32" s="353" t="str">
        <f>AT3A_Schools_PS!B32</f>
        <v>23-ETAH</v>
      </c>
      <c r="C32" s="353">
        <f>'AT4A_enrolment vs availed_UPY'!F32</f>
        <v>0</v>
      </c>
      <c r="D32" s="375">
        <f>AT26_NoWD_PS!$K$22</f>
        <v>312</v>
      </c>
      <c r="E32" s="351">
        <f t="shared" si="2"/>
        <v>0</v>
      </c>
      <c r="F32" s="355">
        <f t="shared" si="3"/>
        <v>0</v>
      </c>
      <c r="G32" s="355">
        <f t="shared" si="4"/>
        <v>0</v>
      </c>
      <c r="H32" s="413"/>
      <c r="I32" s="351">
        <f t="shared" si="5"/>
        <v>0</v>
      </c>
      <c r="J32" s="355">
        <f t="shared" si="6"/>
        <v>0</v>
      </c>
      <c r="K32" s="355">
        <v>0</v>
      </c>
      <c r="L32" s="355">
        <v>0</v>
      </c>
      <c r="M32" s="355">
        <v>0</v>
      </c>
      <c r="N32" s="413">
        <v>0</v>
      </c>
      <c r="O32" s="545">
        <v>1500</v>
      </c>
      <c r="P32" s="545">
        <f t="shared" si="7"/>
        <v>0</v>
      </c>
    </row>
    <row r="33" spans="1:16" ht="14.25" customHeight="1">
      <c r="A33" s="353">
        <f>AT3A_Schools_PS!A33</f>
        <v>24</v>
      </c>
      <c r="B33" s="353" t="str">
        <f>AT3A_Schools_PS!B33</f>
        <v>24-FAIZABAD</v>
      </c>
      <c r="C33" s="353">
        <f>'AT4A_enrolment vs availed_UPY'!F33</f>
        <v>0</v>
      </c>
      <c r="D33" s="375">
        <f>AT26_NoWD_PS!$K$22</f>
        <v>312</v>
      </c>
      <c r="E33" s="351">
        <f t="shared" si="2"/>
        <v>0</v>
      </c>
      <c r="F33" s="355">
        <f t="shared" si="3"/>
        <v>0</v>
      </c>
      <c r="G33" s="355">
        <f t="shared" si="4"/>
        <v>0</v>
      </c>
      <c r="H33" s="413"/>
      <c r="I33" s="351">
        <f t="shared" si="5"/>
        <v>0</v>
      </c>
      <c r="J33" s="355">
        <f t="shared" si="6"/>
        <v>0</v>
      </c>
      <c r="K33" s="355">
        <v>0</v>
      </c>
      <c r="L33" s="355">
        <v>0</v>
      </c>
      <c r="M33" s="355">
        <v>0</v>
      </c>
      <c r="N33" s="413">
        <v>0</v>
      </c>
      <c r="O33" s="545">
        <v>1500</v>
      </c>
      <c r="P33" s="545">
        <f t="shared" si="7"/>
        <v>0</v>
      </c>
    </row>
    <row r="34" spans="1:16" ht="14.25" customHeight="1">
      <c r="A34" s="353">
        <f>AT3A_Schools_PS!A34</f>
        <v>25</v>
      </c>
      <c r="B34" s="353" t="str">
        <f>AT3A_Schools_PS!B34</f>
        <v>25-FARRUKHABAD</v>
      </c>
      <c r="C34" s="353">
        <f>'AT4A_enrolment vs availed_UPY'!F34</f>
        <v>0</v>
      </c>
      <c r="D34" s="375">
        <f>AT26_NoWD_PS!$K$22</f>
        <v>312</v>
      </c>
      <c r="E34" s="351">
        <f t="shared" si="2"/>
        <v>0</v>
      </c>
      <c r="F34" s="355">
        <f t="shared" si="3"/>
        <v>0</v>
      </c>
      <c r="G34" s="355">
        <f t="shared" si="4"/>
        <v>0</v>
      </c>
      <c r="H34" s="413"/>
      <c r="I34" s="351">
        <f t="shared" si="5"/>
        <v>0</v>
      </c>
      <c r="J34" s="355">
        <f t="shared" si="6"/>
        <v>0</v>
      </c>
      <c r="K34" s="355">
        <v>0</v>
      </c>
      <c r="L34" s="355">
        <v>0</v>
      </c>
      <c r="M34" s="355">
        <v>0</v>
      </c>
      <c r="N34" s="413">
        <v>0</v>
      </c>
      <c r="O34" s="545">
        <v>1500</v>
      </c>
      <c r="P34" s="545">
        <f t="shared" si="7"/>
        <v>0</v>
      </c>
    </row>
    <row r="35" spans="1:16" ht="14.25" customHeight="1">
      <c r="A35" s="353">
        <f>AT3A_Schools_PS!A35</f>
        <v>26</v>
      </c>
      <c r="B35" s="353" t="str">
        <f>AT3A_Schools_PS!B35</f>
        <v>26-FATEHPUR</v>
      </c>
      <c r="C35" s="353">
        <f>'AT4A_enrolment vs availed_UPY'!F35</f>
        <v>1522</v>
      </c>
      <c r="D35" s="375">
        <f>AT26_NoWD_PS!$K$22</f>
        <v>312</v>
      </c>
      <c r="E35" s="351">
        <f t="shared" si="2"/>
        <v>71.23</v>
      </c>
      <c r="F35" s="355">
        <f t="shared" si="3"/>
        <v>47.723999999999997</v>
      </c>
      <c r="G35" s="355">
        <f t="shared" si="4"/>
        <v>23.506</v>
      </c>
      <c r="H35" s="413"/>
      <c r="I35" s="351">
        <f t="shared" si="5"/>
        <v>4.7489999999999997</v>
      </c>
      <c r="J35" s="355">
        <f t="shared" si="6"/>
        <v>4.7489999999999997</v>
      </c>
      <c r="K35" s="355">
        <v>0</v>
      </c>
      <c r="L35" s="355">
        <v>0</v>
      </c>
      <c r="M35" s="355">
        <v>0</v>
      </c>
      <c r="N35" s="413">
        <v>0</v>
      </c>
      <c r="O35" s="545">
        <v>1500</v>
      </c>
      <c r="P35" s="545">
        <f t="shared" si="7"/>
        <v>1.07</v>
      </c>
    </row>
    <row r="36" spans="1:16" ht="14.25" customHeight="1">
      <c r="A36" s="353">
        <f>AT3A_Schools_PS!A36</f>
        <v>27</v>
      </c>
      <c r="B36" s="353" t="str">
        <f>AT3A_Schools_PS!B36</f>
        <v>27-FIROZABAD</v>
      </c>
      <c r="C36" s="353">
        <f>'AT4A_enrolment vs availed_UPY'!F36</f>
        <v>1750</v>
      </c>
      <c r="D36" s="375">
        <f>AT26_NoWD_PS!$K$22</f>
        <v>312</v>
      </c>
      <c r="E36" s="351">
        <f t="shared" si="2"/>
        <v>81.900000000000006</v>
      </c>
      <c r="F36" s="355">
        <f t="shared" si="3"/>
        <v>54.872999999999998</v>
      </c>
      <c r="G36" s="355">
        <f t="shared" si="4"/>
        <v>27.027000000000001</v>
      </c>
      <c r="H36" s="413"/>
      <c r="I36" s="351">
        <f t="shared" si="5"/>
        <v>5.46</v>
      </c>
      <c r="J36" s="355">
        <f t="shared" si="6"/>
        <v>5.46</v>
      </c>
      <c r="K36" s="355">
        <v>0</v>
      </c>
      <c r="L36" s="355">
        <v>0</v>
      </c>
      <c r="M36" s="355">
        <v>0</v>
      </c>
      <c r="N36" s="413">
        <v>0</v>
      </c>
      <c r="O36" s="545">
        <v>1500</v>
      </c>
      <c r="P36" s="545">
        <f t="shared" si="7"/>
        <v>1.23</v>
      </c>
    </row>
    <row r="37" spans="1:16" ht="14.25" customHeight="1">
      <c r="A37" s="353">
        <f>AT3A_Schools_PS!A37</f>
        <v>28</v>
      </c>
      <c r="B37" s="353" t="str">
        <f>AT3A_Schools_PS!B37</f>
        <v>28-G.B. NAGAR</v>
      </c>
      <c r="C37" s="353">
        <f>'AT4A_enrolment vs availed_UPY'!F37</f>
        <v>0</v>
      </c>
      <c r="D37" s="375">
        <f>AT26_NoWD_PS!$K$22</f>
        <v>312</v>
      </c>
      <c r="E37" s="351">
        <f t="shared" si="2"/>
        <v>0</v>
      </c>
      <c r="F37" s="355">
        <f t="shared" si="3"/>
        <v>0</v>
      </c>
      <c r="G37" s="355">
        <f t="shared" si="4"/>
        <v>0</v>
      </c>
      <c r="H37" s="413"/>
      <c r="I37" s="351">
        <f t="shared" si="5"/>
        <v>0</v>
      </c>
      <c r="J37" s="355">
        <f t="shared" si="6"/>
        <v>0</v>
      </c>
      <c r="K37" s="355">
        <v>0</v>
      </c>
      <c r="L37" s="355">
        <v>0</v>
      </c>
      <c r="M37" s="355">
        <v>0</v>
      </c>
      <c r="N37" s="413">
        <v>0</v>
      </c>
      <c r="O37" s="545">
        <v>1500</v>
      </c>
      <c r="P37" s="545">
        <f t="shared" si="7"/>
        <v>0</v>
      </c>
    </row>
    <row r="38" spans="1:16" ht="14.25" customHeight="1">
      <c r="A38" s="353">
        <f>AT3A_Schools_PS!A38</f>
        <v>29</v>
      </c>
      <c r="B38" s="353" t="str">
        <f>AT3A_Schools_PS!B38</f>
        <v>29-GHAZIPUR</v>
      </c>
      <c r="C38" s="353">
        <f>'AT4A_enrolment vs availed_UPY'!F38</f>
        <v>0</v>
      </c>
      <c r="D38" s="375">
        <f>AT26_NoWD_PS!$K$22</f>
        <v>312</v>
      </c>
      <c r="E38" s="351">
        <f t="shared" si="2"/>
        <v>0</v>
      </c>
      <c r="F38" s="355">
        <f t="shared" si="3"/>
        <v>0</v>
      </c>
      <c r="G38" s="355">
        <f t="shared" si="4"/>
        <v>0</v>
      </c>
      <c r="H38" s="413"/>
      <c r="I38" s="351">
        <f t="shared" si="5"/>
        <v>0</v>
      </c>
      <c r="J38" s="355">
        <f t="shared" si="6"/>
        <v>0</v>
      </c>
      <c r="K38" s="355">
        <v>0</v>
      </c>
      <c r="L38" s="355">
        <v>0</v>
      </c>
      <c r="M38" s="355">
        <v>0</v>
      </c>
      <c r="N38" s="413">
        <v>0</v>
      </c>
      <c r="O38" s="545">
        <v>1500</v>
      </c>
      <c r="P38" s="545">
        <f t="shared" si="7"/>
        <v>0</v>
      </c>
    </row>
    <row r="39" spans="1:16" ht="14.25" customHeight="1">
      <c r="A39" s="353">
        <f>AT3A_Schools_PS!A39</f>
        <v>30</v>
      </c>
      <c r="B39" s="353" t="str">
        <f>AT3A_Schools_PS!B39</f>
        <v>30-GHAZIYABAD</v>
      </c>
      <c r="C39" s="353">
        <f>'AT4A_enrolment vs availed_UPY'!F39</f>
        <v>0</v>
      </c>
      <c r="D39" s="375">
        <f>AT26_NoWD_PS!$K$22</f>
        <v>312</v>
      </c>
      <c r="E39" s="351">
        <f t="shared" si="2"/>
        <v>0</v>
      </c>
      <c r="F39" s="355">
        <f t="shared" si="3"/>
        <v>0</v>
      </c>
      <c r="G39" s="355">
        <f t="shared" si="4"/>
        <v>0</v>
      </c>
      <c r="H39" s="413"/>
      <c r="I39" s="351">
        <f t="shared" si="5"/>
        <v>0</v>
      </c>
      <c r="J39" s="355">
        <f t="shared" si="6"/>
        <v>0</v>
      </c>
      <c r="K39" s="355">
        <v>0</v>
      </c>
      <c r="L39" s="355">
        <v>0</v>
      </c>
      <c r="M39" s="355">
        <v>0</v>
      </c>
      <c r="N39" s="413">
        <v>0</v>
      </c>
      <c r="O39" s="545">
        <v>1500</v>
      </c>
      <c r="P39" s="545">
        <f t="shared" si="7"/>
        <v>0</v>
      </c>
    </row>
    <row r="40" spans="1:16" ht="14.25" customHeight="1">
      <c r="A40" s="353">
        <f>AT3A_Schools_PS!A40</f>
        <v>31</v>
      </c>
      <c r="B40" s="353" t="str">
        <f>AT3A_Schools_PS!B40</f>
        <v>31-GONDA</v>
      </c>
      <c r="C40" s="353">
        <f>'AT4A_enrolment vs availed_UPY'!F40</f>
        <v>0</v>
      </c>
      <c r="D40" s="375">
        <f>AT26_NoWD_PS!$K$22</f>
        <v>312</v>
      </c>
      <c r="E40" s="351">
        <f t="shared" si="2"/>
        <v>0</v>
      </c>
      <c r="F40" s="355">
        <f t="shared" si="3"/>
        <v>0</v>
      </c>
      <c r="G40" s="355">
        <f t="shared" si="4"/>
        <v>0</v>
      </c>
      <c r="H40" s="413"/>
      <c r="I40" s="351">
        <f t="shared" si="5"/>
        <v>0</v>
      </c>
      <c r="J40" s="355">
        <f t="shared" si="6"/>
        <v>0</v>
      </c>
      <c r="K40" s="355">
        <v>0</v>
      </c>
      <c r="L40" s="355">
        <v>0</v>
      </c>
      <c r="M40" s="355">
        <v>0</v>
      </c>
      <c r="N40" s="413">
        <v>0</v>
      </c>
      <c r="O40" s="545">
        <v>1500</v>
      </c>
      <c r="P40" s="545">
        <f t="shared" si="7"/>
        <v>0</v>
      </c>
    </row>
    <row r="41" spans="1:16" ht="14.25" customHeight="1">
      <c r="A41" s="353">
        <f>AT3A_Schools_PS!A41</f>
        <v>32</v>
      </c>
      <c r="B41" s="353" t="str">
        <f>AT3A_Schools_PS!B41</f>
        <v>32-GORAKHPUR</v>
      </c>
      <c r="C41" s="353">
        <f>'AT4A_enrolment vs availed_UPY'!F41</f>
        <v>0</v>
      </c>
      <c r="D41" s="375">
        <f>AT26_NoWD_PS!$K$22</f>
        <v>312</v>
      </c>
      <c r="E41" s="351">
        <f t="shared" si="2"/>
        <v>0</v>
      </c>
      <c r="F41" s="355">
        <f t="shared" si="3"/>
        <v>0</v>
      </c>
      <c r="G41" s="355">
        <f t="shared" si="4"/>
        <v>0</v>
      </c>
      <c r="H41" s="413"/>
      <c r="I41" s="351">
        <f t="shared" si="5"/>
        <v>0</v>
      </c>
      <c r="J41" s="355">
        <f t="shared" si="6"/>
        <v>0</v>
      </c>
      <c r="K41" s="355">
        <v>0</v>
      </c>
      <c r="L41" s="355">
        <v>0</v>
      </c>
      <c r="M41" s="355">
        <v>0</v>
      </c>
      <c r="N41" s="413">
        <v>0</v>
      </c>
      <c r="O41" s="545">
        <v>1500</v>
      </c>
      <c r="P41" s="545">
        <f t="shared" si="7"/>
        <v>0</v>
      </c>
    </row>
    <row r="42" spans="1:16" ht="14.25" customHeight="1">
      <c r="A42" s="353">
        <f>AT3A_Schools_PS!A42</f>
        <v>33</v>
      </c>
      <c r="B42" s="353" t="str">
        <f>AT3A_Schools_PS!B42</f>
        <v>33-HAMEERPUR</v>
      </c>
      <c r="C42" s="353">
        <f>'AT4A_enrolment vs availed_UPY'!F42</f>
        <v>0</v>
      </c>
      <c r="D42" s="375">
        <f>AT26_NoWD_PS!$K$22</f>
        <v>312</v>
      </c>
      <c r="E42" s="351">
        <f t="shared" si="2"/>
        <v>0</v>
      </c>
      <c r="F42" s="355">
        <f t="shared" si="3"/>
        <v>0</v>
      </c>
      <c r="G42" s="355">
        <f t="shared" si="4"/>
        <v>0</v>
      </c>
      <c r="H42" s="413"/>
      <c r="I42" s="351">
        <f t="shared" si="5"/>
        <v>0</v>
      </c>
      <c r="J42" s="355">
        <f t="shared" si="6"/>
        <v>0</v>
      </c>
      <c r="K42" s="355">
        <v>0</v>
      </c>
      <c r="L42" s="355">
        <v>0</v>
      </c>
      <c r="M42" s="355">
        <v>0</v>
      </c>
      <c r="N42" s="413">
        <v>0</v>
      </c>
      <c r="O42" s="545">
        <v>1500</v>
      </c>
      <c r="P42" s="545">
        <f t="shared" si="7"/>
        <v>0</v>
      </c>
    </row>
    <row r="43" spans="1:16" ht="14.25" customHeight="1">
      <c r="A43" s="353">
        <f>AT3A_Schools_PS!A43</f>
        <v>34</v>
      </c>
      <c r="B43" s="353" t="str">
        <f>AT3A_Schools_PS!B43</f>
        <v>34-HARDOI</v>
      </c>
      <c r="C43" s="353">
        <f>'AT4A_enrolment vs availed_UPY'!F43</f>
        <v>0</v>
      </c>
      <c r="D43" s="375">
        <f>AT26_NoWD_PS!$K$22</f>
        <v>312</v>
      </c>
      <c r="E43" s="351">
        <f t="shared" si="2"/>
        <v>0</v>
      </c>
      <c r="F43" s="355">
        <f t="shared" si="3"/>
        <v>0</v>
      </c>
      <c r="G43" s="355">
        <f t="shared" si="4"/>
        <v>0</v>
      </c>
      <c r="H43" s="413"/>
      <c r="I43" s="351">
        <f t="shared" si="5"/>
        <v>0</v>
      </c>
      <c r="J43" s="355">
        <f t="shared" si="6"/>
        <v>0</v>
      </c>
      <c r="K43" s="355">
        <v>0</v>
      </c>
      <c r="L43" s="355">
        <v>0</v>
      </c>
      <c r="M43" s="355">
        <v>0</v>
      </c>
      <c r="N43" s="413">
        <v>0</v>
      </c>
      <c r="O43" s="545">
        <v>1500</v>
      </c>
      <c r="P43" s="545">
        <f t="shared" si="7"/>
        <v>0</v>
      </c>
    </row>
    <row r="44" spans="1:16" ht="14.25" customHeight="1">
      <c r="A44" s="353">
        <f>AT3A_Schools_PS!A44</f>
        <v>35</v>
      </c>
      <c r="B44" s="353" t="str">
        <f>AT3A_Schools_PS!B44</f>
        <v>35-HATHRAS</v>
      </c>
      <c r="C44" s="353">
        <f>'AT4A_enrolment vs availed_UPY'!F44</f>
        <v>0</v>
      </c>
      <c r="D44" s="375">
        <f>AT26_NoWD_PS!$K$22</f>
        <v>312</v>
      </c>
      <c r="E44" s="351">
        <f t="shared" si="2"/>
        <v>0</v>
      </c>
      <c r="F44" s="355">
        <f t="shared" si="3"/>
        <v>0</v>
      </c>
      <c r="G44" s="355">
        <f t="shared" si="4"/>
        <v>0</v>
      </c>
      <c r="H44" s="413"/>
      <c r="I44" s="351">
        <f t="shared" si="5"/>
        <v>0</v>
      </c>
      <c r="J44" s="355">
        <f t="shared" si="6"/>
        <v>0</v>
      </c>
      <c r="K44" s="355">
        <v>0</v>
      </c>
      <c r="L44" s="355">
        <v>0</v>
      </c>
      <c r="M44" s="355">
        <v>0</v>
      </c>
      <c r="N44" s="413">
        <v>0</v>
      </c>
      <c r="O44" s="545">
        <v>1500</v>
      </c>
      <c r="P44" s="545">
        <f t="shared" si="7"/>
        <v>0</v>
      </c>
    </row>
    <row r="45" spans="1:16" ht="14.25" customHeight="1">
      <c r="A45" s="353">
        <f>AT3A_Schools_PS!A45</f>
        <v>36</v>
      </c>
      <c r="B45" s="353" t="str">
        <f>AT3A_Schools_PS!B45</f>
        <v>36-ITAWAH</v>
      </c>
      <c r="C45" s="353">
        <f>'AT4A_enrolment vs availed_UPY'!F45</f>
        <v>0</v>
      </c>
      <c r="D45" s="375">
        <f>AT26_NoWD_PS!$K$22</f>
        <v>312</v>
      </c>
      <c r="E45" s="351">
        <f t="shared" si="2"/>
        <v>0</v>
      </c>
      <c r="F45" s="355">
        <f t="shared" si="3"/>
        <v>0</v>
      </c>
      <c r="G45" s="355">
        <f t="shared" si="4"/>
        <v>0</v>
      </c>
      <c r="H45" s="413"/>
      <c r="I45" s="351">
        <f t="shared" si="5"/>
        <v>0</v>
      </c>
      <c r="J45" s="355">
        <f t="shared" si="6"/>
        <v>0</v>
      </c>
      <c r="K45" s="355">
        <v>0</v>
      </c>
      <c r="L45" s="355">
        <v>0</v>
      </c>
      <c r="M45" s="355">
        <v>0</v>
      </c>
      <c r="N45" s="413">
        <v>0</v>
      </c>
      <c r="O45" s="545">
        <v>1500</v>
      </c>
      <c r="P45" s="545">
        <f t="shared" si="7"/>
        <v>0</v>
      </c>
    </row>
    <row r="46" spans="1:16" ht="14.25" customHeight="1">
      <c r="A46" s="353">
        <f>AT3A_Schools_PS!A46</f>
        <v>37</v>
      </c>
      <c r="B46" s="353" t="str">
        <f>AT3A_Schools_PS!B46</f>
        <v>37-J.P. NAGAR</v>
      </c>
      <c r="C46" s="353">
        <f>'AT4A_enrolment vs availed_UPY'!F46</f>
        <v>0</v>
      </c>
      <c r="D46" s="375">
        <f>AT26_NoWD_PS!$K$22</f>
        <v>312</v>
      </c>
      <c r="E46" s="351">
        <f t="shared" si="2"/>
        <v>0</v>
      </c>
      <c r="F46" s="355">
        <f t="shared" si="3"/>
        <v>0</v>
      </c>
      <c r="G46" s="355">
        <f t="shared" si="4"/>
        <v>0</v>
      </c>
      <c r="H46" s="413"/>
      <c r="I46" s="351">
        <f t="shared" si="5"/>
        <v>0</v>
      </c>
      <c r="J46" s="355">
        <f t="shared" si="6"/>
        <v>0</v>
      </c>
      <c r="K46" s="355">
        <v>0</v>
      </c>
      <c r="L46" s="355">
        <v>0</v>
      </c>
      <c r="M46" s="355">
        <v>0</v>
      </c>
      <c r="N46" s="413">
        <v>0</v>
      </c>
      <c r="O46" s="545">
        <v>1500</v>
      </c>
      <c r="P46" s="545">
        <f t="shared" si="7"/>
        <v>0</v>
      </c>
    </row>
    <row r="47" spans="1:16" ht="14.25" customHeight="1">
      <c r="A47" s="353">
        <f>AT3A_Schools_PS!A47</f>
        <v>38</v>
      </c>
      <c r="B47" s="353" t="str">
        <f>AT3A_Schools_PS!B47</f>
        <v>38-JALAUN</v>
      </c>
      <c r="C47" s="353">
        <f>'AT4A_enrolment vs availed_UPY'!F47</f>
        <v>0</v>
      </c>
      <c r="D47" s="375">
        <f>AT26_NoWD_PS!$K$22</f>
        <v>312</v>
      </c>
      <c r="E47" s="351">
        <f t="shared" si="2"/>
        <v>0</v>
      </c>
      <c r="F47" s="355">
        <f t="shared" si="3"/>
        <v>0</v>
      </c>
      <c r="G47" s="355">
        <f t="shared" si="4"/>
        <v>0</v>
      </c>
      <c r="H47" s="413"/>
      <c r="I47" s="351">
        <f t="shared" si="5"/>
        <v>0</v>
      </c>
      <c r="J47" s="355">
        <f t="shared" si="6"/>
        <v>0</v>
      </c>
      <c r="K47" s="355">
        <v>0</v>
      </c>
      <c r="L47" s="355">
        <v>0</v>
      </c>
      <c r="M47" s="355">
        <v>0</v>
      </c>
      <c r="N47" s="413">
        <v>0</v>
      </c>
      <c r="O47" s="545">
        <v>1500</v>
      </c>
      <c r="P47" s="545">
        <f t="shared" si="7"/>
        <v>0</v>
      </c>
    </row>
    <row r="48" spans="1:16" ht="14.25" customHeight="1">
      <c r="A48" s="353">
        <f>AT3A_Schools_PS!A48</f>
        <v>39</v>
      </c>
      <c r="B48" s="353" t="str">
        <f>AT3A_Schools_PS!B48</f>
        <v>39-JAUNPUR</v>
      </c>
      <c r="C48" s="353">
        <f>'AT4A_enrolment vs availed_UPY'!F48</f>
        <v>0</v>
      </c>
      <c r="D48" s="375">
        <f>AT26_NoWD_PS!$K$22</f>
        <v>312</v>
      </c>
      <c r="E48" s="351">
        <f t="shared" si="2"/>
        <v>0</v>
      </c>
      <c r="F48" s="355">
        <f t="shared" si="3"/>
        <v>0</v>
      </c>
      <c r="G48" s="355">
        <f t="shared" si="4"/>
        <v>0</v>
      </c>
      <c r="H48" s="413"/>
      <c r="I48" s="351">
        <f t="shared" si="5"/>
        <v>0</v>
      </c>
      <c r="J48" s="355">
        <f t="shared" si="6"/>
        <v>0</v>
      </c>
      <c r="K48" s="355">
        <v>0</v>
      </c>
      <c r="L48" s="355">
        <v>0</v>
      </c>
      <c r="M48" s="355">
        <v>0</v>
      </c>
      <c r="N48" s="413">
        <v>0</v>
      </c>
      <c r="O48" s="545">
        <v>1500</v>
      </c>
      <c r="P48" s="545">
        <f t="shared" si="7"/>
        <v>0</v>
      </c>
    </row>
    <row r="49" spans="1:16" ht="14.25" customHeight="1">
      <c r="A49" s="353">
        <f>AT3A_Schools_PS!A49</f>
        <v>40</v>
      </c>
      <c r="B49" s="353" t="str">
        <f>AT3A_Schools_PS!B49</f>
        <v>40-JHANSI</v>
      </c>
      <c r="C49" s="353">
        <f>'AT4A_enrolment vs availed_UPY'!F49</f>
        <v>0</v>
      </c>
      <c r="D49" s="375">
        <f>AT26_NoWD_PS!$K$22</f>
        <v>312</v>
      </c>
      <c r="E49" s="351">
        <f t="shared" si="2"/>
        <v>0</v>
      </c>
      <c r="F49" s="355">
        <f t="shared" si="3"/>
        <v>0</v>
      </c>
      <c r="G49" s="355">
        <f t="shared" si="4"/>
        <v>0</v>
      </c>
      <c r="H49" s="413"/>
      <c r="I49" s="351">
        <f t="shared" si="5"/>
        <v>0</v>
      </c>
      <c r="J49" s="355">
        <f t="shared" si="6"/>
        <v>0</v>
      </c>
      <c r="K49" s="355">
        <v>0</v>
      </c>
      <c r="L49" s="355">
        <v>0</v>
      </c>
      <c r="M49" s="355">
        <v>0</v>
      </c>
      <c r="N49" s="413">
        <v>0</v>
      </c>
      <c r="O49" s="545">
        <v>1500</v>
      </c>
      <c r="P49" s="545">
        <f t="shared" si="7"/>
        <v>0</v>
      </c>
    </row>
    <row r="50" spans="1:16" ht="14.25" customHeight="1">
      <c r="A50" s="353">
        <f>AT3A_Schools_PS!A50</f>
        <v>41</v>
      </c>
      <c r="B50" s="353" t="str">
        <f>AT3A_Schools_PS!B50</f>
        <v>41-KANNAUJ</v>
      </c>
      <c r="C50" s="353">
        <f>'AT4A_enrolment vs availed_UPY'!F50</f>
        <v>0</v>
      </c>
      <c r="D50" s="375">
        <f>AT26_NoWD_PS!$K$22</f>
        <v>312</v>
      </c>
      <c r="E50" s="351">
        <f t="shared" si="2"/>
        <v>0</v>
      </c>
      <c r="F50" s="355">
        <f t="shared" si="3"/>
        <v>0</v>
      </c>
      <c r="G50" s="355">
        <f t="shared" si="4"/>
        <v>0</v>
      </c>
      <c r="H50" s="413"/>
      <c r="I50" s="351">
        <f t="shared" si="5"/>
        <v>0</v>
      </c>
      <c r="J50" s="355">
        <f t="shared" si="6"/>
        <v>0</v>
      </c>
      <c r="K50" s="355">
        <v>0</v>
      </c>
      <c r="L50" s="355">
        <v>0</v>
      </c>
      <c r="M50" s="355">
        <v>0</v>
      </c>
      <c r="N50" s="413">
        <v>0</v>
      </c>
      <c r="O50" s="545">
        <v>1500</v>
      </c>
      <c r="P50" s="545">
        <f t="shared" si="7"/>
        <v>0</v>
      </c>
    </row>
    <row r="51" spans="1:16" ht="14.25" customHeight="1">
      <c r="A51" s="353">
        <f>AT3A_Schools_PS!A51</f>
        <v>42</v>
      </c>
      <c r="B51" s="353" t="str">
        <f>AT3A_Schools_PS!B51</f>
        <v>42-KANPUR DEHAT</v>
      </c>
      <c r="C51" s="353">
        <f>'AT4A_enrolment vs availed_UPY'!F51</f>
        <v>0</v>
      </c>
      <c r="D51" s="375">
        <f>AT26_NoWD_PS!$K$22</f>
        <v>312</v>
      </c>
      <c r="E51" s="351">
        <f t="shared" si="2"/>
        <v>0</v>
      </c>
      <c r="F51" s="355">
        <f t="shared" si="3"/>
        <v>0</v>
      </c>
      <c r="G51" s="355">
        <f t="shared" si="4"/>
        <v>0</v>
      </c>
      <c r="H51" s="413"/>
      <c r="I51" s="351">
        <f t="shared" si="5"/>
        <v>0</v>
      </c>
      <c r="J51" s="355">
        <f t="shared" si="6"/>
        <v>0</v>
      </c>
      <c r="K51" s="355">
        <v>0</v>
      </c>
      <c r="L51" s="355">
        <v>0</v>
      </c>
      <c r="M51" s="355">
        <v>0</v>
      </c>
      <c r="N51" s="413">
        <v>0</v>
      </c>
      <c r="O51" s="545">
        <v>1500</v>
      </c>
      <c r="P51" s="545">
        <f t="shared" si="7"/>
        <v>0</v>
      </c>
    </row>
    <row r="52" spans="1:16" ht="14.25" customHeight="1">
      <c r="A52" s="353">
        <f>AT3A_Schools_PS!A52</f>
        <v>43</v>
      </c>
      <c r="B52" s="353" t="str">
        <f>AT3A_Schools_PS!B52</f>
        <v>43-KANPUR NAGAR</v>
      </c>
      <c r="C52" s="353">
        <f>'AT4A_enrolment vs availed_UPY'!F52</f>
        <v>0</v>
      </c>
      <c r="D52" s="375">
        <f>AT26_NoWD_PS!$K$22</f>
        <v>312</v>
      </c>
      <c r="E52" s="351">
        <f t="shared" si="2"/>
        <v>0</v>
      </c>
      <c r="F52" s="355">
        <f t="shared" si="3"/>
        <v>0</v>
      </c>
      <c r="G52" s="355">
        <f t="shared" si="4"/>
        <v>0</v>
      </c>
      <c r="H52" s="413"/>
      <c r="I52" s="351">
        <f t="shared" si="5"/>
        <v>0</v>
      </c>
      <c r="J52" s="355">
        <f t="shared" si="6"/>
        <v>0</v>
      </c>
      <c r="K52" s="355">
        <v>0</v>
      </c>
      <c r="L52" s="355">
        <v>0</v>
      </c>
      <c r="M52" s="355">
        <v>0</v>
      </c>
      <c r="N52" s="413">
        <v>0</v>
      </c>
      <c r="O52" s="545">
        <v>1500</v>
      </c>
      <c r="P52" s="545">
        <f t="shared" si="7"/>
        <v>0</v>
      </c>
    </row>
    <row r="53" spans="1:16" ht="14.25" customHeight="1">
      <c r="A53" s="353">
        <f>AT3A_Schools_PS!A53</f>
        <v>44</v>
      </c>
      <c r="B53" s="353" t="str">
        <f>AT3A_Schools_PS!B53</f>
        <v>44-KAAS GANJ</v>
      </c>
      <c r="C53" s="353">
        <f>'AT4A_enrolment vs availed_UPY'!F53</f>
        <v>0</v>
      </c>
      <c r="D53" s="375">
        <f>AT26_NoWD_PS!$K$22</f>
        <v>312</v>
      </c>
      <c r="E53" s="351">
        <f t="shared" si="2"/>
        <v>0</v>
      </c>
      <c r="F53" s="355">
        <f t="shared" si="3"/>
        <v>0</v>
      </c>
      <c r="G53" s="355">
        <f t="shared" si="4"/>
        <v>0</v>
      </c>
      <c r="H53" s="413"/>
      <c r="I53" s="351">
        <f t="shared" si="5"/>
        <v>0</v>
      </c>
      <c r="J53" s="355">
        <f t="shared" si="6"/>
        <v>0</v>
      </c>
      <c r="K53" s="355">
        <v>0</v>
      </c>
      <c r="L53" s="355">
        <v>0</v>
      </c>
      <c r="M53" s="355">
        <v>0</v>
      </c>
      <c r="N53" s="413">
        <v>0</v>
      </c>
      <c r="O53" s="545">
        <v>1500</v>
      </c>
      <c r="P53" s="545">
        <f t="shared" si="7"/>
        <v>0</v>
      </c>
    </row>
    <row r="54" spans="1:16" ht="14.25" customHeight="1">
      <c r="A54" s="353">
        <f>AT3A_Schools_PS!A54</f>
        <v>45</v>
      </c>
      <c r="B54" s="353" t="str">
        <f>AT3A_Schools_PS!B54</f>
        <v>45-KAUSHAMBI</v>
      </c>
      <c r="C54" s="353">
        <f>'AT4A_enrolment vs availed_UPY'!F54</f>
        <v>2301</v>
      </c>
      <c r="D54" s="375">
        <f>AT26_NoWD_PS!$K$22</f>
        <v>312</v>
      </c>
      <c r="E54" s="351">
        <f t="shared" si="2"/>
        <v>107.687</v>
      </c>
      <c r="F54" s="355">
        <f t="shared" si="3"/>
        <v>72.150000000000006</v>
      </c>
      <c r="G54" s="355">
        <f t="shared" si="4"/>
        <v>35.536999999999999</v>
      </c>
      <c r="H54" s="413"/>
      <c r="I54" s="351">
        <f t="shared" si="5"/>
        <v>7.1790000000000003</v>
      </c>
      <c r="J54" s="355">
        <f t="shared" si="6"/>
        <v>7.1790000000000003</v>
      </c>
      <c r="K54" s="355">
        <v>0</v>
      </c>
      <c r="L54" s="355">
        <v>0</v>
      </c>
      <c r="M54" s="355">
        <v>0</v>
      </c>
      <c r="N54" s="413">
        <v>0</v>
      </c>
      <c r="O54" s="545">
        <v>1500</v>
      </c>
      <c r="P54" s="545">
        <f t="shared" si="7"/>
        <v>1.62</v>
      </c>
    </row>
    <row r="55" spans="1:16" ht="14.25" customHeight="1">
      <c r="A55" s="353">
        <f>AT3A_Schools_PS!A55</f>
        <v>46</v>
      </c>
      <c r="B55" s="353" t="str">
        <f>AT3A_Schools_PS!B55</f>
        <v>46-KUSHINAGAR</v>
      </c>
      <c r="C55" s="353">
        <f>'AT4A_enrolment vs availed_UPY'!F55</f>
        <v>1163</v>
      </c>
      <c r="D55" s="375">
        <f>AT26_NoWD_PS!$K$22</f>
        <v>312</v>
      </c>
      <c r="E55" s="351">
        <f t="shared" si="2"/>
        <v>54.427999999999997</v>
      </c>
      <c r="F55" s="355">
        <f t="shared" si="3"/>
        <v>36.466999999999999</v>
      </c>
      <c r="G55" s="355">
        <f t="shared" si="4"/>
        <v>17.960999999999999</v>
      </c>
      <c r="H55" s="413"/>
      <c r="I55" s="351">
        <f t="shared" si="5"/>
        <v>3.629</v>
      </c>
      <c r="J55" s="355">
        <f t="shared" si="6"/>
        <v>3.629</v>
      </c>
      <c r="K55" s="355">
        <v>0</v>
      </c>
      <c r="L55" s="355">
        <v>0</v>
      </c>
      <c r="M55" s="355">
        <v>0</v>
      </c>
      <c r="N55" s="413">
        <v>0</v>
      </c>
      <c r="O55" s="545">
        <v>1500</v>
      </c>
      <c r="P55" s="545">
        <f t="shared" si="7"/>
        <v>0.82</v>
      </c>
    </row>
    <row r="56" spans="1:16" ht="14.25" customHeight="1">
      <c r="A56" s="353">
        <f>AT3A_Schools_PS!A56</f>
        <v>47</v>
      </c>
      <c r="B56" s="353" t="str">
        <f>AT3A_Schools_PS!B56</f>
        <v>47-LAKHIMPUR KHERI</v>
      </c>
      <c r="C56" s="353">
        <f>'AT4A_enrolment vs availed_UPY'!F56</f>
        <v>0</v>
      </c>
      <c r="D56" s="375">
        <f>AT26_NoWD_PS!$K$22</f>
        <v>312</v>
      </c>
      <c r="E56" s="351">
        <f t="shared" si="2"/>
        <v>0</v>
      </c>
      <c r="F56" s="355">
        <f t="shared" si="3"/>
        <v>0</v>
      </c>
      <c r="G56" s="355">
        <f t="shared" si="4"/>
        <v>0</v>
      </c>
      <c r="H56" s="413"/>
      <c r="I56" s="351">
        <f t="shared" si="5"/>
        <v>0</v>
      </c>
      <c r="J56" s="355">
        <f t="shared" si="6"/>
        <v>0</v>
      </c>
      <c r="K56" s="355">
        <v>0</v>
      </c>
      <c r="L56" s="355">
        <v>0</v>
      </c>
      <c r="M56" s="355">
        <v>0</v>
      </c>
      <c r="N56" s="413">
        <v>0</v>
      </c>
      <c r="O56" s="545">
        <v>1500</v>
      </c>
      <c r="P56" s="545">
        <f t="shared" si="7"/>
        <v>0</v>
      </c>
    </row>
    <row r="57" spans="1:16" ht="14.25" customHeight="1">
      <c r="A57" s="353">
        <f>AT3A_Schools_PS!A57</f>
        <v>48</v>
      </c>
      <c r="B57" s="353" t="str">
        <f>AT3A_Schools_PS!B57</f>
        <v>48-LALITPUR</v>
      </c>
      <c r="C57" s="353">
        <f>'AT4A_enrolment vs availed_UPY'!F57</f>
        <v>0</v>
      </c>
      <c r="D57" s="375">
        <f>AT26_NoWD_PS!$K$22</f>
        <v>312</v>
      </c>
      <c r="E57" s="351">
        <f t="shared" si="2"/>
        <v>0</v>
      </c>
      <c r="F57" s="355">
        <f t="shared" si="3"/>
        <v>0</v>
      </c>
      <c r="G57" s="355">
        <f t="shared" si="4"/>
        <v>0</v>
      </c>
      <c r="H57" s="413"/>
      <c r="I57" s="351">
        <f t="shared" si="5"/>
        <v>0</v>
      </c>
      <c r="J57" s="355">
        <f t="shared" si="6"/>
        <v>0</v>
      </c>
      <c r="K57" s="355">
        <v>0</v>
      </c>
      <c r="L57" s="355">
        <v>0</v>
      </c>
      <c r="M57" s="355">
        <v>0</v>
      </c>
      <c r="N57" s="413">
        <v>0</v>
      </c>
      <c r="O57" s="545">
        <v>1500</v>
      </c>
      <c r="P57" s="545">
        <f t="shared" si="7"/>
        <v>0</v>
      </c>
    </row>
    <row r="58" spans="1:16" ht="14.25" customHeight="1">
      <c r="A58" s="353">
        <f>AT3A_Schools_PS!A58</f>
        <v>49</v>
      </c>
      <c r="B58" s="353" t="str">
        <f>AT3A_Schools_PS!B58</f>
        <v>49-LUCKNOW</v>
      </c>
      <c r="C58" s="353">
        <f>'AT4A_enrolment vs availed_UPY'!F58</f>
        <v>2594</v>
      </c>
      <c r="D58" s="375">
        <f>AT26_NoWD_PS!$K$22</f>
        <v>312</v>
      </c>
      <c r="E58" s="351">
        <f t="shared" si="2"/>
        <v>121.399</v>
      </c>
      <c r="F58" s="355">
        <f t="shared" si="3"/>
        <v>81.337000000000003</v>
      </c>
      <c r="G58" s="355">
        <f t="shared" si="4"/>
        <v>40.061999999999998</v>
      </c>
      <c r="H58" s="413"/>
      <c r="I58" s="351">
        <f t="shared" si="5"/>
        <v>8.093</v>
      </c>
      <c r="J58" s="355">
        <f t="shared" si="6"/>
        <v>8.093</v>
      </c>
      <c r="K58" s="355">
        <v>0</v>
      </c>
      <c r="L58" s="355">
        <v>0</v>
      </c>
      <c r="M58" s="355">
        <v>0</v>
      </c>
      <c r="N58" s="413">
        <v>0</v>
      </c>
      <c r="O58" s="545">
        <v>1500</v>
      </c>
      <c r="P58" s="545">
        <f t="shared" si="7"/>
        <v>1.82</v>
      </c>
    </row>
    <row r="59" spans="1:16" ht="14.25" customHeight="1">
      <c r="A59" s="353">
        <f>AT3A_Schools_PS!A59</f>
        <v>50</v>
      </c>
      <c r="B59" s="353" t="str">
        <f>AT3A_Schools_PS!B59</f>
        <v>50-MAHOBA</v>
      </c>
      <c r="C59" s="353">
        <f>'AT4A_enrolment vs availed_UPY'!F59</f>
        <v>0</v>
      </c>
      <c r="D59" s="375">
        <f>AT26_NoWD_PS!$K$22</f>
        <v>312</v>
      </c>
      <c r="E59" s="351">
        <f t="shared" si="2"/>
        <v>0</v>
      </c>
      <c r="F59" s="355">
        <f t="shared" si="3"/>
        <v>0</v>
      </c>
      <c r="G59" s="355">
        <f t="shared" si="4"/>
        <v>0</v>
      </c>
      <c r="H59" s="413"/>
      <c r="I59" s="351">
        <f t="shared" si="5"/>
        <v>0</v>
      </c>
      <c r="J59" s="355">
        <f t="shared" si="6"/>
        <v>0</v>
      </c>
      <c r="K59" s="355">
        <v>0</v>
      </c>
      <c r="L59" s="355">
        <v>0</v>
      </c>
      <c r="M59" s="355">
        <v>0</v>
      </c>
      <c r="N59" s="413">
        <v>0</v>
      </c>
      <c r="O59" s="545">
        <v>1500</v>
      </c>
      <c r="P59" s="545">
        <f t="shared" si="7"/>
        <v>0</v>
      </c>
    </row>
    <row r="60" spans="1:16" ht="14.25" customHeight="1">
      <c r="A60" s="353">
        <f>AT3A_Schools_PS!A60</f>
        <v>51</v>
      </c>
      <c r="B60" s="353" t="str">
        <f>AT3A_Schools_PS!B60</f>
        <v>51-MAHRAJGANJ</v>
      </c>
      <c r="C60" s="353">
        <f>'AT4A_enrolment vs availed_UPY'!F60</f>
        <v>0</v>
      </c>
      <c r="D60" s="375">
        <f>AT26_NoWD_PS!$K$22</f>
        <v>312</v>
      </c>
      <c r="E60" s="351">
        <f t="shared" si="2"/>
        <v>0</v>
      </c>
      <c r="F60" s="355">
        <f t="shared" si="3"/>
        <v>0</v>
      </c>
      <c r="G60" s="355">
        <f t="shared" si="4"/>
        <v>0</v>
      </c>
      <c r="H60" s="413"/>
      <c r="I60" s="351">
        <f t="shared" si="5"/>
        <v>0</v>
      </c>
      <c r="J60" s="355">
        <f t="shared" si="6"/>
        <v>0</v>
      </c>
      <c r="K60" s="355">
        <v>0</v>
      </c>
      <c r="L60" s="355">
        <v>0</v>
      </c>
      <c r="M60" s="355">
        <v>0</v>
      </c>
      <c r="N60" s="413">
        <v>0</v>
      </c>
      <c r="O60" s="545">
        <v>1500</v>
      </c>
      <c r="P60" s="545">
        <f t="shared" si="7"/>
        <v>0</v>
      </c>
    </row>
    <row r="61" spans="1:16" ht="14.25" customHeight="1">
      <c r="A61" s="353">
        <f>AT3A_Schools_PS!A61</f>
        <v>52</v>
      </c>
      <c r="B61" s="353" t="str">
        <f>AT3A_Schools_PS!B61</f>
        <v>52-MAINPURI</v>
      </c>
      <c r="C61" s="353">
        <f>'AT4A_enrolment vs availed_UPY'!F61</f>
        <v>0</v>
      </c>
      <c r="D61" s="375">
        <f>AT26_NoWD_PS!$K$22</f>
        <v>312</v>
      </c>
      <c r="E61" s="351">
        <f t="shared" si="2"/>
        <v>0</v>
      </c>
      <c r="F61" s="355">
        <f t="shared" si="3"/>
        <v>0</v>
      </c>
      <c r="G61" s="355">
        <f t="shared" si="4"/>
        <v>0</v>
      </c>
      <c r="H61" s="413"/>
      <c r="I61" s="351">
        <f t="shared" si="5"/>
        <v>0</v>
      </c>
      <c r="J61" s="355">
        <f t="shared" si="6"/>
        <v>0</v>
      </c>
      <c r="K61" s="355">
        <v>0</v>
      </c>
      <c r="L61" s="355">
        <v>0</v>
      </c>
      <c r="M61" s="355">
        <v>0</v>
      </c>
      <c r="N61" s="413">
        <v>0</v>
      </c>
      <c r="O61" s="545">
        <v>1500</v>
      </c>
      <c r="P61" s="545">
        <f t="shared" si="7"/>
        <v>0</v>
      </c>
    </row>
    <row r="62" spans="1:16" ht="14.25" customHeight="1">
      <c r="A62" s="353">
        <f>AT3A_Schools_PS!A62</f>
        <v>53</v>
      </c>
      <c r="B62" s="353" t="str">
        <f>AT3A_Schools_PS!B62</f>
        <v>53-MATHURA</v>
      </c>
      <c r="C62" s="353">
        <f>'AT4A_enrolment vs availed_UPY'!F62</f>
        <v>0</v>
      </c>
      <c r="D62" s="375">
        <f>AT26_NoWD_PS!$K$22</f>
        <v>312</v>
      </c>
      <c r="E62" s="351">
        <f t="shared" si="2"/>
        <v>0</v>
      </c>
      <c r="F62" s="355">
        <f t="shared" si="3"/>
        <v>0</v>
      </c>
      <c r="G62" s="355">
        <f t="shared" si="4"/>
        <v>0</v>
      </c>
      <c r="H62" s="413"/>
      <c r="I62" s="351">
        <f t="shared" si="5"/>
        <v>0</v>
      </c>
      <c r="J62" s="355">
        <f t="shared" si="6"/>
        <v>0</v>
      </c>
      <c r="K62" s="355">
        <v>0</v>
      </c>
      <c r="L62" s="355">
        <v>0</v>
      </c>
      <c r="M62" s="355">
        <v>0</v>
      </c>
      <c r="N62" s="413">
        <v>0</v>
      </c>
      <c r="O62" s="545">
        <v>1500</v>
      </c>
      <c r="P62" s="545">
        <f t="shared" si="7"/>
        <v>0</v>
      </c>
    </row>
    <row r="63" spans="1:16" ht="14.25" customHeight="1">
      <c r="A63" s="353">
        <f>AT3A_Schools_PS!A63</f>
        <v>54</v>
      </c>
      <c r="B63" s="353" t="str">
        <f>AT3A_Schools_PS!B63</f>
        <v>54-MAU</v>
      </c>
      <c r="C63" s="353">
        <f>'AT4A_enrolment vs availed_UPY'!F63</f>
        <v>0</v>
      </c>
      <c r="D63" s="375">
        <f>AT26_NoWD_PS!$K$22</f>
        <v>312</v>
      </c>
      <c r="E63" s="351">
        <f t="shared" si="2"/>
        <v>0</v>
      </c>
      <c r="F63" s="355">
        <f t="shared" si="3"/>
        <v>0</v>
      </c>
      <c r="G63" s="355">
        <f t="shared" si="4"/>
        <v>0</v>
      </c>
      <c r="H63" s="413"/>
      <c r="I63" s="351">
        <f t="shared" si="5"/>
        <v>0</v>
      </c>
      <c r="J63" s="355">
        <f t="shared" si="6"/>
        <v>0</v>
      </c>
      <c r="K63" s="355">
        <v>0</v>
      </c>
      <c r="L63" s="355">
        <v>0</v>
      </c>
      <c r="M63" s="355">
        <v>0</v>
      </c>
      <c r="N63" s="413">
        <v>0</v>
      </c>
      <c r="O63" s="545">
        <v>1500</v>
      </c>
      <c r="P63" s="545">
        <f t="shared" si="7"/>
        <v>0</v>
      </c>
    </row>
    <row r="64" spans="1:16" ht="14.25" customHeight="1">
      <c r="A64" s="353">
        <f>AT3A_Schools_PS!A64</f>
        <v>55</v>
      </c>
      <c r="B64" s="353" t="str">
        <f>AT3A_Schools_PS!B64</f>
        <v>55-MEERUT</v>
      </c>
      <c r="C64" s="353">
        <f>'AT4A_enrolment vs availed_UPY'!F64</f>
        <v>0</v>
      </c>
      <c r="D64" s="375">
        <f>AT26_NoWD_PS!$K$22</f>
        <v>312</v>
      </c>
      <c r="E64" s="351">
        <f t="shared" si="2"/>
        <v>0</v>
      </c>
      <c r="F64" s="355">
        <f t="shared" si="3"/>
        <v>0</v>
      </c>
      <c r="G64" s="355">
        <f t="shared" si="4"/>
        <v>0</v>
      </c>
      <c r="H64" s="413"/>
      <c r="I64" s="351">
        <f t="shared" si="5"/>
        <v>0</v>
      </c>
      <c r="J64" s="355">
        <f t="shared" si="6"/>
        <v>0</v>
      </c>
      <c r="K64" s="355">
        <v>0</v>
      </c>
      <c r="L64" s="355">
        <v>0</v>
      </c>
      <c r="M64" s="355">
        <v>0</v>
      </c>
      <c r="N64" s="413">
        <v>0</v>
      </c>
      <c r="O64" s="545">
        <v>1500</v>
      </c>
      <c r="P64" s="545">
        <f t="shared" si="7"/>
        <v>0</v>
      </c>
    </row>
    <row r="65" spans="1:16" ht="14.25" customHeight="1">
      <c r="A65" s="353">
        <f>AT3A_Schools_PS!A65</f>
        <v>56</v>
      </c>
      <c r="B65" s="353" t="str">
        <f>AT3A_Schools_PS!B65</f>
        <v>56-MIRZAPUR</v>
      </c>
      <c r="C65" s="353">
        <f>'AT4A_enrolment vs availed_UPY'!F65</f>
        <v>1000</v>
      </c>
      <c r="D65" s="375">
        <f>AT26_NoWD_PS!$K$22</f>
        <v>312</v>
      </c>
      <c r="E65" s="351">
        <f t="shared" si="2"/>
        <v>46.8</v>
      </c>
      <c r="F65" s="355">
        <f t="shared" si="3"/>
        <v>31.356000000000002</v>
      </c>
      <c r="G65" s="355">
        <f t="shared" si="4"/>
        <v>15.444000000000001</v>
      </c>
      <c r="H65" s="413"/>
      <c r="I65" s="351">
        <f t="shared" si="5"/>
        <v>3.12</v>
      </c>
      <c r="J65" s="355">
        <f t="shared" si="6"/>
        <v>3.12</v>
      </c>
      <c r="K65" s="355">
        <v>0</v>
      </c>
      <c r="L65" s="355">
        <v>0</v>
      </c>
      <c r="M65" s="355">
        <v>0</v>
      </c>
      <c r="N65" s="413">
        <v>0</v>
      </c>
      <c r="O65" s="545">
        <v>1500</v>
      </c>
      <c r="P65" s="545">
        <f t="shared" si="7"/>
        <v>0.7</v>
      </c>
    </row>
    <row r="66" spans="1:16" ht="14.25" customHeight="1">
      <c r="A66" s="353">
        <f>AT3A_Schools_PS!A66</f>
        <v>57</v>
      </c>
      <c r="B66" s="353" t="str">
        <f>AT3A_Schools_PS!B66</f>
        <v>57-MORADABAD</v>
      </c>
      <c r="C66" s="353">
        <f>'AT4A_enrolment vs availed_UPY'!F66</f>
        <v>0</v>
      </c>
      <c r="D66" s="375">
        <f>AT26_NoWD_PS!$K$22</f>
        <v>312</v>
      </c>
      <c r="E66" s="351">
        <f t="shared" si="2"/>
        <v>0</v>
      </c>
      <c r="F66" s="355">
        <f t="shared" si="3"/>
        <v>0</v>
      </c>
      <c r="G66" s="355">
        <f t="shared" si="4"/>
        <v>0</v>
      </c>
      <c r="H66" s="413"/>
      <c r="I66" s="351">
        <f t="shared" si="5"/>
        <v>0</v>
      </c>
      <c r="J66" s="355">
        <f t="shared" si="6"/>
        <v>0</v>
      </c>
      <c r="K66" s="355">
        <v>0</v>
      </c>
      <c r="L66" s="355">
        <v>0</v>
      </c>
      <c r="M66" s="355">
        <v>0</v>
      </c>
      <c r="N66" s="413">
        <v>0</v>
      </c>
      <c r="O66" s="545">
        <v>1500</v>
      </c>
      <c r="P66" s="545">
        <f t="shared" si="7"/>
        <v>0</v>
      </c>
    </row>
    <row r="67" spans="1:16" ht="14.25" customHeight="1">
      <c r="A67" s="353">
        <f>AT3A_Schools_PS!A67</f>
        <v>58</v>
      </c>
      <c r="B67" s="353" t="str">
        <f>AT3A_Schools_PS!B67</f>
        <v>58-MUZAFFARNAGAR</v>
      </c>
      <c r="C67" s="353">
        <f>'AT4A_enrolment vs availed_UPY'!F67</f>
        <v>0</v>
      </c>
      <c r="D67" s="375">
        <f>AT26_NoWD_PS!$K$22</f>
        <v>312</v>
      </c>
      <c r="E67" s="351">
        <f t="shared" si="2"/>
        <v>0</v>
      </c>
      <c r="F67" s="355">
        <f t="shared" si="3"/>
        <v>0</v>
      </c>
      <c r="G67" s="355">
        <f t="shared" si="4"/>
        <v>0</v>
      </c>
      <c r="H67" s="413"/>
      <c r="I67" s="351">
        <f t="shared" si="5"/>
        <v>0</v>
      </c>
      <c r="J67" s="355">
        <f t="shared" si="6"/>
        <v>0</v>
      </c>
      <c r="K67" s="355">
        <v>0</v>
      </c>
      <c r="L67" s="355">
        <v>0</v>
      </c>
      <c r="M67" s="355">
        <v>0</v>
      </c>
      <c r="N67" s="413">
        <v>0</v>
      </c>
      <c r="O67" s="545">
        <v>1500</v>
      </c>
      <c r="P67" s="545">
        <f t="shared" si="7"/>
        <v>0</v>
      </c>
    </row>
    <row r="68" spans="1:16" ht="14.25" customHeight="1">
      <c r="A68" s="353">
        <f>AT3A_Schools_PS!A68</f>
        <v>59</v>
      </c>
      <c r="B68" s="353" t="str">
        <f>AT3A_Schools_PS!B68</f>
        <v>59-PILIBHIT</v>
      </c>
      <c r="C68" s="353">
        <f>'AT4A_enrolment vs availed_UPY'!F68</f>
        <v>0</v>
      </c>
      <c r="D68" s="375">
        <f>AT26_NoWD_PS!$K$22</f>
        <v>312</v>
      </c>
      <c r="E68" s="351">
        <f t="shared" si="2"/>
        <v>0</v>
      </c>
      <c r="F68" s="355">
        <f t="shared" si="3"/>
        <v>0</v>
      </c>
      <c r="G68" s="355">
        <f t="shared" si="4"/>
        <v>0</v>
      </c>
      <c r="H68" s="413"/>
      <c r="I68" s="351">
        <f t="shared" si="5"/>
        <v>0</v>
      </c>
      <c r="J68" s="355">
        <f t="shared" si="6"/>
        <v>0</v>
      </c>
      <c r="K68" s="355">
        <v>0</v>
      </c>
      <c r="L68" s="355">
        <v>0</v>
      </c>
      <c r="M68" s="355">
        <v>0</v>
      </c>
      <c r="N68" s="413">
        <v>0</v>
      </c>
      <c r="O68" s="545">
        <v>1500</v>
      </c>
      <c r="P68" s="545">
        <f t="shared" si="7"/>
        <v>0</v>
      </c>
    </row>
    <row r="69" spans="1:16" ht="14.25" customHeight="1">
      <c r="A69" s="353">
        <f>AT3A_Schools_PS!A69</f>
        <v>60</v>
      </c>
      <c r="B69" s="353" t="str">
        <f>AT3A_Schools_PS!B69</f>
        <v>60-PRATAPGARH</v>
      </c>
      <c r="C69" s="353">
        <f>'AT4A_enrolment vs availed_UPY'!F69</f>
        <v>0</v>
      </c>
      <c r="D69" s="375">
        <f>AT26_NoWD_PS!$K$22</f>
        <v>312</v>
      </c>
      <c r="E69" s="351">
        <f t="shared" si="2"/>
        <v>0</v>
      </c>
      <c r="F69" s="355">
        <f t="shared" si="3"/>
        <v>0</v>
      </c>
      <c r="G69" s="355">
        <f t="shared" si="4"/>
        <v>0</v>
      </c>
      <c r="H69" s="413"/>
      <c r="I69" s="351">
        <f t="shared" si="5"/>
        <v>0</v>
      </c>
      <c r="J69" s="355">
        <f t="shared" si="6"/>
        <v>0</v>
      </c>
      <c r="K69" s="355">
        <v>0</v>
      </c>
      <c r="L69" s="355">
        <v>0</v>
      </c>
      <c r="M69" s="355">
        <v>0</v>
      </c>
      <c r="N69" s="413">
        <v>0</v>
      </c>
      <c r="O69" s="545">
        <v>1500</v>
      </c>
      <c r="P69" s="545">
        <f t="shared" si="7"/>
        <v>0</v>
      </c>
    </row>
    <row r="70" spans="1:16" ht="14.25" customHeight="1">
      <c r="A70" s="353">
        <f>AT3A_Schools_PS!A70</f>
        <v>61</v>
      </c>
      <c r="B70" s="353" t="str">
        <f>AT3A_Schools_PS!B70</f>
        <v>61-RAI BAREILY</v>
      </c>
      <c r="C70" s="353">
        <f>'AT4A_enrolment vs availed_UPY'!F70</f>
        <v>0</v>
      </c>
      <c r="D70" s="375">
        <f>AT26_NoWD_PS!$K$22</f>
        <v>312</v>
      </c>
      <c r="E70" s="351">
        <f t="shared" si="2"/>
        <v>0</v>
      </c>
      <c r="F70" s="355">
        <f t="shared" si="3"/>
        <v>0</v>
      </c>
      <c r="G70" s="355">
        <f t="shared" si="4"/>
        <v>0</v>
      </c>
      <c r="H70" s="413"/>
      <c r="I70" s="351">
        <f t="shared" si="5"/>
        <v>0</v>
      </c>
      <c r="J70" s="355">
        <f t="shared" si="6"/>
        <v>0</v>
      </c>
      <c r="K70" s="355">
        <v>0</v>
      </c>
      <c r="L70" s="355">
        <v>0</v>
      </c>
      <c r="M70" s="355">
        <v>0</v>
      </c>
      <c r="N70" s="413">
        <v>0</v>
      </c>
      <c r="O70" s="545">
        <v>1500</v>
      </c>
      <c r="P70" s="545">
        <f t="shared" si="7"/>
        <v>0</v>
      </c>
    </row>
    <row r="71" spans="1:16" ht="14.25" customHeight="1">
      <c r="A71" s="353">
        <f>AT3A_Schools_PS!A71</f>
        <v>62</v>
      </c>
      <c r="B71" s="353" t="str">
        <f>AT3A_Schools_PS!B71</f>
        <v>62-RAMPUR</v>
      </c>
      <c r="C71" s="353">
        <f>'AT4A_enrolment vs availed_UPY'!F71</f>
        <v>3130</v>
      </c>
      <c r="D71" s="375">
        <f>AT26_NoWD_PS!$K$22</f>
        <v>312</v>
      </c>
      <c r="E71" s="351">
        <f t="shared" si="2"/>
        <v>146.48400000000001</v>
      </c>
      <c r="F71" s="355">
        <f t="shared" si="3"/>
        <v>98.144000000000005</v>
      </c>
      <c r="G71" s="355">
        <f t="shared" si="4"/>
        <v>48.34</v>
      </c>
      <c r="H71" s="413"/>
      <c r="I71" s="351">
        <f t="shared" si="5"/>
        <v>9.766</v>
      </c>
      <c r="J71" s="355">
        <f t="shared" si="6"/>
        <v>9.766</v>
      </c>
      <c r="K71" s="355">
        <v>0</v>
      </c>
      <c r="L71" s="355">
        <v>0</v>
      </c>
      <c r="M71" s="355">
        <v>0</v>
      </c>
      <c r="N71" s="413">
        <v>0</v>
      </c>
      <c r="O71" s="545">
        <v>1500</v>
      </c>
      <c r="P71" s="545">
        <f t="shared" si="7"/>
        <v>2.2000000000000002</v>
      </c>
    </row>
    <row r="72" spans="1:16" ht="14.25" customHeight="1">
      <c r="A72" s="353">
        <f>AT3A_Schools_PS!A72</f>
        <v>63</v>
      </c>
      <c r="B72" s="353" t="str">
        <f>AT3A_Schools_PS!B72</f>
        <v>63-SAHARANPUR</v>
      </c>
      <c r="C72" s="353">
        <f>'AT4A_enrolment vs availed_UPY'!F72</f>
        <v>0</v>
      </c>
      <c r="D72" s="375">
        <f>AT26_NoWD_PS!$K$22</f>
        <v>312</v>
      </c>
      <c r="E72" s="351">
        <f t="shared" si="2"/>
        <v>0</v>
      </c>
      <c r="F72" s="355">
        <f t="shared" si="3"/>
        <v>0</v>
      </c>
      <c r="G72" s="355">
        <f t="shared" si="4"/>
        <v>0</v>
      </c>
      <c r="H72" s="413"/>
      <c r="I72" s="351">
        <f t="shared" si="5"/>
        <v>0</v>
      </c>
      <c r="J72" s="355">
        <f t="shared" si="6"/>
        <v>0</v>
      </c>
      <c r="K72" s="355">
        <v>0</v>
      </c>
      <c r="L72" s="355">
        <v>0</v>
      </c>
      <c r="M72" s="355">
        <v>0</v>
      </c>
      <c r="N72" s="413">
        <v>0</v>
      </c>
      <c r="O72" s="545">
        <v>1500</v>
      </c>
      <c r="P72" s="545">
        <f t="shared" si="7"/>
        <v>0</v>
      </c>
    </row>
    <row r="73" spans="1:16" ht="14.25" customHeight="1">
      <c r="A73" s="353">
        <f>AT3A_Schools_PS!A73</f>
        <v>64</v>
      </c>
      <c r="B73" s="353" t="str">
        <f>AT3A_Schools_PS!B73</f>
        <v>64-SANTKABIR NAGAR</v>
      </c>
      <c r="C73" s="353">
        <f>'AT4A_enrolment vs availed_UPY'!F73</f>
        <v>0</v>
      </c>
      <c r="D73" s="375">
        <f>AT26_NoWD_PS!$K$22</f>
        <v>312</v>
      </c>
      <c r="E73" s="351">
        <f t="shared" si="2"/>
        <v>0</v>
      </c>
      <c r="F73" s="355">
        <f t="shared" si="3"/>
        <v>0</v>
      </c>
      <c r="G73" s="355">
        <f t="shared" si="4"/>
        <v>0</v>
      </c>
      <c r="H73" s="413"/>
      <c r="I73" s="351">
        <f t="shared" si="5"/>
        <v>0</v>
      </c>
      <c r="J73" s="355">
        <f t="shared" si="6"/>
        <v>0</v>
      </c>
      <c r="K73" s="355">
        <v>0</v>
      </c>
      <c r="L73" s="355">
        <v>0</v>
      </c>
      <c r="M73" s="355">
        <v>0</v>
      </c>
      <c r="N73" s="413">
        <v>0</v>
      </c>
      <c r="O73" s="545">
        <v>1500</v>
      </c>
      <c r="P73" s="545">
        <f t="shared" si="7"/>
        <v>0</v>
      </c>
    </row>
    <row r="74" spans="1:16" ht="14.25" customHeight="1">
      <c r="A74" s="353">
        <f>AT3A_Schools_PS!A74</f>
        <v>65</v>
      </c>
      <c r="B74" s="353" t="str">
        <f>AT3A_Schools_PS!B74</f>
        <v>65-SHAHJAHANPUR</v>
      </c>
      <c r="C74" s="353">
        <f>'AT4A_enrolment vs availed_UPY'!F74</f>
        <v>0</v>
      </c>
      <c r="D74" s="375">
        <f>AT26_NoWD_PS!$K$22</f>
        <v>312</v>
      </c>
      <c r="E74" s="351">
        <f t="shared" si="2"/>
        <v>0</v>
      </c>
      <c r="F74" s="355">
        <f t="shared" si="3"/>
        <v>0</v>
      </c>
      <c r="G74" s="355">
        <f t="shared" si="4"/>
        <v>0</v>
      </c>
      <c r="H74" s="413"/>
      <c r="I74" s="351">
        <f t="shared" ref="I74:I84" si="8">ROUND(C74*D74*0.00003,3)</f>
        <v>0</v>
      </c>
      <c r="J74" s="355">
        <f t="shared" si="6"/>
        <v>0</v>
      </c>
      <c r="K74" s="355">
        <v>0</v>
      </c>
      <c r="L74" s="355">
        <v>0</v>
      </c>
      <c r="M74" s="355">
        <v>0</v>
      </c>
      <c r="N74" s="413">
        <v>0</v>
      </c>
      <c r="O74" s="545">
        <v>1500</v>
      </c>
      <c r="P74" s="545">
        <f t="shared" si="7"/>
        <v>0</v>
      </c>
    </row>
    <row r="75" spans="1:16" ht="14.25" customHeight="1">
      <c r="A75" s="353">
        <f>AT3A_Schools_PS!A75</f>
        <v>66</v>
      </c>
      <c r="B75" s="353" t="str">
        <f>AT3A_Schools_PS!B75</f>
        <v>66-SHRAWASTI</v>
      </c>
      <c r="C75" s="353">
        <f>'AT4A_enrolment vs availed_UPY'!F75</f>
        <v>0</v>
      </c>
      <c r="D75" s="375">
        <f>AT26_NoWD_PS!$K$22</f>
        <v>312</v>
      </c>
      <c r="E75" s="351">
        <f t="shared" si="2"/>
        <v>0</v>
      </c>
      <c r="F75" s="355">
        <f t="shared" si="3"/>
        <v>0</v>
      </c>
      <c r="G75" s="355">
        <f t="shared" si="4"/>
        <v>0</v>
      </c>
      <c r="H75" s="413"/>
      <c r="I75" s="351">
        <f t="shared" si="8"/>
        <v>0</v>
      </c>
      <c r="J75" s="355">
        <f t="shared" ref="J75:J84" si="9">I75</f>
        <v>0</v>
      </c>
      <c r="K75" s="355">
        <v>0</v>
      </c>
      <c r="L75" s="355">
        <v>0</v>
      </c>
      <c r="M75" s="355">
        <v>0</v>
      </c>
      <c r="N75" s="413">
        <v>0</v>
      </c>
      <c r="O75" s="545">
        <v>1500</v>
      </c>
      <c r="P75" s="545">
        <f t="shared" ref="P75:P84" si="10">ROUND(E75*O75/100000,2)</f>
        <v>0</v>
      </c>
    </row>
    <row r="76" spans="1:16" ht="14.25" customHeight="1">
      <c r="A76" s="353">
        <f>AT3A_Schools_PS!A76</f>
        <v>67</v>
      </c>
      <c r="B76" s="353" t="str">
        <f>AT3A_Schools_PS!B76</f>
        <v>67-SIDDHARTHNAGAR</v>
      </c>
      <c r="C76" s="353">
        <f>'AT4A_enrolment vs availed_UPY'!F76</f>
        <v>0</v>
      </c>
      <c r="D76" s="375">
        <f>AT26_NoWD_PS!$K$22</f>
        <v>312</v>
      </c>
      <c r="E76" s="351">
        <f t="shared" si="2"/>
        <v>0</v>
      </c>
      <c r="F76" s="355">
        <f t="shared" si="3"/>
        <v>0</v>
      </c>
      <c r="G76" s="355">
        <f t="shared" si="4"/>
        <v>0</v>
      </c>
      <c r="H76" s="413"/>
      <c r="I76" s="351">
        <f t="shared" si="8"/>
        <v>0</v>
      </c>
      <c r="J76" s="355">
        <f t="shared" si="9"/>
        <v>0</v>
      </c>
      <c r="K76" s="355">
        <v>0</v>
      </c>
      <c r="L76" s="355">
        <v>0</v>
      </c>
      <c r="M76" s="355">
        <v>0</v>
      </c>
      <c r="N76" s="413">
        <v>0</v>
      </c>
      <c r="O76" s="545">
        <v>1500</v>
      </c>
      <c r="P76" s="545">
        <f t="shared" si="10"/>
        <v>0</v>
      </c>
    </row>
    <row r="77" spans="1:16" ht="14.25" customHeight="1">
      <c r="A77" s="353">
        <f>AT3A_Schools_PS!A77</f>
        <v>68</v>
      </c>
      <c r="B77" s="353" t="str">
        <f>AT3A_Schools_PS!B77</f>
        <v>68-SITAPUR</v>
      </c>
      <c r="C77" s="353">
        <f>'AT4A_enrolment vs availed_UPY'!F77</f>
        <v>0</v>
      </c>
      <c r="D77" s="375">
        <f>AT26_NoWD_PS!$K$22</f>
        <v>312</v>
      </c>
      <c r="E77" s="351">
        <f t="shared" si="2"/>
        <v>0</v>
      </c>
      <c r="F77" s="355">
        <f t="shared" si="3"/>
        <v>0</v>
      </c>
      <c r="G77" s="355">
        <f t="shared" si="4"/>
        <v>0</v>
      </c>
      <c r="H77" s="413"/>
      <c r="I77" s="351">
        <f t="shared" si="8"/>
        <v>0</v>
      </c>
      <c r="J77" s="355">
        <f t="shared" si="9"/>
        <v>0</v>
      </c>
      <c r="K77" s="355">
        <v>0</v>
      </c>
      <c r="L77" s="355">
        <v>0</v>
      </c>
      <c r="M77" s="355">
        <v>0</v>
      </c>
      <c r="N77" s="413">
        <v>0</v>
      </c>
      <c r="O77" s="545">
        <v>1500</v>
      </c>
      <c r="P77" s="545">
        <f t="shared" si="10"/>
        <v>0</v>
      </c>
    </row>
    <row r="78" spans="1:16" ht="14.25" customHeight="1">
      <c r="A78" s="353">
        <f>AT3A_Schools_PS!A78</f>
        <v>69</v>
      </c>
      <c r="B78" s="353" t="str">
        <f>AT3A_Schools_PS!B78</f>
        <v>69-SONBHADRA</v>
      </c>
      <c r="C78" s="353">
        <f>'AT4A_enrolment vs availed_UPY'!F78</f>
        <v>0</v>
      </c>
      <c r="D78" s="375">
        <f>AT26_NoWD_PS!$K$22</f>
        <v>312</v>
      </c>
      <c r="E78" s="351">
        <f t="shared" si="2"/>
        <v>0</v>
      </c>
      <c r="F78" s="355">
        <f t="shared" si="3"/>
        <v>0</v>
      </c>
      <c r="G78" s="355">
        <f t="shared" si="4"/>
        <v>0</v>
      </c>
      <c r="H78" s="413"/>
      <c r="I78" s="351">
        <f t="shared" si="8"/>
        <v>0</v>
      </c>
      <c r="J78" s="355">
        <f t="shared" si="9"/>
        <v>0</v>
      </c>
      <c r="K78" s="355">
        <v>0</v>
      </c>
      <c r="L78" s="355">
        <v>0</v>
      </c>
      <c r="M78" s="355">
        <v>0</v>
      </c>
      <c r="N78" s="413">
        <v>0</v>
      </c>
      <c r="O78" s="545">
        <v>1500</v>
      </c>
      <c r="P78" s="545">
        <f t="shared" si="10"/>
        <v>0</v>
      </c>
    </row>
    <row r="79" spans="1:16" ht="14.25" customHeight="1">
      <c r="A79" s="353">
        <f>AT3A_Schools_PS!A79</f>
        <v>70</v>
      </c>
      <c r="B79" s="353" t="str">
        <f>AT3A_Schools_PS!B79</f>
        <v>70-SULTANPUR</v>
      </c>
      <c r="C79" s="353">
        <f>'AT4A_enrolment vs availed_UPY'!F79</f>
        <v>0</v>
      </c>
      <c r="D79" s="375">
        <f>AT26_NoWD_PS!$K$22</f>
        <v>312</v>
      </c>
      <c r="E79" s="351">
        <f t="shared" si="2"/>
        <v>0</v>
      </c>
      <c r="F79" s="355">
        <f t="shared" si="3"/>
        <v>0</v>
      </c>
      <c r="G79" s="355">
        <f t="shared" si="4"/>
        <v>0</v>
      </c>
      <c r="H79" s="413"/>
      <c r="I79" s="351">
        <f t="shared" si="8"/>
        <v>0</v>
      </c>
      <c r="J79" s="355">
        <f t="shared" si="9"/>
        <v>0</v>
      </c>
      <c r="K79" s="355">
        <v>0</v>
      </c>
      <c r="L79" s="355">
        <v>0</v>
      </c>
      <c r="M79" s="355">
        <v>0</v>
      </c>
      <c r="N79" s="413">
        <v>0</v>
      </c>
      <c r="O79" s="545">
        <v>1500</v>
      </c>
      <c r="P79" s="545">
        <f t="shared" si="10"/>
        <v>0</v>
      </c>
    </row>
    <row r="80" spans="1:16" ht="14.25" customHeight="1">
      <c r="A80" s="353">
        <f>AT3A_Schools_PS!A80</f>
        <v>71</v>
      </c>
      <c r="B80" s="353" t="str">
        <f>AT3A_Schools_PS!B80</f>
        <v>71-UNNAO</v>
      </c>
      <c r="C80" s="353">
        <f>'AT4A_enrolment vs availed_UPY'!F80</f>
        <v>0</v>
      </c>
      <c r="D80" s="375">
        <f>AT26_NoWD_PS!$K$22</f>
        <v>312</v>
      </c>
      <c r="E80" s="351">
        <f t="shared" si="2"/>
        <v>0</v>
      </c>
      <c r="F80" s="355">
        <f t="shared" si="3"/>
        <v>0</v>
      </c>
      <c r="G80" s="355">
        <f t="shared" si="4"/>
        <v>0</v>
      </c>
      <c r="H80" s="413"/>
      <c r="I80" s="351">
        <f t="shared" si="8"/>
        <v>0</v>
      </c>
      <c r="J80" s="355">
        <f t="shared" si="9"/>
        <v>0</v>
      </c>
      <c r="K80" s="355">
        <v>0</v>
      </c>
      <c r="L80" s="355">
        <v>0</v>
      </c>
      <c r="M80" s="355">
        <v>0</v>
      </c>
      <c r="N80" s="413">
        <v>0</v>
      </c>
      <c r="O80" s="545">
        <v>1500</v>
      </c>
      <c r="P80" s="545">
        <f t="shared" si="10"/>
        <v>0</v>
      </c>
    </row>
    <row r="81" spans="1:16" ht="14.25" customHeight="1">
      <c r="A81" s="353">
        <f>AT3A_Schools_PS!A81</f>
        <v>72</v>
      </c>
      <c r="B81" s="353" t="str">
        <f>AT3A_Schools_PS!B81</f>
        <v>72-VARANASI</v>
      </c>
      <c r="C81" s="353">
        <f>'AT4A_enrolment vs availed_UPY'!F81</f>
        <v>0</v>
      </c>
      <c r="D81" s="375">
        <f>AT26_NoWD_PS!$K$22</f>
        <v>312</v>
      </c>
      <c r="E81" s="351">
        <f t="shared" si="2"/>
        <v>0</v>
      </c>
      <c r="F81" s="355">
        <f t="shared" si="3"/>
        <v>0</v>
      </c>
      <c r="G81" s="355">
        <f t="shared" si="4"/>
        <v>0</v>
      </c>
      <c r="H81" s="413"/>
      <c r="I81" s="351">
        <f t="shared" si="8"/>
        <v>0</v>
      </c>
      <c r="J81" s="355">
        <f t="shared" si="9"/>
        <v>0</v>
      </c>
      <c r="K81" s="355">
        <v>0</v>
      </c>
      <c r="L81" s="355">
        <v>0</v>
      </c>
      <c r="M81" s="355">
        <v>0</v>
      </c>
      <c r="N81" s="413">
        <v>0</v>
      </c>
      <c r="O81" s="545">
        <v>1500</v>
      </c>
      <c r="P81" s="545">
        <f t="shared" si="10"/>
        <v>0</v>
      </c>
    </row>
    <row r="82" spans="1:16" ht="14.25" customHeight="1">
      <c r="A82" s="353">
        <f>AT3A_Schools_PS!A82</f>
        <v>73</v>
      </c>
      <c r="B82" s="353" t="str">
        <f>AT3A_Schools_PS!B82</f>
        <v>73-SAMBHAL</v>
      </c>
      <c r="C82" s="353">
        <f>'AT4A_enrolment vs availed_UPY'!F82</f>
        <v>0</v>
      </c>
      <c r="D82" s="375">
        <f>AT26_NoWD_PS!$K$22</f>
        <v>312</v>
      </c>
      <c r="E82" s="351">
        <f t="shared" si="2"/>
        <v>0</v>
      </c>
      <c r="F82" s="355">
        <f t="shared" si="3"/>
        <v>0</v>
      </c>
      <c r="G82" s="355">
        <f t="shared" si="4"/>
        <v>0</v>
      </c>
      <c r="H82" s="413"/>
      <c r="I82" s="351">
        <f t="shared" si="8"/>
        <v>0</v>
      </c>
      <c r="J82" s="355">
        <f t="shared" si="9"/>
        <v>0</v>
      </c>
      <c r="K82" s="355">
        <v>0</v>
      </c>
      <c r="L82" s="355">
        <v>0</v>
      </c>
      <c r="M82" s="355">
        <v>0</v>
      </c>
      <c r="N82" s="413">
        <v>0</v>
      </c>
      <c r="O82" s="545">
        <v>1500</v>
      </c>
      <c r="P82" s="545">
        <f t="shared" si="10"/>
        <v>0</v>
      </c>
    </row>
    <row r="83" spans="1:16" ht="14.25" customHeight="1">
      <c r="A83" s="353">
        <f>AT3A_Schools_PS!A83</f>
        <v>74</v>
      </c>
      <c r="B83" s="353" t="str">
        <f>AT3A_Schools_PS!B83</f>
        <v>74-HAPUR</v>
      </c>
      <c r="C83" s="353">
        <f>'AT4A_enrolment vs availed_UPY'!F83</f>
        <v>0</v>
      </c>
      <c r="D83" s="375">
        <f>AT26_NoWD_PS!$K$22</f>
        <v>312</v>
      </c>
      <c r="E83" s="351">
        <f t="shared" si="2"/>
        <v>0</v>
      </c>
      <c r="F83" s="355">
        <f t="shared" si="3"/>
        <v>0</v>
      </c>
      <c r="G83" s="355">
        <f t="shared" si="4"/>
        <v>0</v>
      </c>
      <c r="H83" s="413"/>
      <c r="I83" s="351">
        <f t="shared" si="8"/>
        <v>0</v>
      </c>
      <c r="J83" s="355">
        <f t="shared" si="9"/>
        <v>0</v>
      </c>
      <c r="K83" s="355">
        <v>0</v>
      </c>
      <c r="L83" s="355">
        <v>0</v>
      </c>
      <c r="M83" s="355">
        <v>0</v>
      </c>
      <c r="N83" s="413">
        <v>0</v>
      </c>
      <c r="O83" s="545">
        <v>1500</v>
      </c>
      <c r="P83" s="545">
        <f t="shared" si="10"/>
        <v>0</v>
      </c>
    </row>
    <row r="84" spans="1:16" ht="14.25" customHeight="1">
      <c r="A84" s="353">
        <f>AT3A_Schools_PS!A84</f>
        <v>75</v>
      </c>
      <c r="B84" s="353" t="str">
        <f>AT3A_Schools_PS!B84</f>
        <v>75-SHAMLI</v>
      </c>
      <c r="C84" s="353">
        <f>'AT4A_enrolment vs availed_UPY'!F84</f>
        <v>0</v>
      </c>
      <c r="D84" s="375">
        <f>AT26_NoWD_PS!$K$22</f>
        <v>312</v>
      </c>
      <c r="E84" s="351">
        <f t="shared" si="2"/>
        <v>0</v>
      </c>
      <c r="F84" s="355">
        <f t="shared" si="3"/>
        <v>0</v>
      </c>
      <c r="G84" s="355">
        <f t="shared" si="4"/>
        <v>0</v>
      </c>
      <c r="H84" s="413"/>
      <c r="I84" s="351">
        <f t="shared" si="8"/>
        <v>0</v>
      </c>
      <c r="J84" s="355">
        <f t="shared" si="9"/>
        <v>0</v>
      </c>
      <c r="K84" s="355">
        <v>0</v>
      </c>
      <c r="L84" s="355">
        <v>0</v>
      </c>
      <c r="M84" s="355">
        <v>0</v>
      </c>
      <c r="N84" s="413">
        <v>0</v>
      </c>
      <c r="O84" s="545">
        <v>1500</v>
      </c>
      <c r="P84" s="545">
        <f t="shared" si="10"/>
        <v>0</v>
      </c>
    </row>
    <row r="85" spans="1:16" ht="12.75">
      <c r="A85" s="277"/>
      <c r="B85" s="679"/>
      <c r="C85" s="680"/>
      <c r="D85" s="277"/>
      <c r="E85" s="277"/>
      <c r="F85" s="277"/>
      <c r="G85" s="277"/>
      <c r="H85" s="277"/>
      <c r="I85" s="277"/>
      <c r="J85" s="277"/>
      <c r="K85" s="277"/>
      <c r="L85" s="277"/>
      <c r="M85" s="277"/>
      <c r="N85" s="277"/>
    </row>
    <row r="86" spans="1:16" ht="12.75">
      <c r="A86" s="277"/>
      <c r="B86" s="679"/>
      <c r="C86" s="680"/>
      <c r="D86" s="680"/>
      <c r="E86" s="680"/>
      <c r="F86" s="680"/>
      <c r="G86" s="680"/>
      <c r="H86" s="277"/>
      <c r="I86" s="277"/>
      <c r="J86" s="277"/>
      <c r="K86" s="277"/>
      <c r="L86" s="277"/>
      <c r="M86" s="277"/>
      <c r="N86" s="277"/>
    </row>
    <row r="87" spans="1:16" ht="12.75">
      <c r="A87" s="277"/>
      <c r="B87" s="679"/>
      <c r="C87" s="680"/>
      <c r="D87" s="277"/>
      <c r="E87" s="277"/>
      <c r="F87" s="277"/>
      <c r="G87" s="277"/>
      <c r="H87" s="277"/>
      <c r="I87" s="277"/>
      <c r="J87" s="277"/>
      <c r="K87" s="277"/>
      <c r="L87" s="277"/>
      <c r="M87" s="277"/>
      <c r="N87" s="277"/>
    </row>
    <row r="88" spans="1:16" ht="12.75">
      <c r="A88" s="277"/>
      <c r="B88" s="679"/>
      <c r="C88" s="680"/>
      <c r="D88" s="277"/>
      <c r="E88" s="277"/>
      <c r="F88" s="277"/>
      <c r="G88" s="277"/>
      <c r="H88" s="277"/>
      <c r="I88" s="277"/>
      <c r="J88" s="277"/>
      <c r="K88" s="277"/>
      <c r="L88" s="277"/>
      <c r="M88" s="277"/>
      <c r="N88" s="277"/>
    </row>
    <row r="89" spans="1:16" ht="12.75">
      <c r="A89" s="277"/>
      <c r="B89" s="679"/>
      <c r="C89" s="680"/>
      <c r="D89" s="277"/>
      <c r="E89" s="277"/>
      <c r="F89" s="277"/>
      <c r="G89" s="277"/>
      <c r="H89" s="277"/>
      <c r="I89" s="277"/>
      <c r="J89" s="277"/>
      <c r="K89" s="277"/>
      <c r="L89" s="277"/>
      <c r="M89" s="277"/>
      <c r="N89" s="277"/>
    </row>
    <row r="90" spans="1:16" ht="12.75">
      <c r="A90" s="321" t="str">
        <f>AT_2A_fundflow!A53</f>
        <v>Date:</v>
      </c>
      <c r="L90" s="362" t="str">
        <f>'AT-1'!J46</f>
        <v>(Signature)</v>
      </c>
    </row>
    <row r="91" spans="1:16" ht="12.75">
      <c r="A91" s="321" t="str">
        <f>AT_2A_fundflow!A54</f>
        <v>Place: LUCKNOW</v>
      </c>
      <c r="L91" s="362" t="str">
        <f>'AT-1'!J47</f>
        <v>Secretary Basic Education Department</v>
      </c>
    </row>
    <row r="92" spans="1:16" ht="12.75">
      <c r="K92" s="362" t="str">
        <f>'AT-1'!I48</f>
        <v>Seal:</v>
      </c>
    </row>
  </sheetData>
  <mergeCells count="17">
    <mergeCell ref="B88:C88"/>
    <mergeCell ref="B87:C87"/>
    <mergeCell ref="B89:C89"/>
    <mergeCell ref="B86:G86"/>
    <mergeCell ref="A6:A7"/>
    <mergeCell ref="B85:C85"/>
    <mergeCell ref="D1:E1"/>
    <mergeCell ref="I6:N6"/>
    <mergeCell ref="H5:N5"/>
    <mergeCell ref="B6:B7"/>
    <mergeCell ref="D6:D7"/>
    <mergeCell ref="C6:C7"/>
    <mergeCell ref="E6:H6"/>
    <mergeCell ref="A2:P2"/>
    <mergeCell ref="A3:P3"/>
    <mergeCell ref="A4:P4"/>
    <mergeCell ref="O6:P6"/>
  </mergeCells>
  <printOptions horizontalCentered="1"/>
  <pageMargins left="0.59055118110236227" right="0.59055118110236227" top="0.78740157480314965" bottom="0.59055118110236227" header="0.78740157480314965" footer="0.39370078740157483"/>
  <pageSetup paperSize="9" scale="88" fitToHeight="0" pageOrder="overThenDown" orientation="landscape" cellComments="atEnd" r:id="rId1"/>
  <headerFooter>
    <oddFooter>&amp;R&amp;P of &amp;N</oddFooter>
  </headerFooter>
</worksheet>
</file>

<file path=xl/worksheets/sheet56.xml><?xml version="1.0" encoding="utf-8"?>
<worksheet xmlns="http://schemas.openxmlformats.org/spreadsheetml/2006/main" xmlns:r="http://schemas.openxmlformats.org/officeDocument/2006/relationships">
  <sheetPr>
    <tabColor rgb="FF00B050"/>
    <outlinePr summaryBelow="0" summaryRight="0"/>
    <pageSetUpPr fitToPage="1"/>
  </sheetPr>
  <dimension ref="A1:AO91"/>
  <sheetViews>
    <sheetView view="pageBreakPreview" zoomScaleSheetLayoutView="100" workbookViewId="0">
      <pane xSplit="2" ySplit="9" topLeftCell="C85" activePane="bottomRight" state="frozen"/>
      <selection activeCell="D42" sqref="D42:F43"/>
      <selection pane="topRight" activeCell="D42" sqref="D42:F43"/>
      <selection pane="bottomLeft" activeCell="D42" sqref="D42:F43"/>
      <selection pane="bottomRight" activeCell="AQ6" sqref="AQ6"/>
    </sheetView>
  </sheetViews>
  <sheetFormatPr defaultColWidth="14.42578125" defaultRowHeight="15.75" customHeight="1"/>
  <cols>
    <col min="1" max="1" width="7.28515625" style="361" customWidth="1"/>
    <col min="2" max="2" width="21.42578125" style="361" customWidth="1"/>
    <col min="3" max="10" width="8" style="361" customWidth="1"/>
    <col min="11" max="14" width="6.85546875" style="361" customWidth="1"/>
    <col min="15" max="18" width="7" style="361" customWidth="1"/>
    <col min="19" max="19" width="6.5703125" style="361" hidden="1" customWidth="1"/>
    <col min="20" max="20" width="6.5703125" style="480" hidden="1" customWidth="1"/>
    <col min="21" max="24" width="6.5703125" style="361" hidden="1" customWidth="1"/>
    <col min="25" max="27" width="6.7109375" style="361" hidden="1" customWidth="1"/>
    <col min="28" max="36" width="7" style="361" hidden="1" customWidth="1"/>
    <col min="37" max="37" width="3" style="361" hidden="1" customWidth="1"/>
    <col min="38" max="38" width="4" style="361" hidden="1" customWidth="1"/>
    <col min="39" max="40" width="3" style="361" hidden="1" customWidth="1"/>
    <col min="41" max="41" width="2.5703125" style="361" hidden="1" customWidth="1"/>
    <col min="42" max="16384" width="14.42578125" style="361"/>
  </cols>
  <sheetData>
    <row r="1" spans="1:41" ht="12.75">
      <c r="A1" s="277"/>
      <c r="B1" s="277"/>
      <c r="C1" s="277"/>
      <c r="D1" s="277"/>
      <c r="E1" s="277"/>
      <c r="F1" s="277"/>
      <c r="G1" s="277"/>
      <c r="H1" s="277"/>
      <c r="I1" s="277"/>
      <c r="J1" s="277"/>
      <c r="K1" s="277"/>
      <c r="L1" s="277"/>
      <c r="M1" s="277"/>
      <c r="N1" s="277"/>
      <c r="O1" s="277"/>
      <c r="P1" s="277"/>
      <c r="Q1" s="277"/>
      <c r="R1" s="278" t="s">
        <v>651</v>
      </c>
      <c r="S1" s="277"/>
      <c r="T1" s="485"/>
      <c r="U1" s="277"/>
      <c r="V1" s="277"/>
      <c r="W1" s="277"/>
      <c r="X1" s="277"/>
      <c r="Y1" s="277"/>
      <c r="Z1" s="277"/>
      <c r="AA1" s="277"/>
      <c r="AB1" s="277"/>
      <c r="AC1" s="277"/>
      <c r="AD1" s="277"/>
      <c r="AE1" s="277"/>
      <c r="AF1" s="277"/>
      <c r="AG1" s="277"/>
      <c r="AH1" s="277"/>
      <c r="AI1" s="277"/>
      <c r="AJ1" s="277"/>
    </row>
    <row r="2" spans="1:41" ht="12.75">
      <c r="A2" s="701" t="str">
        <f>'AT-2-S1 BUDGET'!A2</f>
        <v>[Mid Day Meal Scheme, U.P.]</v>
      </c>
      <c r="B2" s="680"/>
      <c r="C2" s="680"/>
      <c r="D2" s="680"/>
      <c r="E2" s="680"/>
      <c r="F2" s="680"/>
      <c r="G2" s="680"/>
      <c r="H2" s="680"/>
      <c r="I2" s="680"/>
      <c r="J2" s="680"/>
      <c r="K2" s="680"/>
      <c r="L2" s="680"/>
      <c r="M2" s="680"/>
      <c r="N2" s="680"/>
      <c r="O2" s="680"/>
      <c r="P2" s="680"/>
      <c r="Q2" s="680"/>
      <c r="R2" s="680"/>
      <c r="S2" s="277"/>
      <c r="T2" s="485"/>
      <c r="U2" s="277"/>
      <c r="V2" s="277"/>
      <c r="W2" s="277"/>
      <c r="X2" s="277"/>
      <c r="Y2" s="277"/>
      <c r="Z2" s="277"/>
      <c r="AA2" s="277"/>
      <c r="AB2" s="277"/>
      <c r="AC2" s="277"/>
      <c r="AD2" s="277"/>
      <c r="AE2" s="277"/>
      <c r="AF2" s="277"/>
      <c r="AG2" s="277"/>
      <c r="AH2" s="277"/>
      <c r="AI2" s="277"/>
      <c r="AJ2" s="277"/>
    </row>
    <row r="3" spans="1:41" ht="23.25">
      <c r="A3" s="704" t="str">
        <f>'AT-2-S1 BUDGET'!A3</f>
        <v>Annual Work Plan and Budget 2019-20</v>
      </c>
      <c r="B3" s="680"/>
      <c r="C3" s="680"/>
      <c r="D3" s="680"/>
      <c r="E3" s="680"/>
      <c r="F3" s="680"/>
      <c r="G3" s="680"/>
      <c r="H3" s="680"/>
      <c r="I3" s="680"/>
      <c r="J3" s="680"/>
      <c r="K3" s="680"/>
      <c r="L3" s="680"/>
      <c r="M3" s="680"/>
      <c r="N3" s="680"/>
      <c r="O3" s="680"/>
      <c r="P3" s="680"/>
      <c r="Q3" s="680"/>
      <c r="R3" s="680"/>
      <c r="S3" s="277"/>
      <c r="T3" s="485"/>
      <c r="U3" s="277"/>
      <c r="V3" s="277"/>
      <c r="W3" s="277"/>
      <c r="X3" s="277"/>
      <c r="Y3" s="277"/>
      <c r="Z3" s="277"/>
      <c r="AA3" s="277"/>
      <c r="AB3" s="277"/>
      <c r="AC3" s="277"/>
      <c r="AD3" s="277"/>
      <c r="AE3" s="277"/>
      <c r="AF3" s="277"/>
      <c r="AG3" s="277"/>
      <c r="AH3" s="277"/>
      <c r="AI3" s="277"/>
      <c r="AJ3" s="277"/>
    </row>
    <row r="4" spans="1:41" ht="12.75">
      <c r="A4" s="705" t="s">
        <v>917</v>
      </c>
      <c r="B4" s="680"/>
      <c r="C4" s="680"/>
      <c r="D4" s="680"/>
      <c r="E4" s="680"/>
      <c r="F4" s="680"/>
      <c r="G4" s="680"/>
      <c r="H4" s="680"/>
      <c r="I4" s="680"/>
      <c r="J4" s="680"/>
      <c r="K4" s="680"/>
      <c r="L4" s="680"/>
      <c r="M4" s="680"/>
      <c r="N4" s="680"/>
      <c r="O4" s="680"/>
      <c r="P4" s="680"/>
      <c r="Q4" s="680"/>
      <c r="R4" s="680"/>
      <c r="S4" s="277"/>
      <c r="T4" s="485"/>
      <c r="U4" s="277"/>
      <c r="V4" s="277"/>
      <c r="W4" s="277"/>
      <c r="X4" s="277"/>
      <c r="Y4" s="277"/>
      <c r="Z4" s="277"/>
      <c r="AA4" s="277"/>
      <c r="AB4" s="277"/>
      <c r="AC4" s="277"/>
      <c r="AD4" s="277"/>
      <c r="AE4" s="277"/>
      <c r="AF4" s="277"/>
      <c r="AG4" s="277"/>
      <c r="AH4" s="277"/>
      <c r="AI4" s="277"/>
      <c r="AJ4" s="277"/>
    </row>
    <row r="5" spans="1:41" ht="12.75">
      <c r="A5" s="298" t="str">
        <f>AT_2A_fundflow!A5</f>
        <v>State: UTTAR PRADESH</v>
      </c>
      <c r="B5" s="331"/>
      <c r="C5" s="277"/>
      <c r="D5" s="277"/>
      <c r="E5" s="277"/>
      <c r="F5" s="277"/>
      <c r="G5" s="277"/>
      <c r="H5" s="277"/>
      <c r="I5" s="277"/>
      <c r="J5" s="277"/>
      <c r="K5" s="277"/>
      <c r="L5" s="277"/>
      <c r="M5" s="277"/>
      <c r="N5" s="277"/>
      <c r="O5" s="277"/>
      <c r="P5" s="277"/>
      <c r="Q5" s="277"/>
      <c r="R5" s="277"/>
      <c r="S5" s="277"/>
      <c r="T5" s="485"/>
      <c r="U5" s="277"/>
      <c r="V5" s="277"/>
      <c r="W5" s="277"/>
      <c r="X5" s="277"/>
      <c r="Y5" s="277"/>
      <c r="Z5" s="277"/>
      <c r="AA5" s="277"/>
      <c r="AB5" s="277"/>
      <c r="AC5" s="277"/>
      <c r="AD5" s="277"/>
      <c r="AE5" s="277"/>
      <c r="AF5" s="277"/>
      <c r="AG5" s="277"/>
      <c r="AH5" s="277"/>
      <c r="AI5" s="277"/>
      <c r="AJ5" s="277"/>
    </row>
    <row r="6" spans="1:41" ht="54.75" customHeight="1">
      <c r="A6" s="691" t="s">
        <v>83</v>
      </c>
      <c r="B6" s="691" t="s">
        <v>90</v>
      </c>
      <c r="C6" s="693" t="s">
        <v>652</v>
      </c>
      <c r="D6" s="694"/>
      <c r="E6" s="694"/>
      <c r="F6" s="682"/>
      <c r="G6" s="693" t="s">
        <v>653</v>
      </c>
      <c r="H6" s="694"/>
      <c r="I6" s="694"/>
      <c r="J6" s="682"/>
      <c r="K6" s="693" t="s">
        <v>654</v>
      </c>
      <c r="L6" s="694"/>
      <c r="M6" s="694"/>
      <c r="N6" s="682"/>
      <c r="O6" s="693" t="s">
        <v>655</v>
      </c>
      <c r="P6" s="694"/>
      <c r="Q6" s="694"/>
      <c r="R6" s="682"/>
      <c r="S6" s="691" t="s">
        <v>656</v>
      </c>
      <c r="T6" s="726" t="s">
        <v>1167</v>
      </c>
      <c r="U6" s="693" t="s">
        <v>657</v>
      </c>
      <c r="V6" s="694"/>
      <c r="W6" s="694"/>
      <c r="X6" s="682"/>
      <c r="Y6" s="693" t="s">
        <v>658</v>
      </c>
      <c r="Z6" s="694"/>
      <c r="AA6" s="682"/>
      <c r="AB6" s="693" t="s">
        <v>659</v>
      </c>
      <c r="AC6" s="694"/>
      <c r="AD6" s="694"/>
      <c r="AE6" s="694"/>
      <c r="AF6" s="694"/>
      <c r="AG6" s="682"/>
      <c r="AH6" s="364"/>
      <c r="AI6" s="364"/>
      <c r="AJ6" s="364"/>
    </row>
    <row r="7" spans="1:41" ht="58.5" customHeight="1">
      <c r="A7" s="692"/>
      <c r="B7" s="692"/>
      <c r="C7" s="285" t="s">
        <v>129</v>
      </c>
      <c r="D7" s="285" t="s">
        <v>660</v>
      </c>
      <c r="E7" s="285" t="s">
        <v>640</v>
      </c>
      <c r="F7" s="285" t="s">
        <v>9</v>
      </c>
      <c r="G7" s="285" t="s">
        <v>129</v>
      </c>
      <c r="H7" s="285" t="s">
        <v>660</v>
      </c>
      <c r="I7" s="285" t="s">
        <v>640</v>
      </c>
      <c r="J7" s="285" t="s">
        <v>9</v>
      </c>
      <c r="K7" s="285" t="s">
        <v>129</v>
      </c>
      <c r="L7" s="285" t="s">
        <v>660</v>
      </c>
      <c r="M7" s="285" t="s">
        <v>640</v>
      </c>
      <c r="N7" s="285" t="s">
        <v>9</v>
      </c>
      <c r="O7" s="285" t="s">
        <v>661</v>
      </c>
      <c r="P7" s="285" t="s">
        <v>662</v>
      </c>
      <c r="Q7" s="285" t="s">
        <v>663</v>
      </c>
      <c r="R7" s="285" t="s">
        <v>664</v>
      </c>
      <c r="S7" s="692"/>
      <c r="T7" s="723"/>
      <c r="U7" s="285" t="s">
        <v>665</v>
      </c>
      <c r="V7" s="285" t="s">
        <v>666</v>
      </c>
      <c r="W7" s="285" t="s">
        <v>129</v>
      </c>
      <c r="X7" s="285" t="s">
        <v>9</v>
      </c>
      <c r="Y7" s="285" t="s">
        <v>666</v>
      </c>
      <c r="Z7" s="285" t="s">
        <v>129</v>
      </c>
      <c r="AA7" s="285" t="s">
        <v>9</v>
      </c>
      <c r="AB7" s="285" t="s">
        <v>665</v>
      </c>
      <c r="AC7" s="285" t="s">
        <v>667</v>
      </c>
      <c r="AD7" s="285" t="s">
        <v>666</v>
      </c>
      <c r="AE7" s="285" t="s">
        <v>129</v>
      </c>
      <c r="AF7" s="285" t="s">
        <v>668</v>
      </c>
      <c r="AG7" s="285" t="s">
        <v>9</v>
      </c>
      <c r="AH7" s="364"/>
      <c r="AI7" s="364"/>
      <c r="AJ7" s="364"/>
    </row>
    <row r="8" spans="1:41" ht="12.75">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c r="Q8" s="285">
        <v>17</v>
      </c>
      <c r="R8" s="285">
        <v>18</v>
      </c>
      <c r="S8" s="285"/>
      <c r="T8" s="285"/>
      <c r="U8" s="285">
        <v>19</v>
      </c>
      <c r="V8" s="285">
        <v>20</v>
      </c>
      <c r="W8" s="285">
        <v>21</v>
      </c>
      <c r="X8" s="285">
        <v>22</v>
      </c>
      <c r="Y8" s="285">
        <v>23</v>
      </c>
      <c r="Z8" s="285">
        <v>24</v>
      </c>
      <c r="AA8" s="285">
        <v>25</v>
      </c>
      <c r="AB8" s="285">
        <v>26</v>
      </c>
      <c r="AC8" s="285" t="s">
        <v>669</v>
      </c>
      <c r="AD8" s="285">
        <v>27</v>
      </c>
      <c r="AE8" s="285">
        <v>28</v>
      </c>
      <c r="AF8" s="285">
        <v>29</v>
      </c>
      <c r="AG8" s="285">
        <v>30</v>
      </c>
      <c r="AH8" s="364"/>
      <c r="AI8" s="364"/>
      <c r="AJ8" s="364"/>
    </row>
    <row r="9" spans="1:41" ht="12.75">
      <c r="A9" s="349"/>
      <c r="B9" s="322" t="s">
        <v>27</v>
      </c>
      <c r="C9" s="428">
        <f t="shared" ref="C9:AG9" si="0">SUM(C10:C84)</f>
        <v>560</v>
      </c>
      <c r="D9" s="428">
        <f t="shared" si="0"/>
        <v>8252</v>
      </c>
      <c r="E9" s="428">
        <f t="shared" si="0"/>
        <v>158933</v>
      </c>
      <c r="F9" s="428">
        <f t="shared" si="0"/>
        <v>167745</v>
      </c>
      <c r="G9" s="428">
        <f t="shared" si="0"/>
        <v>414</v>
      </c>
      <c r="H9" s="428">
        <f t="shared" si="0"/>
        <v>0</v>
      </c>
      <c r="I9" s="428">
        <f t="shared" si="0"/>
        <v>112394</v>
      </c>
      <c r="J9" s="428">
        <f t="shared" si="0"/>
        <v>112808</v>
      </c>
      <c r="K9" s="428">
        <f t="shared" si="0"/>
        <v>5</v>
      </c>
      <c r="L9" s="428">
        <f t="shared" si="0"/>
        <v>0</v>
      </c>
      <c r="M9" s="428">
        <f t="shared" si="0"/>
        <v>19847</v>
      </c>
      <c r="N9" s="428">
        <f t="shared" si="0"/>
        <v>19852</v>
      </c>
      <c r="O9" s="428">
        <f t="shared" si="0"/>
        <v>141</v>
      </c>
      <c r="P9" s="428">
        <f t="shared" si="0"/>
        <v>8252</v>
      </c>
      <c r="Q9" s="428">
        <f t="shared" si="0"/>
        <v>26692</v>
      </c>
      <c r="R9" s="428">
        <f t="shared" si="0"/>
        <v>35085</v>
      </c>
      <c r="S9" s="428">
        <f t="shared" si="0"/>
        <v>3558</v>
      </c>
      <c r="T9" s="428"/>
      <c r="U9" s="428">
        <f t="shared" si="0"/>
        <v>7501</v>
      </c>
      <c r="V9" s="428">
        <f t="shared" si="0"/>
        <v>2530</v>
      </c>
      <c r="W9" s="428">
        <f t="shared" si="0"/>
        <v>62</v>
      </c>
      <c r="X9" s="428">
        <f t="shared" si="0"/>
        <v>10095</v>
      </c>
      <c r="Y9" s="428">
        <f t="shared" si="0"/>
        <v>15654</v>
      </c>
      <c r="Z9" s="428">
        <f t="shared" si="0"/>
        <v>15</v>
      </c>
      <c r="AA9" s="428">
        <f t="shared" si="0"/>
        <v>15669</v>
      </c>
      <c r="AB9" s="428">
        <f t="shared" si="0"/>
        <v>41</v>
      </c>
      <c r="AC9" s="428">
        <f t="shared" si="0"/>
        <v>769</v>
      </c>
      <c r="AD9" s="428">
        <f t="shared" si="0"/>
        <v>227</v>
      </c>
      <c r="AE9" s="428">
        <f t="shared" si="0"/>
        <v>32</v>
      </c>
      <c r="AF9" s="428">
        <f t="shared" si="0"/>
        <v>8252</v>
      </c>
      <c r="AG9" s="428">
        <f t="shared" si="0"/>
        <v>9321</v>
      </c>
      <c r="AH9" s="299"/>
      <c r="AI9" s="299"/>
      <c r="AJ9" s="299"/>
    </row>
    <row r="10" spans="1:41" ht="12.75">
      <c r="A10" s="353">
        <f>AT3A_Schools_PS!A10</f>
        <v>1</v>
      </c>
      <c r="B10" s="353" t="str">
        <f>AT3A_Schools_PS!B10</f>
        <v>01-AGRA</v>
      </c>
      <c r="C10" s="375">
        <v>12</v>
      </c>
      <c r="D10" s="375">
        <v>186</v>
      </c>
      <c r="E10" s="375">
        <v>2955</v>
      </c>
      <c r="F10" s="374">
        <f t="shared" ref="F10:F84" si="1">C10+D10+E10</f>
        <v>3153</v>
      </c>
      <c r="G10" s="375">
        <v>12</v>
      </c>
      <c r="H10" s="375">
        <v>0</v>
      </c>
      <c r="I10" s="375">
        <f t="shared" ref="I10:I84" si="2">J10-G10</f>
        <v>1411</v>
      </c>
      <c r="J10" s="374">
        <f>'AT11A_KS-District wise'!F12</f>
        <v>1423</v>
      </c>
      <c r="K10" s="375">
        <v>0</v>
      </c>
      <c r="L10" s="375">
        <v>0</v>
      </c>
      <c r="M10" s="375">
        <v>127</v>
      </c>
      <c r="N10" s="374">
        <f t="shared" ref="N10:N84" si="3">K10+L10+M10</f>
        <v>127</v>
      </c>
      <c r="O10" s="375">
        <f t="shared" ref="O10:O41" si="4">C10-G10-K10</f>
        <v>0</v>
      </c>
      <c r="P10" s="375">
        <f t="shared" ref="P10:P41" si="5">D10-H10-L10</f>
        <v>186</v>
      </c>
      <c r="Q10" s="375">
        <f t="shared" ref="Q10:Q41" si="6">E10-I10-M10</f>
        <v>1417</v>
      </c>
      <c r="R10" s="374">
        <f t="shared" ref="R10:R84" si="7">O10+P10+Q10</f>
        <v>1603</v>
      </c>
      <c r="S10" s="375">
        <f>'AT11A_KS-District wise'!J12+'AT11A_KS-District wise'!L12</f>
        <v>25</v>
      </c>
      <c r="T10" s="375"/>
      <c r="U10" s="375">
        <v>804</v>
      </c>
      <c r="V10" s="375">
        <v>361</v>
      </c>
      <c r="W10" s="375">
        <v>0</v>
      </c>
      <c r="X10" s="374">
        <f>T10+U10+V10+W10</f>
        <v>1165</v>
      </c>
      <c r="Y10" s="375">
        <v>227</v>
      </c>
      <c r="Z10" s="375">
        <v>0</v>
      </c>
      <c r="AA10" s="374">
        <f t="shared" ref="AA10:AA84" si="8">Y10+Z10</f>
        <v>227</v>
      </c>
      <c r="AB10" s="375">
        <v>0</v>
      </c>
      <c r="AC10" s="375">
        <v>0</v>
      </c>
      <c r="AD10" s="375">
        <v>25</v>
      </c>
      <c r="AE10" s="375">
        <v>0</v>
      </c>
      <c r="AF10" s="375">
        <f t="shared" ref="AF10:AF84" si="9">P10</f>
        <v>186</v>
      </c>
      <c r="AG10" s="374">
        <f t="shared" ref="AG10:AG84" si="10">AB10+AC10+AD10+AE10+AF10</f>
        <v>211</v>
      </c>
      <c r="AH10" s="429">
        <f t="shared" ref="AH10:AH84" si="11">R10-X10-AA10-AG10</f>
        <v>0</v>
      </c>
      <c r="AI10" s="429">
        <f>N10-'AT11A_KS-District wise'!P12</f>
        <v>0</v>
      </c>
      <c r="AJ10" s="429">
        <f>J10-'AT11A_KS-District wise'!F12</f>
        <v>0</v>
      </c>
      <c r="AK10" s="361">
        <v>0</v>
      </c>
      <c r="AL10" s="361">
        <v>25</v>
      </c>
      <c r="AM10" s="361">
        <v>0</v>
      </c>
      <c r="AN10" s="361">
        <f>AK10+AL10+AM10</f>
        <v>25</v>
      </c>
      <c r="AO10" s="361">
        <f>AN10-AB10-AD10-AE10</f>
        <v>0</v>
      </c>
    </row>
    <row r="11" spans="1:41" ht="12.75">
      <c r="A11" s="353">
        <f>AT3A_Schools_PS!A11</f>
        <v>2</v>
      </c>
      <c r="B11" s="353" t="str">
        <f>AT3A_Schools_PS!B11</f>
        <v>02-ALIGARH</v>
      </c>
      <c r="C11" s="375">
        <v>18</v>
      </c>
      <c r="D11" s="375">
        <v>133</v>
      </c>
      <c r="E11" s="375">
        <v>2499</v>
      </c>
      <c r="F11" s="374">
        <f t="shared" si="1"/>
        <v>2650</v>
      </c>
      <c r="G11" s="375">
        <v>12</v>
      </c>
      <c r="H11" s="375">
        <v>0</v>
      </c>
      <c r="I11" s="375">
        <f t="shared" si="2"/>
        <v>1707</v>
      </c>
      <c r="J11" s="374">
        <f>'AT11A_KS-District wise'!F13</f>
        <v>1719</v>
      </c>
      <c r="K11" s="375">
        <v>0</v>
      </c>
      <c r="L11" s="375">
        <v>0</v>
      </c>
      <c r="M11" s="375">
        <v>255</v>
      </c>
      <c r="N11" s="374">
        <f t="shared" si="3"/>
        <v>255</v>
      </c>
      <c r="O11" s="375">
        <f t="shared" si="4"/>
        <v>6</v>
      </c>
      <c r="P11" s="375">
        <f t="shared" si="5"/>
        <v>133</v>
      </c>
      <c r="Q11" s="375">
        <f t="shared" si="6"/>
        <v>537</v>
      </c>
      <c r="R11" s="374">
        <f t="shared" si="7"/>
        <v>676</v>
      </c>
      <c r="S11" s="375">
        <f>'AT11A_KS-District wise'!J13+'AT11A_KS-District wise'!L13</f>
        <v>0</v>
      </c>
      <c r="T11" s="375"/>
      <c r="U11" s="375">
        <v>114</v>
      </c>
      <c r="V11" s="375">
        <v>44</v>
      </c>
      <c r="W11" s="375">
        <v>0</v>
      </c>
      <c r="X11" s="374">
        <f t="shared" ref="X11:X74" si="12">T11+U11+V11+W11</f>
        <v>158</v>
      </c>
      <c r="Y11" s="375">
        <v>384</v>
      </c>
      <c r="Z11" s="375">
        <v>1</v>
      </c>
      <c r="AA11" s="374">
        <f t="shared" si="8"/>
        <v>385</v>
      </c>
      <c r="AB11" s="375">
        <v>0</v>
      </c>
      <c r="AC11" s="375">
        <v>0</v>
      </c>
      <c r="AD11" s="375">
        <v>0</v>
      </c>
      <c r="AE11" s="375">
        <v>0</v>
      </c>
      <c r="AF11" s="375">
        <f t="shared" si="9"/>
        <v>133</v>
      </c>
      <c r="AG11" s="374">
        <f t="shared" si="10"/>
        <v>133</v>
      </c>
      <c r="AH11" s="429">
        <f t="shared" si="11"/>
        <v>0</v>
      </c>
      <c r="AI11" s="429">
        <f>N11-'AT11A_KS-District wise'!P13</f>
        <v>0</v>
      </c>
      <c r="AJ11" s="429">
        <f>J11-'AT11A_KS-District wise'!F13</f>
        <v>0</v>
      </c>
      <c r="AN11" s="397">
        <f t="shared" ref="AN11:AN74" si="13">AK11+AL11+AM11</f>
        <v>0</v>
      </c>
      <c r="AO11" s="397">
        <f t="shared" ref="AO11:AO74" si="14">AN11-AB11-AD11-AE11</f>
        <v>0</v>
      </c>
    </row>
    <row r="12" spans="1:41" ht="12.75">
      <c r="A12" s="353">
        <f>AT3A_Schools_PS!A12</f>
        <v>3</v>
      </c>
      <c r="B12" s="353" t="str">
        <f>AT3A_Schools_PS!B12</f>
        <v>03-ALLAHABAD</v>
      </c>
      <c r="C12" s="375">
        <v>11</v>
      </c>
      <c r="D12" s="375">
        <v>320</v>
      </c>
      <c r="E12" s="375">
        <v>3477</v>
      </c>
      <c r="F12" s="374">
        <f t="shared" si="1"/>
        <v>3808</v>
      </c>
      <c r="G12" s="375">
        <v>7</v>
      </c>
      <c r="H12" s="375">
        <v>0</v>
      </c>
      <c r="I12" s="375">
        <f t="shared" si="2"/>
        <v>2374</v>
      </c>
      <c r="J12" s="374">
        <f>'AT11A_KS-District wise'!F14</f>
        <v>2381</v>
      </c>
      <c r="K12" s="375">
        <v>0</v>
      </c>
      <c r="L12" s="375">
        <v>0</v>
      </c>
      <c r="M12" s="375">
        <v>431</v>
      </c>
      <c r="N12" s="374">
        <f t="shared" si="3"/>
        <v>431</v>
      </c>
      <c r="O12" s="375">
        <f t="shared" si="4"/>
        <v>4</v>
      </c>
      <c r="P12" s="375">
        <f t="shared" si="5"/>
        <v>320</v>
      </c>
      <c r="Q12" s="375">
        <f t="shared" si="6"/>
        <v>672</v>
      </c>
      <c r="R12" s="374">
        <f t="shared" si="7"/>
        <v>996</v>
      </c>
      <c r="S12" s="375">
        <f>'AT11A_KS-District wise'!J14+'AT11A_KS-District wise'!L14</f>
        <v>0</v>
      </c>
      <c r="T12" s="375"/>
      <c r="U12" s="375">
        <v>147</v>
      </c>
      <c r="V12" s="375">
        <v>108</v>
      </c>
      <c r="W12" s="375">
        <v>0</v>
      </c>
      <c r="X12" s="374">
        <f t="shared" si="12"/>
        <v>255</v>
      </c>
      <c r="Y12" s="375">
        <v>417</v>
      </c>
      <c r="Z12" s="375">
        <v>0</v>
      </c>
      <c r="AA12" s="374">
        <f t="shared" si="8"/>
        <v>417</v>
      </c>
      <c r="AB12" s="375">
        <v>0</v>
      </c>
      <c r="AC12" s="375">
        <v>0</v>
      </c>
      <c r="AD12" s="375">
        <v>0</v>
      </c>
      <c r="AE12" s="375">
        <v>4</v>
      </c>
      <c r="AF12" s="375">
        <f t="shared" si="9"/>
        <v>320</v>
      </c>
      <c r="AG12" s="374">
        <f t="shared" si="10"/>
        <v>324</v>
      </c>
      <c r="AH12" s="429">
        <f t="shared" si="11"/>
        <v>0</v>
      </c>
      <c r="AI12" s="429">
        <f>N12-'AT11A_KS-District wise'!P14</f>
        <v>0</v>
      </c>
      <c r="AJ12" s="429">
        <f>J12-'AT11A_KS-District wise'!F14</f>
        <v>0</v>
      </c>
      <c r="AK12" s="361">
        <v>0</v>
      </c>
      <c r="AL12" s="361">
        <v>0</v>
      </c>
      <c r="AM12" s="361">
        <v>4</v>
      </c>
      <c r="AN12" s="397">
        <f t="shared" si="13"/>
        <v>4</v>
      </c>
      <c r="AO12" s="397">
        <f t="shared" si="14"/>
        <v>0</v>
      </c>
    </row>
    <row r="13" spans="1:41" ht="12.75">
      <c r="A13" s="353">
        <f>AT3A_Schools_PS!A13</f>
        <v>4</v>
      </c>
      <c r="B13" s="353" t="str">
        <f>AT3A_Schools_PS!B13</f>
        <v>04-AMBEDKAR NAGAR</v>
      </c>
      <c r="C13" s="375">
        <v>3</v>
      </c>
      <c r="D13" s="375">
        <v>162</v>
      </c>
      <c r="E13" s="375">
        <v>1872</v>
      </c>
      <c r="F13" s="374">
        <f t="shared" si="1"/>
        <v>2037</v>
      </c>
      <c r="G13" s="375">
        <v>3</v>
      </c>
      <c r="H13" s="375">
        <v>0</v>
      </c>
      <c r="I13" s="375">
        <f t="shared" si="2"/>
        <v>1385</v>
      </c>
      <c r="J13" s="374">
        <f>'AT11A_KS-District wise'!F15</f>
        <v>1388</v>
      </c>
      <c r="K13" s="375">
        <v>0</v>
      </c>
      <c r="L13" s="375">
        <v>0</v>
      </c>
      <c r="M13" s="375">
        <v>188</v>
      </c>
      <c r="N13" s="374">
        <f t="shared" si="3"/>
        <v>188</v>
      </c>
      <c r="O13" s="375">
        <f t="shared" si="4"/>
        <v>0</v>
      </c>
      <c r="P13" s="375">
        <f t="shared" si="5"/>
        <v>162</v>
      </c>
      <c r="Q13" s="375">
        <f t="shared" si="6"/>
        <v>299</v>
      </c>
      <c r="R13" s="374">
        <f t="shared" si="7"/>
        <v>461</v>
      </c>
      <c r="S13" s="375">
        <f>'AT11A_KS-District wise'!J15+'AT11A_KS-District wise'!L15</f>
        <v>243</v>
      </c>
      <c r="T13" s="375"/>
      <c r="U13" s="375">
        <v>26</v>
      </c>
      <c r="V13" s="375">
        <v>0</v>
      </c>
      <c r="W13" s="375">
        <v>0</v>
      </c>
      <c r="X13" s="374">
        <f t="shared" si="12"/>
        <v>26</v>
      </c>
      <c r="Y13" s="375">
        <v>273</v>
      </c>
      <c r="Z13" s="375">
        <v>0</v>
      </c>
      <c r="AA13" s="374">
        <f t="shared" si="8"/>
        <v>273</v>
      </c>
      <c r="AB13" s="375">
        <v>0</v>
      </c>
      <c r="AC13" s="375">
        <v>0</v>
      </c>
      <c r="AD13" s="375">
        <v>0</v>
      </c>
      <c r="AE13" s="375">
        <v>0</v>
      </c>
      <c r="AF13" s="375">
        <f t="shared" si="9"/>
        <v>162</v>
      </c>
      <c r="AG13" s="374">
        <f t="shared" si="10"/>
        <v>162</v>
      </c>
      <c r="AH13" s="429">
        <f t="shared" si="11"/>
        <v>0</v>
      </c>
      <c r="AI13" s="429">
        <f>N13-'AT11A_KS-District wise'!P15</f>
        <v>0</v>
      </c>
      <c r="AJ13" s="429">
        <f>J13-'AT11A_KS-District wise'!F15</f>
        <v>0</v>
      </c>
      <c r="AN13" s="397">
        <f t="shared" si="13"/>
        <v>0</v>
      </c>
      <c r="AO13" s="397">
        <f t="shared" si="14"/>
        <v>0</v>
      </c>
    </row>
    <row r="14" spans="1:41" ht="12.75">
      <c r="A14" s="353">
        <f>AT3A_Schools_PS!A14</f>
        <v>5</v>
      </c>
      <c r="B14" s="353" t="str">
        <f>AT3A_Schools_PS!B14</f>
        <v>05-AURAIYA</v>
      </c>
      <c r="C14" s="375">
        <v>5</v>
      </c>
      <c r="D14" s="375">
        <v>117</v>
      </c>
      <c r="E14" s="375">
        <v>1516</v>
      </c>
      <c r="F14" s="374">
        <f t="shared" si="1"/>
        <v>1638</v>
      </c>
      <c r="G14" s="375">
        <v>5</v>
      </c>
      <c r="H14" s="375">
        <v>0</v>
      </c>
      <c r="I14" s="375">
        <f t="shared" si="2"/>
        <v>1217</v>
      </c>
      <c r="J14" s="374">
        <f>'AT11A_KS-District wise'!F16</f>
        <v>1222</v>
      </c>
      <c r="K14" s="375">
        <v>0</v>
      </c>
      <c r="L14" s="375">
        <v>0</v>
      </c>
      <c r="M14" s="375">
        <v>35</v>
      </c>
      <c r="N14" s="374">
        <f t="shared" si="3"/>
        <v>35</v>
      </c>
      <c r="O14" s="375">
        <f t="shared" si="4"/>
        <v>0</v>
      </c>
      <c r="P14" s="375">
        <f t="shared" si="5"/>
        <v>117</v>
      </c>
      <c r="Q14" s="375">
        <f t="shared" si="6"/>
        <v>264</v>
      </c>
      <c r="R14" s="374">
        <f t="shared" si="7"/>
        <v>381</v>
      </c>
      <c r="S14" s="375">
        <f>'AT11A_KS-District wise'!J16+'AT11A_KS-District wise'!L16</f>
        <v>0</v>
      </c>
      <c r="T14" s="375"/>
      <c r="U14" s="375">
        <v>37</v>
      </c>
      <c r="V14" s="375">
        <v>0</v>
      </c>
      <c r="W14" s="375">
        <v>0</v>
      </c>
      <c r="X14" s="374">
        <f t="shared" si="12"/>
        <v>37</v>
      </c>
      <c r="Y14" s="375">
        <v>227</v>
      </c>
      <c r="Z14" s="375">
        <v>0</v>
      </c>
      <c r="AA14" s="374">
        <f t="shared" si="8"/>
        <v>227</v>
      </c>
      <c r="AB14" s="375">
        <v>0</v>
      </c>
      <c r="AC14" s="375">
        <v>0</v>
      </c>
      <c r="AD14" s="375">
        <v>0</v>
      </c>
      <c r="AE14" s="375">
        <v>0</v>
      </c>
      <c r="AF14" s="375">
        <f t="shared" si="9"/>
        <v>117</v>
      </c>
      <c r="AG14" s="374">
        <f t="shared" si="10"/>
        <v>117</v>
      </c>
      <c r="AH14" s="429">
        <f t="shared" si="11"/>
        <v>0</v>
      </c>
      <c r="AI14" s="429">
        <f>N14-'AT11A_KS-District wise'!P16</f>
        <v>0</v>
      </c>
      <c r="AJ14" s="429">
        <f>J14-'AT11A_KS-District wise'!F16</f>
        <v>0</v>
      </c>
      <c r="AN14" s="397">
        <f t="shared" si="13"/>
        <v>0</v>
      </c>
      <c r="AO14" s="397">
        <f t="shared" si="14"/>
        <v>0</v>
      </c>
    </row>
    <row r="15" spans="1:41" ht="12.75">
      <c r="A15" s="353">
        <f>AT3A_Schools_PS!A15</f>
        <v>6</v>
      </c>
      <c r="B15" s="353" t="str">
        <f>AT3A_Schools_PS!B15</f>
        <v>06-AZAMGARH</v>
      </c>
      <c r="C15" s="375">
        <v>18</v>
      </c>
      <c r="D15" s="375">
        <v>299</v>
      </c>
      <c r="E15" s="375">
        <v>3249</v>
      </c>
      <c r="F15" s="374">
        <f t="shared" si="1"/>
        <v>3566</v>
      </c>
      <c r="G15" s="375">
        <v>7</v>
      </c>
      <c r="H15" s="375">
        <v>0</v>
      </c>
      <c r="I15" s="375">
        <f t="shared" si="2"/>
        <v>2810</v>
      </c>
      <c r="J15" s="374">
        <f>'AT11A_KS-District wise'!F17</f>
        <v>2817</v>
      </c>
      <c r="K15" s="375">
        <v>0</v>
      </c>
      <c r="L15" s="375">
        <v>0</v>
      </c>
      <c r="M15" s="375">
        <v>151</v>
      </c>
      <c r="N15" s="374">
        <f t="shared" si="3"/>
        <v>151</v>
      </c>
      <c r="O15" s="375">
        <f t="shared" si="4"/>
        <v>11</v>
      </c>
      <c r="P15" s="375">
        <f t="shared" si="5"/>
        <v>299</v>
      </c>
      <c r="Q15" s="375">
        <f t="shared" si="6"/>
        <v>288</v>
      </c>
      <c r="R15" s="374">
        <f t="shared" si="7"/>
        <v>598</v>
      </c>
      <c r="S15" s="375">
        <f>'AT11A_KS-District wise'!J17+'AT11A_KS-District wise'!L17</f>
        <v>133</v>
      </c>
      <c r="T15" s="375"/>
      <c r="U15" s="375">
        <v>23</v>
      </c>
      <c r="V15" s="375">
        <v>127</v>
      </c>
      <c r="W15" s="375">
        <v>11</v>
      </c>
      <c r="X15" s="374">
        <f t="shared" si="12"/>
        <v>161</v>
      </c>
      <c r="Y15" s="375">
        <v>122</v>
      </c>
      <c r="Z15" s="375">
        <v>4</v>
      </c>
      <c r="AA15" s="374">
        <f t="shared" si="8"/>
        <v>126</v>
      </c>
      <c r="AB15" s="375">
        <v>12</v>
      </c>
      <c r="AC15" s="375">
        <v>0</v>
      </c>
      <c r="AD15" s="375">
        <v>0</v>
      </c>
      <c r="AE15" s="375">
        <v>0</v>
      </c>
      <c r="AF15" s="375">
        <f t="shared" si="9"/>
        <v>299</v>
      </c>
      <c r="AG15" s="374">
        <f t="shared" si="10"/>
        <v>311</v>
      </c>
      <c r="AH15" s="429">
        <f t="shared" si="11"/>
        <v>0</v>
      </c>
      <c r="AI15" s="429">
        <f>N15-'AT11A_KS-District wise'!P17</f>
        <v>0</v>
      </c>
      <c r="AJ15" s="429">
        <f>J15-'AT11A_KS-District wise'!F17</f>
        <v>0</v>
      </c>
      <c r="AK15" s="361">
        <v>12</v>
      </c>
      <c r="AL15" s="361">
        <v>0</v>
      </c>
      <c r="AM15" s="361">
        <v>0</v>
      </c>
      <c r="AN15" s="397">
        <f t="shared" si="13"/>
        <v>12</v>
      </c>
      <c r="AO15" s="397">
        <f t="shared" si="14"/>
        <v>0</v>
      </c>
    </row>
    <row r="16" spans="1:41" ht="12.75">
      <c r="A16" s="353">
        <f>AT3A_Schools_PS!A16</f>
        <v>7</v>
      </c>
      <c r="B16" s="353" t="str">
        <f>AT3A_Schools_PS!B16</f>
        <v>07-BADAUN</v>
      </c>
      <c r="C16" s="375">
        <v>9</v>
      </c>
      <c r="D16" s="375">
        <v>71</v>
      </c>
      <c r="E16" s="375">
        <v>2458</v>
      </c>
      <c r="F16" s="374">
        <f t="shared" si="1"/>
        <v>2538</v>
      </c>
      <c r="G16" s="375">
        <v>6</v>
      </c>
      <c r="H16" s="375">
        <v>0</v>
      </c>
      <c r="I16" s="375">
        <f t="shared" si="2"/>
        <v>1674</v>
      </c>
      <c r="J16" s="374">
        <f>'AT11A_KS-District wise'!F18</f>
        <v>1680</v>
      </c>
      <c r="K16" s="375">
        <v>0</v>
      </c>
      <c r="L16" s="375">
        <v>0</v>
      </c>
      <c r="M16" s="375">
        <v>465</v>
      </c>
      <c r="N16" s="374">
        <f t="shared" si="3"/>
        <v>465</v>
      </c>
      <c r="O16" s="375">
        <f t="shared" si="4"/>
        <v>3</v>
      </c>
      <c r="P16" s="375">
        <f t="shared" si="5"/>
        <v>71</v>
      </c>
      <c r="Q16" s="375">
        <f t="shared" si="6"/>
        <v>319</v>
      </c>
      <c r="R16" s="374">
        <f t="shared" si="7"/>
        <v>393</v>
      </c>
      <c r="S16" s="375">
        <f>'AT11A_KS-District wise'!J18+'AT11A_KS-District wise'!L18</f>
        <v>0</v>
      </c>
      <c r="T16" s="375"/>
      <c r="U16" s="375">
        <v>54</v>
      </c>
      <c r="V16" s="375">
        <v>0</v>
      </c>
      <c r="W16" s="375">
        <v>0</v>
      </c>
      <c r="X16" s="374">
        <f t="shared" si="12"/>
        <v>54</v>
      </c>
      <c r="Y16" s="375">
        <v>265</v>
      </c>
      <c r="Z16" s="375">
        <v>0</v>
      </c>
      <c r="AA16" s="374">
        <f t="shared" si="8"/>
        <v>265</v>
      </c>
      <c r="AB16" s="375">
        <v>0</v>
      </c>
      <c r="AC16" s="375">
        <v>0</v>
      </c>
      <c r="AD16" s="375">
        <v>0</v>
      </c>
      <c r="AE16" s="375">
        <v>3</v>
      </c>
      <c r="AF16" s="375">
        <f t="shared" si="9"/>
        <v>71</v>
      </c>
      <c r="AG16" s="374">
        <f t="shared" si="10"/>
        <v>74</v>
      </c>
      <c r="AH16" s="429">
        <f t="shared" si="11"/>
        <v>0</v>
      </c>
      <c r="AI16" s="429">
        <f>N16-'AT11A_KS-District wise'!P18</f>
        <v>0</v>
      </c>
      <c r="AJ16" s="429">
        <f>J16-'AT11A_KS-District wise'!F18</f>
        <v>0</v>
      </c>
      <c r="AK16" s="361">
        <v>0</v>
      </c>
      <c r="AL16" s="361">
        <v>0</v>
      </c>
      <c r="AM16" s="361">
        <v>3</v>
      </c>
      <c r="AN16" s="397">
        <f t="shared" si="13"/>
        <v>3</v>
      </c>
      <c r="AO16" s="397">
        <f t="shared" si="14"/>
        <v>0</v>
      </c>
    </row>
    <row r="17" spans="1:41" ht="12.75">
      <c r="A17" s="353">
        <f>AT3A_Schools_PS!A17</f>
        <v>8</v>
      </c>
      <c r="B17" s="353" t="str">
        <f>AT3A_Schools_PS!B17</f>
        <v>08-BAGHPAT</v>
      </c>
      <c r="C17" s="375">
        <v>6</v>
      </c>
      <c r="D17" s="375">
        <v>98</v>
      </c>
      <c r="E17" s="375">
        <v>674</v>
      </c>
      <c r="F17" s="374">
        <f t="shared" si="1"/>
        <v>778</v>
      </c>
      <c r="G17" s="375">
        <v>6</v>
      </c>
      <c r="H17" s="375">
        <v>0</v>
      </c>
      <c r="I17" s="375">
        <f t="shared" si="2"/>
        <v>533</v>
      </c>
      <c r="J17" s="374">
        <f>'AT11A_KS-District wise'!F19</f>
        <v>539</v>
      </c>
      <c r="K17" s="375">
        <v>0</v>
      </c>
      <c r="L17" s="375">
        <v>0</v>
      </c>
      <c r="M17" s="375">
        <v>27</v>
      </c>
      <c r="N17" s="374">
        <f t="shared" si="3"/>
        <v>27</v>
      </c>
      <c r="O17" s="375">
        <f t="shared" si="4"/>
        <v>0</v>
      </c>
      <c r="P17" s="375">
        <f t="shared" si="5"/>
        <v>98</v>
      </c>
      <c r="Q17" s="375">
        <f t="shared" si="6"/>
        <v>114</v>
      </c>
      <c r="R17" s="374">
        <f t="shared" si="7"/>
        <v>212</v>
      </c>
      <c r="S17" s="375">
        <f>'AT11A_KS-District wise'!J19+'AT11A_KS-District wise'!L19</f>
        <v>47</v>
      </c>
      <c r="T17" s="375"/>
      <c r="U17" s="375">
        <v>0</v>
      </c>
      <c r="V17" s="375">
        <v>41</v>
      </c>
      <c r="W17" s="375">
        <v>0</v>
      </c>
      <c r="X17" s="374">
        <f t="shared" si="12"/>
        <v>41</v>
      </c>
      <c r="Y17" s="375">
        <v>73</v>
      </c>
      <c r="Z17" s="375">
        <v>0</v>
      </c>
      <c r="AA17" s="374">
        <f t="shared" si="8"/>
        <v>73</v>
      </c>
      <c r="AB17" s="375">
        <v>0</v>
      </c>
      <c r="AC17" s="375">
        <v>0</v>
      </c>
      <c r="AD17" s="375">
        <v>0</v>
      </c>
      <c r="AE17" s="375">
        <v>0</v>
      </c>
      <c r="AF17" s="375">
        <f t="shared" si="9"/>
        <v>98</v>
      </c>
      <c r="AG17" s="374">
        <f t="shared" si="10"/>
        <v>98</v>
      </c>
      <c r="AH17" s="429">
        <f t="shared" si="11"/>
        <v>0</v>
      </c>
      <c r="AI17" s="429">
        <f>N17-'AT11A_KS-District wise'!P19</f>
        <v>0</v>
      </c>
      <c r="AJ17" s="429">
        <f>J17-'AT11A_KS-District wise'!F19</f>
        <v>0</v>
      </c>
      <c r="AN17" s="397">
        <f t="shared" si="13"/>
        <v>0</v>
      </c>
      <c r="AO17" s="397">
        <f t="shared" si="14"/>
        <v>0</v>
      </c>
    </row>
    <row r="18" spans="1:41" ht="12.75">
      <c r="A18" s="353">
        <f>AT3A_Schools_PS!A18</f>
        <v>9</v>
      </c>
      <c r="B18" s="353" t="str">
        <f>AT3A_Schools_PS!B18</f>
        <v>09-BAHRAICH</v>
      </c>
      <c r="C18" s="375">
        <v>7</v>
      </c>
      <c r="D18" s="375">
        <v>50</v>
      </c>
      <c r="E18" s="375">
        <v>3452</v>
      </c>
      <c r="F18" s="374">
        <f t="shared" si="1"/>
        <v>3509</v>
      </c>
      <c r="G18" s="375">
        <v>5</v>
      </c>
      <c r="H18" s="375">
        <v>0</v>
      </c>
      <c r="I18" s="375">
        <f t="shared" si="2"/>
        <v>2498</v>
      </c>
      <c r="J18" s="374">
        <f>'AT11A_KS-District wise'!F20</f>
        <v>2503</v>
      </c>
      <c r="K18" s="375">
        <v>0</v>
      </c>
      <c r="L18" s="375">
        <v>0</v>
      </c>
      <c r="M18" s="375">
        <v>339</v>
      </c>
      <c r="N18" s="374">
        <f t="shared" si="3"/>
        <v>339</v>
      </c>
      <c r="O18" s="375">
        <f t="shared" si="4"/>
        <v>2</v>
      </c>
      <c r="P18" s="375">
        <f t="shared" si="5"/>
        <v>50</v>
      </c>
      <c r="Q18" s="375">
        <f t="shared" si="6"/>
        <v>615</v>
      </c>
      <c r="R18" s="374">
        <f t="shared" si="7"/>
        <v>667</v>
      </c>
      <c r="S18" s="375">
        <f>'AT11A_KS-District wise'!J20+'AT11A_KS-District wise'!L20</f>
        <v>0</v>
      </c>
      <c r="T18" s="375"/>
      <c r="U18" s="375">
        <v>134</v>
      </c>
      <c r="V18" s="375">
        <v>0</v>
      </c>
      <c r="W18" s="375">
        <v>0</v>
      </c>
      <c r="X18" s="374">
        <f t="shared" si="12"/>
        <v>134</v>
      </c>
      <c r="Y18" s="375">
        <v>481</v>
      </c>
      <c r="Z18" s="375">
        <v>0</v>
      </c>
      <c r="AA18" s="374">
        <f t="shared" si="8"/>
        <v>481</v>
      </c>
      <c r="AB18" s="375">
        <v>0</v>
      </c>
      <c r="AC18" s="375">
        <v>0</v>
      </c>
      <c r="AD18" s="375">
        <v>0</v>
      </c>
      <c r="AE18" s="375">
        <v>2</v>
      </c>
      <c r="AF18" s="375">
        <f t="shared" si="9"/>
        <v>50</v>
      </c>
      <c r="AG18" s="374">
        <f t="shared" si="10"/>
        <v>52</v>
      </c>
      <c r="AH18" s="429">
        <f t="shared" si="11"/>
        <v>0</v>
      </c>
      <c r="AI18" s="429">
        <f>N18-'AT11A_KS-District wise'!P20</f>
        <v>0</v>
      </c>
      <c r="AJ18" s="429">
        <f>J18-'AT11A_KS-District wise'!F20</f>
        <v>0</v>
      </c>
      <c r="AK18" s="361">
        <v>0</v>
      </c>
      <c r="AL18" s="361">
        <v>0</v>
      </c>
      <c r="AM18" s="361">
        <v>2</v>
      </c>
      <c r="AN18" s="397">
        <f t="shared" si="13"/>
        <v>2</v>
      </c>
      <c r="AO18" s="397">
        <f t="shared" si="14"/>
        <v>0</v>
      </c>
    </row>
    <row r="19" spans="1:41" ht="12.75">
      <c r="A19" s="353">
        <f>AT3A_Schools_PS!A19</f>
        <v>10</v>
      </c>
      <c r="B19" s="353" t="str">
        <f>AT3A_Schools_PS!B19</f>
        <v>10-BALLIA</v>
      </c>
      <c r="C19" s="375">
        <v>8</v>
      </c>
      <c r="D19" s="375">
        <v>224</v>
      </c>
      <c r="E19" s="375">
        <v>2669</v>
      </c>
      <c r="F19" s="374">
        <f t="shared" si="1"/>
        <v>2901</v>
      </c>
      <c r="G19" s="375">
        <v>8</v>
      </c>
      <c r="H19" s="375">
        <v>0</v>
      </c>
      <c r="I19" s="375">
        <f t="shared" si="2"/>
        <v>1934</v>
      </c>
      <c r="J19" s="374">
        <f>'AT11A_KS-District wise'!F21</f>
        <v>1942</v>
      </c>
      <c r="K19" s="375">
        <v>0</v>
      </c>
      <c r="L19" s="375">
        <v>0</v>
      </c>
      <c r="M19" s="375">
        <v>380</v>
      </c>
      <c r="N19" s="374">
        <f t="shared" si="3"/>
        <v>380</v>
      </c>
      <c r="O19" s="375">
        <f t="shared" si="4"/>
        <v>0</v>
      </c>
      <c r="P19" s="375">
        <f t="shared" si="5"/>
        <v>224</v>
      </c>
      <c r="Q19" s="375">
        <f t="shared" si="6"/>
        <v>355</v>
      </c>
      <c r="R19" s="374">
        <f t="shared" si="7"/>
        <v>579</v>
      </c>
      <c r="S19" s="375">
        <f>'AT11A_KS-District wise'!J21+'AT11A_KS-District wise'!L21</f>
        <v>0</v>
      </c>
      <c r="T19" s="375"/>
      <c r="U19" s="375">
        <v>22</v>
      </c>
      <c r="V19" s="375">
        <v>0</v>
      </c>
      <c r="W19" s="375">
        <v>0</v>
      </c>
      <c r="X19" s="374">
        <f t="shared" si="12"/>
        <v>22</v>
      </c>
      <c r="Y19" s="375">
        <v>333</v>
      </c>
      <c r="Z19" s="375">
        <v>0</v>
      </c>
      <c r="AA19" s="374">
        <f t="shared" si="8"/>
        <v>333</v>
      </c>
      <c r="AB19" s="375">
        <v>0</v>
      </c>
      <c r="AC19" s="375">
        <v>0</v>
      </c>
      <c r="AD19" s="375">
        <v>0</v>
      </c>
      <c r="AE19" s="375">
        <v>0</v>
      </c>
      <c r="AF19" s="375">
        <f t="shared" si="9"/>
        <v>224</v>
      </c>
      <c r="AG19" s="374">
        <f t="shared" si="10"/>
        <v>224</v>
      </c>
      <c r="AH19" s="429">
        <f t="shared" si="11"/>
        <v>0</v>
      </c>
      <c r="AI19" s="429">
        <f>N19-'AT11A_KS-District wise'!P21</f>
        <v>0</v>
      </c>
      <c r="AJ19" s="429">
        <f>J19-'AT11A_KS-District wise'!F21</f>
        <v>0</v>
      </c>
      <c r="AN19" s="397">
        <f t="shared" si="13"/>
        <v>0</v>
      </c>
      <c r="AO19" s="397">
        <f t="shared" si="14"/>
        <v>0</v>
      </c>
    </row>
    <row r="20" spans="1:41" ht="12.75">
      <c r="A20" s="353">
        <f>AT3A_Schools_PS!A20</f>
        <v>11</v>
      </c>
      <c r="B20" s="353" t="str">
        <f>AT3A_Schools_PS!B20</f>
        <v>11-BALRAMPUR</v>
      </c>
      <c r="C20" s="375">
        <v>4</v>
      </c>
      <c r="D20" s="375">
        <v>36</v>
      </c>
      <c r="E20" s="375">
        <v>2221</v>
      </c>
      <c r="F20" s="374">
        <f t="shared" si="1"/>
        <v>2261</v>
      </c>
      <c r="G20" s="375">
        <v>4</v>
      </c>
      <c r="H20" s="375">
        <v>0</v>
      </c>
      <c r="I20" s="375">
        <f t="shared" si="2"/>
        <v>1439</v>
      </c>
      <c r="J20" s="374">
        <f>'AT11A_KS-District wise'!F22</f>
        <v>1443</v>
      </c>
      <c r="K20" s="375">
        <v>0</v>
      </c>
      <c r="L20" s="375">
        <v>0</v>
      </c>
      <c r="M20" s="375">
        <v>189</v>
      </c>
      <c r="N20" s="374">
        <f t="shared" si="3"/>
        <v>189</v>
      </c>
      <c r="O20" s="375">
        <f t="shared" si="4"/>
        <v>0</v>
      </c>
      <c r="P20" s="375">
        <f t="shared" si="5"/>
        <v>36</v>
      </c>
      <c r="Q20" s="375">
        <f t="shared" si="6"/>
        <v>593</v>
      </c>
      <c r="R20" s="374">
        <f t="shared" si="7"/>
        <v>629</v>
      </c>
      <c r="S20" s="375">
        <f>'AT11A_KS-District wise'!J22+'AT11A_KS-District wise'!L22</f>
        <v>0</v>
      </c>
      <c r="T20" s="375"/>
      <c r="U20" s="375">
        <v>169</v>
      </c>
      <c r="V20" s="375">
        <v>0</v>
      </c>
      <c r="W20" s="375">
        <v>0</v>
      </c>
      <c r="X20" s="374">
        <f t="shared" si="12"/>
        <v>169</v>
      </c>
      <c r="Y20" s="375">
        <v>329</v>
      </c>
      <c r="Z20" s="375">
        <v>0</v>
      </c>
      <c r="AA20" s="374">
        <f t="shared" si="8"/>
        <v>329</v>
      </c>
      <c r="AB20" s="375">
        <v>0</v>
      </c>
      <c r="AC20" s="375">
        <v>95</v>
      </c>
      <c r="AD20" s="375">
        <v>0</v>
      </c>
      <c r="AE20" s="375">
        <v>0</v>
      </c>
      <c r="AF20" s="375">
        <f t="shared" si="9"/>
        <v>36</v>
      </c>
      <c r="AG20" s="374">
        <f t="shared" si="10"/>
        <v>131</v>
      </c>
      <c r="AH20" s="429">
        <f t="shared" si="11"/>
        <v>0</v>
      </c>
      <c r="AI20" s="429">
        <f>N20-'AT11A_KS-District wise'!P22</f>
        <v>0</v>
      </c>
      <c r="AJ20" s="429">
        <f>J20-'AT11A_KS-District wise'!F22</f>
        <v>0</v>
      </c>
      <c r="AN20" s="397">
        <f t="shared" si="13"/>
        <v>0</v>
      </c>
      <c r="AO20" s="397">
        <f t="shared" si="14"/>
        <v>0</v>
      </c>
    </row>
    <row r="21" spans="1:41" ht="12.75">
      <c r="A21" s="353">
        <f>AT3A_Schools_PS!A21</f>
        <v>12</v>
      </c>
      <c r="B21" s="353" t="str">
        <f>AT3A_Schools_PS!B21</f>
        <v>12-BANDA</v>
      </c>
      <c r="C21" s="375">
        <v>12</v>
      </c>
      <c r="D21" s="375">
        <v>52</v>
      </c>
      <c r="E21" s="375">
        <v>2036</v>
      </c>
      <c r="F21" s="374">
        <f t="shared" si="1"/>
        <v>2100</v>
      </c>
      <c r="G21" s="375">
        <v>12</v>
      </c>
      <c r="H21" s="375">
        <v>0</v>
      </c>
      <c r="I21" s="375">
        <f t="shared" si="2"/>
        <v>1760</v>
      </c>
      <c r="J21" s="374">
        <f>'AT11A_KS-District wise'!F23</f>
        <v>1772</v>
      </c>
      <c r="K21" s="375">
        <v>0</v>
      </c>
      <c r="L21" s="375">
        <v>0</v>
      </c>
      <c r="M21" s="375">
        <v>106</v>
      </c>
      <c r="N21" s="374">
        <f t="shared" si="3"/>
        <v>106</v>
      </c>
      <c r="O21" s="375">
        <f t="shared" si="4"/>
        <v>0</v>
      </c>
      <c r="P21" s="375">
        <f t="shared" si="5"/>
        <v>52</v>
      </c>
      <c r="Q21" s="375">
        <f t="shared" si="6"/>
        <v>170</v>
      </c>
      <c r="R21" s="374">
        <f t="shared" si="7"/>
        <v>222</v>
      </c>
      <c r="S21" s="375">
        <f>'AT11A_KS-District wise'!J23+'AT11A_KS-District wise'!L23</f>
        <v>0</v>
      </c>
      <c r="T21" s="375"/>
      <c r="U21" s="375">
        <v>9</v>
      </c>
      <c r="V21" s="375">
        <v>0</v>
      </c>
      <c r="W21" s="375">
        <v>0</v>
      </c>
      <c r="X21" s="374">
        <f t="shared" si="12"/>
        <v>9</v>
      </c>
      <c r="Y21" s="375">
        <v>161</v>
      </c>
      <c r="Z21" s="375">
        <v>0</v>
      </c>
      <c r="AA21" s="374">
        <f t="shared" si="8"/>
        <v>161</v>
      </c>
      <c r="AB21" s="375">
        <v>0</v>
      </c>
      <c r="AC21" s="375">
        <v>0</v>
      </c>
      <c r="AD21" s="375">
        <v>0</v>
      </c>
      <c r="AE21" s="375">
        <v>0</v>
      </c>
      <c r="AF21" s="375">
        <f t="shared" si="9"/>
        <v>52</v>
      </c>
      <c r="AG21" s="374">
        <f t="shared" si="10"/>
        <v>52</v>
      </c>
      <c r="AH21" s="429">
        <f t="shared" si="11"/>
        <v>0</v>
      </c>
      <c r="AI21" s="429">
        <f>N21-'AT11A_KS-District wise'!P23</f>
        <v>0</v>
      </c>
      <c r="AJ21" s="429">
        <f>J21-'AT11A_KS-District wise'!F23</f>
        <v>0</v>
      </c>
      <c r="AN21" s="397">
        <f t="shared" si="13"/>
        <v>0</v>
      </c>
      <c r="AO21" s="397">
        <f t="shared" si="14"/>
        <v>0</v>
      </c>
    </row>
    <row r="22" spans="1:41" ht="12.75">
      <c r="A22" s="353">
        <f>AT3A_Schools_PS!A22</f>
        <v>13</v>
      </c>
      <c r="B22" s="353" t="str">
        <f>AT3A_Schools_PS!B22</f>
        <v>13-BARABANKI</v>
      </c>
      <c r="C22" s="375">
        <v>11</v>
      </c>
      <c r="D22" s="375">
        <v>63</v>
      </c>
      <c r="E22" s="375">
        <v>3014</v>
      </c>
      <c r="F22" s="374">
        <f t="shared" si="1"/>
        <v>3088</v>
      </c>
      <c r="G22" s="375">
        <v>7</v>
      </c>
      <c r="H22" s="375">
        <v>0</v>
      </c>
      <c r="I22" s="375">
        <f t="shared" si="2"/>
        <v>2350</v>
      </c>
      <c r="J22" s="374">
        <f>'AT11A_KS-District wise'!F24</f>
        <v>2357</v>
      </c>
      <c r="K22" s="375">
        <v>0</v>
      </c>
      <c r="L22" s="375">
        <v>0</v>
      </c>
      <c r="M22" s="375">
        <v>374</v>
      </c>
      <c r="N22" s="374">
        <f t="shared" si="3"/>
        <v>374</v>
      </c>
      <c r="O22" s="375">
        <f t="shared" si="4"/>
        <v>4</v>
      </c>
      <c r="P22" s="375">
        <f t="shared" si="5"/>
        <v>63</v>
      </c>
      <c r="Q22" s="375">
        <f t="shared" si="6"/>
        <v>290</v>
      </c>
      <c r="R22" s="374">
        <f t="shared" si="7"/>
        <v>357</v>
      </c>
      <c r="S22" s="375">
        <f>'AT11A_KS-District wise'!J24+'AT11A_KS-District wise'!L24</f>
        <v>0</v>
      </c>
      <c r="T22" s="375"/>
      <c r="U22" s="375">
        <v>156</v>
      </c>
      <c r="V22" s="375">
        <v>134</v>
      </c>
      <c r="W22" s="375">
        <v>0</v>
      </c>
      <c r="X22" s="374">
        <f t="shared" si="12"/>
        <v>290</v>
      </c>
      <c r="Y22" s="375">
        <v>0</v>
      </c>
      <c r="Z22" s="375">
        <v>0</v>
      </c>
      <c r="AA22" s="374">
        <f t="shared" si="8"/>
        <v>0</v>
      </c>
      <c r="AB22" s="375">
        <v>0</v>
      </c>
      <c r="AC22" s="353">
        <v>0</v>
      </c>
      <c r="AD22" s="375">
        <v>0</v>
      </c>
      <c r="AE22" s="375">
        <v>4</v>
      </c>
      <c r="AF22" s="375">
        <f t="shared" si="9"/>
        <v>63</v>
      </c>
      <c r="AG22" s="374">
        <f t="shared" si="10"/>
        <v>67</v>
      </c>
      <c r="AH22" s="429">
        <f t="shared" si="11"/>
        <v>0</v>
      </c>
      <c r="AI22" s="429">
        <f>N22-'AT11A_KS-District wise'!P24</f>
        <v>0</v>
      </c>
      <c r="AJ22" s="429">
        <f>J22-'AT11A_KS-District wise'!F24</f>
        <v>0</v>
      </c>
      <c r="AK22" s="361">
        <v>0</v>
      </c>
      <c r="AL22" s="361">
        <v>0</v>
      </c>
      <c r="AM22" s="361">
        <v>4</v>
      </c>
      <c r="AN22" s="397">
        <f t="shared" si="13"/>
        <v>4</v>
      </c>
      <c r="AO22" s="397">
        <f t="shared" si="14"/>
        <v>0</v>
      </c>
    </row>
    <row r="23" spans="1:41" ht="12.75">
      <c r="A23" s="353">
        <f>AT3A_Schools_PS!A23</f>
        <v>14</v>
      </c>
      <c r="B23" s="353" t="str">
        <f>AT3A_Schools_PS!B23</f>
        <v>14-BAREILY</v>
      </c>
      <c r="C23" s="375">
        <v>11</v>
      </c>
      <c r="D23" s="375">
        <v>110</v>
      </c>
      <c r="E23" s="375">
        <v>2898</v>
      </c>
      <c r="F23" s="374">
        <f t="shared" si="1"/>
        <v>3019</v>
      </c>
      <c r="G23" s="375">
        <v>0</v>
      </c>
      <c r="H23" s="375">
        <v>0</v>
      </c>
      <c r="I23" s="375">
        <f t="shared" si="2"/>
        <v>2333</v>
      </c>
      <c r="J23" s="374">
        <f>'AT11A_KS-District wise'!F25</f>
        <v>2333</v>
      </c>
      <c r="K23" s="375">
        <v>0</v>
      </c>
      <c r="L23" s="375">
        <v>0</v>
      </c>
      <c r="M23" s="375">
        <v>234</v>
      </c>
      <c r="N23" s="374">
        <f t="shared" si="3"/>
        <v>234</v>
      </c>
      <c r="O23" s="375">
        <f t="shared" si="4"/>
        <v>11</v>
      </c>
      <c r="P23" s="375">
        <f t="shared" si="5"/>
        <v>110</v>
      </c>
      <c r="Q23" s="375">
        <f t="shared" si="6"/>
        <v>331</v>
      </c>
      <c r="R23" s="374">
        <f t="shared" si="7"/>
        <v>452</v>
      </c>
      <c r="S23" s="375">
        <f>'AT11A_KS-District wise'!J25+'AT11A_KS-District wise'!L25</f>
        <v>118</v>
      </c>
      <c r="T23" s="375"/>
      <c r="U23" s="375">
        <v>126</v>
      </c>
      <c r="V23" s="375">
        <v>46</v>
      </c>
      <c r="W23" s="375">
        <v>11</v>
      </c>
      <c r="X23" s="374">
        <f t="shared" si="12"/>
        <v>183</v>
      </c>
      <c r="Y23" s="375">
        <v>159</v>
      </c>
      <c r="Z23" s="375">
        <v>0</v>
      </c>
      <c r="AA23" s="374">
        <f t="shared" si="8"/>
        <v>159</v>
      </c>
      <c r="AB23" s="375">
        <v>0</v>
      </c>
      <c r="AC23" s="375"/>
      <c r="AD23" s="375">
        <v>0</v>
      </c>
      <c r="AE23" s="375">
        <v>0</v>
      </c>
      <c r="AF23" s="375">
        <f t="shared" si="9"/>
        <v>110</v>
      </c>
      <c r="AG23" s="374">
        <f t="shared" si="10"/>
        <v>110</v>
      </c>
      <c r="AH23" s="429">
        <f t="shared" si="11"/>
        <v>0</v>
      </c>
      <c r="AI23" s="429">
        <f>N23-'AT11A_KS-District wise'!P25</f>
        <v>0</v>
      </c>
      <c r="AJ23" s="429">
        <f>J23-'AT11A_KS-District wise'!F25</f>
        <v>0</v>
      </c>
      <c r="AN23" s="397">
        <f t="shared" si="13"/>
        <v>0</v>
      </c>
      <c r="AO23" s="397">
        <f t="shared" si="14"/>
        <v>0</v>
      </c>
    </row>
    <row r="24" spans="1:41" ht="12.75">
      <c r="A24" s="353">
        <f>AT3A_Schools_PS!A24</f>
        <v>15</v>
      </c>
      <c r="B24" s="353" t="str">
        <f>AT3A_Schools_PS!B24</f>
        <v>15-BASTI</v>
      </c>
      <c r="C24" s="375">
        <v>8</v>
      </c>
      <c r="D24" s="375">
        <v>138</v>
      </c>
      <c r="E24" s="375">
        <v>2382</v>
      </c>
      <c r="F24" s="374">
        <f t="shared" si="1"/>
        <v>2528</v>
      </c>
      <c r="G24" s="375">
        <v>4</v>
      </c>
      <c r="H24" s="375">
        <v>0</v>
      </c>
      <c r="I24" s="375">
        <f t="shared" si="2"/>
        <v>1823</v>
      </c>
      <c r="J24" s="374">
        <f>'AT11A_KS-District wise'!F26</f>
        <v>1827</v>
      </c>
      <c r="K24" s="375">
        <v>0</v>
      </c>
      <c r="L24" s="375">
        <v>0</v>
      </c>
      <c r="M24" s="375">
        <v>259</v>
      </c>
      <c r="N24" s="374">
        <f t="shared" si="3"/>
        <v>259</v>
      </c>
      <c r="O24" s="375">
        <f t="shared" si="4"/>
        <v>4</v>
      </c>
      <c r="P24" s="375">
        <f t="shared" si="5"/>
        <v>138</v>
      </c>
      <c r="Q24" s="375">
        <f t="shared" si="6"/>
        <v>300</v>
      </c>
      <c r="R24" s="374">
        <f t="shared" si="7"/>
        <v>442</v>
      </c>
      <c r="S24" s="375">
        <f>'AT11A_KS-District wise'!J26+'AT11A_KS-District wise'!L26</f>
        <v>0</v>
      </c>
      <c r="T24" s="375"/>
      <c r="U24" s="375">
        <v>17</v>
      </c>
      <c r="V24" s="375">
        <v>0</v>
      </c>
      <c r="W24" s="375">
        <v>1</v>
      </c>
      <c r="X24" s="374">
        <f t="shared" si="12"/>
        <v>18</v>
      </c>
      <c r="Y24" s="375">
        <v>170</v>
      </c>
      <c r="Z24" s="375">
        <v>0</v>
      </c>
      <c r="AA24" s="374">
        <f t="shared" si="8"/>
        <v>170</v>
      </c>
      <c r="AB24" s="375">
        <v>0</v>
      </c>
      <c r="AC24" s="375">
        <v>92</v>
      </c>
      <c r="AD24" s="375">
        <v>24</v>
      </c>
      <c r="AE24" s="375">
        <v>0</v>
      </c>
      <c r="AF24" s="375">
        <f t="shared" si="9"/>
        <v>138</v>
      </c>
      <c r="AG24" s="374">
        <f t="shared" si="10"/>
        <v>254</v>
      </c>
      <c r="AH24" s="429">
        <f t="shared" si="11"/>
        <v>0</v>
      </c>
      <c r="AI24" s="429">
        <f>N24-'AT11A_KS-District wise'!P26</f>
        <v>0</v>
      </c>
      <c r="AJ24" s="429">
        <f>J24-'AT11A_KS-District wise'!F26</f>
        <v>0</v>
      </c>
      <c r="AK24" s="361">
        <v>0</v>
      </c>
      <c r="AL24" s="361">
        <v>24</v>
      </c>
      <c r="AM24" s="361">
        <v>0</v>
      </c>
      <c r="AN24" s="397">
        <f t="shared" si="13"/>
        <v>24</v>
      </c>
      <c r="AO24" s="397">
        <f t="shared" si="14"/>
        <v>0</v>
      </c>
    </row>
    <row r="25" spans="1:41" ht="12.75">
      <c r="A25" s="353">
        <f>AT3A_Schools_PS!A25</f>
        <v>16</v>
      </c>
      <c r="B25" s="353" t="str">
        <f>AT3A_Schools_PS!B25</f>
        <v>16-BHADOHI</v>
      </c>
      <c r="C25" s="375">
        <v>2</v>
      </c>
      <c r="D25" s="375">
        <v>33</v>
      </c>
      <c r="E25" s="375">
        <v>1116</v>
      </c>
      <c r="F25" s="374">
        <f t="shared" si="1"/>
        <v>1151</v>
      </c>
      <c r="G25" s="375">
        <v>0</v>
      </c>
      <c r="H25" s="375">
        <v>0</v>
      </c>
      <c r="I25" s="375">
        <f t="shared" si="2"/>
        <v>749</v>
      </c>
      <c r="J25" s="374">
        <f>'AT11A_KS-District wise'!F27</f>
        <v>749</v>
      </c>
      <c r="K25" s="375">
        <v>0</v>
      </c>
      <c r="L25" s="375">
        <v>0</v>
      </c>
      <c r="M25" s="375">
        <v>119</v>
      </c>
      <c r="N25" s="374">
        <f t="shared" si="3"/>
        <v>119</v>
      </c>
      <c r="O25" s="375">
        <f t="shared" si="4"/>
        <v>2</v>
      </c>
      <c r="P25" s="375">
        <f t="shared" si="5"/>
        <v>33</v>
      </c>
      <c r="Q25" s="375">
        <f t="shared" si="6"/>
        <v>248</v>
      </c>
      <c r="R25" s="374">
        <f t="shared" si="7"/>
        <v>283</v>
      </c>
      <c r="S25" s="375">
        <f>'AT11A_KS-District wise'!J27+'AT11A_KS-District wise'!L27</f>
        <v>0</v>
      </c>
      <c r="T25" s="375"/>
      <c r="U25" s="375">
        <v>114</v>
      </c>
      <c r="V25" s="375">
        <v>0</v>
      </c>
      <c r="W25" s="375">
        <v>0</v>
      </c>
      <c r="X25" s="374">
        <f t="shared" si="12"/>
        <v>114</v>
      </c>
      <c r="Y25" s="375">
        <v>136</v>
      </c>
      <c r="Z25" s="375">
        <v>0</v>
      </c>
      <c r="AA25" s="374">
        <f t="shared" si="8"/>
        <v>136</v>
      </c>
      <c r="AB25" s="375">
        <v>0</v>
      </c>
      <c r="AC25" s="353"/>
      <c r="AD25" s="375">
        <v>0</v>
      </c>
      <c r="AE25" s="375">
        <v>0</v>
      </c>
      <c r="AF25" s="375">
        <f t="shared" si="9"/>
        <v>33</v>
      </c>
      <c r="AG25" s="374">
        <f t="shared" si="10"/>
        <v>33</v>
      </c>
      <c r="AH25" s="429">
        <f t="shared" si="11"/>
        <v>0</v>
      </c>
      <c r="AI25" s="429">
        <f>N25-'AT11A_KS-District wise'!P27</f>
        <v>0</v>
      </c>
      <c r="AJ25" s="429">
        <f>J25-'AT11A_KS-District wise'!F27</f>
        <v>0</v>
      </c>
      <c r="AN25" s="397">
        <f t="shared" si="13"/>
        <v>0</v>
      </c>
      <c r="AO25" s="397">
        <f t="shared" si="14"/>
        <v>0</v>
      </c>
    </row>
    <row r="26" spans="1:41" ht="12.75">
      <c r="A26" s="353">
        <f>AT3A_Schools_PS!A26</f>
        <v>17</v>
      </c>
      <c r="B26" s="353" t="str">
        <f>AT3A_Schools_PS!B26</f>
        <v>17-BIJNOUR</v>
      </c>
      <c r="C26" s="375">
        <v>21</v>
      </c>
      <c r="D26" s="375">
        <v>128</v>
      </c>
      <c r="E26" s="375">
        <v>2556</v>
      </c>
      <c r="F26" s="374">
        <f t="shared" si="1"/>
        <v>2705</v>
      </c>
      <c r="G26" s="375">
        <v>21</v>
      </c>
      <c r="H26" s="375">
        <v>0</v>
      </c>
      <c r="I26" s="375">
        <f t="shared" si="2"/>
        <v>1026</v>
      </c>
      <c r="J26" s="374">
        <f>'AT11A_KS-District wise'!F28</f>
        <v>1047</v>
      </c>
      <c r="K26" s="375">
        <v>0</v>
      </c>
      <c r="L26" s="375">
        <v>0</v>
      </c>
      <c r="M26" s="375">
        <v>1190</v>
      </c>
      <c r="N26" s="374">
        <f t="shared" si="3"/>
        <v>1190</v>
      </c>
      <c r="O26" s="375">
        <f t="shared" si="4"/>
        <v>0</v>
      </c>
      <c r="P26" s="375">
        <f t="shared" si="5"/>
        <v>128</v>
      </c>
      <c r="Q26" s="375">
        <f t="shared" si="6"/>
        <v>340</v>
      </c>
      <c r="R26" s="374">
        <f t="shared" si="7"/>
        <v>468</v>
      </c>
      <c r="S26" s="375">
        <f>'AT11A_KS-District wise'!J28+'AT11A_KS-District wise'!L28</f>
        <v>0</v>
      </c>
      <c r="T26" s="375"/>
      <c r="U26" s="375">
        <v>0</v>
      </c>
      <c r="V26" s="375">
        <v>0</v>
      </c>
      <c r="W26" s="375">
        <v>0</v>
      </c>
      <c r="X26" s="374">
        <f t="shared" si="12"/>
        <v>0</v>
      </c>
      <c r="Y26" s="375">
        <v>340</v>
      </c>
      <c r="Z26" s="375">
        <v>0</v>
      </c>
      <c r="AA26" s="374">
        <f t="shared" si="8"/>
        <v>340</v>
      </c>
      <c r="AB26" s="375">
        <v>0</v>
      </c>
      <c r="AC26" s="353"/>
      <c r="AD26" s="375">
        <v>0</v>
      </c>
      <c r="AE26" s="375">
        <v>0</v>
      </c>
      <c r="AF26" s="375">
        <f t="shared" si="9"/>
        <v>128</v>
      </c>
      <c r="AG26" s="374">
        <f t="shared" si="10"/>
        <v>128</v>
      </c>
      <c r="AH26" s="429">
        <f t="shared" si="11"/>
        <v>0</v>
      </c>
      <c r="AI26" s="429">
        <f>N26-'AT11A_KS-District wise'!P28</f>
        <v>0</v>
      </c>
      <c r="AJ26" s="429">
        <f>J26-'AT11A_KS-District wise'!F28</f>
        <v>0</v>
      </c>
      <c r="AN26" s="397">
        <f t="shared" si="13"/>
        <v>0</v>
      </c>
      <c r="AO26" s="397">
        <f t="shared" si="14"/>
        <v>0</v>
      </c>
    </row>
    <row r="27" spans="1:41" ht="12.75">
      <c r="A27" s="353">
        <f>AT3A_Schools_PS!A27</f>
        <v>18</v>
      </c>
      <c r="B27" s="353" t="str">
        <f>AT3A_Schools_PS!B27</f>
        <v>18-BULANDSHAHAR</v>
      </c>
      <c r="C27" s="375">
        <v>16</v>
      </c>
      <c r="D27" s="375">
        <v>199</v>
      </c>
      <c r="E27" s="375">
        <v>2399</v>
      </c>
      <c r="F27" s="374">
        <f t="shared" si="1"/>
        <v>2614</v>
      </c>
      <c r="G27" s="375">
        <v>9</v>
      </c>
      <c r="H27" s="375">
        <v>0</v>
      </c>
      <c r="I27" s="375">
        <f t="shared" si="2"/>
        <v>1269</v>
      </c>
      <c r="J27" s="374">
        <f>'AT11A_KS-District wise'!F29</f>
        <v>1278</v>
      </c>
      <c r="K27" s="375">
        <v>0</v>
      </c>
      <c r="L27" s="375">
        <v>0</v>
      </c>
      <c r="M27" s="375">
        <v>549</v>
      </c>
      <c r="N27" s="374">
        <f t="shared" si="3"/>
        <v>549</v>
      </c>
      <c r="O27" s="375">
        <f t="shared" si="4"/>
        <v>7</v>
      </c>
      <c r="P27" s="375">
        <f t="shared" si="5"/>
        <v>199</v>
      </c>
      <c r="Q27" s="375">
        <f t="shared" si="6"/>
        <v>581</v>
      </c>
      <c r="R27" s="374">
        <f t="shared" si="7"/>
        <v>787</v>
      </c>
      <c r="S27" s="375">
        <f>'AT11A_KS-District wise'!J29+'AT11A_KS-District wise'!L29</f>
        <v>38</v>
      </c>
      <c r="T27" s="375"/>
      <c r="U27" s="375">
        <v>71</v>
      </c>
      <c r="V27" s="375">
        <v>259</v>
      </c>
      <c r="W27" s="375">
        <v>7</v>
      </c>
      <c r="X27" s="374">
        <f t="shared" si="12"/>
        <v>337</v>
      </c>
      <c r="Y27" s="375">
        <v>251</v>
      </c>
      <c r="Z27" s="375">
        <v>0</v>
      </c>
      <c r="AA27" s="374">
        <f t="shared" si="8"/>
        <v>251</v>
      </c>
      <c r="AB27" s="375">
        <v>0</v>
      </c>
      <c r="AC27" s="353"/>
      <c r="AD27" s="375">
        <v>0</v>
      </c>
      <c r="AE27" s="375">
        <v>0</v>
      </c>
      <c r="AF27" s="375">
        <f t="shared" si="9"/>
        <v>199</v>
      </c>
      <c r="AG27" s="374">
        <f t="shared" si="10"/>
        <v>199</v>
      </c>
      <c r="AH27" s="429">
        <f t="shared" si="11"/>
        <v>0</v>
      </c>
      <c r="AI27" s="429">
        <f>N27-'AT11A_KS-District wise'!P29</f>
        <v>0</v>
      </c>
      <c r="AJ27" s="429">
        <f>J27-'AT11A_KS-District wise'!F29</f>
        <v>0</v>
      </c>
      <c r="AN27" s="397">
        <f t="shared" si="13"/>
        <v>0</v>
      </c>
      <c r="AO27" s="397">
        <f t="shared" si="14"/>
        <v>0</v>
      </c>
    </row>
    <row r="28" spans="1:41" ht="12.75">
      <c r="A28" s="353">
        <f>AT3A_Schools_PS!A28</f>
        <v>19</v>
      </c>
      <c r="B28" s="353" t="str">
        <f>AT3A_Schools_PS!B28</f>
        <v>19-CHANDAULI</v>
      </c>
      <c r="C28" s="375">
        <v>4</v>
      </c>
      <c r="D28" s="375">
        <v>82</v>
      </c>
      <c r="E28" s="375">
        <v>1463</v>
      </c>
      <c r="F28" s="374">
        <f t="shared" si="1"/>
        <v>1549</v>
      </c>
      <c r="G28" s="375">
        <v>3</v>
      </c>
      <c r="H28" s="375">
        <v>0</v>
      </c>
      <c r="I28" s="375">
        <f t="shared" si="2"/>
        <v>1072</v>
      </c>
      <c r="J28" s="374">
        <f>'AT11A_KS-District wise'!F30</f>
        <v>1075</v>
      </c>
      <c r="K28" s="375">
        <v>0</v>
      </c>
      <c r="L28" s="375">
        <v>0</v>
      </c>
      <c r="M28" s="375">
        <v>161</v>
      </c>
      <c r="N28" s="374">
        <f t="shared" si="3"/>
        <v>161</v>
      </c>
      <c r="O28" s="375">
        <f t="shared" si="4"/>
        <v>1</v>
      </c>
      <c r="P28" s="375">
        <f t="shared" si="5"/>
        <v>82</v>
      </c>
      <c r="Q28" s="375">
        <f t="shared" si="6"/>
        <v>230</v>
      </c>
      <c r="R28" s="374">
        <f t="shared" si="7"/>
        <v>313</v>
      </c>
      <c r="S28" s="375">
        <f>'AT11A_KS-District wise'!J30+'AT11A_KS-District wise'!L30</f>
        <v>1</v>
      </c>
      <c r="T28" s="375"/>
      <c r="U28" s="375">
        <v>0</v>
      </c>
      <c r="V28" s="375">
        <v>0</v>
      </c>
      <c r="W28" s="375">
        <v>0</v>
      </c>
      <c r="X28" s="374">
        <f t="shared" si="12"/>
        <v>0</v>
      </c>
      <c r="Y28" s="375">
        <v>231</v>
      </c>
      <c r="Z28" s="375">
        <v>0</v>
      </c>
      <c r="AA28" s="374">
        <f t="shared" si="8"/>
        <v>231</v>
      </c>
      <c r="AB28" s="375">
        <v>0</v>
      </c>
      <c r="AC28" s="353">
        <v>0</v>
      </c>
      <c r="AD28" s="375">
        <v>0</v>
      </c>
      <c r="AE28" s="375"/>
      <c r="AF28" s="375">
        <f t="shared" si="9"/>
        <v>82</v>
      </c>
      <c r="AG28" s="374">
        <f t="shared" si="10"/>
        <v>82</v>
      </c>
      <c r="AH28" s="429">
        <f t="shared" si="11"/>
        <v>0</v>
      </c>
      <c r="AI28" s="429">
        <f>N28-'AT11A_KS-District wise'!P30</f>
        <v>0</v>
      </c>
      <c r="AJ28" s="429">
        <f>J28-'AT11A_KS-District wise'!F30</f>
        <v>0</v>
      </c>
      <c r="AN28" s="397">
        <f t="shared" si="13"/>
        <v>0</v>
      </c>
      <c r="AO28" s="397">
        <f t="shared" si="14"/>
        <v>0</v>
      </c>
    </row>
    <row r="29" spans="1:41" ht="12.75">
      <c r="A29" s="353">
        <f>AT3A_Schools_PS!A29</f>
        <v>20</v>
      </c>
      <c r="B29" s="353" t="str">
        <f>AT3A_Schools_PS!B29</f>
        <v>20-CHITRAKOOT</v>
      </c>
      <c r="C29" s="375">
        <v>5</v>
      </c>
      <c r="D29" s="375">
        <v>31</v>
      </c>
      <c r="E29" s="375">
        <v>1432</v>
      </c>
      <c r="F29" s="374">
        <f t="shared" si="1"/>
        <v>1468</v>
      </c>
      <c r="G29" s="375">
        <v>5</v>
      </c>
      <c r="H29" s="375">
        <v>0</v>
      </c>
      <c r="I29" s="375">
        <f t="shared" si="2"/>
        <v>1145</v>
      </c>
      <c r="J29" s="374">
        <f>'AT11A_KS-District wise'!F31</f>
        <v>1150</v>
      </c>
      <c r="K29" s="375">
        <v>0</v>
      </c>
      <c r="L29" s="375">
        <v>0</v>
      </c>
      <c r="M29" s="375">
        <v>158</v>
      </c>
      <c r="N29" s="374">
        <f t="shared" si="3"/>
        <v>158</v>
      </c>
      <c r="O29" s="375">
        <f t="shared" si="4"/>
        <v>0</v>
      </c>
      <c r="P29" s="375">
        <f t="shared" si="5"/>
        <v>31</v>
      </c>
      <c r="Q29" s="375">
        <f t="shared" si="6"/>
        <v>129</v>
      </c>
      <c r="R29" s="374">
        <f t="shared" si="7"/>
        <v>160</v>
      </c>
      <c r="S29" s="375">
        <f>'AT11A_KS-District wise'!J31+'AT11A_KS-District wise'!L31</f>
        <v>23</v>
      </c>
      <c r="T29" s="375"/>
      <c r="U29" s="375">
        <v>25</v>
      </c>
      <c r="V29" s="375">
        <v>0</v>
      </c>
      <c r="W29" s="375">
        <v>0</v>
      </c>
      <c r="X29" s="374">
        <f t="shared" si="12"/>
        <v>25</v>
      </c>
      <c r="Y29" s="375">
        <v>104</v>
      </c>
      <c r="Z29" s="375">
        <v>0</v>
      </c>
      <c r="AA29" s="374">
        <f t="shared" si="8"/>
        <v>104</v>
      </c>
      <c r="AB29" s="375">
        <v>0</v>
      </c>
      <c r="AC29" s="353"/>
      <c r="AD29" s="375">
        <v>0</v>
      </c>
      <c r="AE29" s="375">
        <v>0</v>
      </c>
      <c r="AF29" s="375">
        <f t="shared" si="9"/>
        <v>31</v>
      </c>
      <c r="AG29" s="374">
        <f t="shared" si="10"/>
        <v>31</v>
      </c>
      <c r="AH29" s="429">
        <f t="shared" si="11"/>
        <v>0</v>
      </c>
      <c r="AI29" s="429">
        <f>N29-'AT11A_KS-District wise'!P31</f>
        <v>0</v>
      </c>
      <c r="AJ29" s="429">
        <f>J29-'AT11A_KS-District wise'!F31</f>
        <v>0</v>
      </c>
      <c r="AN29" s="397">
        <f t="shared" si="13"/>
        <v>0</v>
      </c>
      <c r="AO29" s="397">
        <f t="shared" si="14"/>
        <v>0</v>
      </c>
    </row>
    <row r="30" spans="1:41" ht="12.75">
      <c r="A30" s="353">
        <f>AT3A_Schools_PS!A30</f>
        <v>21</v>
      </c>
      <c r="B30" s="353" t="str">
        <f>AT3A_Schools_PS!B30</f>
        <v>21-AMETHI</v>
      </c>
      <c r="C30" s="375">
        <v>16</v>
      </c>
      <c r="D30" s="375">
        <v>58</v>
      </c>
      <c r="E30" s="375">
        <v>1770</v>
      </c>
      <c r="F30" s="374">
        <f t="shared" si="1"/>
        <v>1844</v>
      </c>
      <c r="G30" s="375">
        <v>0</v>
      </c>
      <c r="H30" s="375">
        <v>0</v>
      </c>
      <c r="I30" s="375">
        <f t="shared" si="2"/>
        <v>1382</v>
      </c>
      <c r="J30" s="374">
        <f>'AT11A_KS-District wise'!F32</f>
        <v>1382</v>
      </c>
      <c r="K30" s="375">
        <v>0</v>
      </c>
      <c r="L30" s="375">
        <v>0</v>
      </c>
      <c r="M30" s="375">
        <v>364</v>
      </c>
      <c r="N30" s="374">
        <f t="shared" si="3"/>
        <v>364</v>
      </c>
      <c r="O30" s="375">
        <f t="shared" si="4"/>
        <v>16</v>
      </c>
      <c r="P30" s="375">
        <f t="shared" si="5"/>
        <v>58</v>
      </c>
      <c r="Q30" s="375">
        <f t="shared" si="6"/>
        <v>24</v>
      </c>
      <c r="R30" s="374">
        <f t="shared" si="7"/>
        <v>98</v>
      </c>
      <c r="S30" s="375">
        <f>'AT11A_KS-District wise'!J32+'AT11A_KS-District wise'!L32</f>
        <v>49</v>
      </c>
      <c r="T30" s="375"/>
      <c r="U30" s="375">
        <v>19</v>
      </c>
      <c r="V30" s="375">
        <v>8</v>
      </c>
      <c r="W30" s="375">
        <v>0</v>
      </c>
      <c r="X30" s="374">
        <f t="shared" si="12"/>
        <v>27</v>
      </c>
      <c r="Y30" s="375">
        <v>13</v>
      </c>
      <c r="Z30" s="375">
        <v>0</v>
      </c>
      <c r="AA30" s="374">
        <f t="shared" si="8"/>
        <v>13</v>
      </c>
      <c r="AB30" s="375">
        <v>0</v>
      </c>
      <c r="AC30" s="353">
        <v>0</v>
      </c>
      <c r="AD30" s="375">
        <v>0</v>
      </c>
      <c r="AE30" s="375">
        <v>0</v>
      </c>
      <c r="AF30" s="375">
        <f t="shared" si="9"/>
        <v>58</v>
      </c>
      <c r="AG30" s="374">
        <f t="shared" si="10"/>
        <v>58</v>
      </c>
      <c r="AH30" s="429">
        <f t="shared" si="11"/>
        <v>0</v>
      </c>
      <c r="AI30" s="429">
        <f>N30-'AT11A_KS-District wise'!P32</f>
        <v>0</v>
      </c>
      <c r="AJ30" s="429">
        <f>J30-'AT11A_KS-District wise'!F32</f>
        <v>0</v>
      </c>
      <c r="AN30" s="397">
        <f t="shared" si="13"/>
        <v>0</v>
      </c>
      <c r="AO30" s="397">
        <f t="shared" si="14"/>
        <v>0</v>
      </c>
    </row>
    <row r="31" spans="1:41" ht="12.75">
      <c r="A31" s="353">
        <f>AT3A_Schools_PS!A31</f>
        <v>22</v>
      </c>
      <c r="B31" s="353" t="str">
        <f>AT3A_Schools_PS!B31</f>
        <v>22-DEORIA</v>
      </c>
      <c r="C31" s="375">
        <v>3</v>
      </c>
      <c r="D31" s="375">
        <v>236</v>
      </c>
      <c r="E31" s="375">
        <v>2614</v>
      </c>
      <c r="F31" s="374">
        <f t="shared" si="1"/>
        <v>2853</v>
      </c>
      <c r="G31" s="375">
        <v>3</v>
      </c>
      <c r="H31" s="375">
        <v>0</v>
      </c>
      <c r="I31" s="375">
        <f t="shared" si="2"/>
        <v>1948</v>
      </c>
      <c r="J31" s="374">
        <f>'AT11A_KS-District wise'!F33</f>
        <v>1951</v>
      </c>
      <c r="K31" s="375">
        <v>0</v>
      </c>
      <c r="L31" s="375">
        <v>0</v>
      </c>
      <c r="M31" s="375">
        <v>279</v>
      </c>
      <c r="N31" s="374">
        <f t="shared" si="3"/>
        <v>279</v>
      </c>
      <c r="O31" s="375">
        <f t="shared" si="4"/>
        <v>0</v>
      </c>
      <c r="P31" s="375">
        <f t="shared" si="5"/>
        <v>236</v>
      </c>
      <c r="Q31" s="375">
        <f t="shared" si="6"/>
        <v>387</v>
      </c>
      <c r="R31" s="374">
        <f t="shared" si="7"/>
        <v>623</v>
      </c>
      <c r="S31" s="375">
        <f>'AT11A_KS-District wise'!J33+'AT11A_KS-District wise'!L33</f>
        <v>0</v>
      </c>
      <c r="T31" s="375"/>
      <c r="U31" s="375">
        <v>47</v>
      </c>
      <c r="V31" s="375">
        <v>0</v>
      </c>
      <c r="W31" s="375">
        <v>0</v>
      </c>
      <c r="X31" s="374">
        <f t="shared" si="12"/>
        <v>47</v>
      </c>
      <c r="Y31" s="375">
        <v>340</v>
      </c>
      <c r="Z31" s="375">
        <v>0</v>
      </c>
      <c r="AA31" s="374">
        <f t="shared" si="8"/>
        <v>340</v>
      </c>
      <c r="AB31" s="375">
        <v>0</v>
      </c>
      <c r="AC31" s="353">
        <v>0</v>
      </c>
      <c r="AD31" s="375">
        <v>0</v>
      </c>
      <c r="AE31" s="375">
        <v>0</v>
      </c>
      <c r="AF31" s="375">
        <f t="shared" si="9"/>
        <v>236</v>
      </c>
      <c r="AG31" s="374">
        <f t="shared" si="10"/>
        <v>236</v>
      </c>
      <c r="AH31" s="429">
        <f t="shared" si="11"/>
        <v>0</v>
      </c>
      <c r="AI31" s="429">
        <f>N31-'AT11A_KS-District wise'!P33</f>
        <v>0</v>
      </c>
      <c r="AJ31" s="429">
        <f>J31-'AT11A_KS-District wise'!F33</f>
        <v>0</v>
      </c>
      <c r="AN31" s="397">
        <f t="shared" si="13"/>
        <v>0</v>
      </c>
      <c r="AO31" s="397">
        <f t="shared" si="14"/>
        <v>0</v>
      </c>
    </row>
    <row r="32" spans="1:41" ht="12.75">
      <c r="A32" s="546">
        <f>AT3A_Schools_PS!A32</f>
        <v>23</v>
      </c>
      <c r="B32" s="546" t="str">
        <f>AT3A_Schools_PS!B32</f>
        <v>23-ETAH</v>
      </c>
      <c r="C32" s="375">
        <v>13</v>
      </c>
      <c r="D32" s="375">
        <v>96</v>
      </c>
      <c r="E32" s="375">
        <v>1927</v>
      </c>
      <c r="F32" s="374">
        <f t="shared" si="1"/>
        <v>2036</v>
      </c>
      <c r="G32" s="375">
        <v>7</v>
      </c>
      <c r="H32" s="375">
        <v>0</v>
      </c>
      <c r="I32" s="375">
        <f t="shared" si="2"/>
        <v>1391</v>
      </c>
      <c r="J32" s="374">
        <f>'AT11A_KS-District wise'!F34</f>
        <v>1398</v>
      </c>
      <c r="K32" s="375">
        <v>0</v>
      </c>
      <c r="L32" s="375">
        <v>0</v>
      </c>
      <c r="M32" s="375">
        <v>245</v>
      </c>
      <c r="N32" s="374">
        <f t="shared" si="3"/>
        <v>245</v>
      </c>
      <c r="O32" s="547">
        <f t="shared" si="4"/>
        <v>6</v>
      </c>
      <c r="P32" s="375">
        <f t="shared" si="5"/>
        <v>96</v>
      </c>
      <c r="Q32" s="375">
        <f t="shared" si="6"/>
        <v>291</v>
      </c>
      <c r="R32" s="374">
        <f t="shared" si="7"/>
        <v>393</v>
      </c>
      <c r="S32" s="375">
        <f>'AT11A_KS-District wise'!J34+'AT11A_KS-District wise'!L34</f>
        <v>202</v>
      </c>
      <c r="T32" s="375"/>
      <c r="U32" s="375">
        <v>54</v>
      </c>
      <c r="V32" s="375">
        <v>0</v>
      </c>
      <c r="W32" s="375">
        <v>2</v>
      </c>
      <c r="X32" s="374">
        <f t="shared" si="12"/>
        <v>56</v>
      </c>
      <c r="Y32" s="375">
        <v>211</v>
      </c>
      <c r="Z32" s="375">
        <v>0</v>
      </c>
      <c r="AA32" s="374">
        <f t="shared" si="8"/>
        <v>211</v>
      </c>
      <c r="AB32" s="375">
        <v>0</v>
      </c>
      <c r="AC32" s="353">
        <v>24</v>
      </c>
      <c r="AD32" s="375">
        <v>0</v>
      </c>
      <c r="AE32" s="375">
        <v>6</v>
      </c>
      <c r="AF32" s="375">
        <f t="shared" si="9"/>
        <v>96</v>
      </c>
      <c r="AG32" s="374">
        <f t="shared" si="10"/>
        <v>126</v>
      </c>
      <c r="AH32" s="429">
        <f t="shared" si="11"/>
        <v>0</v>
      </c>
      <c r="AI32" s="429">
        <f>N32-'AT11A_KS-District wise'!P34</f>
        <v>0</v>
      </c>
      <c r="AJ32" s="429">
        <f>J32-'AT11A_KS-District wise'!F34</f>
        <v>0</v>
      </c>
      <c r="AN32" s="397">
        <f t="shared" si="13"/>
        <v>0</v>
      </c>
      <c r="AO32" s="397">
        <f t="shared" si="14"/>
        <v>-6</v>
      </c>
    </row>
    <row r="33" spans="1:41" ht="12.75">
      <c r="A33" s="353">
        <f>AT3A_Schools_PS!A33</f>
        <v>24</v>
      </c>
      <c r="B33" s="353" t="str">
        <f>AT3A_Schools_PS!B33</f>
        <v>24-FAIZABAD</v>
      </c>
      <c r="C33" s="375">
        <v>8</v>
      </c>
      <c r="D33" s="375">
        <v>130</v>
      </c>
      <c r="E33" s="375">
        <v>2112</v>
      </c>
      <c r="F33" s="374">
        <f t="shared" si="1"/>
        <v>2250</v>
      </c>
      <c r="G33" s="375">
        <v>8</v>
      </c>
      <c r="H33" s="375">
        <v>0</v>
      </c>
      <c r="I33" s="375">
        <f t="shared" si="2"/>
        <v>1440</v>
      </c>
      <c r="J33" s="374">
        <f>'AT11A_KS-District wise'!F35</f>
        <v>1448</v>
      </c>
      <c r="K33" s="375">
        <v>0</v>
      </c>
      <c r="L33" s="375">
        <v>0</v>
      </c>
      <c r="M33" s="375">
        <v>323</v>
      </c>
      <c r="N33" s="374">
        <f t="shared" si="3"/>
        <v>323</v>
      </c>
      <c r="O33" s="375">
        <f t="shared" si="4"/>
        <v>0</v>
      </c>
      <c r="P33" s="375">
        <f t="shared" si="5"/>
        <v>130</v>
      </c>
      <c r="Q33" s="375">
        <f t="shared" si="6"/>
        <v>349</v>
      </c>
      <c r="R33" s="374">
        <f t="shared" si="7"/>
        <v>479</v>
      </c>
      <c r="S33" s="375">
        <f>'AT11A_KS-District wise'!J35+'AT11A_KS-District wise'!L35</f>
        <v>0</v>
      </c>
      <c r="T33" s="375"/>
      <c r="U33" s="375">
        <v>63</v>
      </c>
      <c r="V33" s="375">
        <v>15</v>
      </c>
      <c r="W33" s="375">
        <v>0</v>
      </c>
      <c r="X33" s="374">
        <f t="shared" si="12"/>
        <v>78</v>
      </c>
      <c r="Y33" s="375">
        <v>246</v>
      </c>
      <c r="Z33" s="375">
        <v>0</v>
      </c>
      <c r="AA33" s="374">
        <f t="shared" si="8"/>
        <v>246</v>
      </c>
      <c r="AB33" s="375">
        <v>9</v>
      </c>
      <c r="AC33" s="375">
        <v>6</v>
      </c>
      <c r="AD33" s="375">
        <v>10</v>
      </c>
      <c r="AE33" s="375">
        <v>0</v>
      </c>
      <c r="AF33" s="375">
        <f t="shared" si="9"/>
        <v>130</v>
      </c>
      <c r="AG33" s="374">
        <f t="shared" si="10"/>
        <v>155</v>
      </c>
      <c r="AH33" s="429">
        <f t="shared" si="11"/>
        <v>0</v>
      </c>
      <c r="AI33" s="429">
        <f>N33-'AT11A_KS-District wise'!P35</f>
        <v>17</v>
      </c>
      <c r="AJ33" s="429">
        <f>J33-'AT11A_KS-District wise'!F35</f>
        <v>0</v>
      </c>
      <c r="AK33" s="361">
        <v>10</v>
      </c>
      <c r="AL33" s="361">
        <v>26</v>
      </c>
      <c r="AM33" s="361">
        <v>0</v>
      </c>
      <c r="AN33" s="397">
        <f t="shared" si="13"/>
        <v>36</v>
      </c>
      <c r="AO33" s="397">
        <f t="shared" si="14"/>
        <v>17</v>
      </c>
    </row>
    <row r="34" spans="1:41" ht="12.75">
      <c r="A34" s="353">
        <f>AT3A_Schools_PS!A34</f>
        <v>25</v>
      </c>
      <c r="B34" s="353" t="str">
        <f>AT3A_Schools_PS!B34</f>
        <v>25-FARRUKHABAD</v>
      </c>
      <c r="C34" s="375">
        <v>7</v>
      </c>
      <c r="D34" s="375">
        <v>113</v>
      </c>
      <c r="E34" s="375">
        <v>1855</v>
      </c>
      <c r="F34" s="374">
        <f t="shared" si="1"/>
        <v>1975</v>
      </c>
      <c r="G34" s="375">
        <v>7</v>
      </c>
      <c r="H34" s="375">
        <v>0</v>
      </c>
      <c r="I34" s="375">
        <f t="shared" si="2"/>
        <v>1414</v>
      </c>
      <c r="J34" s="374">
        <f>'AT11A_KS-District wise'!F36</f>
        <v>1421</v>
      </c>
      <c r="K34" s="375">
        <v>0</v>
      </c>
      <c r="L34" s="375">
        <v>0</v>
      </c>
      <c r="M34" s="375">
        <v>142</v>
      </c>
      <c r="N34" s="374">
        <f t="shared" si="3"/>
        <v>142</v>
      </c>
      <c r="O34" s="375">
        <f t="shared" si="4"/>
        <v>0</v>
      </c>
      <c r="P34" s="375">
        <f t="shared" si="5"/>
        <v>113</v>
      </c>
      <c r="Q34" s="375">
        <f t="shared" si="6"/>
        <v>299</v>
      </c>
      <c r="R34" s="374">
        <f t="shared" si="7"/>
        <v>412</v>
      </c>
      <c r="S34" s="375">
        <f>'AT11A_KS-District wise'!J36+'AT11A_KS-District wise'!L36</f>
        <v>97</v>
      </c>
      <c r="T34" s="375"/>
      <c r="U34" s="375">
        <v>135</v>
      </c>
      <c r="V34" s="375">
        <v>0</v>
      </c>
      <c r="W34" s="375">
        <v>0</v>
      </c>
      <c r="X34" s="374">
        <f t="shared" si="12"/>
        <v>135</v>
      </c>
      <c r="Y34" s="375">
        <v>164</v>
      </c>
      <c r="Z34" s="375">
        <v>0</v>
      </c>
      <c r="AA34" s="374">
        <f t="shared" si="8"/>
        <v>164</v>
      </c>
      <c r="AB34" s="375">
        <v>0</v>
      </c>
      <c r="AC34" s="353"/>
      <c r="AD34" s="375">
        <v>0</v>
      </c>
      <c r="AE34" s="375">
        <v>0</v>
      </c>
      <c r="AF34" s="375">
        <f t="shared" si="9"/>
        <v>113</v>
      </c>
      <c r="AG34" s="374">
        <f t="shared" si="10"/>
        <v>113</v>
      </c>
      <c r="AH34" s="429">
        <f t="shared" si="11"/>
        <v>0</v>
      </c>
      <c r="AI34" s="429">
        <f>N34-'AT11A_KS-District wise'!P36</f>
        <v>0</v>
      </c>
      <c r="AJ34" s="429">
        <f>J34-'AT11A_KS-District wise'!F36</f>
        <v>0</v>
      </c>
      <c r="AN34" s="397">
        <f t="shared" si="13"/>
        <v>0</v>
      </c>
      <c r="AO34" s="397">
        <f t="shared" si="14"/>
        <v>0</v>
      </c>
    </row>
    <row r="35" spans="1:41" ht="12.75">
      <c r="A35" s="353">
        <f>AT3A_Schools_PS!A35</f>
        <v>26</v>
      </c>
      <c r="B35" s="353" t="str">
        <f>AT3A_Schools_PS!B35</f>
        <v>26-FATEHPUR</v>
      </c>
      <c r="C35" s="375">
        <v>7</v>
      </c>
      <c r="D35" s="375">
        <v>123</v>
      </c>
      <c r="E35" s="375">
        <v>2649</v>
      </c>
      <c r="F35" s="374">
        <f t="shared" si="1"/>
        <v>2779</v>
      </c>
      <c r="G35" s="375">
        <v>7</v>
      </c>
      <c r="H35" s="375">
        <v>0</v>
      </c>
      <c r="I35" s="375">
        <f t="shared" si="2"/>
        <v>1711</v>
      </c>
      <c r="J35" s="374">
        <f>'AT11A_KS-District wise'!F37</f>
        <v>1718</v>
      </c>
      <c r="K35" s="375">
        <v>0</v>
      </c>
      <c r="L35" s="375">
        <v>0</v>
      </c>
      <c r="M35" s="375">
        <v>313</v>
      </c>
      <c r="N35" s="374">
        <f t="shared" si="3"/>
        <v>313</v>
      </c>
      <c r="O35" s="375">
        <f t="shared" si="4"/>
        <v>0</v>
      </c>
      <c r="P35" s="375">
        <f t="shared" si="5"/>
        <v>123</v>
      </c>
      <c r="Q35" s="375">
        <f t="shared" si="6"/>
        <v>625</v>
      </c>
      <c r="R35" s="374">
        <f t="shared" si="7"/>
        <v>748</v>
      </c>
      <c r="S35" s="375">
        <f>'AT11A_KS-District wise'!J37+'AT11A_KS-District wise'!L37</f>
        <v>0</v>
      </c>
      <c r="T35" s="375"/>
      <c r="U35" s="375">
        <v>14</v>
      </c>
      <c r="V35" s="375">
        <v>0</v>
      </c>
      <c r="W35" s="375">
        <v>0</v>
      </c>
      <c r="X35" s="374">
        <f t="shared" si="12"/>
        <v>14</v>
      </c>
      <c r="Y35" s="375">
        <v>611</v>
      </c>
      <c r="Z35" s="375">
        <v>0</v>
      </c>
      <c r="AA35" s="374">
        <f t="shared" si="8"/>
        <v>611</v>
      </c>
      <c r="AB35" s="375">
        <v>0</v>
      </c>
      <c r="AC35" s="353"/>
      <c r="AD35" s="375">
        <v>0</v>
      </c>
      <c r="AE35" s="375">
        <v>0</v>
      </c>
      <c r="AF35" s="375">
        <f t="shared" si="9"/>
        <v>123</v>
      </c>
      <c r="AG35" s="374">
        <f t="shared" si="10"/>
        <v>123</v>
      </c>
      <c r="AH35" s="429">
        <f t="shared" si="11"/>
        <v>0</v>
      </c>
      <c r="AI35" s="429">
        <f>N35-'AT11A_KS-District wise'!P37</f>
        <v>0</v>
      </c>
      <c r="AJ35" s="429">
        <f>J35-'AT11A_KS-District wise'!F37</f>
        <v>0</v>
      </c>
      <c r="AN35" s="397">
        <f t="shared" si="13"/>
        <v>0</v>
      </c>
      <c r="AO35" s="397">
        <f t="shared" si="14"/>
        <v>0</v>
      </c>
    </row>
    <row r="36" spans="1:41" ht="12.75">
      <c r="A36" s="353">
        <f>AT3A_Schools_PS!A36</f>
        <v>27</v>
      </c>
      <c r="B36" s="353" t="str">
        <f>AT3A_Schools_PS!B36</f>
        <v>27-FIROZABAD</v>
      </c>
      <c r="C36" s="375">
        <v>2</v>
      </c>
      <c r="D36" s="375">
        <v>105</v>
      </c>
      <c r="E36" s="375">
        <v>2157</v>
      </c>
      <c r="F36" s="374">
        <f t="shared" si="1"/>
        <v>2264</v>
      </c>
      <c r="G36" s="375">
        <v>1</v>
      </c>
      <c r="H36" s="375">
        <v>0</v>
      </c>
      <c r="I36" s="375">
        <f t="shared" si="2"/>
        <v>1537</v>
      </c>
      <c r="J36" s="374">
        <f>'AT11A_KS-District wise'!F38</f>
        <v>1538</v>
      </c>
      <c r="K36" s="375">
        <v>1</v>
      </c>
      <c r="L36" s="375">
        <v>0</v>
      </c>
      <c r="M36" s="375">
        <v>287</v>
      </c>
      <c r="N36" s="374">
        <f t="shared" si="3"/>
        <v>288</v>
      </c>
      <c r="O36" s="375">
        <f t="shared" si="4"/>
        <v>0</v>
      </c>
      <c r="P36" s="375">
        <f t="shared" si="5"/>
        <v>105</v>
      </c>
      <c r="Q36" s="375">
        <f t="shared" si="6"/>
        <v>333</v>
      </c>
      <c r="R36" s="374">
        <f t="shared" si="7"/>
        <v>438</v>
      </c>
      <c r="S36" s="375">
        <f>'AT11A_KS-District wise'!J38+'AT11A_KS-District wise'!L38</f>
        <v>0</v>
      </c>
      <c r="T36" s="375"/>
      <c r="U36" s="375">
        <v>60</v>
      </c>
      <c r="V36" s="375">
        <v>0</v>
      </c>
      <c r="W36" s="375">
        <v>0</v>
      </c>
      <c r="X36" s="374">
        <f t="shared" si="12"/>
        <v>60</v>
      </c>
      <c r="Y36" s="375">
        <v>193</v>
      </c>
      <c r="Z36" s="375">
        <v>0</v>
      </c>
      <c r="AA36" s="374">
        <f t="shared" si="8"/>
        <v>193</v>
      </c>
      <c r="AB36" s="375">
        <v>0</v>
      </c>
      <c r="AC36" s="353"/>
      <c r="AD36" s="375">
        <v>80</v>
      </c>
      <c r="AE36" s="375">
        <v>0</v>
      </c>
      <c r="AF36" s="375">
        <f t="shared" si="9"/>
        <v>105</v>
      </c>
      <c r="AG36" s="374">
        <f t="shared" si="10"/>
        <v>185</v>
      </c>
      <c r="AH36" s="429">
        <f t="shared" si="11"/>
        <v>0</v>
      </c>
      <c r="AI36" s="429">
        <f>N36-'AT11A_KS-District wise'!P38</f>
        <v>2</v>
      </c>
      <c r="AJ36" s="429">
        <f>J36-'AT11A_KS-District wise'!F38</f>
        <v>0</v>
      </c>
      <c r="AK36" s="361">
        <v>0</v>
      </c>
      <c r="AL36" s="361">
        <v>80</v>
      </c>
      <c r="AM36" s="361">
        <v>0</v>
      </c>
      <c r="AN36" s="397">
        <f t="shared" si="13"/>
        <v>80</v>
      </c>
      <c r="AO36" s="397">
        <f t="shared" si="14"/>
        <v>0</v>
      </c>
    </row>
    <row r="37" spans="1:41" ht="12.75">
      <c r="A37" s="353">
        <f>AT3A_Schools_PS!A37</f>
        <v>28</v>
      </c>
      <c r="B37" s="353" t="str">
        <f>AT3A_Schools_PS!B37</f>
        <v>28-G.B. NAGAR</v>
      </c>
      <c r="C37" s="375">
        <v>5</v>
      </c>
      <c r="D37" s="375">
        <v>55</v>
      </c>
      <c r="E37" s="375">
        <v>684</v>
      </c>
      <c r="F37" s="374">
        <f t="shared" si="1"/>
        <v>744</v>
      </c>
      <c r="G37" s="375">
        <v>3</v>
      </c>
      <c r="H37" s="375">
        <v>0</v>
      </c>
      <c r="I37" s="375">
        <f t="shared" si="2"/>
        <v>284</v>
      </c>
      <c r="J37" s="374">
        <f>'AT11A_KS-District wise'!F39</f>
        <v>287</v>
      </c>
      <c r="K37" s="375">
        <v>0</v>
      </c>
      <c r="L37" s="375">
        <v>0</v>
      </c>
      <c r="M37" s="375">
        <v>19</v>
      </c>
      <c r="N37" s="374">
        <f t="shared" si="3"/>
        <v>19</v>
      </c>
      <c r="O37" s="375">
        <f t="shared" si="4"/>
        <v>2</v>
      </c>
      <c r="P37" s="375">
        <f t="shared" si="5"/>
        <v>55</v>
      </c>
      <c r="Q37" s="375">
        <f t="shared" si="6"/>
        <v>381</v>
      </c>
      <c r="R37" s="374">
        <f t="shared" si="7"/>
        <v>438</v>
      </c>
      <c r="S37" s="375">
        <f>'AT11A_KS-District wise'!J39+'AT11A_KS-District wise'!L39</f>
        <v>187</v>
      </c>
      <c r="T37" s="375"/>
      <c r="U37" s="375">
        <v>218</v>
      </c>
      <c r="V37" s="375">
        <v>14</v>
      </c>
      <c r="W37" s="375">
        <v>0</v>
      </c>
      <c r="X37" s="374">
        <f t="shared" si="12"/>
        <v>232</v>
      </c>
      <c r="Y37" s="375">
        <v>150</v>
      </c>
      <c r="Z37" s="375">
        <v>1</v>
      </c>
      <c r="AA37" s="374">
        <f t="shared" si="8"/>
        <v>151</v>
      </c>
      <c r="AB37" s="375">
        <v>0</v>
      </c>
      <c r="AC37" s="375">
        <v>0</v>
      </c>
      <c r="AD37" s="375">
        <v>0</v>
      </c>
      <c r="AE37" s="375">
        <v>0</v>
      </c>
      <c r="AF37" s="375">
        <f t="shared" si="9"/>
        <v>55</v>
      </c>
      <c r="AG37" s="374">
        <f t="shared" si="10"/>
        <v>55</v>
      </c>
      <c r="AH37" s="429">
        <f t="shared" si="11"/>
        <v>0</v>
      </c>
      <c r="AI37" s="429">
        <f>N37-'AT11A_KS-District wise'!P39</f>
        <v>0</v>
      </c>
      <c r="AJ37" s="429">
        <f>J37-'AT11A_KS-District wise'!F39</f>
        <v>0</v>
      </c>
      <c r="AN37" s="397">
        <f t="shared" si="13"/>
        <v>0</v>
      </c>
      <c r="AO37" s="397">
        <f t="shared" si="14"/>
        <v>0</v>
      </c>
    </row>
    <row r="38" spans="1:41" ht="12.75">
      <c r="A38" s="353">
        <f>AT3A_Schools_PS!A38</f>
        <v>29</v>
      </c>
      <c r="B38" s="353" t="str">
        <f>AT3A_Schools_PS!B38</f>
        <v>29-GHAZIPUR</v>
      </c>
      <c r="C38" s="375">
        <v>14</v>
      </c>
      <c r="D38" s="375">
        <v>225</v>
      </c>
      <c r="E38" s="375">
        <v>2751</v>
      </c>
      <c r="F38" s="374">
        <f t="shared" si="1"/>
        <v>2990</v>
      </c>
      <c r="G38" s="375">
        <v>14</v>
      </c>
      <c r="H38" s="375">
        <v>0</v>
      </c>
      <c r="I38" s="375">
        <f t="shared" si="2"/>
        <v>2188</v>
      </c>
      <c r="J38" s="374">
        <f>'AT11A_KS-District wise'!F40</f>
        <v>2202</v>
      </c>
      <c r="K38" s="375">
        <v>0</v>
      </c>
      <c r="L38" s="375">
        <v>0</v>
      </c>
      <c r="M38" s="375">
        <v>322</v>
      </c>
      <c r="N38" s="374">
        <f t="shared" si="3"/>
        <v>322</v>
      </c>
      <c r="O38" s="375">
        <f t="shared" si="4"/>
        <v>0</v>
      </c>
      <c r="P38" s="375">
        <f t="shared" si="5"/>
        <v>225</v>
      </c>
      <c r="Q38" s="375">
        <f t="shared" si="6"/>
        <v>241</v>
      </c>
      <c r="R38" s="374">
        <f t="shared" si="7"/>
        <v>466</v>
      </c>
      <c r="S38" s="375">
        <f>'AT11A_KS-District wise'!J40+'AT11A_KS-District wise'!L40</f>
        <v>48</v>
      </c>
      <c r="T38" s="375"/>
      <c r="U38" s="375">
        <v>60</v>
      </c>
      <c r="V38" s="375">
        <v>22</v>
      </c>
      <c r="W38" s="375">
        <v>0</v>
      </c>
      <c r="X38" s="374">
        <f t="shared" si="12"/>
        <v>82</v>
      </c>
      <c r="Y38" s="375">
        <v>159</v>
      </c>
      <c r="Z38" s="375">
        <v>0</v>
      </c>
      <c r="AA38" s="374">
        <f t="shared" si="8"/>
        <v>159</v>
      </c>
      <c r="AB38" s="375">
        <v>0</v>
      </c>
      <c r="AC38" s="375"/>
      <c r="AD38" s="375">
        <v>0</v>
      </c>
      <c r="AE38" s="375">
        <v>0</v>
      </c>
      <c r="AF38" s="375">
        <f t="shared" si="9"/>
        <v>225</v>
      </c>
      <c r="AG38" s="374">
        <f t="shared" si="10"/>
        <v>225</v>
      </c>
      <c r="AH38" s="429">
        <f t="shared" si="11"/>
        <v>0</v>
      </c>
      <c r="AI38" s="429">
        <f>N38-'AT11A_KS-District wise'!P40</f>
        <v>0</v>
      </c>
      <c r="AJ38" s="429">
        <f>J38-'AT11A_KS-District wise'!F40</f>
        <v>0</v>
      </c>
      <c r="AN38" s="397">
        <f t="shared" si="13"/>
        <v>0</v>
      </c>
      <c r="AO38" s="397">
        <f t="shared" si="14"/>
        <v>0</v>
      </c>
    </row>
    <row r="39" spans="1:41" ht="12.75">
      <c r="A39" s="353">
        <f>AT3A_Schools_PS!A39</f>
        <v>30</v>
      </c>
      <c r="B39" s="353" t="str">
        <f>AT3A_Schools_PS!B39</f>
        <v>30-GHAZIYABAD</v>
      </c>
      <c r="C39" s="375">
        <v>4</v>
      </c>
      <c r="D39" s="375">
        <v>76</v>
      </c>
      <c r="E39" s="375">
        <v>593</v>
      </c>
      <c r="F39" s="374">
        <f t="shared" si="1"/>
        <v>673</v>
      </c>
      <c r="G39" s="375">
        <v>3</v>
      </c>
      <c r="H39" s="375">
        <v>0</v>
      </c>
      <c r="I39" s="375">
        <f t="shared" si="2"/>
        <v>221</v>
      </c>
      <c r="J39" s="374">
        <f>'AT11A_KS-District wise'!F41</f>
        <v>224</v>
      </c>
      <c r="K39" s="375">
        <v>0</v>
      </c>
      <c r="L39" s="375">
        <v>0</v>
      </c>
      <c r="M39" s="375">
        <v>218</v>
      </c>
      <c r="N39" s="374">
        <f t="shared" si="3"/>
        <v>218</v>
      </c>
      <c r="O39" s="375">
        <f t="shared" si="4"/>
        <v>1</v>
      </c>
      <c r="P39" s="375">
        <f t="shared" si="5"/>
        <v>76</v>
      </c>
      <c r="Q39" s="375">
        <f t="shared" si="6"/>
        <v>154</v>
      </c>
      <c r="R39" s="374">
        <f t="shared" si="7"/>
        <v>231</v>
      </c>
      <c r="S39" s="375">
        <f>'AT11A_KS-District wise'!J41+'AT11A_KS-District wise'!L41</f>
        <v>44</v>
      </c>
      <c r="T39" s="375"/>
      <c r="U39" s="375">
        <v>77</v>
      </c>
      <c r="V39" s="375">
        <v>43</v>
      </c>
      <c r="W39" s="375">
        <v>0</v>
      </c>
      <c r="X39" s="374">
        <f t="shared" si="12"/>
        <v>120</v>
      </c>
      <c r="Y39" s="375">
        <v>31</v>
      </c>
      <c r="Z39" s="375">
        <v>0</v>
      </c>
      <c r="AA39" s="374">
        <f t="shared" si="8"/>
        <v>31</v>
      </c>
      <c r="AB39" s="375">
        <v>2</v>
      </c>
      <c r="AC39" s="353"/>
      <c r="AD39" s="375">
        <v>0</v>
      </c>
      <c r="AE39" s="375">
        <v>2</v>
      </c>
      <c r="AF39" s="375">
        <f t="shared" si="9"/>
        <v>76</v>
      </c>
      <c r="AG39" s="374">
        <f t="shared" si="10"/>
        <v>80</v>
      </c>
      <c r="AH39" s="429">
        <f t="shared" si="11"/>
        <v>0</v>
      </c>
      <c r="AI39" s="429">
        <f>N39-'AT11A_KS-District wise'!P41</f>
        <v>0</v>
      </c>
      <c r="AJ39" s="429">
        <f>J39-'AT11A_KS-District wise'!F41</f>
        <v>0</v>
      </c>
      <c r="AK39" s="361">
        <v>2</v>
      </c>
      <c r="AL39" s="361">
        <v>0</v>
      </c>
      <c r="AM39" s="361">
        <v>2</v>
      </c>
      <c r="AN39" s="397">
        <f t="shared" si="13"/>
        <v>4</v>
      </c>
      <c r="AO39" s="397">
        <f t="shared" si="14"/>
        <v>0</v>
      </c>
    </row>
    <row r="40" spans="1:41" ht="12.75">
      <c r="A40" s="353">
        <f>AT3A_Schools_PS!A40</f>
        <v>31</v>
      </c>
      <c r="B40" s="353" t="str">
        <f>AT3A_Schools_PS!B40</f>
        <v>31-GONDA</v>
      </c>
      <c r="C40" s="375">
        <v>3</v>
      </c>
      <c r="D40" s="375">
        <v>70</v>
      </c>
      <c r="E40" s="375">
        <v>3131</v>
      </c>
      <c r="F40" s="374">
        <f t="shared" si="1"/>
        <v>3204</v>
      </c>
      <c r="G40" s="375">
        <v>3</v>
      </c>
      <c r="H40" s="375">
        <v>0</v>
      </c>
      <c r="I40" s="375">
        <f t="shared" si="2"/>
        <v>2180</v>
      </c>
      <c r="J40" s="374">
        <f>'AT11A_KS-District wise'!F42</f>
        <v>2183</v>
      </c>
      <c r="K40" s="375">
        <v>0</v>
      </c>
      <c r="L40" s="375">
        <v>0</v>
      </c>
      <c r="M40" s="375">
        <v>434</v>
      </c>
      <c r="N40" s="374">
        <f t="shared" si="3"/>
        <v>434</v>
      </c>
      <c r="O40" s="375">
        <f t="shared" si="4"/>
        <v>0</v>
      </c>
      <c r="P40" s="375">
        <f t="shared" si="5"/>
        <v>70</v>
      </c>
      <c r="Q40" s="375">
        <f t="shared" si="6"/>
        <v>517</v>
      </c>
      <c r="R40" s="374">
        <f t="shared" si="7"/>
        <v>587</v>
      </c>
      <c r="S40" s="375">
        <f>'AT11A_KS-District wise'!J42+'AT11A_KS-District wise'!L42</f>
        <v>0</v>
      </c>
      <c r="T40" s="375"/>
      <c r="U40" s="375">
        <v>96</v>
      </c>
      <c r="V40" s="375">
        <v>0</v>
      </c>
      <c r="W40" s="375">
        <v>0</v>
      </c>
      <c r="X40" s="374">
        <f t="shared" si="12"/>
        <v>96</v>
      </c>
      <c r="Y40" s="375">
        <v>278</v>
      </c>
      <c r="Z40" s="375">
        <v>0</v>
      </c>
      <c r="AA40" s="374">
        <f t="shared" si="8"/>
        <v>278</v>
      </c>
      <c r="AB40" s="375">
        <v>0</v>
      </c>
      <c r="AC40" s="375">
        <v>143</v>
      </c>
      <c r="AD40" s="375">
        <v>0</v>
      </c>
      <c r="AE40" s="375">
        <v>0</v>
      </c>
      <c r="AF40" s="375">
        <f t="shared" si="9"/>
        <v>70</v>
      </c>
      <c r="AG40" s="374">
        <f t="shared" si="10"/>
        <v>213</v>
      </c>
      <c r="AH40" s="429">
        <f t="shared" si="11"/>
        <v>0</v>
      </c>
      <c r="AI40" s="429">
        <f>N40-'AT11A_KS-District wise'!P42</f>
        <v>1</v>
      </c>
      <c r="AJ40" s="429">
        <f>J40-'AT11A_KS-District wise'!F42</f>
        <v>0</v>
      </c>
      <c r="AN40" s="397">
        <f t="shared" si="13"/>
        <v>0</v>
      </c>
      <c r="AO40" s="397">
        <f t="shared" si="14"/>
        <v>0</v>
      </c>
    </row>
    <row r="41" spans="1:41" ht="12.75">
      <c r="A41" s="353">
        <f>AT3A_Schools_PS!A41</f>
        <v>32</v>
      </c>
      <c r="B41" s="353" t="str">
        <f>AT3A_Schools_PS!B41</f>
        <v>32-GORAKHPUR</v>
      </c>
      <c r="C41" s="375">
        <v>9</v>
      </c>
      <c r="D41" s="375">
        <v>215</v>
      </c>
      <c r="E41" s="375">
        <v>2987</v>
      </c>
      <c r="F41" s="374">
        <f t="shared" si="1"/>
        <v>3211</v>
      </c>
      <c r="G41" s="375">
        <v>9</v>
      </c>
      <c r="H41" s="375">
        <v>0</v>
      </c>
      <c r="I41" s="375">
        <f t="shared" si="2"/>
        <v>2309</v>
      </c>
      <c r="J41" s="374">
        <f>'AT11A_KS-District wise'!F43</f>
        <v>2318</v>
      </c>
      <c r="K41" s="375">
        <v>0</v>
      </c>
      <c r="L41" s="375">
        <v>0</v>
      </c>
      <c r="M41" s="375">
        <v>149</v>
      </c>
      <c r="N41" s="374">
        <f t="shared" si="3"/>
        <v>149</v>
      </c>
      <c r="O41" s="375">
        <f t="shared" si="4"/>
        <v>0</v>
      </c>
      <c r="P41" s="375">
        <f t="shared" si="5"/>
        <v>215</v>
      </c>
      <c r="Q41" s="375">
        <f t="shared" si="6"/>
        <v>529</v>
      </c>
      <c r="R41" s="374">
        <f t="shared" si="7"/>
        <v>744</v>
      </c>
      <c r="S41" s="375">
        <f>'AT11A_KS-District wise'!J43+'AT11A_KS-District wise'!L43</f>
        <v>0</v>
      </c>
      <c r="T41" s="375"/>
      <c r="U41" s="375">
        <v>126</v>
      </c>
      <c r="V41" s="375">
        <v>81</v>
      </c>
      <c r="W41" s="375">
        <v>0</v>
      </c>
      <c r="X41" s="374">
        <f t="shared" si="12"/>
        <v>207</v>
      </c>
      <c r="Y41" s="375">
        <v>322</v>
      </c>
      <c r="Z41" s="375">
        <v>0</v>
      </c>
      <c r="AA41" s="374">
        <f t="shared" si="8"/>
        <v>322</v>
      </c>
      <c r="AB41" s="375">
        <v>0</v>
      </c>
      <c r="AC41" s="375"/>
      <c r="AD41" s="375">
        <v>0</v>
      </c>
      <c r="AE41" s="375">
        <v>0</v>
      </c>
      <c r="AF41" s="375">
        <f t="shared" si="9"/>
        <v>215</v>
      </c>
      <c r="AG41" s="374">
        <f t="shared" si="10"/>
        <v>215</v>
      </c>
      <c r="AH41" s="429">
        <f t="shared" si="11"/>
        <v>0</v>
      </c>
      <c r="AI41" s="429">
        <f>N41-'AT11A_KS-District wise'!P43</f>
        <v>0</v>
      </c>
      <c r="AJ41" s="429">
        <f>J41-'AT11A_KS-District wise'!F43</f>
        <v>0</v>
      </c>
      <c r="AN41" s="397">
        <f t="shared" si="13"/>
        <v>0</v>
      </c>
      <c r="AO41" s="397">
        <f t="shared" si="14"/>
        <v>0</v>
      </c>
    </row>
    <row r="42" spans="1:41" ht="12.75">
      <c r="A42" s="546">
        <f>AT3A_Schools_PS!A42</f>
        <v>33</v>
      </c>
      <c r="B42" s="546" t="str">
        <f>AT3A_Schools_PS!B42</f>
        <v>33-HAMEERPUR</v>
      </c>
      <c r="C42" s="375">
        <v>10</v>
      </c>
      <c r="D42" s="375">
        <v>48</v>
      </c>
      <c r="E42" s="375">
        <v>1173</v>
      </c>
      <c r="F42" s="374">
        <f t="shared" si="1"/>
        <v>1231</v>
      </c>
      <c r="G42" s="375">
        <v>9</v>
      </c>
      <c r="H42" s="375">
        <v>0</v>
      </c>
      <c r="I42" s="375">
        <f t="shared" si="2"/>
        <v>901</v>
      </c>
      <c r="J42" s="374">
        <f>'AT11A_KS-District wise'!F44</f>
        <v>910</v>
      </c>
      <c r="K42" s="375">
        <v>0</v>
      </c>
      <c r="L42" s="375">
        <v>0</v>
      </c>
      <c r="M42" s="375">
        <v>16</v>
      </c>
      <c r="N42" s="374">
        <f t="shared" si="3"/>
        <v>16</v>
      </c>
      <c r="O42" s="547">
        <f t="shared" ref="O42:O73" si="15">C42-G42-K42</f>
        <v>1</v>
      </c>
      <c r="P42" s="375">
        <f t="shared" ref="P42:P73" si="16">D42-H42-L42</f>
        <v>48</v>
      </c>
      <c r="Q42" s="375">
        <f t="shared" ref="Q42:Q73" si="17">E42-I42-M42</f>
        <v>256</v>
      </c>
      <c r="R42" s="374">
        <f t="shared" si="7"/>
        <v>305</v>
      </c>
      <c r="S42" s="375">
        <f>'AT11A_KS-District wise'!J44+'AT11A_KS-District wise'!L44</f>
        <v>31</v>
      </c>
      <c r="T42" s="375"/>
      <c r="U42" s="375">
        <v>130</v>
      </c>
      <c r="V42" s="375">
        <v>14</v>
      </c>
      <c r="W42" s="375">
        <v>0</v>
      </c>
      <c r="X42" s="374">
        <f t="shared" si="12"/>
        <v>144</v>
      </c>
      <c r="Y42" s="375">
        <v>100</v>
      </c>
      <c r="Z42" s="375">
        <v>0</v>
      </c>
      <c r="AA42" s="374">
        <f t="shared" si="8"/>
        <v>100</v>
      </c>
      <c r="AB42" s="375">
        <v>1</v>
      </c>
      <c r="AC42" s="375">
        <v>11</v>
      </c>
      <c r="AD42" s="375">
        <v>0</v>
      </c>
      <c r="AE42" s="375">
        <v>1</v>
      </c>
      <c r="AF42" s="375">
        <f t="shared" si="9"/>
        <v>48</v>
      </c>
      <c r="AG42" s="374">
        <f t="shared" si="10"/>
        <v>61</v>
      </c>
      <c r="AH42" s="429">
        <f t="shared" si="11"/>
        <v>0</v>
      </c>
      <c r="AI42" s="429">
        <f>N42-'AT11A_KS-District wise'!P44</f>
        <v>0</v>
      </c>
      <c r="AJ42" s="429">
        <f>J42-'AT11A_KS-District wise'!F44</f>
        <v>0</v>
      </c>
      <c r="AK42" s="361">
        <v>1</v>
      </c>
      <c r="AL42" s="361">
        <v>0</v>
      </c>
      <c r="AM42" s="361">
        <v>0</v>
      </c>
      <c r="AN42" s="397">
        <f t="shared" si="13"/>
        <v>1</v>
      </c>
      <c r="AO42" s="397">
        <f t="shared" si="14"/>
        <v>-1</v>
      </c>
    </row>
    <row r="43" spans="1:41" ht="12.75">
      <c r="A43" s="353">
        <f>AT3A_Schools_PS!A43</f>
        <v>34</v>
      </c>
      <c r="B43" s="353" t="str">
        <f>AT3A_Schools_PS!B43</f>
        <v>34-HARDOI</v>
      </c>
      <c r="C43" s="375">
        <v>6</v>
      </c>
      <c r="D43" s="375">
        <v>129</v>
      </c>
      <c r="E43" s="375">
        <v>3858</v>
      </c>
      <c r="F43" s="374">
        <f t="shared" si="1"/>
        <v>3993</v>
      </c>
      <c r="G43" s="375">
        <v>6</v>
      </c>
      <c r="H43" s="375">
        <v>0</v>
      </c>
      <c r="I43" s="375">
        <f t="shared" si="2"/>
        <v>2908</v>
      </c>
      <c r="J43" s="374">
        <f>'AT11A_KS-District wise'!F45</f>
        <v>2914</v>
      </c>
      <c r="K43" s="375">
        <v>0</v>
      </c>
      <c r="L43" s="375">
        <v>0</v>
      </c>
      <c r="M43" s="375">
        <v>718</v>
      </c>
      <c r="N43" s="374">
        <f t="shared" si="3"/>
        <v>718</v>
      </c>
      <c r="O43" s="375">
        <f t="shared" si="15"/>
        <v>0</v>
      </c>
      <c r="P43" s="375">
        <f t="shared" si="16"/>
        <v>129</v>
      </c>
      <c r="Q43" s="375">
        <f t="shared" si="17"/>
        <v>232</v>
      </c>
      <c r="R43" s="374">
        <f t="shared" si="7"/>
        <v>361</v>
      </c>
      <c r="S43" s="375">
        <f>'AT11A_KS-District wise'!J45+'AT11A_KS-District wise'!L45</f>
        <v>226</v>
      </c>
      <c r="T43" s="375"/>
      <c r="U43" s="375">
        <v>0</v>
      </c>
      <c r="V43" s="375">
        <v>232</v>
      </c>
      <c r="W43" s="375">
        <v>0</v>
      </c>
      <c r="X43" s="374">
        <f t="shared" si="12"/>
        <v>232</v>
      </c>
      <c r="Y43" s="375">
        <v>0</v>
      </c>
      <c r="Z43" s="375">
        <v>0</v>
      </c>
      <c r="AA43" s="374">
        <f t="shared" si="8"/>
        <v>0</v>
      </c>
      <c r="AB43" s="375">
        <v>0</v>
      </c>
      <c r="AC43" s="375">
        <v>0</v>
      </c>
      <c r="AD43" s="375">
        <v>0</v>
      </c>
      <c r="AE43" s="375">
        <v>0</v>
      </c>
      <c r="AF43" s="375">
        <f t="shared" si="9"/>
        <v>129</v>
      </c>
      <c r="AG43" s="374">
        <f t="shared" si="10"/>
        <v>129</v>
      </c>
      <c r="AH43" s="429">
        <f t="shared" si="11"/>
        <v>0</v>
      </c>
      <c r="AI43" s="429">
        <f>N43-'AT11A_KS-District wise'!P45</f>
        <v>0</v>
      </c>
      <c r="AJ43" s="429">
        <f>J43-'AT11A_KS-District wise'!F45</f>
        <v>0</v>
      </c>
      <c r="AN43" s="397">
        <f t="shared" si="13"/>
        <v>0</v>
      </c>
      <c r="AO43" s="397">
        <f t="shared" si="14"/>
        <v>0</v>
      </c>
    </row>
    <row r="44" spans="1:41" ht="12.75">
      <c r="A44" s="353">
        <f>AT3A_Schools_PS!A44</f>
        <v>35</v>
      </c>
      <c r="B44" s="353" t="str">
        <f>AT3A_Schools_PS!B44</f>
        <v>35-HATHRAS</v>
      </c>
      <c r="C44" s="375">
        <v>1</v>
      </c>
      <c r="D44" s="375">
        <v>75</v>
      </c>
      <c r="E44" s="375">
        <v>1511</v>
      </c>
      <c r="F44" s="374">
        <f t="shared" si="1"/>
        <v>1587</v>
      </c>
      <c r="G44" s="375">
        <v>1</v>
      </c>
      <c r="H44" s="375">
        <v>0</v>
      </c>
      <c r="I44" s="375">
        <f t="shared" si="2"/>
        <v>843</v>
      </c>
      <c r="J44" s="374">
        <f>'AT11A_KS-District wise'!F46</f>
        <v>844</v>
      </c>
      <c r="K44" s="375">
        <v>0</v>
      </c>
      <c r="L44" s="375">
        <v>0</v>
      </c>
      <c r="M44" s="375">
        <v>443</v>
      </c>
      <c r="N44" s="374">
        <f t="shared" si="3"/>
        <v>443</v>
      </c>
      <c r="O44" s="375">
        <f t="shared" si="15"/>
        <v>0</v>
      </c>
      <c r="P44" s="375">
        <f t="shared" si="16"/>
        <v>75</v>
      </c>
      <c r="Q44" s="375">
        <f t="shared" si="17"/>
        <v>225</v>
      </c>
      <c r="R44" s="374">
        <f t="shared" si="7"/>
        <v>300</v>
      </c>
      <c r="S44" s="375">
        <f>'AT11A_KS-District wise'!J46+'AT11A_KS-District wise'!L46</f>
        <v>0</v>
      </c>
      <c r="T44" s="375"/>
      <c r="U44" s="375">
        <v>37</v>
      </c>
      <c r="V44" s="375">
        <v>18</v>
      </c>
      <c r="W44" s="375">
        <v>0</v>
      </c>
      <c r="X44" s="374">
        <f t="shared" si="12"/>
        <v>55</v>
      </c>
      <c r="Y44" s="375">
        <v>170</v>
      </c>
      <c r="Z44" s="375">
        <v>0</v>
      </c>
      <c r="AA44" s="374">
        <f t="shared" si="8"/>
        <v>170</v>
      </c>
      <c r="AB44" s="375">
        <v>0</v>
      </c>
      <c r="AC44" s="375"/>
      <c r="AD44" s="375">
        <v>0</v>
      </c>
      <c r="AE44" s="375">
        <v>0</v>
      </c>
      <c r="AF44" s="375">
        <f t="shared" si="9"/>
        <v>75</v>
      </c>
      <c r="AG44" s="374">
        <f t="shared" si="10"/>
        <v>75</v>
      </c>
      <c r="AH44" s="429">
        <f t="shared" si="11"/>
        <v>0</v>
      </c>
      <c r="AI44" s="429">
        <f>N44-'AT11A_KS-District wise'!P46</f>
        <v>1</v>
      </c>
      <c r="AJ44" s="429">
        <f>J44-'AT11A_KS-District wise'!F46</f>
        <v>0</v>
      </c>
      <c r="AN44" s="397">
        <f t="shared" si="13"/>
        <v>0</v>
      </c>
      <c r="AO44" s="397">
        <f t="shared" si="14"/>
        <v>0</v>
      </c>
    </row>
    <row r="45" spans="1:41" ht="12.75">
      <c r="A45" s="353">
        <f>AT3A_Schools_PS!A45</f>
        <v>36</v>
      </c>
      <c r="B45" s="353" t="str">
        <f>AT3A_Schools_PS!B45</f>
        <v>36-ITAWAH</v>
      </c>
      <c r="C45" s="375">
        <v>7</v>
      </c>
      <c r="D45" s="375">
        <v>97</v>
      </c>
      <c r="E45" s="375">
        <v>1779</v>
      </c>
      <c r="F45" s="374">
        <f t="shared" si="1"/>
        <v>1883</v>
      </c>
      <c r="G45" s="375">
        <v>6</v>
      </c>
      <c r="H45" s="375">
        <v>0</v>
      </c>
      <c r="I45" s="375">
        <f t="shared" si="2"/>
        <v>1453</v>
      </c>
      <c r="J45" s="374">
        <f>'AT11A_KS-District wise'!F47</f>
        <v>1459</v>
      </c>
      <c r="K45" s="375">
        <v>0</v>
      </c>
      <c r="L45" s="375">
        <v>0</v>
      </c>
      <c r="M45" s="375">
        <v>56</v>
      </c>
      <c r="N45" s="374">
        <f t="shared" si="3"/>
        <v>56</v>
      </c>
      <c r="O45" s="375">
        <f t="shared" si="15"/>
        <v>1</v>
      </c>
      <c r="P45" s="375">
        <f t="shared" si="16"/>
        <v>97</v>
      </c>
      <c r="Q45" s="375">
        <f t="shared" si="17"/>
        <v>270</v>
      </c>
      <c r="R45" s="374">
        <f t="shared" si="7"/>
        <v>368</v>
      </c>
      <c r="S45" s="375">
        <f>'AT11A_KS-District wise'!J47+'AT11A_KS-District wise'!L47</f>
        <v>100</v>
      </c>
      <c r="T45" s="375"/>
      <c r="U45" s="375">
        <v>10</v>
      </c>
      <c r="V45" s="375">
        <v>3</v>
      </c>
      <c r="W45" s="375">
        <v>0</v>
      </c>
      <c r="X45" s="374">
        <f t="shared" si="12"/>
        <v>13</v>
      </c>
      <c r="Y45" s="375">
        <v>256</v>
      </c>
      <c r="Z45" s="375">
        <v>1</v>
      </c>
      <c r="AA45" s="374">
        <f t="shared" si="8"/>
        <v>257</v>
      </c>
      <c r="AB45" s="375">
        <v>0</v>
      </c>
      <c r="AC45" s="375"/>
      <c r="AD45" s="375">
        <v>0</v>
      </c>
      <c r="AE45" s="375">
        <v>1</v>
      </c>
      <c r="AF45" s="375">
        <f t="shared" si="9"/>
        <v>97</v>
      </c>
      <c r="AG45" s="374">
        <f t="shared" si="10"/>
        <v>98</v>
      </c>
      <c r="AH45" s="429">
        <f t="shared" si="11"/>
        <v>0</v>
      </c>
      <c r="AI45" s="429">
        <f>N45-'AT11A_KS-District wise'!P47</f>
        <v>0</v>
      </c>
      <c r="AJ45" s="429">
        <f>J45-'AT11A_KS-District wise'!F47</f>
        <v>0</v>
      </c>
      <c r="AK45" s="361">
        <v>0</v>
      </c>
      <c r="AL45" s="361">
        <v>0</v>
      </c>
      <c r="AM45" s="361">
        <v>1</v>
      </c>
      <c r="AN45" s="397">
        <f t="shared" si="13"/>
        <v>1</v>
      </c>
      <c r="AO45" s="397">
        <f t="shared" si="14"/>
        <v>0</v>
      </c>
    </row>
    <row r="46" spans="1:41" ht="12.75">
      <c r="A46" s="353">
        <f>AT3A_Schools_PS!A46</f>
        <v>37</v>
      </c>
      <c r="B46" s="353" t="str">
        <f>AT3A_Schools_PS!B46</f>
        <v>37-J.P. NAGAR</v>
      </c>
      <c r="C46" s="375">
        <v>7</v>
      </c>
      <c r="D46" s="375">
        <v>52</v>
      </c>
      <c r="E46" s="375">
        <v>1556</v>
      </c>
      <c r="F46" s="374">
        <f t="shared" si="1"/>
        <v>1615</v>
      </c>
      <c r="G46" s="375">
        <v>6</v>
      </c>
      <c r="H46" s="375">
        <v>0</v>
      </c>
      <c r="I46" s="375">
        <f t="shared" si="2"/>
        <v>1160</v>
      </c>
      <c r="J46" s="374">
        <f>'AT11A_KS-District wise'!F48</f>
        <v>1166</v>
      </c>
      <c r="K46" s="375">
        <v>0</v>
      </c>
      <c r="L46" s="375">
        <v>0</v>
      </c>
      <c r="M46" s="375">
        <v>114</v>
      </c>
      <c r="N46" s="374">
        <f t="shared" si="3"/>
        <v>114</v>
      </c>
      <c r="O46" s="375">
        <f t="shared" si="15"/>
        <v>1</v>
      </c>
      <c r="P46" s="375">
        <f t="shared" si="16"/>
        <v>52</v>
      </c>
      <c r="Q46" s="375">
        <f t="shared" si="17"/>
        <v>282</v>
      </c>
      <c r="R46" s="374">
        <f t="shared" si="7"/>
        <v>335</v>
      </c>
      <c r="S46" s="375">
        <f>'AT11A_KS-District wise'!J48+'AT11A_KS-District wise'!L48</f>
        <v>0</v>
      </c>
      <c r="T46" s="375"/>
      <c r="U46" s="375">
        <v>1</v>
      </c>
      <c r="V46" s="375">
        <v>0</v>
      </c>
      <c r="W46" s="375">
        <v>0</v>
      </c>
      <c r="X46" s="374">
        <f t="shared" si="12"/>
        <v>1</v>
      </c>
      <c r="Y46" s="375">
        <v>281</v>
      </c>
      <c r="Z46" s="375">
        <v>0</v>
      </c>
      <c r="AA46" s="374">
        <f t="shared" si="8"/>
        <v>281</v>
      </c>
      <c r="AB46" s="375">
        <v>0</v>
      </c>
      <c r="AC46" s="375"/>
      <c r="AD46" s="375">
        <v>0</v>
      </c>
      <c r="AE46" s="375">
        <v>1</v>
      </c>
      <c r="AF46" s="375">
        <f t="shared" si="9"/>
        <v>52</v>
      </c>
      <c r="AG46" s="374">
        <f t="shared" si="10"/>
        <v>53</v>
      </c>
      <c r="AH46" s="429">
        <f t="shared" si="11"/>
        <v>0</v>
      </c>
      <c r="AI46" s="429">
        <f>N46-'AT11A_KS-District wise'!P48</f>
        <v>0</v>
      </c>
      <c r="AJ46" s="429">
        <f>J46-'AT11A_KS-District wise'!F48</f>
        <v>0</v>
      </c>
      <c r="AK46" s="361">
        <v>0</v>
      </c>
      <c r="AL46" s="361">
        <v>0</v>
      </c>
      <c r="AM46" s="361">
        <v>1</v>
      </c>
      <c r="AN46" s="397">
        <f t="shared" si="13"/>
        <v>1</v>
      </c>
      <c r="AO46" s="397">
        <f t="shared" si="14"/>
        <v>0</v>
      </c>
    </row>
    <row r="47" spans="1:41" ht="12.75">
      <c r="A47" s="353">
        <f>AT3A_Schools_PS!A47</f>
        <v>38</v>
      </c>
      <c r="B47" s="353" t="str">
        <f>AT3A_Schools_PS!B47</f>
        <v>38-JALAUN</v>
      </c>
      <c r="C47" s="375">
        <v>10</v>
      </c>
      <c r="D47" s="375">
        <v>115</v>
      </c>
      <c r="E47" s="375">
        <v>1797</v>
      </c>
      <c r="F47" s="374">
        <f t="shared" si="1"/>
        <v>1922</v>
      </c>
      <c r="G47" s="375">
        <v>9</v>
      </c>
      <c r="H47" s="375">
        <v>0</v>
      </c>
      <c r="I47" s="375">
        <f t="shared" si="2"/>
        <v>1484</v>
      </c>
      <c r="J47" s="374">
        <f>'AT11A_KS-District wise'!F49</f>
        <v>1493</v>
      </c>
      <c r="K47" s="375">
        <v>0</v>
      </c>
      <c r="L47" s="375">
        <v>0</v>
      </c>
      <c r="M47" s="375">
        <v>75</v>
      </c>
      <c r="N47" s="374">
        <f t="shared" si="3"/>
        <v>75</v>
      </c>
      <c r="O47" s="375">
        <f t="shared" si="15"/>
        <v>1</v>
      </c>
      <c r="P47" s="375">
        <f t="shared" si="16"/>
        <v>115</v>
      </c>
      <c r="Q47" s="375">
        <f t="shared" si="17"/>
        <v>238</v>
      </c>
      <c r="R47" s="374">
        <f t="shared" si="7"/>
        <v>354</v>
      </c>
      <c r="S47" s="375">
        <f>'AT11A_KS-District wise'!J49+'AT11A_KS-District wise'!L49</f>
        <v>0</v>
      </c>
      <c r="T47" s="375"/>
      <c r="U47" s="375">
        <v>72</v>
      </c>
      <c r="V47" s="375">
        <v>9</v>
      </c>
      <c r="W47" s="375">
        <v>0</v>
      </c>
      <c r="X47" s="374">
        <f t="shared" si="12"/>
        <v>81</v>
      </c>
      <c r="Y47" s="375">
        <v>158</v>
      </c>
      <c r="Z47" s="375">
        <v>0</v>
      </c>
      <c r="AA47" s="374">
        <f t="shared" si="8"/>
        <v>158</v>
      </c>
      <c r="AB47" s="375">
        <v>0</v>
      </c>
      <c r="AC47" s="375"/>
      <c r="AD47" s="375">
        <v>0</v>
      </c>
      <c r="AE47" s="375">
        <v>0</v>
      </c>
      <c r="AF47" s="375">
        <f t="shared" si="9"/>
        <v>115</v>
      </c>
      <c r="AG47" s="374">
        <f t="shared" si="10"/>
        <v>115</v>
      </c>
      <c r="AH47" s="429">
        <f t="shared" si="11"/>
        <v>0</v>
      </c>
      <c r="AI47" s="429">
        <f>N47-'AT11A_KS-District wise'!P49</f>
        <v>3</v>
      </c>
      <c r="AJ47" s="429">
        <f>J47-'AT11A_KS-District wise'!F49</f>
        <v>0</v>
      </c>
      <c r="AN47" s="397">
        <f t="shared" si="13"/>
        <v>0</v>
      </c>
      <c r="AO47" s="397">
        <f t="shared" si="14"/>
        <v>0</v>
      </c>
    </row>
    <row r="48" spans="1:41" ht="12.75">
      <c r="A48" s="353">
        <f>AT3A_Schools_PS!A48</f>
        <v>39</v>
      </c>
      <c r="B48" s="353" t="str">
        <f>AT3A_Schools_PS!B48</f>
        <v>39-JAUNPUR</v>
      </c>
      <c r="C48" s="375">
        <v>6</v>
      </c>
      <c r="D48" s="375">
        <v>270</v>
      </c>
      <c r="E48" s="375">
        <v>3294</v>
      </c>
      <c r="F48" s="374">
        <f t="shared" si="1"/>
        <v>3570</v>
      </c>
      <c r="G48" s="375">
        <v>0</v>
      </c>
      <c r="H48" s="375">
        <v>0</v>
      </c>
      <c r="I48" s="375">
        <f t="shared" si="2"/>
        <v>2691</v>
      </c>
      <c r="J48" s="374">
        <f>'AT11A_KS-District wise'!F50</f>
        <v>2691</v>
      </c>
      <c r="K48" s="375">
        <v>0</v>
      </c>
      <c r="L48" s="375">
        <v>0</v>
      </c>
      <c r="M48" s="375">
        <v>194</v>
      </c>
      <c r="N48" s="374">
        <f t="shared" si="3"/>
        <v>194</v>
      </c>
      <c r="O48" s="375">
        <f t="shared" si="15"/>
        <v>6</v>
      </c>
      <c r="P48" s="375">
        <f t="shared" si="16"/>
        <v>270</v>
      </c>
      <c r="Q48" s="375">
        <f t="shared" si="17"/>
        <v>409</v>
      </c>
      <c r="R48" s="374">
        <f t="shared" si="7"/>
        <v>685</v>
      </c>
      <c r="S48" s="375">
        <f>'AT11A_KS-District wise'!J50+'AT11A_KS-District wise'!L50</f>
        <v>0</v>
      </c>
      <c r="T48" s="375"/>
      <c r="U48" s="375">
        <v>108</v>
      </c>
      <c r="V48" s="375">
        <v>83</v>
      </c>
      <c r="W48" s="375">
        <v>3</v>
      </c>
      <c r="X48" s="374">
        <f t="shared" si="12"/>
        <v>194</v>
      </c>
      <c r="Y48" s="375">
        <v>218</v>
      </c>
      <c r="Z48" s="375">
        <v>3</v>
      </c>
      <c r="AA48" s="374">
        <f t="shared" si="8"/>
        <v>221</v>
      </c>
      <c r="AB48" s="375">
        <v>0</v>
      </c>
      <c r="AC48" s="375"/>
      <c r="AD48" s="375">
        <v>0</v>
      </c>
      <c r="AE48" s="375">
        <v>0</v>
      </c>
      <c r="AF48" s="375">
        <f t="shared" si="9"/>
        <v>270</v>
      </c>
      <c r="AG48" s="374">
        <f t="shared" si="10"/>
        <v>270</v>
      </c>
      <c r="AH48" s="429">
        <f t="shared" si="11"/>
        <v>0</v>
      </c>
      <c r="AI48" s="429">
        <f>N48-'AT11A_KS-District wise'!P50</f>
        <v>0</v>
      </c>
      <c r="AJ48" s="429">
        <f>J48-'AT11A_KS-District wise'!F50</f>
        <v>0</v>
      </c>
      <c r="AN48" s="397">
        <f t="shared" si="13"/>
        <v>0</v>
      </c>
      <c r="AO48" s="397">
        <f t="shared" si="14"/>
        <v>0</v>
      </c>
    </row>
    <row r="49" spans="1:41" ht="12.75">
      <c r="A49" s="353">
        <f>AT3A_Schools_PS!A49</f>
        <v>40</v>
      </c>
      <c r="B49" s="353" t="str">
        <f>AT3A_Schools_PS!B49</f>
        <v>40-JHANSI</v>
      </c>
      <c r="C49" s="375">
        <v>13</v>
      </c>
      <c r="D49" s="375">
        <v>70</v>
      </c>
      <c r="E49" s="375">
        <v>1764</v>
      </c>
      <c r="F49" s="374">
        <f t="shared" si="1"/>
        <v>1847</v>
      </c>
      <c r="G49" s="375">
        <v>12</v>
      </c>
      <c r="H49" s="375">
        <v>0</v>
      </c>
      <c r="I49" s="375">
        <f t="shared" si="2"/>
        <v>1263</v>
      </c>
      <c r="J49" s="374">
        <f>'AT11A_KS-District wise'!F51</f>
        <v>1275</v>
      </c>
      <c r="K49" s="375">
        <v>0</v>
      </c>
      <c r="L49" s="375">
        <v>0</v>
      </c>
      <c r="M49" s="375">
        <v>96</v>
      </c>
      <c r="N49" s="374">
        <f t="shared" si="3"/>
        <v>96</v>
      </c>
      <c r="O49" s="375">
        <f t="shared" si="15"/>
        <v>1</v>
      </c>
      <c r="P49" s="375">
        <f t="shared" si="16"/>
        <v>70</v>
      </c>
      <c r="Q49" s="375">
        <f t="shared" si="17"/>
        <v>405</v>
      </c>
      <c r="R49" s="374">
        <f t="shared" si="7"/>
        <v>476</v>
      </c>
      <c r="S49" s="375">
        <f>'AT11A_KS-District wise'!J51+'AT11A_KS-District wise'!L51</f>
        <v>4</v>
      </c>
      <c r="T49" s="375"/>
      <c r="U49" s="375">
        <v>230</v>
      </c>
      <c r="V49" s="375">
        <v>0</v>
      </c>
      <c r="W49" s="375">
        <v>1</v>
      </c>
      <c r="X49" s="374">
        <f t="shared" si="12"/>
        <v>231</v>
      </c>
      <c r="Y49" s="375">
        <v>175</v>
      </c>
      <c r="Z49" s="375">
        <v>0</v>
      </c>
      <c r="AA49" s="374">
        <f t="shared" si="8"/>
        <v>175</v>
      </c>
      <c r="AB49" s="375">
        <v>0</v>
      </c>
      <c r="AC49" s="375"/>
      <c r="AD49" s="375">
        <v>0</v>
      </c>
      <c r="AE49" s="375">
        <v>0</v>
      </c>
      <c r="AF49" s="375">
        <f t="shared" si="9"/>
        <v>70</v>
      </c>
      <c r="AG49" s="374">
        <f t="shared" si="10"/>
        <v>70</v>
      </c>
      <c r="AH49" s="429">
        <f t="shared" si="11"/>
        <v>0</v>
      </c>
      <c r="AI49" s="429">
        <f>N49-'AT11A_KS-District wise'!P51</f>
        <v>0</v>
      </c>
      <c r="AJ49" s="429">
        <f>J49-'AT11A_KS-District wise'!F51</f>
        <v>0</v>
      </c>
      <c r="AN49" s="397">
        <f t="shared" si="13"/>
        <v>0</v>
      </c>
      <c r="AO49" s="397">
        <f t="shared" si="14"/>
        <v>0</v>
      </c>
    </row>
    <row r="50" spans="1:41" ht="12.75">
      <c r="A50" s="353">
        <f>AT3A_Schools_PS!A50</f>
        <v>41</v>
      </c>
      <c r="B50" s="353" t="str">
        <f>AT3A_Schools_PS!B50</f>
        <v>41-KANNAUJ</v>
      </c>
      <c r="C50" s="375">
        <v>2</v>
      </c>
      <c r="D50" s="375">
        <v>97</v>
      </c>
      <c r="E50" s="375">
        <v>1653</v>
      </c>
      <c r="F50" s="374">
        <f t="shared" si="1"/>
        <v>1752</v>
      </c>
      <c r="G50" s="375">
        <v>2</v>
      </c>
      <c r="H50" s="375">
        <v>0</v>
      </c>
      <c r="I50" s="375">
        <f t="shared" si="2"/>
        <v>1258</v>
      </c>
      <c r="J50" s="374">
        <f>'AT11A_KS-District wise'!F52</f>
        <v>1260</v>
      </c>
      <c r="K50" s="375">
        <v>0</v>
      </c>
      <c r="L50" s="375">
        <v>0</v>
      </c>
      <c r="M50" s="375">
        <v>216</v>
      </c>
      <c r="N50" s="374">
        <f t="shared" si="3"/>
        <v>216</v>
      </c>
      <c r="O50" s="375">
        <f t="shared" si="15"/>
        <v>0</v>
      </c>
      <c r="P50" s="375">
        <f t="shared" si="16"/>
        <v>97</v>
      </c>
      <c r="Q50" s="375">
        <f t="shared" si="17"/>
        <v>179</v>
      </c>
      <c r="R50" s="374">
        <f t="shared" si="7"/>
        <v>276</v>
      </c>
      <c r="S50" s="375">
        <f>'AT11A_KS-District wise'!J52+'AT11A_KS-District wise'!L52</f>
        <v>0</v>
      </c>
      <c r="T50" s="375"/>
      <c r="U50" s="375">
        <v>9</v>
      </c>
      <c r="V50" s="375">
        <v>2</v>
      </c>
      <c r="W50" s="375">
        <v>0</v>
      </c>
      <c r="X50" s="374">
        <f t="shared" si="12"/>
        <v>11</v>
      </c>
      <c r="Y50" s="375">
        <v>168</v>
      </c>
      <c r="Z50" s="375">
        <v>0</v>
      </c>
      <c r="AA50" s="374">
        <f t="shared" si="8"/>
        <v>168</v>
      </c>
      <c r="AB50" s="375">
        <v>0</v>
      </c>
      <c r="AC50" s="375"/>
      <c r="AD50" s="375">
        <v>0</v>
      </c>
      <c r="AE50" s="375">
        <v>0</v>
      </c>
      <c r="AF50" s="375">
        <f t="shared" si="9"/>
        <v>97</v>
      </c>
      <c r="AG50" s="374">
        <f t="shared" si="10"/>
        <v>97</v>
      </c>
      <c r="AH50" s="429">
        <f t="shared" si="11"/>
        <v>0</v>
      </c>
      <c r="AI50" s="429">
        <f>N50-'AT11A_KS-District wise'!P52</f>
        <v>0</v>
      </c>
      <c r="AJ50" s="429">
        <f>J50-'AT11A_KS-District wise'!F52</f>
        <v>0</v>
      </c>
      <c r="AN50" s="397">
        <f t="shared" si="13"/>
        <v>0</v>
      </c>
      <c r="AO50" s="397">
        <f t="shared" si="14"/>
        <v>0</v>
      </c>
    </row>
    <row r="51" spans="1:41" s="592" customFormat="1" ht="12.75">
      <c r="A51" s="546">
        <f>AT3A_Schools_PS!A51</f>
        <v>42</v>
      </c>
      <c r="B51" s="546" t="str">
        <f>AT3A_Schools_PS!B51</f>
        <v>42-KANPUR DEHAT</v>
      </c>
      <c r="C51" s="375">
        <v>2</v>
      </c>
      <c r="D51" s="375">
        <v>99</v>
      </c>
      <c r="E51" s="375">
        <v>2278</v>
      </c>
      <c r="F51" s="374">
        <f t="shared" si="1"/>
        <v>2379</v>
      </c>
      <c r="G51" s="375">
        <v>0</v>
      </c>
      <c r="H51" s="375">
        <v>0</v>
      </c>
      <c r="I51" s="375">
        <f t="shared" si="2"/>
        <v>1545</v>
      </c>
      <c r="J51" s="374">
        <f>'AT11A_KS-District wise'!F53</f>
        <v>1545</v>
      </c>
      <c r="K51" s="375">
        <v>0</v>
      </c>
      <c r="L51" s="375">
        <v>0</v>
      </c>
      <c r="M51" s="375">
        <v>198</v>
      </c>
      <c r="N51" s="374">
        <f t="shared" si="3"/>
        <v>198</v>
      </c>
      <c r="O51" s="547">
        <f t="shared" si="15"/>
        <v>2</v>
      </c>
      <c r="P51" s="375">
        <f t="shared" si="16"/>
        <v>99</v>
      </c>
      <c r="Q51" s="375">
        <f t="shared" si="17"/>
        <v>535</v>
      </c>
      <c r="R51" s="374">
        <f t="shared" si="7"/>
        <v>636</v>
      </c>
      <c r="S51" s="375">
        <f>'AT11A_KS-District wise'!J53+'AT11A_KS-District wise'!L53</f>
        <v>258</v>
      </c>
      <c r="T51" s="375"/>
      <c r="U51" s="375">
        <v>161</v>
      </c>
      <c r="V51" s="375">
        <v>96</v>
      </c>
      <c r="W51" s="375">
        <v>0</v>
      </c>
      <c r="X51" s="374">
        <f t="shared" si="12"/>
        <v>257</v>
      </c>
      <c r="Y51" s="375">
        <v>278</v>
      </c>
      <c r="Z51" s="375">
        <v>0</v>
      </c>
      <c r="AA51" s="374">
        <f t="shared" si="8"/>
        <v>278</v>
      </c>
      <c r="AB51" s="375">
        <v>0</v>
      </c>
      <c r="AC51" s="375"/>
      <c r="AD51" s="375">
        <v>0</v>
      </c>
      <c r="AE51" s="375">
        <v>2</v>
      </c>
      <c r="AF51" s="375">
        <f t="shared" si="9"/>
        <v>99</v>
      </c>
      <c r="AG51" s="374">
        <f t="shared" si="10"/>
        <v>101</v>
      </c>
      <c r="AH51" s="429">
        <f t="shared" si="11"/>
        <v>0</v>
      </c>
      <c r="AI51" s="429">
        <f>N51-'AT11A_KS-District wise'!P53</f>
        <v>0</v>
      </c>
      <c r="AJ51" s="429">
        <f>J51-'AT11A_KS-District wise'!F53</f>
        <v>0</v>
      </c>
      <c r="AN51" s="592">
        <f t="shared" si="13"/>
        <v>0</v>
      </c>
      <c r="AO51" s="592">
        <f t="shared" si="14"/>
        <v>-2</v>
      </c>
    </row>
    <row r="52" spans="1:41" ht="12.75">
      <c r="A52" s="353">
        <f>AT3A_Schools_PS!A52</f>
        <v>43</v>
      </c>
      <c r="B52" s="353" t="str">
        <f>AT3A_Schools_PS!B52</f>
        <v>43-KANPUR NAGAR</v>
      </c>
      <c r="C52" s="375">
        <v>6</v>
      </c>
      <c r="D52" s="375">
        <v>197</v>
      </c>
      <c r="E52" s="375">
        <v>2243</v>
      </c>
      <c r="F52" s="374">
        <f t="shared" si="1"/>
        <v>2446</v>
      </c>
      <c r="G52" s="375">
        <v>5</v>
      </c>
      <c r="H52" s="375">
        <v>0</v>
      </c>
      <c r="I52" s="375">
        <f t="shared" si="2"/>
        <v>1499</v>
      </c>
      <c r="J52" s="374">
        <f>'AT11A_KS-District wise'!F54</f>
        <v>1504</v>
      </c>
      <c r="K52" s="375">
        <v>1</v>
      </c>
      <c r="L52" s="375">
        <v>0</v>
      </c>
      <c r="M52" s="375">
        <v>94</v>
      </c>
      <c r="N52" s="374">
        <f t="shared" si="3"/>
        <v>95</v>
      </c>
      <c r="O52" s="375">
        <f t="shared" si="15"/>
        <v>0</v>
      </c>
      <c r="P52" s="375">
        <f t="shared" si="16"/>
        <v>197</v>
      </c>
      <c r="Q52" s="375">
        <f t="shared" si="17"/>
        <v>650</v>
      </c>
      <c r="R52" s="374">
        <f t="shared" si="7"/>
        <v>847</v>
      </c>
      <c r="S52" s="375">
        <f>'AT11A_KS-District wise'!J54+'AT11A_KS-District wise'!L54</f>
        <v>0</v>
      </c>
      <c r="T52" s="375"/>
      <c r="U52" s="375">
        <v>259</v>
      </c>
      <c r="V52" s="375">
        <v>8</v>
      </c>
      <c r="W52" s="375">
        <v>0</v>
      </c>
      <c r="X52" s="374">
        <f t="shared" si="12"/>
        <v>267</v>
      </c>
      <c r="Y52" s="375">
        <v>375</v>
      </c>
      <c r="Z52" s="375">
        <v>0</v>
      </c>
      <c r="AA52" s="374">
        <f t="shared" si="8"/>
        <v>375</v>
      </c>
      <c r="AB52" s="375">
        <v>1</v>
      </c>
      <c r="AC52" s="375">
        <v>0</v>
      </c>
      <c r="AD52" s="375">
        <v>7</v>
      </c>
      <c r="AE52" s="375">
        <v>0</v>
      </c>
      <c r="AF52" s="375">
        <f t="shared" si="9"/>
        <v>197</v>
      </c>
      <c r="AG52" s="374">
        <f t="shared" si="10"/>
        <v>205</v>
      </c>
      <c r="AH52" s="429">
        <f t="shared" si="11"/>
        <v>0</v>
      </c>
      <c r="AI52" s="429">
        <f>N52-'AT11A_KS-District wise'!P54</f>
        <v>0</v>
      </c>
      <c r="AJ52" s="429">
        <f>J52-'AT11A_KS-District wise'!F54</f>
        <v>0</v>
      </c>
      <c r="AK52" s="361">
        <v>1</v>
      </c>
      <c r="AL52" s="361">
        <v>7</v>
      </c>
      <c r="AM52" s="361">
        <v>0</v>
      </c>
      <c r="AN52" s="397">
        <f t="shared" si="13"/>
        <v>8</v>
      </c>
      <c r="AO52" s="397">
        <f t="shared" si="14"/>
        <v>0</v>
      </c>
    </row>
    <row r="53" spans="1:41" ht="12.75">
      <c r="A53" s="353">
        <f>AT3A_Schools_PS!A53</f>
        <v>44</v>
      </c>
      <c r="B53" s="353" t="str">
        <f>AT3A_Schools_PS!B53</f>
        <v>44-KAAS GANJ</v>
      </c>
      <c r="C53" s="375">
        <v>2</v>
      </c>
      <c r="D53" s="375">
        <v>59</v>
      </c>
      <c r="E53" s="375">
        <v>1434</v>
      </c>
      <c r="F53" s="374">
        <f t="shared" si="1"/>
        <v>1495</v>
      </c>
      <c r="G53" s="375">
        <v>2</v>
      </c>
      <c r="H53" s="375">
        <v>0</v>
      </c>
      <c r="I53" s="375">
        <f t="shared" si="2"/>
        <v>1130</v>
      </c>
      <c r="J53" s="374">
        <f>'AT11A_KS-District wise'!F55</f>
        <v>1132</v>
      </c>
      <c r="K53" s="375">
        <v>0</v>
      </c>
      <c r="L53" s="375">
        <v>0</v>
      </c>
      <c r="M53" s="375">
        <v>84</v>
      </c>
      <c r="N53" s="374">
        <f t="shared" si="3"/>
        <v>84</v>
      </c>
      <c r="O53" s="375">
        <f t="shared" si="15"/>
        <v>0</v>
      </c>
      <c r="P53" s="375">
        <f t="shared" si="16"/>
        <v>59</v>
      </c>
      <c r="Q53" s="375">
        <f t="shared" si="17"/>
        <v>220</v>
      </c>
      <c r="R53" s="374">
        <f t="shared" si="7"/>
        <v>279</v>
      </c>
      <c r="S53" s="375">
        <f>'AT11A_KS-District wise'!J55+'AT11A_KS-District wise'!L55</f>
        <v>172</v>
      </c>
      <c r="T53" s="375"/>
      <c r="U53" s="375">
        <v>28</v>
      </c>
      <c r="V53" s="375">
        <v>2</v>
      </c>
      <c r="W53" s="375">
        <v>0</v>
      </c>
      <c r="X53" s="374">
        <f t="shared" si="12"/>
        <v>30</v>
      </c>
      <c r="Y53" s="375">
        <v>190</v>
      </c>
      <c r="Z53" s="375">
        <v>0</v>
      </c>
      <c r="AA53" s="374">
        <f t="shared" si="8"/>
        <v>190</v>
      </c>
      <c r="AB53" s="375">
        <v>0</v>
      </c>
      <c r="AC53" s="375">
        <v>0</v>
      </c>
      <c r="AD53" s="375">
        <v>0</v>
      </c>
      <c r="AE53" s="375">
        <v>0</v>
      </c>
      <c r="AF53" s="375">
        <f t="shared" si="9"/>
        <v>59</v>
      </c>
      <c r="AG53" s="374">
        <f t="shared" si="10"/>
        <v>59</v>
      </c>
      <c r="AH53" s="429">
        <f t="shared" si="11"/>
        <v>0</v>
      </c>
      <c r="AI53" s="429">
        <f>N53-'AT11A_KS-District wise'!P55</f>
        <v>0</v>
      </c>
      <c r="AJ53" s="429">
        <f>J53-'AT11A_KS-District wise'!F55</f>
        <v>0</v>
      </c>
      <c r="AN53" s="397">
        <f t="shared" si="13"/>
        <v>0</v>
      </c>
      <c r="AO53" s="397">
        <f t="shared" si="14"/>
        <v>0</v>
      </c>
    </row>
    <row r="54" spans="1:41" ht="12.75">
      <c r="A54" s="353">
        <f>AT3A_Schools_PS!A54</f>
        <v>45</v>
      </c>
      <c r="B54" s="353" t="str">
        <f>AT3A_Schools_PS!B54</f>
        <v>45-KAUSHAMBI</v>
      </c>
      <c r="C54" s="375">
        <v>2</v>
      </c>
      <c r="D54" s="375">
        <v>58</v>
      </c>
      <c r="E54" s="375">
        <v>1411</v>
      </c>
      <c r="F54" s="374">
        <f t="shared" si="1"/>
        <v>1471</v>
      </c>
      <c r="G54" s="375">
        <v>2</v>
      </c>
      <c r="H54" s="375">
        <v>0</v>
      </c>
      <c r="I54" s="375">
        <f t="shared" si="2"/>
        <v>1123</v>
      </c>
      <c r="J54" s="374">
        <f>'AT11A_KS-District wise'!F56</f>
        <v>1125</v>
      </c>
      <c r="K54" s="375">
        <v>0</v>
      </c>
      <c r="L54" s="375">
        <v>0</v>
      </c>
      <c r="M54" s="375">
        <v>58</v>
      </c>
      <c r="N54" s="374">
        <f t="shared" si="3"/>
        <v>58</v>
      </c>
      <c r="O54" s="375">
        <f t="shared" si="15"/>
        <v>0</v>
      </c>
      <c r="P54" s="375">
        <f t="shared" si="16"/>
        <v>58</v>
      </c>
      <c r="Q54" s="375">
        <f t="shared" si="17"/>
        <v>230</v>
      </c>
      <c r="R54" s="374">
        <f t="shared" si="7"/>
        <v>288</v>
      </c>
      <c r="S54" s="375">
        <f>'AT11A_KS-District wise'!J56+'AT11A_KS-District wise'!L56</f>
        <v>0</v>
      </c>
      <c r="T54" s="375"/>
      <c r="U54" s="375">
        <v>0</v>
      </c>
      <c r="V54" s="375">
        <v>0</v>
      </c>
      <c r="W54" s="375">
        <v>0</v>
      </c>
      <c r="X54" s="374">
        <f t="shared" si="12"/>
        <v>0</v>
      </c>
      <c r="Y54" s="375">
        <v>0</v>
      </c>
      <c r="Z54" s="375">
        <v>0</v>
      </c>
      <c r="AA54" s="374">
        <f t="shared" si="8"/>
        <v>0</v>
      </c>
      <c r="AB54" s="375"/>
      <c r="AC54" s="375">
        <v>230</v>
      </c>
      <c r="AD54" s="375">
        <v>0</v>
      </c>
      <c r="AE54" s="375"/>
      <c r="AF54" s="375">
        <f t="shared" si="9"/>
        <v>58</v>
      </c>
      <c r="AG54" s="374">
        <f t="shared" si="10"/>
        <v>288</v>
      </c>
      <c r="AH54" s="429">
        <f t="shared" si="11"/>
        <v>0</v>
      </c>
      <c r="AI54" s="429">
        <f>N54-'AT11A_KS-District wise'!P56</f>
        <v>0</v>
      </c>
      <c r="AJ54" s="429">
        <f>J54-'AT11A_KS-District wise'!F56</f>
        <v>0</v>
      </c>
      <c r="AK54" s="361">
        <v>0</v>
      </c>
      <c r="AL54" s="361">
        <v>58</v>
      </c>
      <c r="AM54" s="361">
        <v>0</v>
      </c>
      <c r="AN54" s="397">
        <f t="shared" si="13"/>
        <v>58</v>
      </c>
      <c r="AO54" s="397">
        <f t="shared" si="14"/>
        <v>58</v>
      </c>
    </row>
    <row r="55" spans="1:41" ht="12.75">
      <c r="A55" s="353">
        <f>AT3A_Schools_PS!A55</f>
        <v>46</v>
      </c>
      <c r="B55" s="353" t="str">
        <f>AT3A_Schools_PS!B55</f>
        <v>46-KUSHINAGAR</v>
      </c>
      <c r="C55" s="375">
        <v>3</v>
      </c>
      <c r="D55" s="375">
        <v>136</v>
      </c>
      <c r="E55" s="375">
        <v>3001</v>
      </c>
      <c r="F55" s="374">
        <f t="shared" si="1"/>
        <v>3140</v>
      </c>
      <c r="G55" s="375">
        <v>3</v>
      </c>
      <c r="H55" s="375">
        <v>0</v>
      </c>
      <c r="I55" s="375">
        <f t="shared" si="2"/>
        <v>2068</v>
      </c>
      <c r="J55" s="374">
        <f>'AT11A_KS-District wise'!F57</f>
        <v>2071</v>
      </c>
      <c r="K55" s="375">
        <v>0</v>
      </c>
      <c r="L55" s="375">
        <v>0</v>
      </c>
      <c r="M55" s="375">
        <v>477</v>
      </c>
      <c r="N55" s="374">
        <f t="shared" si="3"/>
        <v>477</v>
      </c>
      <c r="O55" s="375">
        <f t="shared" si="15"/>
        <v>0</v>
      </c>
      <c r="P55" s="375">
        <f t="shared" si="16"/>
        <v>136</v>
      </c>
      <c r="Q55" s="375">
        <f t="shared" si="17"/>
        <v>456</v>
      </c>
      <c r="R55" s="374">
        <f t="shared" si="7"/>
        <v>592</v>
      </c>
      <c r="S55" s="375">
        <f>'AT11A_KS-District wise'!J57+'AT11A_KS-District wise'!L57</f>
        <v>0</v>
      </c>
      <c r="T55" s="375"/>
      <c r="U55" s="375">
        <v>26</v>
      </c>
      <c r="V55" s="375">
        <v>110</v>
      </c>
      <c r="W55" s="375">
        <v>0</v>
      </c>
      <c r="X55" s="374">
        <f t="shared" si="12"/>
        <v>136</v>
      </c>
      <c r="Y55" s="375">
        <v>320</v>
      </c>
      <c r="Z55" s="375">
        <v>0</v>
      </c>
      <c r="AA55" s="374">
        <f t="shared" si="8"/>
        <v>320</v>
      </c>
      <c r="AB55" s="375">
        <v>0</v>
      </c>
      <c r="AC55" s="353">
        <v>0</v>
      </c>
      <c r="AD55" s="375">
        <v>0</v>
      </c>
      <c r="AE55" s="375">
        <v>0</v>
      </c>
      <c r="AF55" s="375">
        <f t="shared" si="9"/>
        <v>136</v>
      </c>
      <c r="AG55" s="374">
        <f t="shared" si="10"/>
        <v>136</v>
      </c>
      <c r="AH55" s="429">
        <f t="shared" si="11"/>
        <v>0</v>
      </c>
      <c r="AI55" s="429">
        <f>N55-'AT11A_KS-District wise'!P57</f>
        <v>0</v>
      </c>
      <c r="AJ55" s="429">
        <f>J55-'AT11A_KS-District wise'!F57</f>
        <v>0</v>
      </c>
      <c r="AN55" s="397">
        <f t="shared" si="13"/>
        <v>0</v>
      </c>
      <c r="AO55" s="397">
        <f t="shared" si="14"/>
        <v>0</v>
      </c>
    </row>
    <row r="56" spans="1:41" ht="12.75">
      <c r="A56" s="353">
        <f>AT3A_Schools_PS!A56</f>
        <v>47</v>
      </c>
      <c r="B56" s="353" t="str">
        <f>AT3A_Schools_PS!B56</f>
        <v>47-LAKHIMPUR KHERI</v>
      </c>
      <c r="C56" s="375">
        <v>13</v>
      </c>
      <c r="D56" s="375">
        <v>65</v>
      </c>
      <c r="E56" s="375">
        <v>3850</v>
      </c>
      <c r="F56" s="374">
        <f t="shared" si="1"/>
        <v>3928</v>
      </c>
      <c r="G56" s="375">
        <v>7</v>
      </c>
      <c r="H56" s="375">
        <v>0</v>
      </c>
      <c r="I56" s="375">
        <f t="shared" si="2"/>
        <v>3010</v>
      </c>
      <c r="J56" s="374">
        <f>'AT11A_KS-District wise'!F58</f>
        <v>3017</v>
      </c>
      <c r="K56" s="375">
        <v>0</v>
      </c>
      <c r="L56" s="375">
        <v>0</v>
      </c>
      <c r="M56" s="375">
        <v>521</v>
      </c>
      <c r="N56" s="374">
        <f t="shared" si="3"/>
        <v>521</v>
      </c>
      <c r="O56" s="375">
        <f t="shared" si="15"/>
        <v>6</v>
      </c>
      <c r="P56" s="375">
        <f t="shared" si="16"/>
        <v>65</v>
      </c>
      <c r="Q56" s="375">
        <f t="shared" si="17"/>
        <v>319</v>
      </c>
      <c r="R56" s="374">
        <f t="shared" si="7"/>
        <v>390</v>
      </c>
      <c r="S56" s="375">
        <f>'AT11A_KS-District wise'!J58+'AT11A_KS-District wise'!L58</f>
        <v>0</v>
      </c>
      <c r="T56" s="375"/>
      <c r="U56" s="375">
        <v>7</v>
      </c>
      <c r="V56" s="375">
        <v>2</v>
      </c>
      <c r="W56" s="375">
        <v>6</v>
      </c>
      <c r="X56" s="374">
        <f t="shared" si="12"/>
        <v>15</v>
      </c>
      <c r="Y56" s="375">
        <v>310</v>
      </c>
      <c r="Z56" s="375">
        <v>0</v>
      </c>
      <c r="AA56" s="374">
        <f t="shared" si="8"/>
        <v>310</v>
      </c>
      <c r="AB56" s="375">
        <v>0</v>
      </c>
      <c r="AC56" s="353"/>
      <c r="AD56" s="375">
        <v>0</v>
      </c>
      <c r="AE56" s="375">
        <v>0</v>
      </c>
      <c r="AF56" s="375">
        <f t="shared" si="9"/>
        <v>65</v>
      </c>
      <c r="AG56" s="374">
        <f t="shared" si="10"/>
        <v>65</v>
      </c>
      <c r="AH56" s="429">
        <f t="shared" si="11"/>
        <v>0</v>
      </c>
      <c r="AI56" s="429">
        <f>N56-'AT11A_KS-District wise'!P58</f>
        <v>0</v>
      </c>
      <c r="AJ56" s="429">
        <f>J56-'AT11A_KS-District wise'!F58</f>
        <v>0</v>
      </c>
      <c r="AN56" s="397">
        <f t="shared" si="13"/>
        <v>0</v>
      </c>
      <c r="AO56" s="397">
        <f t="shared" si="14"/>
        <v>0</v>
      </c>
    </row>
    <row r="57" spans="1:41" ht="12.75">
      <c r="A57" s="353">
        <f>AT3A_Schools_PS!A57</f>
        <v>48</v>
      </c>
      <c r="B57" s="353" t="str">
        <f>AT3A_Schools_PS!B57</f>
        <v>48-LALITPUR</v>
      </c>
      <c r="C57" s="375">
        <v>7</v>
      </c>
      <c r="D57" s="375">
        <v>9</v>
      </c>
      <c r="E57" s="375">
        <v>1546</v>
      </c>
      <c r="F57" s="374">
        <f t="shared" si="1"/>
        <v>1562</v>
      </c>
      <c r="G57" s="375">
        <v>7</v>
      </c>
      <c r="H57" s="375">
        <v>0</v>
      </c>
      <c r="I57" s="375">
        <f t="shared" si="2"/>
        <v>1076</v>
      </c>
      <c r="J57" s="374">
        <f>'AT11A_KS-District wise'!F59</f>
        <v>1083</v>
      </c>
      <c r="K57" s="375">
        <v>0</v>
      </c>
      <c r="L57" s="375">
        <v>0</v>
      </c>
      <c r="M57" s="375">
        <v>311</v>
      </c>
      <c r="N57" s="374">
        <f t="shared" si="3"/>
        <v>311</v>
      </c>
      <c r="O57" s="375">
        <f t="shared" si="15"/>
        <v>0</v>
      </c>
      <c r="P57" s="375">
        <f t="shared" si="16"/>
        <v>9</v>
      </c>
      <c r="Q57" s="375">
        <f t="shared" si="17"/>
        <v>159</v>
      </c>
      <c r="R57" s="374">
        <f t="shared" si="7"/>
        <v>168</v>
      </c>
      <c r="S57" s="375">
        <f>'AT11A_KS-District wise'!J59+'AT11A_KS-District wise'!L59</f>
        <v>1</v>
      </c>
      <c r="T57" s="375"/>
      <c r="U57" s="375">
        <v>75</v>
      </c>
      <c r="V57" s="375">
        <v>15</v>
      </c>
      <c r="W57" s="375">
        <v>0</v>
      </c>
      <c r="X57" s="374">
        <f t="shared" si="12"/>
        <v>90</v>
      </c>
      <c r="Y57" s="375">
        <v>69</v>
      </c>
      <c r="Z57" s="375">
        <v>0</v>
      </c>
      <c r="AA57" s="374">
        <f t="shared" si="8"/>
        <v>69</v>
      </c>
      <c r="AB57" s="375">
        <v>0</v>
      </c>
      <c r="AC57" s="353"/>
      <c r="AD57" s="375">
        <v>0</v>
      </c>
      <c r="AE57" s="375">
        <v>0</v>
      </c>
      <c r="AF57" s="375">
        <f t="shared" si="9"/>
        <v>9</v>
      </c>
      <c r="AG57" s="374">
        <f t="shared" si="10"/>
        <v>9</v>
      </c>
      <c r="AH57" s="429">
        <f t="shared" si="11"/>
        <v>0</v>
      </c>
      <c r="AI57" s="429">
        <f>N57-'AT11A_KS-District wise'!P59</f>
        <v>0</v>
      </c>
      <c r="AJ57" s="429">
        <f>J57-'AT11A_KS-District wise'!F59</f>
        <v>0</v>
      </c>
      <c r="AN57" s="397">
        <f t="shared" si="13"/>
        <v>0</v>
      </c>
      <c r="AO57" s="397">
        <f t="shared" si="14"/>
        <v>0</v>
      </c>
    </row>
    <row r="58" spans="1:41" ht="12.75">
      <c r="A58" s="353">
        <f>AT3A_Schools_PS!A58</f>
        <v>49</v>
      </c>
      <c r="B58" s="353" t="str">
        <f>AT3A_Schools_PS!B58</f>
        <v>49-LUCKNOW</v>
      </c>
      <c r="C58" s="375">
        <v>11</v>
      </c>
      <c r="D58" s="375">
        <v>167</v>
      </c>
      <c r="E58" s="375">
        <v>1839</v>
      </c>
      <c r="F58" s="374">
        <f t="shared" si="1"/>
        <v>2017</v>
      </c>
      <c r="G58" s="375">
        <v>0</v>
      </c>
      <c r="H58" s="375">
        <v>0</v>
      </c>
      <c r="I58" s="375">
        <f t="shared" si="2"/>
        <v>923</v>
      </c>
      <c r="J58" s="374">
        <f>'AT11A_KS-District wise'!F60</f>
        <v>923</v>
      </c>
      <c r="K58" s="375">
        <v>0</v>
      </c>
      <c r="L58" s="375">
        <v>0</v>
      </c>
      <c r="M58" s="375">
        <v>701</v>
      </c>
      <c r="N58" s="374">
        <f t="shared" si="3"/>
        <v>701</v>
      </c>
      <c r="O58" s="375">
        <f t="shared" si="15"/>
        <v>11</v>
      </c>
      <c r="P58" s="375">
        <f t="shared" si="16"/>
        <v>167</v>
      </c>
      <c r="Q58" s="375">
        <f t="shared" si="17"/>
        <v>215</v>
      </c>
      <c r="R58" s="374">
        <f t="shared" si="7"/>
        <v>393</v>
      </c>
      <c r="S58" s="375">
        <f>'AT11A_KS-District wise'!J60+'AT11A_KS-District wise'!L60</f>
        <v>92</v>
      </c>
      <c r="T58" s="375"/>
      <c r="U58" s="375">
        <v>0</v>
      </c>
      <c r="V58" s="375">
        <v>0</v>
      </c>
      <c r="W58" s="375">
        <v>11</v>
      </c>
      <c r="X58" s="374">
        <f t="shared" si="12"/>
        <v>11</v>
      </c>
      <c r="Y58" s="375">
        <v>215</v>
      </c>
      <c r="Z58" s="375">
        <v>0</v>
      </c>
      <c r="AA58" s="374">
        <f t="shared" si="8"/>
        <v>215</v>
      </c>
      <c r="AB58" s="375">
        <v>0</v>
      </c>
      <c r="AC58" s="353"/>
      <c r="AD58" s="375">
        <v>0</v>
      </c>
      <c r="AE58" s="375">
        <v>0</v>
      </c>
      <c r="AF58" s="375">
        <f t="shared" si="9"/>
        <v>167</v>
      </c>
      <c r="AG58" s="374">
        <f t="shared" si="10"/>
        <v>167</v>
      </c>
      <c r="AH58" s="429">
        <f t="shared" si="11"/>
        <v>0</v>
      </c>
      <c r="AI58" s="429">
        <f>N58-'AT11A_KS-District wise'!P60</f>
        <v>0</v>
      </c>
      <c r="AJ58" s="429">
        <f>J58-'AT11A_KS-District wise'!F60</f>
        <v>0</v>
      </c>
      <c r="AN58" s="397">
        <f t="shared" si="13"/>
        <v>0</v>
      </c>
      <c r="AO58" s="397">
        <f t="shared" si="14"/>
        <v>0</v>
      </c>
    </row>
    <row r="59" spans="1:41" ht="12.75">
      <c r="A59" s="353">
        <f>AT3A_Schools_PS!A59</f>
        <v>50</v>
      </c>
      <c r="B59" s="353" t="str">
        <f>AT3A_Schools_PS!B59</f>
        <v>50-MAHOBA</v>
      </c>
      <c r="C59" s="375">
        <v>5</v>
      </c>
      <c r="D59" s="375">
        <v>22</v>
      </c>
      <c r="E59" s="375">
        <v>1025</v>
      </c>
      <c r="F59" s="374">
        <f t="shared" si="1"/>
        <v>1052</v>
      </c>
      <c r="G59" s="375">
        <v>0</v>
      </c>
      <c r="H59" s="375">
        <v>0</v>
      </c>
      <c r="I59" s="375">
        <f t="shared" si="2"/>
        <v>855</v>
      </c>
      <c r="J59" s="374">
        <f>'AT11A_KS-District wise'!F61</f>
        <v>855</v>
      </c>
      <c r="K59" s="375">
        <v>0</v>
      </c>
      <c r="L59" s="375">
        <v>0</v>
      </c>
      <c r="M59" s="375">
        <v>16</v>
      </c>
      <c r="N59" s="374">
        <f t="shared" si="3"/>
        <v>16</v>
      </c>
      <c r="O59" s="375">
        <f t="shared" si="15"/>
        <v>5</v>
      </c>
      <c r="P59" s="375">
        <f t="shared" si="16"/>
        <v>22</v>
      </c>
      <c r="Q59" s="375">
        <f t="shared" si="17"/>
        <v>154</v>
      </c>
      <c r="R59" s="374">
        <f t="shared" si="7"/>
        <v>181</v>
      </c>
      <c r="S59" s="375">
        <f>'AT11A_KS-District wise'!J61+'AT11A_KS-District wise'!L61</f>
        <v>13</v>
      </c>
      <c r="T59" s="375"/>
      <c r="U59" s="375">
        <v>12</v>
      </c>
      <c r="V59" s="375">
        <v>13</v>
      </c>
      <c r="W59" s="375">
        <v>0</v>
      </c>
      <c r="X59" s="374">
        <f t="shared" si="12"/>
        <v>25</v>
      </c>
      <c r="Y59" s="375">
        <v>121</v>
      </c>
      <c r="Z59" s="375">
        <v>0</v>
      </c>
      <c r="AA59" s="374">
        <f t="shared" si="8"/>
        <v>121</v>
      </c>
      <c r="AB59" s="375">
        <v>13</v>
      </c>
      <c r="AC59" s="353">
        <v>0</v>
      </c>
      <c r="AD59" s="375">
        <v>0</v>
      </c>
      <c r="AE59" s="375">
        <v>0</v>
      </c>
      <c r="AF59" s="375">
        <f t="shared" si="9"/>
        <v>22</v>
      </c>
      <c r="AG59" s="374">
        <f t="shared" si="10"/>
        <v>35</v>
      </c>
      <c r="AH59" s="429">
        <f t="shared" si="11"/>
        <v>0</v>
      </c>
      <c r="AI59" s="429">
        <f>N59-'AT11A_KS-District wise'!P61</f>
        <v>0</v>
      </c>
      <c r="AJ59" s="429">
        <f>J59-'AT11A_KS-District wise'!F61</f>
        <v>0</v>
      </c>
      <c r="AK59" s="361">
        <v>13</v>
      </c>
      <c r="AL59" s="361">
        <v>0</v>
      </c>
      <c r="AM59" s="361">
        <v>0</v>
      </c>
      <c r="AN59" s="397">
        <f t="shared" si="13"/>
        <v>13</v>
      </c>
      <c r="AO59" s="397">
        <f t="shared" si="14"/>
        <v>0</v>
      </c>
    </row>
    <row r="60" spans="1:41" ht="12.75">
      <c r="A60" s="353">
        <f>AT3A_Schools_PS!A60</f>
        <v>51</v>
      </c>
      <c r="B60" s="353" t="str">
        <f>AT3A_Schools_PS!B60</f>
        <v>51-MAHRAJGANJ</v>
      </c>
      <c r="C60" s="375">
        <v>5</v>
      </c>
      <c r="D60" s="375">
        <v>91</v>
      </c>
      <c r="E60" s="375">
        <v>2127</v>
      </c>
      <c r="F60" s="374">
        <f t="shared" si="1"/>
        <v>2223</v>
      </c>
      <c r="G60" s="375">
        <v>5</v>
      </c>
      <c r="H60" s="375">
        <v>0</v>
      </c>
      <c r="I60" s="375">
        <f t="shared" si="2"/>
        <v>1704</v>
      </c>
      <c r="J60" s="374">
        <f>'AT11A_KS-District wise'!F62</f>
        <v>1709</v>
      </c>
      <c r="K60" s="375">
        <v>0</v>
      </c>
      <c r="L60" s="375">
        <v>0</v>
      </c>
      <c r="M60" s="375">
        <v>242</v>
      </c>
      <c r="N60" s="374">
        <f t="shared" si="3"/>
        <v>242</v>
      </c>
      <c r="O60" s="375">
        <f t="shared" si="15"/>
        <v>0</v>
      </c>
      <c r="P60" s="375">
        <f t="shared" si="16"/>
        <v>91</v>
      </c>
      <c r="Q60" s="375">
        <f t="shared" si="17"/>
        <v>181</v>
      </c>
      <c r="R60" s="374">
        <f t="shared" si="7"/>
        <v>272</v>
      </c>
      <c r="S60" s="375">
        <f>'AT11A_KS-District wise'!J62+'AT11A_KS-District wise'!L62</f>
        <v>0</v>
      </c>
      <c r="T60" s="375"/>
      <c r="U60" s="375">
        <v>0</v>
      </c>
      <c r="V60" s="375">
        <v>0</v>
      </c>
      <c r="W60" s="375">
        <v>0</v>
      </c>
      <c r="X60" s="374">
        <f t="shared" si="12"/>
        <v>0</v>
      </c>
      <c r="Y60" s="375">
        <v>181</v>
      </c>
      <c r="Z60" s="375">
        <v>0</v>
      </c>
      <c r="AA60" s="374">
        <f t="shared" si="8"/>
        <v>181</v>
      </c>
      <c r="AB60" s="375">
        <v>0</v>
      </c>
      <c r="AC60" s="353">
        <v>0</v>
      </c>
      <c r="AD60" s="375">
        <v>0</v>
      </c>
      <c r="AE60" s="375"/>
      <c r="AF60" s="375">
        <f t="shared" si="9"/>
        <v>91</v>
      </c>
      <c r="AG60" s="374">
        <f t="shared" si="10"/>
        <v>91</v>
      </c>
      <c r="AH60" s="429">
        <f t="shared" si="11"/>
        <v>0</v>
      </c>
      <c r="AI60" s="429">
        <f>N60-'AT11A_KS-District wise'!P62</f>
        <v>0</v>
      </c>
      <c r="AJ60" s="429">
        <f>J60-'AT11A_KS-District wise'!F62</f>
        <v>0</v>
      </c>
      <c r="AN60" s="397">
        <f t="shared" si="13"/>
        <v>0</v>
      </c>
      <c r="AO60" s="397">
        <f t="shared" si="14"/>
        <v>0</v>
      </c>
    </row>
    <row r="61" spans="1:41" ht="12.75">
      <c r="A61" s="353">
        <f>AT3A_Schools_PS!A61</f>
        <v>52</v>
      </c>
      <c r="B61" s="353" t="str">
        <f>AT3A_Schools_PS!B61</f>
        <v>52-MAINPURI</v>
      </c>
      <c r="C61" s="375">
        <v>6</v>
      </c>
      <c r="D61" s="375">
        <v>88</v>
      </c>
      <c r="E61" s="375">
        <v>2185</v>
      </c>
      <c r="F61" s="374">
        <f t="shared" si="1"/>
        <v>2279</v>
      </c>
      <c r="G61" s="375">
        <v>6</v>
      </c>
      <c r="H61" s="375">
        <v>0</v>
      </c>
      <c r="I61" s="375">
        <f t="shared" si="2"/>
        <v>1828</v>
      </c>
      <c r="J61" s="374">
        <f>'AT11A_KS-District wise'!F63</f>
        <v>1834</v>
      </c>
      <c r="K61" s="375">
        <v>0</v>
      </c>
      <c r="L61" s="375">
        <v>0</v>
      </c>
      <c r="M61" s="375">
        <v>139</v>
      </c>
      <c r="N61" s="374">
        <f t="shared" si="3"/>
        <v>139</v>
      </c>
      <c r="O61" s="375">
        <f t="shared" si="15"/>
        <v>0</v>
      </c>
      <c r="P61" s="375">
        <f t="shared" si="16"/>
        <v>88</v>
      </c>
      <c r="Q61" s="375">
        <f t="shared" si="17"/>
        <v>218</v>
      </c>
      <c r="R61" s="374">
        <f t="shared" si="7"/>
        <v>306</v>
      </c>
      <c r="S61" s="375">
        <f>'AT11A_KS-District wise'!J63+'AT11A_KS-District wise'!L63</f>
        <v>10</v>
      </c>
      <c r="T61" s="375">
        <v>2</v>
      </c>
      <c r="U61" s="375">
        <v>0</v>
      </c>
      <c r="V61" s="375">
        <v>3</v>
      </c>
      <c r="W61" s="375">
        <v>0</v>
      </c>
      <c r="X61" s="374">
        <f t="shared" si="12"/>
        <v>5</v>
      </c>
      <c r="Y61" s="375">
        <v>213</v>
      </c>
      <c r="Z61" s="375">
        <v>0</v>
      </c>
      <c r="AA61" s="374">
        <f t="shared" si="8"/>
        <v>213</v>
      </c>
      <c r="AB61" s="375">
        <v>0</v>
      </c>
      <c r="AC61" s="353">
        <v>0</v>
      </c>
      <c r="AD61" s="375">
        <v>0</v>
      </c>
      <c r="AE61" s="375">
        <v>0</v>
      </c>
      <c r="AF61" s="375">
        <f t="shared" si="9"/>
        <v>88</v>
      </c>
      <c r="AG61" s="374">
        <f t="shared" si="10"/>
        <v>88</v>
      </c>
      <c r="AH61" s="429">
        <f t="shared" si="11"/>
        <v>0</v>
      </c>
      <c r="AI61" s="429">
        <f>N61-'AT11A_KS-District wise'!P63</f>
        <v>0</v>
      </c>
      <c r="AJ61" s="429">
        <f>J61-'AT11A_KS-District wise'!F63</f>
        <v>0</v>
      </c>
      <c r="AN61" s="397">
        <f t="shared" si="13"/>
        <v>0</v>
      </c>
      <c r="AO61" s="397">
        <f t="shared" si="14"/>
        <v>0</v>
      </c>
    </row>
    <row r="62" spans="1:41" ht="12.75">
      <c r="A62" s="353">
        <f>AT3A_Schools_PS!A62</f>
        <v>53</v>
      </c>
      <c r="B62" s="353" t="str">
        <f>AT3A_Schools_PS!B62</f>
        <v>53-MATHURA</v>
      </c>
      <c r="C62" s="375">
        <v>9</v>
      </c>
      <c r="D62" s="375">
        <v>121</v>
      </c>
      <c r="E62" s="375">
        <v>1947</v>
      </c>
      <c r="F62" s="374">
        <f t="shared" si="1"/>
        <v>2077</v>
      </c>
      <c r="G62" s="375">
        <v>6</v>
      </c>
      <c r="H62" s="375">
        <v>0</v>
      </c>
      <c r="I62" s="375">
        <f t="shared" si="2"/>
        <v>1045</v>
      </c>
      <c r="J62" s="374">
        <f>'AT11A_KS-District wise'!F64</f>
        <v>1051</v>
      </c>
      <c r="K62" s="375">
        <v>0</v>
      </c>
      <c r="L62" s="375">
        <v>0</v>
      </c>
      <c r="M62" s="375">
        <v>64</v>
      </c>
      <c r="N62" s="374">
        <f t="shared" si="3"/>
        <v>64</v>
      </c>
      <c r="O62" s="375">
        <f t="shared" si="15"/>
        <v>3</v>
      </c>
      <c r="P62" s="375">
        <f t="shared" si="16"/>
        <v>121</v>
      </c>
      <c r="Q62" s="375">
        <f t="shared" si="17"/>
        <v>838</v>
      </c>
      <c r="R62" s="374">
        <f t="shared" si="7"/>
        <v>962</v>
      </c>
      <c r="S62" s="375">
        <f>'AT11A_KS-District wise'!J64+'AT11A_KS-District wise'!L64</f>
        <v>819</v>
      </c>
      <c r="T62" s="375"/>
      <c r="U62" s="375">
        <v>537</v>
      </c>
      <c r="V62" s="375">
        <v>33</v>
      </c>
      <c r="W62" s="375">
        <v>3</v>
      </c>
      <c r="X62" s="374">
        <f t="shared" si="12"/>
        <v>573</v>
      </c>
      <c r="Y62" s="375">
        <v>268</v>
      </c>
      <c r="Z62" s="375">
        <v>0</v>
      </c>
      <c r="AA62" s="374">
        <f t="shared" si="8"/>
        <v>268</v>
      </c>
      <c r="AB62" s="375">
        <v>0</v>
      </c>
      <c r="AC62" s="353">
        <v>0</v>
      </c>
      <c r="AD62" s="375">
        <v>0</v>
      </c>
      <c r="AE62" s="375">
        <v>0</v>
      </c>
      <c r="AF62" s="375">
        <f t="shared" si="9"/>
        <v>121</v>
      </c>
      <c r="AG62" s="374">
        <f t="shared" si="10"/>
        <v>121</v>
      </c>
      <c r="AH62" s="429">
        <f t="shared" si="11"/>
        <v>0</v>
      </c>
      <c r="AI62" s="429">
        <f>N62-'AT11A_KS-District wise'!P64</f>
        <v>0</v>
      </c>
      <c r="AJ62" s="429">
        <f>J62-'AT11A_KS-District wise'!F64</f>
        <v>0</v>
      </c>
      <c r="AN62" s="397">
        <f t="shared" si="13"/>
        <v>0</v>
      </c>
      <c r="AO62" s="397">
        <f t="shared" si="14"/>
        <v>0</v>
      </c>
    </row>
    <row r="63" spans="1:41" ht="12.75">
      <c r="A63" s="353">
        <f>AT3A_Schools_PS!A63</f>
        <v>54</v>
      </c>
      <c r="B63" s="353" t="str">
        <f>AT3A_Schools_PS!B63</f>
        <v>54-MAU</v>
      </c>
      <c r="C63" s="375">
        <v>3</v>
      </c>
      <c r="D63" s="375">
        <v>217</v>
      </c>
      <c r="E63" s="375">
        <v>1502</v>
      </c>
      <c r="F63" s="374">
        <f t="shared" si="1"/>
        <v>1722</v>
      </c>
      <c r="G63" s="375">
        <v>0</v>
      </c>
      <c r="H63" s="375">
        <v>0</v>
      </c>
      <c r="I63" s="375">
        <f t="shared" si="2"/>
        <v>963</v>
      </c>
      <c r="J63" s="374">
        <f>'AT11A_KS-District wise'!F65</f>
        <v>963</v>
      </c>
      <c r="K63" s="375">
        <v>0</v>
      </c>
      <c r="L63" s="375">
        <v>0</v>
      </c>
      <c r="M63" s="375">
        <v>54</v>
      </c>
      <c r="N63" s="374">
        <f t="shared" si="3"/>
        <v>54</v>
      </c>
      <c r="O63" s="375">
        <f t="shared" si="15"/>
        <v>3</v>
      </c>
      <c r="P63" s="375">
        <f t="shared" si="16"/>
        <v>217</v>
      </c>
      <c r="Q63" s="375">
        <f t="shared" si="17"/>
        <v>485</v>
      </c>
      <c r="R63" s="374">
        <f t="shared" si="7"/>
        <v>705</v>
      </c>
      <c r="S63" s="375">
        <f>'AT11A_KS-District wise'!J65+'AT11A_KS-District wise'!L65</f>
        <v>0</v>
      </c>
      <c r="T63" s="375"/>
      <c r="U63" s="375">
        <v>176</v>
      </c>
      <c r="V63" s="375">
        <v>32</v>
      </c>
      <c r="W63" s="375">
        <v>2</v>
      </c>
      <c r="X63" s="374">
        <f t="shared" si="12"/>
        <v>210</v>
      </c>
      <c r="Y63" s="375">
        <v>277</v>
      </c>
      <c r="Z63" s="375">
        <v>1</v>
      </c>
      <c r="AA63" s="374">
        <f t="shared" si="8"/>
        <v>278</v>
      </c>
      <c r="AB63" s="375">
        <v>0</v>
      </c>
      <c r="AC63" s="353">
        <v>0</v>
      </c>
      <c r="AD63" s="375">
        <v>0</v>
      </c>
      <c r="AE63" s="375">
        <v>0</v>
      </c>
      <c r="AF63" s="375">
        <f t="shared" si="9"/>
        <v>217</v>
      </c>
      <c r="AG63" s="374">
        <f t="shared" si="10"/>
        <v>217</v>
      </c>
      <c r="AH63" s="429">
        <f t="shared" si="11"/>
        <v>0</v>
      </c>
      <c r="AI63" s="429">
        <f>N63-'AT11A_KS-District wise'!P65</f>
        <v>0</v>
      </c>
      <c r="AJ63" s="429">
        <f>J63-'AT11A_KS-District wise'!F65</f>
        <v>0</v>
      </c>
      <c r="AN63" s="397">
        <f t="shared" si="13"/>
        <v>0</v>
      </c>
      <c r="AO63" s="397">
        <f t="shared" si="14"/>
        <v>0</v>
      </c>
    </row>
    <row r="64" spans="1:41" ht="12.75">
      <c r="A64" s="353">
        <f>AT3A_Schools_PS!A64</f>
        <v>55</v>
      </c>
      <c r="B64" s="353" t="str">
        <f>AT3A_Schools_PS!B64</f>
        <v>55-MEERUT</v>
      </c>
      <c r="C64" s="375">
        <v>10</v>
      </c>
      <c r="D64" s="375">
        <v>183</v>
      </c>
      <c r="E64" s="375">
        <v>1342</v>
      </c>
      <c r="F64" s="374">
        <f t="shared" si="1"/>
        <v>1535</v>
      </c>
      <c r="G64" s="375">
        <v>10</v>
      </c>
      <c r="H64" s="375">
        <v>0</v>
      </c>
      <c r="I64" s="375">
        <f t="shared" si="2"/>
        <v>664</v>
      </c>
      <c r="J64" s="374">
        <f>'AT11A_KS-District wise'!F66</f>
        <v>674</v>
      </c>
      <c r="K64" s="375">
        <v>0</v>
      </c>
      <c r="L64" s="375">
        <v>0</v>
      </c>
      <c r="M64" s="375">
        <v>327</v>
      </c>
      <c r="N64" s="374">
        <f t="shared" si="3"/>
        <v>327</v>
      </c>
      <c r="O64" s="375">
        <f t="shared" si="15"/>
        <v>0</v>
      </c>
      <c r="P64" s="375">
        <f t="shared" si="16"/>
        <v>183</v>
      </c>
      <c r="Q64" s="375">
        <f t="shared" si="17"/>
        <v>351</v>
      </c>
      <c r="R64" s="374">
        <f t="shared" si="7"/>
        <v>534</v>
      </c>
      <c r="S64" s="375">
        <f>'AT11A_KS-District wise'!J66+'AT11A_KS-District wise'!L66</f>
        <v>2</v>
      </c>
      <c r="T64" s="375"/>
      <c r="U64" s="375">
        <v>75</v>
      </c>
      <c r="V64" s="375">
        <v>80</v>
      </c>
      <c r="W64" s="375">
        <v>0</v>
      </c>
      <c r="X64" s="374">
        <f t="shared" si="12"/>
        <v>155</v>
      </c>
      <c r="Y64" s="375">
        <v>177</v>
      </c>
      <c r="Z64" s="375">
        <v>0</v>
      </c>
      <c r="AA64" s="374">
        <f t="shared" si="8"/>
        <v>177</v>
      </c>
      <c r="AB64" s="375">
        <v>0</v>
      </c>
      <c r="AC64" s="375">
        <v>12</v>
      </c>
      <c r="AD64" s="375">
        <v>7</v>
      </c>
      <c r="AE64" s="375">
        <v>0</v>
      </c>
      <c r="AF64" s="375">
        <f t="shared" si="9"/>
        <v>183</v>
      </c>
      <c r="AG64" s="374">
        <f t="shared" si="10"/>
        <v>202</v>
      </c>
      <c r="AH64" s="429">
        <f t="shared" si="11"/>
        <v>0</v>
      </c>
      <c r="AI64" s="429">
        <f>N64-'AT11A_KS-District wise'!P66</f>
        <v>0</v>
      </c>
      <c r="AJ64" s="429">
        <f>J64-'AT11A_KS-District wise'!F66</f>
        <v>0</v>
      </c>
      <c r="AK64" s="361">
        <v>0</v>
      </c>
      <c r="AL64" s="361">
        <v>7</v>
      </c>
      <c r="AM64" s="361">
        <v>0</v>
      </c>
      <c r="AN64" s="397">
        <f t="shared" si="13"/>
        <v>7</v>
      </c>
      <c r="AO64" s="397">
        <f t="shared" si="14"/>
        <v>0</v>
      </c>
    </row>
    <row r="65" spans="1:41" ht="12.75">
      <c r="A65" s="353">
        <f>AT3A_Schools_PS!A65</f>
        <v>56</v>
      </c>
      <c r="B65" s="353" t="str">
        <f>AT3A_Schools_PS!B65</f>
        <v>56-MIRZAPUR</v>
      </c>
      <c r="C65" s="375">
        <v>6</v>
      </c>
      <c r="D65" s="375">
        <v>76</v>
      </c>
      <c r="E65" s="375">
        <v>2216</v>
      </c>
      <c r="F65" s="374">
        <f t="shared" si="1"/>
        <v>2298</v>
      </c>
      <c r="G65" s="375">
        <v>6</v>
      </c>
      <c r="H65" s="375">
        <v>0</v>
      </c>
      <c r="I65" s="375">
        <f t="shared" si="2"/>
        <v>1439</v>
      </c>
      <c r="J65" s="374">
        <f>'AT11A_KS-District wise'!F67</f>
        <v>1445</v>
      </c>
      <c r="K65" s="375">
        <v>0</v>
      </c>
      <c r="L65" s="375">
        <v>0</v>
      </c>
      <c r="M65" s="375">
        <v>466</v>
      </c>
      <c r="N65" s="374">
        <f t="shared" si="3"/>
        <v>466</v>
      </c>
      <c r="O65" s="375">
        <f t="shared" si="15"/>
        <v>0</v>
      </c>
      <c r="P65" s="375">
        <f t="shared" si="16"/>
        <v>76</v>
      </c>
      <c r="Q65" s="375">
        <f t="shared" si="17"/>
        <v>311</v>
      </c>
      <c r="R65" s="374">
        <f t="shared" si="7"/>
        <v>387</v>
      </c>
      <c r="S65" s="375">
        <f>'AT11A_KS-District wise'!J67+'AT11A_KS-District wise'!L67</f>
        <v>0</v>
      </c>
      <c r="T65" s="375"/>
      <c r="U65" s="375">
        <v>0</v>
      </c>
      <c r="V65" s="375">
        <v>0</v>
      </c>
      <c r="W65" s="375">
        <v>0</v>
      </c>
      <c r="X65" s="374">
        <f t="shared" si="12"/>
        <v>0</v>
      </c>
      <c r="Y65" s="375">
        <v>311</v>
      </c>
      <c r="Z65" s="375">
        <v>0</v>
      </c>
      <c r="AA65" s="374">
        <f t="shared" si="8"/>
        <v>311</v>
      </c>
      <c r="AB65" s="375">
        <v>0</v>
      </c>
      <c r="AC65" s="353">
        <v>0</v>
      </c>
      <c r="AD65" s="375">
        <v>0</v>
      </c>
      <c r="AE65" s="375">
        <v>0</v>
      </c>
      <c r="AF65" s="375">
        <f t="shared" si="9"/>
        <v>76</v>
      </c>
      <c r="AG65" s="374">
        <f t="shared" si="10"/>
        <v>76</v>
      </c>
      <c r="AH65" s="429">
        <f t="shared" si="11"/>
        <v>0</v>
      </c>
      <c r="AI65" s="429">
        <f>N65-'AT11A_KS-District wise'!P67</f>
        <v>0</v>
      </c>
      <c r="AJ65" s="429">
        <f>J65-'AT11A_KS-District wise'!F67</f>
        <v>0</v>
      </c>
      <c r="AN65" s="397">
        <f t="shared" si="13"/>
        <v>0</v>
      </c>
      <c r="AO65" s="397">
        <f t="shared" si="14"/>
        <v>0</v>
      </c>
    </row>
    <row r="66" spans="1:41" ht="12.75">
      <c r="A66" s="353">
        <f>AT3A_Schools_PS!A66</f>
        <v>57</v>
      </c>
      <c r="B66" s="353" t="str">
        <f>AT3A_Schools_PS!B66</f>
        <v>57-MORADABAD</v>
      </c>
      <c r="C66" s="375">
        <v>12</v>
      </c>
      <c r="D66" s="375">
        <v>89</v>
      </c>
      <c r="E66" s="375">
        <v>1726</v>
      </c>
      <c r="F66" s="374">
        <f t="shared" si="1"/>
        <v>1827</v>
      </c>
      <c r="G66" s="375">
        <v>9</v>
      </c>
      <c r="H66" s="375">
        <v>0</v>
      </c>
      <c r="I66" s="375">
        <f t="shared" si="2"/>
        <v>1125</v>
      </c>
      <c r="J66" s="374">
        <f>'AT11A_KS-District wise'!F68</f>
        <v>1134</v>
      </c>
      <c r="K66" s="375">
        <v>3</v>
      </c>
      <c r="L66" s="375">
        <v>0</v>
      </c>
      <c r="M66" s="375">
        <v>33</v>
      </c>
      <c r="N66" s="374">
        <f t="shared" si="3"/>
        <v>36</v>
      </c>
      <c r="O66" s="375">
        <f t="shared" si="15"/>
        <v>0</v>
      </c>
      <c r="P66" s="375">
        <f t="shared" si="16"/>
        <v>89</v>
      </c>
      <c r="Q66" s="375">
        <f t="shared" si="17"/>
        <v>568</v>
      </c>
      <c r="R66" s="374">
        <f t="shared" si="7"/>
        <v>657</v>
      </c>
      <c r="S66" s="375">
        <f>'AT11A_KS-District wise'!J68+'AT11A_KS-District wise'!L68</f>
        <v>273</v>
      </c>
      <c r="T66" s="375"/>
      <c r="U66" s="375">
        <v>189</v>
      </c>
      <c r="V66" s="375">
        <v>84</v>
      </c>
      <c r="W66" s="375">
        <v>0</v>
      </c>
      <c r="X66" s="374">
        <f t="shared" si="12"/>
        <v>273</v>
      </c>
      <c r="Y66" s="375">
        <v>295</v>
      </c>
      <c r="Z66" s="375">
        <v>0</v>
      </c>
      <c r="AA66" s="374">
        <f t="shared" si="8"/>
        <v>295</v>
      </c>
      <c r="AB66" s="375">
        <v>0</v>
      </c>
      <c r="AC66" s="375">
        <v>0</v>
      </c>
      <c r="AD66" s="375">
        <v>0</v>
      </c>
      <c r="AE66" s="375">
        <v>0</v>
      </c>
      <c r="AF66" s="375">
        <f t="shared" si="9"/>
        <v>89</v>
      </c>
      <c r="AG66" s="374">
        <f t="shared" si="10"/>
        <v>89</v>
      </c>
      <c r="AH66" s="429">
        <f t="shared" si="11"/>
        <v>0</v>
      </c>
      <c r="AI66" s="429">
        <f>N66-'AT11A_KS-District wise'!P68</f>
        <v>3</v>
      </c>
      <c r="AJ66" s="429">
        <f>J66-'AT11A_KS-District wise'!F68</f>
        <v>0</v>
      </c>
      <c r="AN66" s="397">
        <f t="shared" si="13"/>
        <v>0</v>
      </c>
      <c r="AO66" s="397">
        <f t="shared" si="14"/>
        <v>0</v>
      </c>
    </row>
    <row r="67" spans="1:41" ht="12.75">
      <c r="A67" s="353">
        <f>AT3A_Schools_PS!A67</f>
        <v>58</v>
      </c>
      <c r="B67" s="353" t="str">
        <f>AT3A_Schools_PS!B67</f>
        <v>58-MUZAFFARNAGAR</v>
      </c>
      <c r="C67" s="375">
        <v>1</v>
      </c>
      <c r="D67" s="375">
        <v>121</v>
      </c>
      <c r="E67" s="375">
        <v>1262</v>
      </c>
      <c r="F67" s="374">
        <f t="shared" si="1"/>
        <v>1384</v>
      </c>
      <c r="G67" s="375">
        <v>1</v>
      </c>
      <c r="H67" s="375">
        <v>0</v>
      </c>
      <c r="I67" s="375">
        <f t="shared" si="2"/>
        <v>1052</v>
      </c>
      <c r="J67" s="374">
        <f>'AT11A_KS-District wise'!F69</f>
        <v>1053</v>
      </c>
      <c r="K67" s="375">
        <v>0</v>
      </c>
      <c r="L67" s="375">
        <v>0</v>
      </c>
      <c r="M67" s="375">
        <v>69</v>
      </c>
      <c r="N67" s="374">
        <f t="shared" si="3"/>
        <v>69</v>
      </c>
      <c r="O67" s="375">
        <f t="shared" si="15"/>
        <v>0</v>
      </c>
      <c r="P67" s="375">
        <f t="shared" si="16"/>
        <v>121</v>
      </c>
      <c r="Q67" s="375">
        <f t="shared" si="17"/>
        <v>141</v>
      </c>
      <c r="R67" s="374">
        <f t="shared" si="7"/>
        <v>262</v>
      </c>
      <c r="S67" s="375">
        <f>'AT11A_KS-District wise'!J69+'AT11A_KS-District wise'!L69</f>
        <v>0</v>
      </c>
      <c r="T67" s="375"/>
      <c r="U67" s="375">
        <v>0</v>
      </c>
      <c r="V67" s="375">
        <v>0</v>
      </c>
      <c r="W67" s="375">
        <v>0</v>
      </c>
      <c r="X67" s="374">
        <f t="shared" si="12"/>
        <v>0</v>
      </c>
      <c r="Y67" s="375">
        <v>141</v>
      </c>
      <c r="Z67" s="375">
        <v>0</v>
      </c>
      <c r="AA67" s="374">
        <f t="shared" si="8"/>
        <v>141</v>
      </c>
      <c r="AB67" s="375">
        <v>0</v>
      </c>
      <c r="AC67" s="375">
        <v>0</v>
      </c>
      <c r="AD67" s="375">
        <v>0</v>
      </c>
      <c r="AE67" s="375">
        <v>0</v>
      </c>
      <c r="AF67" s="375">
        <f t="shared" si="9"/>
        <v>121</v>
      </c>
      <c r="AG67" s="374">
        <f t="shared" si="10"/>
        <v>121</v>
      </c>
      <c r="AH67" s="429">
        <f t="shared" si="11"/>
        <v>0</v>
      </c>
      <c r="AI67" s="429">
        <f>N67-'AT11A_KS-District wise'!P69</f>
        <v>0</v>
      </c>
      <c r="AJ67" s="429">
        <f>J67-'AT11A_KS-District wise'!F69</f>
        <v>0</v>
      </c>
      <c r="AN67" s="397">
        <f t="shared" si="13"/>
        <v>0</v>
      </c>
      <c r="AO67" s="397">
        <f t="shared" si="14"/>
        <v>0</v>
      </c>
    </row>
    <row r="68" spans="1:41" ht="12.75">
      <c r="A68" s="353">
        <f>AT3A_Schools_PS!A68</f>
        <v>59</v>
      </c>
      <c r="B68" s="353" t="str">
        <f>AT3A_Schools_PS!B68</f>
        <v>59-PILIBHIT</v>
      </c>
      <c r="C68" s="375">
        <v>8</v>
      </c>
      <c r="D68" s="375">
        <v>34</v>
      </c>
      <c r="E68" s="375">
        <v>1801</v>
      </c>
      <c r="F68" s="374">
        <f t="shared" si="1"/>
        <v>1843</v>
      </c>
      <c r="G68" s="375">
        <v>8</v>
      </c>
      <c r="H68" s="375">
        <v>0</v>
      </c>
      <c r="I68" s="375">
        <f t="shared" si="2"/>
        <v>1386</v>
      </c>
      <c r="J68" s="374">
        <f>'AT11A_KS-District wise'!F70</f>
        <v>1394</v>
      </c>
      <c r="K68" s="375">
        <v>0</v>
      </c>
      <c r="L68" s="375">
        <v>0</v>
      </c>
      <c r="M68" s="375">
        <v>101</v>
      </c>
      <c r="N68" s="374">
        <f t="shared" si="3"/>
        <v>101</v>
      </c>
      <c r="O68" s="375">
        <f t="shared" si="15"/>
        <v>0</v>
      </c>
      <c r="P68" s="375">
        <f t="shared" si="16"/>
        <v>34</v>
      </c>
      <c r="Q68" s="375">
        <f t="shared" si="17"/>
        <v>314</v>
      </c>
      <c r="R68" s="374">
        <f t="shared" si="7"/>
        <v>348</v>
      </c>
      <c r="S68" s="375">
        <f>'AT11A_KS-District wise'!J70+'AT11A_KS-District wise'!L70</f>
        <v>51</v>
      </c>
      <c r="T68" s="375"/>
      <c r="U68" s="375">
        <v>51</v>
      </c>
      <c r="V68" s="375">
        <v>0</v>
      </c>
      <c r="W68" s="375">
        <v>0</v>
      </c>
      <c r="X68" s="374">
        <f t="shared" si="12"/>
        <v>51</v>
      </c>
      <c r="Y68" s="375">
        <v>263</v>
      </c>
      <c r="Z68" s="353">
        <v>0</v>
      </c>
      <c r="AA68" s="374">
        <f t="shared" si="8"/>
        <v>263</v>
      </c>
      <c r="AB68" s="353">
        <v>0</v>
      </c>
      <c r="AC68" s="353">
        <v>0</v>
      </c>
      <c r="AD68" s="353">
        <v>0</v>
      </c>
      <c r="AE68" s="353">
        <v>0</v>
      </c>
      <c r="AF68" s="375">
        <f t="shared" si="9"/>
        <v>34</v>
      </c>
      <c r="AG68" s="374">
        <f t="shared" si="10"/>
        <v>34</v>
      </c>
      <c r="AH68" s="429">
        <f t="shared" si="11"/>
        <v>0</v>
      </c>
      <c r="AI68" s="429">
        <f>N68-'AT11A_KS-District wise'!P70</f>
        <v>0</v>
      </c>
      <c r="AJ68" s="429">
        <f>J68-'AT11A_KS-District wise'!F70</f>
        <v>0</v>
      </c>
      <c r="AN68" s="397">
        <f t="shared" si="13"/>
        <v>0</v>
      </c>
      <c r="AO68" s="397">
        <f t="shared" si="14"/>
        <v>0</v>
      </c>
    </row>
    <row r="69" spans="1:41" ht="12.75">
      <c r="A69" s="353">
        <f>AT3A_Schools_PS!A69</f>
        <v>60</v>
      </c>
      <c r="B69" s="353" t="str">
        <f>AT3A_Schools_PS!B69</f>
        <v>60-PRATAPGARH</v>
      </c>
      <c r="C69" s="375">
        <v>9</v>
      </c>
      <c r="D69" s="375">
        <v>167</v>
      </c>
      <c r="E69" s="375">
        <v>2766</v>
      </c>
      <c r="F69" s="374">
        <f t="shared" si="1"/>
        <v>2942</v>
      </c>
      <c r="G69" s="375">
        <v>9</v>
      </c>
      <c r="H69" s="375">
        <v>0</v>
      </c>
      <c r="I69" s="375">
        <f t="shared" si="2"/>
        <v>2178</v>
      </c>
      <c r="J69" s="374">
        <f>'AT11A_KS-District wise'!F71</f>
        <v>2187</v>
      </c>
      <c r="K69" s="375">
        <v>0</v>
      </c>
      <c r="L69" s="375">
        <v>0</v>
      </c>
      <c r="M69" s="375">
        <v>480</v>
      </c>
      <c r="N69" s="374">
        <f t="shared" si="3"/>
        <v>480</v>
      </c>
      <c r="O69" s="375">
        <f t="shared" si="15"/>
        <v>0</v>
      </c>
      <c r="P69" s="375">
        <f t="shared" si="16"/>
        <v>167</v>
      </c>
      <c r="Q69" s="375">
        <f t="shared" si="17"/>
        <v>108</v>
      </c>
      <c r="R69" s="374">
        <f t="shared" si="7"/>
        <v>275</v>
      </c>
      <c r="S69" s="375">
        <f>'AT11A_KS-District wise'!J71+'AT11A_KS-District wise'!L71</f>
        <v>0</v>
      </c>
      <c r="T69" s="375"/>
      <c r="U69" s="375">
        <v>40</v>
      </c>
      <c r="V69" s="375">
        <v>27</v>
      </c>
      <c r="W69" s="375">
        <v>0</v>
      </c>
      <c r="X69" s="374">
        <f t="shared" si="12"/>
        <v>67</v>
      </c>
      <c r="Y69" s="375">
        <v>22</v>
      </c>
      <c r="Z69" s="375">
        <v>0</v>
      </c>
      <c r="AA69" s="374">
        <f t="shared" si="8"/>
        <v>22</v>
      </c>
      <c r="AB69" s="375">
        <v>3</v>
      </c>
      <c r="AC69" s="375">
        <v>0</v>
      </c>
      <c r="AD69" s="375">
        <v>16</v>
      </c>
      <c r="AE69" s="375">
        <v>0</v>
      </c>
      <c r="AF69" s="375">
        <f t="shared" si="9"/>
        <v>167</v>
      </c>
      <c r="AG69" s="374">
        <f t="shared" si="10"/>
        <v>186</v>
      </c>
      <c r="AH69" s="429">
        <f t="shared" si="11"/>
        <v>0</v>
      </c>
      <c r="AI69" s="429">
        <f>N69-'AT11A_KS-District wise'!P71</f>
        <v>10</v>
      </c>
      <c r="AJ69" s="429">
        <f>J69-'AT11A_KS-District wise'!F71</f>
        <v>0</v>
      </c>
      <c r="AK69" s="361">
        <v>3</v>
      </c>
      <c r="AL69" s="361">
        <v>16</v>
      </c>
      <c r="AM69" s="361">
        <v>0</v>
      </c>
      <c r="AN69" s="397">
        <f t="shared" si="13"/>
        <v>19</v>
      </c>
      <c r="AO69" s="397">
        <f t="shared" si="14"/>
        <v>0</v>
      </c>
    </row>
    <row r="70" spans="1:41" ht="12.75">
      <c r="A70" s="353">
        <f>AT3A_Schools_PS!A70</f>
        <v>61</v>
      </c>
      <c r="B70" s="353" t="str">
        <f>AT3A_Schools_PS!B70</f>
        <v>61-RAI BAREILY</v>
      </c>
      <c r="C70" s="375">
        <v>7</v>
      </c>
      <c r="D70" s="375">
        <v>99</v>
      </c>
      <c r="E70" s="375">
        <v>2596</v>
      </c>
      <c r="F70" s="374">
        <f t="shared" si="1"/>
        <v>2702</v>
      </c>
      <c r="G70" s="375">
        <v>0</v>
      </c>
      <c r="H70" s="375">
        <v>0</v>
      </c>
      <c r="I70" s="375">
        <f t="shared" si="2"/>
        <v>1804</v>
      </c>
      <c r="J70" s="374">
        <f>'AT11A_KS-District wise'!F72</f>
        <v>1804</v>
      </c>
      <c r="K70" s="375">
        <v>0</v>
      </c>
      <c r="L70" s="375">
        <v>0</v>
      </c>
      <c r="M70" s="375">
        <v>29</v>
      </c>
      <c r="N70" s="374">
        <f t="shared" si="3"/>
        <v>29</v>
      </c>
      <c r="O70" s="375">
        <f t="shared" si="15"/>
        <v>7</v>
      </c>
      <c r="P70" s="375">
        <f t="shared" si="16"/>
        <v>99</v>
      </c>
      <c r="Q70" s="375">
        <f t="shared" si="17"/>
        <v>763</v>
      </c>
      <c r="R70" s="374">
        <f t="shared" si="7"/>
        <v>869</v>
      </c>
      <c r="S70" s="375">
        <f>'AT11A_KS-District wise'!J72+'AT11A_KS-District wise'!L72</f>
        <v>0</v>
      </c>
      <c r="T70" s="375"/>
      <c r="U70" s="375">
        <v>426</v>
      </c>
      <c r="V70" s="375">
        <v>59</v>
      </c>
      <c r="W70" s="375">
        <v>0</v>
      </c>
      <c r="X70" s="374">
        <f t="shared" si="12"/>
        <v>485</v>
      </c>
      <c r="Y70" s="375">
        <v>278</v>
      </c>
      <c r="Z70" s="375">
        <v>0</v>
      </c>
      <c r="AA70" s="374">
        <f t="shared" si="8"/>
        <v>278</v>
      </c>
      <c r="AB70" s="375">
        <v>0</v>
      </c>
      <c r="AC70" s="353">
        <v>7</v>
      </c>
      <c r="AD70" s="375">
        <v>0</v>
      </c>
      <c r="AE70" s="375">
        <v>0</v>
      </c>
      <c r="AF70" s="375">
        <f t="shared" si="9"/>
        <v>99</v>
      </c>
      <c r="AG70" s="374">
        <f t="shared" si="10"/>
        <v>106</v>
      </c>
      <c r="AH70" s="429">
        <f t="shared" si="11"/>
        <v>0</v>
      </c>
      <c r="AI70" s="429">
        <f>N70-'AT11A_KS-District wise'!P72</f>
        <v>0</v>
      </c>
      <c r="AJ70" s="429">
        <f>J70-'AT11A_KS-District wise'!F72</f>
        <v>0</v>
      </c>
      <c r="AN70" s="397">
        <f t="shared" si="13"/>
        <v>0</v>
      </c>
      <c r="AO70" s="397">
        <f t="shared" si="14"/>
        <v>0</v>
      </c>
    </row>
    <row r="71" spans="1:41" ht="12.75">
      <c r="A71" s="353">
        <f>AT3A_Schools_PS!A71</f>
        <v>62</v>
      </c>
      <c r="B71" s="353" t="str">
        <f>AT3A_Schools_PS!B71</f>
        <v>62-RAMPUR</v>
      </c>
      <c r="C71" s="375">
        <v>18</v>
      </c>
      <c r="D71" s="375">
        <v>50</v>
      </c>
      <c r="E71" s="375">
        <v>1926</v>
      </c>
      <c r="F71" s="374">
        <f t="shared" si="1"/>
        <v>1994</v>
      </c>
      <c r="G71" s="375">
        <v>18</v>
      </c>
      <c r="H71" s="375">
        <v>0</v>
      </c>
      <c r="I71" s="375">
        <f t="shared" si="2"/>
        <v>1034</v>
      </c>
      <c r="J71" s="374">
        <f>'AT11A_KS-District wise'!F73</f>
        <v>1052</v>
      </c>
      <c r="K71" s="375">
        <v>0</v>
      </c>
      <c r="L71" s="375">
        <v>0</v>
      </c>
      <c r="M71" s="375">
        <v>668</v>
      </c>
      <c r="N71" s="374">
        <f t="shared" si="3"/>
        <v>668</v>
      </c>
      <c r="O71" s="375">
        <f t="shared" si="15"/>
        <v>0</v>
      </c>
      <c r="P71" s="375">
        <f t="shared" si="16"/>
        <v>50</v>
      </c>
      <c r="Q71" s="375">
        <f t="shared" si="17"/>
        <v>224</v>
      </c>
      <c r="R71" s="374">
        <f t="shared" si="7"/>
        <v>274</v>
      </c>
      <c r="S71" s="375">
        <f>'AT11A_KS-District wise'!J73+'AT11A_KS-District wise'!L73</f>
        <v>0</v>
      </c>
      <c r="T71" s="375"/>
      <c r="U71" s="375">
        <v>0</v>
      </c>
      <c r="V71" s="375">
        <v>0</v>
      </c>
      <c r="W71" s="375">
        <v>0</v>
      </c>
      <c r="X71" s="374">
        <f t="shared" si="12"/>
        <v>0</v>
      </c>
      <c r="Y71" s="375">
        <v>224</v>
      </c>
      <c r="Z71" s="375">
        <v>0</v>
      </c>
      <c r="AA71" s="374">
        <f t="shared" si="8"/>
        <v>224</v>
      </c>
      <c r="AB71" s="375">
        <v>0</v>
      </c>
      <c r="AC71" s="353">
        <v>0</v>
      </c>
      <c r="AD71" s="375">
        <v>0</v>
      </c>
      <c r="AE71" s="375">
        <v>0</v>
      </c>
      <c r="AF71" s="375">
        <f t="shared" si="9"/>
        <v>50</v>
      </c>
      <c r="AG71" s="374">
        <f t="shared" si="10"/>
        <v>50</v>
      </c>
      <c r="AH71" s="429">
        <f t="shared" si="11"/>
        <v>0</v>
      </c>
      <c r="AI71" s="429">
        <f>N71-'AT11A_KS-District wise'!P73</f>
        <v>0</v>
      </c>
      <c r="AJ71" s="429">
        <f>J71-'AT11A_KS-District wise'!F73</f>
        <v>0</v>
      </c>
      <c r="AN71" s="397">
        <f t="shared" si="13"/>
        <v>0</v>
      </c>
      <c r="AO71" s="397">
        <f t="shared" si="14"/>
        <v>0</v>
      </c>
    </row>
    <row r="72" spans="1:41" ht="12.75">
      <c r="A72" s="353">
        <f>AT3A_Schools_PS!A72</f>
        <v>63</v>
      </c>
      <c r="B72" s="353" t="str">
        <f>AT3A_Schools_PS!B72</f>
        <v>63-SAHARANPUR</v>
      </c>
      <c r="C72" s="375">
        <v>6</v>
      </c>
      <c r="D72" s="375">
        <v>126</v>
      </c>
      <c r="E72" s="375">
        <v>1931</v>
      </c>
      <c r="F72" s="374">
        <f t="shared" si="1"/>
        <v>2063</v>
      </c>
      <c r="G72" s="375">
        <v>4</v>
      </c>
      <c r="H72" s="375">
        <v>0</v>
      </c>
      <c r="I72" s="375">
        <f t="shared" si="2"/>
        <v>1394</v>
      </c>
      <c r="J72" s="374">
        <f>'AT11A_KS-District wise'!F74</f>
        <v>1398</v>
      </c>
      <c r="K72" s="375">
        <v>0</v>
      </c>
      <c r="L72" s="375">
        <v>0</v>
      </c>
      <c r="M72" s="375">
        <v>50</v>
      </c>
      <c r="N72" s="374">
        <f t="shared" si="3"/>
        <v>50</v>
      </c>
      <c r="O72" s="375">
        <f t="shared" si="15"/>
        <v>2</v>
      </c>
      <c r="P72" s="375">
        <f t="shared" si="16"/>
        <v>126</v>
      </c>
      <c r="Q72" s="375">
        <f t="shared" si="17"/>
        <v>487</v>
      </c>
      <c r="R72" s="374">
        <f t="shared" si="7"/>
        <v>615</v>
      </c>
      <c r="S72" s="375">
        <f>'AT11A_KS-District wise'!J74+'AT11A_KS-District wise'!L74</f>
        <v>13</v>
      </c>
      <c r="T72" s="375"/>
      <c r="U72" s="375">
        <v>282</v>
      </c>
      <c r="V72" s="375">
        <v>0</v>
      </c>
      <c r="W72" s="375">
        <v>2</v>
      </c>
      <c r="X72" s="374">
        <f t="shared" si="12"/>
        <v>284</v>
      </c>
      <c r="Y72" s="375">
        <v>205</v>
      </c>
      <c r="Z72" s="375">
        <v>0</v>
      </c>
      <c r="AA72" s="374">
        <f t="shared" si="8"/>
        <v>205</v>
      </c>
      <c r="AB72" s="375">
        <v>0</v>
      </c>
      <c r="AC72" s="375">
        <v>0</v>
      </c>
      <c r="AD72" s="375">
        <v>0</v>
      </c>
      <c r="AE72" s="375">
        <v>0</v>
      </c>
      <c r="AF72" s="375">
        <f t="shared" si="9"/>
        <v>126</v>
      </c>
      <c r="AG72" s="374">
        <f t="shared" si="10"/>
        <v>126</v>
      </c>
      <c r="AH72" s="429">
        <f t="shared" si="11"/>
        <v>0</v>
      </c>
      <c r="AI72" s="429">
        <f>N72-'AT11A_KS-District wise'!P74</f>
        <v>0</v>
      </c>
      <c r="AJ72" s="429">
        <f>J72-'AT11A_KS-District wise'!F74</f>
        <v>0</v>
      </c>
      <c r="AN72" s="397">
        <f t="shared" si="13"/>
        <v>0</v>
      </c>
      <c r="AO72" s="397">
        <f t="shared" si="14"/>
        <v>0</v>
      </c>
    </row>
    <row r="73" spans="1:41" ht="12.75">
      <c r="A73" s="353">
        <f>AT3A_Schools_PS!A73</f>
        <v>64</v>
      </c>
      <c r="B73" s="353" t="str">
        <f>AT3A_Schools_PS!B73</f>
        <v>64-SANTKABIR NAGAR</v>
      </c>
      <c r="C73" s="375">
        <v>1</v>
      </c>
      <c r="D73" s="375">
        <v>69</v>
      </c>
      <c r="E73" s="375">
        <v>1518</v>
      </c>
      <c r="F73" s="374">
        <f t="shared" si="1"/>
        <v>1588</v>
      </c>
      <c r="G73" s="375">
        <v>1</v>
      </c>
      <c r="H73" s="375">
        <v>0</v>
      </c>
      <c r="I73" s="375">
        <f t="shared" si="2"/>
        <v>1122</v>
      </c>
      <c r="J73" s="374">
        <f>'AT11A_KS-District wise'!F75</f>
        <v>1123</v>
      </c>
      <c r="K73" s="375">
        <v>0</v>
      </c>
      <c r="L73" s="375">
        <v>0</v>
      </c>
      <c r="M73" s="375">
        <v>98</v>
      </c>
      <c r="N73" s="374">
        <f t="shared" si="3"/>
        <v>98</v>
      </c>
      <c r="O73" s="375">
        <f t="shared" si="15"/>
        <v>0</v>
      </c>
      <c r="P73" s="375">
        <f t="shared" si="16"/>
        <v>69</v>
      </c>
      <c r="Q73" s="375">
        <f t="shared" si="17"/>
        <v>298</v>
      </c>
      <c r="R73" s="374">
        <f t="shared" si="7"/>
        <v>367</v>
      </c>
      <c r="S73" s="375">
        <f>'AT11A_KS-District wise'!J75+'AT11A_KS-District wise'!L75</f>
        <v>0</v>
      </c>
      <c r="T73" s="375"/>
      <c r="U73" s="375">
        <v>0</v>
      </c>
      <c r="V73" s="375">
        <v>20</v>
      </c>
      <c r="W73" s="375">
        <v>0</v>
      </c>
      <c r="X73" s="374">
        <f t="shared" si="12"/>
        <v>20</v>
      </c>
      <c r="Y73" s="375">
        <v>96</v>
      </c>
      <c r="Z73" s="375">
        <v>0</v>
      </c>
      <c r="AA73" s="374">
        <f t="shared" si="8"/>
        <v>96</v>
      </c>
      <c r="AB73" s="375">
        <v>0</v>
      </c>
      <c r="AC73" s="375">
        <v>135</v>
      </c>
      <c r="AD73" s="375">
        <v>47</v>
      </c>
      <c r="AE73" s="375">
        <v>0</v>
      </c>
      <c r="AF73" s="375">
        <f t="shared" si="9"/>
        <v>69</v>
      </c>
      <c r="AG73" s="374">
        <f t="shared" si="10"/>
        <v>251</v>
      </c>
      <c r="AH73" s="429">
        <f t="shared" si="11"/>
        <v>0</v>
      </c>
      <c r="AI73" s="429">
        <f>N73-'AT11A_KS-District wise'!P75</f>
        <v>0</v>
      </c>
      <c r="AJ73" s="429">
        <f>J73-'AT11A_KS-District wise'!F75</f>
        <v>0</v>
      </c>
      <c r="AK73" s="361">
        <v>0</v>
      </c>
      <c r="AL73" s="361">
        <v>47</v>
      </c>
      <c r="AM73" s="361">
        <v>0</v>
      </c>
      <c r="AN73" s="397">
        <f t="shared" si="13"/>
        <v>47</v>
      </c>
      <c r="AO73" s="397">
        <f t="shared" si="14"/>
        <v>0</v>
      </c>
    </row>
    <row r="74" spans="1:41" ht="12.75">
      <c r="A74" s="353">
        <f>AT3A_Schools_PS!A74</f>
        <v>65</v>
      </c>
      <c r="B74" s="353" t="str">
        <f>AT3A_Schools_PS!B74</f>
        <v>65-SHAHJAHANPUR</v>
      </c>
      <c r="C74" s="375">
        <v>7</v>
      </c>
      <c r="D74" s="375">
        <v>73</v>
      </c>
      <c r="E74" s="375">
        <v>3189</v>
      </c>
      <c r="F74" s="374">
        <f t="shared" si="1"/>
        <v>3269</v>
      </c>
      <c r="G74" s="375">
        <v>6</v>
      </c>
      <c r="H74" s="375">
        <v>0</v>
      </c>
      <c r="I74" s="375">
        <f t="shared" si="2"/>
        <v>1350</v>
      </c>
      <c r="J74" s="374">
        <f>'AT11A_KS-District wise'!F76</f>
        <v>1356</v>
      </c>
      <c r="K74" s="375">
        <v>0</v>
      </c>
      <c r="L74" s="375">
        <v>0</v>
      </c>
      <c r="M74" s="375">
        <v>239</v>
      </c>
      <c r="N74" s="374">
        <f t="shared" si="3"/>
        <v>239</v>
      </c>
      <c r="O74" s="375">
        <f t="shared" ref="O74:O84" si="18">C74-G74-K74</f>
        <v>1</v>
      </c>
      <c r="P74" s="375">
        <f t="shared" ref="P74:P84" si="19">D74-H74-L74</f>
        <v>73</v>
      </c>
      <c r="Q74" s="375">
        <f t="shared" ref="Q74:Q84" si="20">E74-I74-M74</f>
        <v>1600</v>
      </c>
      <c r="R74" s="374">
        <f t="shared" si="7"/>
        <v>1674</v>
      </c>
      <c r="S74" s="375">
        <f>'AT11A_KS-District wise'!J76+'AT11A_KS-District wise'!L76</f>
        <v>0</v>
      </c>
      <c r="T74" s="375"/>
      <c r="U74" s="375">
        <v>1133</v>
      </c>
      <c r="V74" s="375">
        <v>110</v>
      </c>
      <c r="W74" s="375">
        <v>0</v>
      </c>
      <c r="X74" s="374">
        <f t="shared" si="12"/>
        <v>1243</v>
      </c>
      <c r="Y74" s="375">
        <v>357</v>
      </c>
      <c r="Z74" s="375">
        <v>0</v>
      </c>
      <c r="AA74" s="374">
        <f t="shared" si="8"/>
        <v>357</v>
      </c>
      <c r="AB74" s="375">
        <v>0</v>
      </c>
      <c r="AC74" s="375">
        <v>0</v>
      </c>
      <c r="AD74" s="375">
        <v>0</v>
      </c>
      <c r="AE74" s="375">
        <v>1</v>
      </c>
      <c r="AF74" s="375">
        <f t="shared" si="9"/>
        <v>73</v>
      </c>
      <c r="AG74" s="374">
        <f t="shared" si="10"/>
        <v>74</v>
      </c>
      <c r="AH74" s="429">
        <f t="shared" si="11"/>
        <v>0</v>
      </c>
      <c r="AI74" s="429">
        <f>N74-'AT11A_KS-District wise'!P76</f>
        <v>0</v>
      </c>
      <c r="AJ74" s="429">
        <f>J74-'AT11A_KS-District wise'!F76</f>
        <v>0</v>
      </c>
      <c r="AK74" s="361">
        <v>0</v>
      </c>
      <c r="AL74" s="361">
        <v>0</v>
      </c>
      <c r="AM74" s="361">
        <v>1</v>
      </c>
      <c r="AN74" s="397">
        <f t="shared" si="13"/>
        <v>1</v>
      </c>
      <c r="AO74" s="397">
        <f t="shared" si="14"/>
        <v>0</v>
      </c>
    </row>
    <row r="75" spans="1:41" ht="12.75">
      <c r="A75" s="353">
        <f>AT3A_Schools_PS!A75</f>
        <v>66</v>
      </c>
      <c r="B75" s="353" t="str">
        <f>AT3A_Schools_PS!B75</f>
        <v>66-SHRAWASTI</v>
      </c>
      <c r="C75" s="375">
        <v>1</v>
      </c>
      <c r="D75" s="375">
        <v>16</v>
      </c>
      <c r="E75" s="375">
        <v>1279</v>
      </c>
      <c r="F75" s="374">
        <f t="shared" si="1"/>
        <v>1296</v>
      </c>
      <c r="G75" s="375">
        <v>0</v>
      </c>
      <c r="H75" s="375">
        <v>0</v>
      </c>
      <c r="I75" s="375">
        <f t="shared" si="2"/>
        <v>924</v>
      </c>
      <c r="J75" s="374">
        <f>'AT11A_KS-District wise'!F77</f>
        <v>924</v>
      </c>
      <c r="K75" s="375">
        <v>0</v>
      </c>
      <c r="L75" s="375">
        <v>0</v>
      </c>
      <c r="M75" s="375">
        <v>115</v>
      </c>
      <c r="N75" s="374">
        <f t="shared" si="3"/>
        <v>115</v>
      </c>
      <c r="O75" s="375">
        <f t="shared" si="18"/>
        <v>1</v>
      </c>
      <c r="P75" s="375">
        <f t="shared" si="19"/>
        <v>16</v>
      </c>
      <c r="Q75" s="375">
        <f t="shared" si="20"/>
        <v>240</v>
      </c>
      <c r="R75" s="374">
        <f t="shared" si="7"/>
        <v>257</v>
      </c>
      <c r="S75" s="375">
        <f>'AT11A_KS-District wise'!J77+'AT11A_KS-District wise'!L77</f>
        <v>54</v>
      </c>
      <c r="T75" s="375"/>
      <c r="U75" s="375">
        <v>0</v>
      </c>
      <c r="V75" s="375">
        <v>0</v>
      </c>
      <c r="W75" s="375">
        <v>1</v>
      </c>
      <c r="X75" s="374">
        <f t="shared" ref="X75:X84" si="21">T75+U75+V75+W75</f>
        <v>1</v>
      </c>
      <c r="Y75" s="375">
        <v>240</v>
      </c>
      <c r="Z75" s="375">
        <v>0</v>
      </c>
      <c r="AA75" s="374">
        <f t="shared" si="8"/>
        <v>240</v>
      </c>
      <c r="AB75" s="375">
        <v>0</v>
      </c>
      <c r="AC75" s="375">
        <v>0</v>
      </c>
      <c r="AD75" s="375">
        <v>0</v>
      </c>
      <c r="AE75" s="375">
        <v>0</v>
      </c>
      <c r="AF75" s="375">
        <f t="shared" si="9"/>
        <v>16</v>
      </c>
      <c r="AG75" s="374">
        <f t="shared" si="10"/>
        <v>16</v>
      </c>
      <c r="AH75" s="429">
        <f t="shared" si="11"/>
        <v>0</v>
      </c>
      <c r="AI75" s="429">
        <f>N75-'AT11A_KS-District wise'!P77</f>
        <v>0</v>
      </c>
      <c r="AJ75" s="429">
        <f>J75-'AT11A_KS-District wise'!F77</f>
        <v>0</v>
      </c>
      <c r="AN75" s="397">
        <f t="shared" ref="AN75:AN84" si="22">AK75+AL75+AM75</f>
        <v>0</v>
      </c>
      <c r="AO75" s="397">
        <f t="shared" ref="AO75:AO84" si="23">AN75-AB75-AD75-AE75</f>
        <v>0</v>
      </c>
    </row>
    <row r="76" spans="1:41" ht="12.75">
      <c r="A76" s="546">
        <f>AT3A_Schools_PS!A76</f>
        <v>67</v>
      </c>
      <c r="B76" s="546" t="str">
        <f>AT3A_Schools_PS!B76</f>
        <v>67-SIDDHARTHNAGAR</v>
      </c>
      <c r="C76" s="375">
        <v>5</v>
      </c>
      <c r="D76" s="375">
        <v>68</v>
      </c>
      <c r="E76" s="375">
        <v>2664</v>
      </c>
      <c r="F76" s="374">
        <f t="shared" si="1"/>
        <v>2737</v>
      </c>
      <c r="G76" s="375">
        <v>3</v>
      </c>
      <c r="H76" s="375">
        <v>0</v>
      </c>
      <c r="I76" s="375">
        <f t="shared" si="2"/>
        <v>1973</v>
      </c>
      <c r="J76" s="374">
        <f>'AT11A_KS-District wise'!F78</f>
        <v>1976</v>
      </c>
      <c r="K76" s="375">
        <v>0</v>
      </c>
      <c r="L76" s="375">
        <v>0</v>
      </c>
      <c r="M76" s="375">
        <v>413</v>
      </c>
      <c r="N76" s="374">
        <f t="shared" si="3"/>
        <v>413</v>
      </c>
      <c r="O76" s="547">
        <f t="shared" si="18"/>
        <v>2</v>
      </c>
      <c r="P76" s="375">
        <f t="shared" si="19"/>
        <v>68</v>
      </c>
      <c r="Q76" s="375">
        <f t="shared" si="20"/>
        <v>278</v>
      </c>
      <c r="R76" s="374">
        <f t="shared" si="7"/>
        <v>348</v>
      </c>
      <c r="S76" s="375">
        <f>'AT11A_KS-District wise'!J78+'AT11A_KS-District wise'!L78</f>
        <v>0</v>
      </c>
      <c r="T76" s="375"/>
      <c r="U76" s="375">
        <v>0</v>
      </c>
      <c r="V76" s="375">
        <v>0</v>
      </c>
      <c r="W76" s="375">
        <v>0</v>
      </c>
      <c r="X76" s="374">
        <f t="shared" si="21"/>
        <v>0</v>
      </c>
      <c r="Y76" s="375">
        <v>278</v>
      </c>
      <c r="Z76" s="375">
        <v>0</v>
      </c>
      <c r="AA76" s="374">
        <f t="shared" si="8"/>
        <v>278</v>
      </c>
      <c r="AB76" s="375">
        <v>0</v>
      </c>
      <c r="AC76" s="375">
        <v>0</v>
      </c>
      <c r="AD76" s="375">
        <v>0</v>
      </c>
      <c r="AE76" s="375">
        <v>2</v>
      </c>
      <c r="AF76" s="375">
        <f t="shared" si="9"/>
        <v>68</v>
      </c>
      <c r="AG76" s="374">
        <f t="shared" si="10"/>
        <v>70</v>
      </c>
      <c r="AH76" s="429">
        <f t="shared" si="11"/>
        <v>0</v>
      </c>
      <c r="AI76" s="429">
        <f>N76-'AT11A_KS-District wise'!P78</f>
        <v>0</v>
      </c>
      <c r="AJ76" s="429">
        <f>J76-'AT11A_KS-District wise'!F78</f>
        <v>0</v>
      </c>
      <c r="AN76" s="397">
        <f t="shared" si="22"/>
        <v>0</v>
      </c>
      <c r="AO76" s="397">
        <f t="shared" si="23"/>
        <v>-2</v>
      </c>
    </row>
    <row r="77" spans="1:41" ht="12.75">
      <c r="A77" s="353">
        <f>AT3A_Schools_PS!A77</f>
        <v>68</v>
      </c>
      <c r="B77" s="353" t="str">
        <f>AT3A_Schools_PS!B77</f>
        <v>68-SITAPUR</v>
      </c>
      <c r="C77" s="375">
        <v>5</v>
      </c>
      <c r="D77" s="375">
        <v>158</v>
      </c>
      <c r="E77" s="375">
        <v>4165</v>
      </c>
      <c r="F77" s="374">
        <f t="shared" si="1"/>
        <v>4328</v>
      </c>
      <c r="G77" s="375">
        <v>5</v>
      </c>
      <c r="H77" s="375">
        <v>0</v>
      </c>
      <c r="I77" s="375">
        <f t="shared" si="2"/>
        <v>3160</v>
      </c>
      <c r="J77" s="374">
        <f>'AT11A_KS-District wise'!F79</f>
        <v>3165</v>
      </c>
      <c r="K77" s="375">
        <v>0</v>
      </c>
      <c r="L77" s="375">
        <v>0</v>
      </c>
      <c r="M77" s="375">
        <v>534</v>
      </c>
      <c r="N77" s="374">
        <f t="shared" si="3"/>
        <v>534</v>
      </c>
      <c r="O77" s="375">
        <f t="shared" si="18"/>
        <v>0</v>
      </c>
      <c r="P77" s="375">
        <f t="shared" si="19"/>
        <v>158</v>
      </c>
      <c r="Q77" s="375">
        <f t="shared" si="20"/>
        <v>471</v>
      </c>
      <c r="R77" s="374">
        <f t="shared" si="7"/>
        <v>629</v>
      </c>
      <c r="S77" s="375">
        <f>'AT11A_KS-District wise'!J79+'AT11A_KS-District wise'!L79</f>
        <v>126</v>
      </c>
      <c r="T77" s="375"/>
      <c r="U77" s="375">
        <v>148</v>
      </c>
      <c r="V77" s="375">
        <v>95</v>
      </c>
      <c r="W77" s="375">
        <v>0</v>
      </c>
      <c r="X77" s="374">
        <f t="shared" si="21"/>
        <v>243</v>
      </c>
      <c r="Y77" s="375">
        <v>224</v>
      </c>
      <c r="Z77" s="375">
        <v>4</v>
      </c>
      <c r="AA77" s="374">
        <f t="shared" si="8"/>
        <v>228</v>
      </c>
      <c r="AB77" s="375">
        <v>0</v>
      </c>
      <c r="AC77" s="375">
        <v>0</v>
      </c>
      <c r="AD77" s="375">
        <v>0</v>
      </c>
      <c r="AE77" s="375">
        <v>0</v>
      </c>
      <c r="AF77" s="375">
        <f t="shared" si="9"/>
        <v>158</v>
      </c>
      <c r="AG77" s="374">
        <f t="shared" si="10"/>
        <v>158</v>
      </c>
      <c r="AH77" s="429">
        <f t="shared" si="11"/>
        <v>0</v>
      </c>
      <c r="AI77" s="429">
        <f>N77-'AT11A_KS-District wise'!P79</f>
        <v>0</v>
      </c>
      <c r="AJ77" s="429">
        <f>J77-'AT11A_KS-District wise'!F79</f>
        <v>0</v>
      </c>
      <c r="AN77" s="397">
        <f t="shared" si="22"/>
        <v>0</v>
      </c>
      <c r="AO77" s="397">
        <f t="shared" si="23"/>
        <v>0</v>
      </c>
    </row>
    <row r="78" spans="1:41" ht="12.75">
      <c r="A78" s="353">
        <f>AT3A_Schools_PS!A78</f>
        <v>69</v>
      </c>
      <c r="B78" s="353" t="str">
        <f>AT3A_Schools_PS!B78</f>
        <v>69-SONBHADRA</v>
      </c>
      <c r="C78" s="375">
        <v>16</v>
      </c>
      <c r="D78" s="375">
        <v>16</v>
      </c>
      <c r="E78" s="375">
        <v>2458</v>
      </c>
      <c r="F78" s="374">
        <f t="shared" si="1"/>
        <v>2490</v>
      </c>
      <c r="G78" s="375">
        <v>16</v>
      </c>
      <c r="H78" s="375">
        <v>0</v>
      </c>
      <c r="I78" s="375">
        <f t="shared" si="2"/>
        <v>1231</v>
      </c>
      <c r="J78" s="374">
        <f>'AT11A_KS-District wise'!F80</f>
        <v>1247</v>
      </c>
      <c r="K78" s="375">
        <v>0</v>
      </c>
      <c r="L78" s="375">
        <v>0</v>
      </c>
      <c r="M78" s="375">
        <v>1090</v>
      </c>
      <c r="N78" s="374">
        <f t="shared" si="3"/>
        <v>1090</v>
      </c>
      <c r="O78" s="375">
        <f t="shared" si="18"/>
        <v>0</v>
      </c>
      <c r="P78" s="375">
        <f t="shared" si="19"/>
        <v>16</v>
      </c>
      <c r="Q78" s="375">
        <f t="shared" si="20"/>
        <v>137</v>
      </c>
      <c r="R78" s="374">
        <f t="shared" si="7"/>
        <v>153</v>
      </c>
      <c r="S78" s="375">
        <f>'AT11A_KS-District wise'!J80+'AT11A_KS-District wise'!L80</f>
        <v>0</v>
      </c>
      <c r="T78" s="375"/>
      <c r="U78" s="375">
        <v>0</v>
      </c>
      <c r="V78" s="375">
        <v>0</v>
      </c>
      <c r="W78" s="375">
        <v>0</v>
      </c>
      <c r="X78" s="374">
        <f t="shared" si="21"/>
        <v>0</v>
      </c>
      <c r="Y78" s="375">
        <v>137</v>
      </c>
      <c r="Z78" s="375">
        <v>0</v>
      </c>
      <c r="AA78" s="374">
        <f t="shared" si="8"/>
        <v>137</v>
      </c>
      <c r="AB78" s="375">
        <v>0</v>
      </c>
      <c r="AC78" s="375">
        <v>0</v>
      </c>
      <c r="AD78" s="375">
        <v>0</v>
      </c>
      <c r="AE78" s="375">
        <v>0</v>
      </c>
      <c r="AF78" s="375">
        <f t="shared" si="9"/>
        <v>16</v>
      </c>
      <c r="AG78" s="374">
        <f t="shared" si="10"/>
        <v>16</v>
      </c>
      <c r="AH78" s="429">
        <f t="shared" si="11"/>
        <v>0</v>
      </c>
      <c r="AI78" s="429">
        <f>N78-'AT11A_KS-District wise'!P80</f>
        <v>0</v>
      </c>
      <c r="AJ78" s="429">
        <f>J78-'AT11A_KS-District wise'!F80</f>
        <v>0</v>
      </c>
      <c r="AN78" s="397">
        <f t="shared" si="22"/>
        <v>0</v>
      </c>
      <c r="AO78" s="397">
        <f t="shared" si="23"/>
        <v>0</v>
      </c>
    </row>
    <row r="79" spans="1:41" s="529" customFormat="1" ht="12.75">
      <c r="A79" s="546">
        <f>AT3A_Schools_PS!A79</f>
        <v>70</v>
      </c>
      <c r="B79" s="546" t="str">
        <f>AT3A_Schools_PS!B79</f>
        <v>70-SULTANPUR</v>
      </c>
      <c r="C79" s="375">
        <v>9</v>
      </c>
      <c r="D79" s="375">
        <v>113</v>
      </c>
      <c r="E79" s="375">
        <v>2343</v>
      </c>
      <c r="F79" s="374">
        <f t="shared" si="1"/>
        <v>2465</v>
      </c>
      <c r="G79" s="375">
        <v>6</v>
      </c>
      <c r="H79" s="375">
        <v>0</v>
      </c>
      <c r="I79" s="375">
        <f t="shared" si="2"/>
        <v>1773</v>
      </c>
      <c r="J79" s="374">
        <f>'AT11A_KS-District wise'!F81</f>
        <v>1779</v>
      </c>
      <c r="K79" s="375">
        <v>0</v>
      </c>
      <c r="L79" s="375">
        <v>0</v>
      </c>
      <c r="M79" s="375">
        <v>389</v>
      </c>
      <c r="N79" s="374">
        <f t="shared" si="3"/>
        <v>389</v>
      </c>
      <c r="O79" s="547">
        <f t="shared" si="18"/>
        <v>3</v>
      </c>
      <c r="P79" s="375">
        <f t="shared" si="19"/>
        <v>113</v>
      </c>
      <c r="Q79" s="375">
        <f t="shared" si="20"/>
        <v>181</v>
      </c>
      <c r="R79" s="374">
        <f t="shared" si="7"/>
        <v>297</v>
      </c>
      <c r="S79" s="375">
        <f>'AT11A_KS-District wise'!J81+'AT11A_KS-District wise'!L81</f>
        <v>0</v>
      </c>
      <c r="T79" s="375"/>
      <c r="U79" s="375">
        <v>29</v>
      </c>
      <c r="V79" s="375">
        <v>0</v>
      </c>
      <c r="W79" s="375">
        <v>0</v>
      </c>
      <c r="X79" s="374">
        <f t="shared" si="21"/>
        <v>29</v>
      </c>
      <c r="Y79" s="375">
        <v>130</v>
      </c>
      <c r="Z79" s="375">
        <v>0</v>
      </c>
      <c r="AA79" s="374">
        <f t="shared" si="8"/>
        <v>130</v>
      </c>
      <c r="AB79" s="375">
        <v>0</v>
      </c>
      <c r="AC79" s="375">
        <v>11</v>
      </c>
      <c r="AD79" s="375">
        <v>11</v>
      </c>
      <c r="AE79" s="375">
        <v>3</v>
      </c>
      <c r="AF79" s="375">
        <f t="shared" si="9"/>
        <v>113</v>
      </c>
      <c r="AG79" s="374">
        <f t="shared" si="10"/>
        <v>138</v>
      </c>
      <c r="AH79" s="429">
        <f t="shared" si="11"/>
        <v>0</v>
      </c>
      <c r="AI79" s="429">
        <f>N79-'AT11A_KS-District wise'!P81</f>
        <v>0</v>
      </c>
      <c r="AJ79" s="429">
        <f>J79-'AT11A_KS-District wise'!F81</f>
        <v>0</v>
      </c>
      <c r="AK79" s="529">
        <v>0</v>
      </c>
      <c r="AL79" s="529">
        <v>11</v>
      </c>
      <c r="AM79" s="529">
        <v>0</v>
      </c>
      <c r="AN79" s="529">
        <f t="shared" si="22"/>
        <v>11</v>
      </c>
      <c r="AO79" s="529">
        <f t="shared" si="23"/>
        <v>-3</v>
      </c>
    </row>
    <row r="80" spans="1:41" ht="12.75">
      <c r="A80" s="353">
        <f>AT3A_Schools_PS!A80</f>
        <v>71</v>
      </c>
      <c r="B80" s="353" t="str">
        <f>AT3A_Schools_PS!B80</f>
        <v>71-UNNAO</v>
      </c>
      <c r="C80" s="375">
        <v>7</v>
      </c>
      <c r="D80" s="375">
        <v>96</v>
      </c>
      <c r="E80" s="375">
        <v>3137</v>
      </c>
      <c r="F80" s="374">
        <f t="shared" si="1"/>
        <v>3240</v>
      </c>
      <c r="G80" s="375">
        <v>7</v>
      </c>
      <c r="H80" s="375">
        <v>0</v>
      </c>
      <c r="I80" s="375">
        <f t="shared" si="2"/>
        <v>2113</v>
      </c>
      <c r="J80" s="374">
        <f>'AT11A_KS-District wise'!F82</f>
        <v>2120</v>
      </c>
      <c r="K80" s="375">
        <v>0</v>
      </c>
      <c r="L80" s="375">
        <v>0</v>
      </c>
      <c r="M80" s="375">
        <v>518</v>
      </c>
      <c r="N80" s="374">
        <f t="shared" si="3"/>
        <v>518</v>
      </c>
      <c r="O80" s="375">
        <f t="shared" si="18"/>
        <v>0</v>
      </c>
      <c r="P80" s="375">
        <f t="shared" si="19"/>
        <v>96</v>
      </c>
      <c r="Q80" s="375">
        <f t="shared" si="20"/>
        <v>506</v>
      </c>
      <c r="R80" s="374">
        <f t="shared" si="7"/>
        <v>602</v>
      </c>
      <c r="S80" s="375">
        <f>'AT11A_KS-District wise'!J82+'AT11A_KS-District wise'!L82</f>
        <v>0</v>
      </c>
      <c r="T80" s="375"/>
      <c r="U80" s="375">
        <v>165</v>
      </c>
      <c r="V80" s="375">
        <v>26</v>
      </c>
      <c r="W80" s="375">
        <v>0</v>
      </c>
      <c r="X80" s="374">
        <f t="shared" si="21"/>
        <v>191</v>
      </c>
      <c r="Y80" s="375">
        <v>315</v>
      </c>
      <c r="Z80" s="375">
        <v>0</v>
      </c>
      <c r="AA80" s="374">
        <f t="shared" si="8"/>
        <v>315</v>
      </c>
      <c r="AB80" s="375">
        <v>0</v>
      </c>
      <c r="AC80" s="375">
        <v>0</v>
      </c>
      <c r="AD80" s="375">
        <v>0</v>
      </c>
      <c r="AE80" s="375">
        <v>0</v>
      </c>
      <c r="AF80" s="375">
        <f t="shared" si="9"/>
        <v>96</v>
      </c>
      <c r="AG80" s="374">
        <f t="shared" si="10"/>
        <v>96</v>
      </c>
      <c r="AH80" s="429">
        <f t="shared" si="11"/>
        <v>0</v>
      </c>
      <c r="AI80" s="429">
        <f>N80-'AT11A_KS-District wise'!P82</f>
        <v>0</v>
      </c>
      <c r="AJ80" s="429">
        <f>J80-'AT11A_KS-District wise'!F82</f>
        <v>0</v>
      </c>
      <c r="AN80" s="397">
        <f t="shared" si="22"/>
        <v>0</v>
      </c>
      <c r="AO80" s="397">
        <f t="shared" si="23"/>
        <v>0</v>
      </c>
    </row>
    <row r="81" spans="1:41" ht="12.75">
      <c r="A81" s="353">
        <f>AT3A_Schools_PS!A81</f>
        <v>72</v>
      </c>
      <c r="B81" s="353" t="str">
        <f>AT3A_Schools_PS!B81</f>
        <v>72-VARANASI</v>
      </c>
      <c r="C81" s="375">
        <v>6</v>
      </c>
      <c r="D81" s="375">
        <v>217</v>
      </c>
      <c r="E81" s="375">
        <v>1367</v>
      </c>
      <c r="F81" s="374">
        <f t="shared" si="1"/>
        <v>1590</v>
      </c>
      <c r="G81" s="375">
        <v>6</v>
      </c>
      <c r="H81" s="375">
        <v>0</v>
      </c>
      <c r="I81" s="375">
        <f t="shared" si="2"/>
        <v>1273</v>
      </c>
      <c r="J81" s="374">
        <f>'AT11A_KS-District wise'!F83</f>
        <v>1279</v>
      </c>
      <c r="K81" s="375">
        <v>0</v>
      </c>
      <c r="L81" s="375">
        <v>0</v>
      </c>
      <c r="M81" s="375">
        <v>64</v>
      </c>
      <c r="N81" s="374">
        <f t="shared" si="3"/>
        <v>64</v>
      </c>
      <c r="O81" s="375">
        <f t="shared" si="18"/>
        <v>0</v>
      </c>
      <c r="P81" s="375">
        <f t="shared" si="19"/>
        <v>217</v>
      </c>
      <c r="Q81" s="375">
        <f t="shared" si="20"/>
        <v>30</v>
      </c>
      <c r="R81" s="374">
        <f t="shared" si="7"/>
        <v>247</v>
      </c>
      <c r="S81" s="375">
        <f>'AT11A_KS-District wise'!J83+'AT11A_KS-District wise'!L83</f>
        <v>57</v>
      </c>
      <c r="T81" s="375"/>
      <c r="U81" s="375">
        <v>30</v>
      </c>
      <c r="V81" s="375">
        <v>0</v>
      </c>
      <c r="W81" s="375">
        <v>0</v>
      </c>
      <c r="X81" s="374">
        <f t="shared" si="21"/>
        <v>30</v>
      </c>
      <c r="Y81" s="375">
        <v>0</v>
      </c>
      <c r="Z81" s="375">
        <v>0</v>
      </c>
      <c r="AA81" s="374">
        <f t="shared" si="8"/>
        <v>0</v>
      </c>
      <c r="AB81" s="375">
        <v>0</v>
      </c>
      <c r="AC81" s="375">
        <v>0</v>
      </c>
      <c r="AD81" s="375">
        <v>0</v>
      </c>
      <c r="AE81" s="375">
        <v>0</v>
      </c>
      <c r="AF81" s="375">
        <f t="shared" si="9"/>
        <v>217</v>
      </c>
      <c r="AG81" s="374">
        <f t="shared" si="10"/>
        <v>217</v>
      </c>
      <c r="AH81" s="429">
        <f t="shared" si="11"/>
        <v>0</v>
      </c>
      <c r="AI81" s="429">
        <f>N81-'AT11A_KS-District wise'!P83</f>
        <v>0</v>
      </c>
      <c r="AJ81" s="429">
        <f>J81-'AT11A_KS-District wise'!F83</f>
        <v>0</v>
      </c>
      <c r="AN81" s="397">
        <f t="shared" si="22"/>
        <v>0</v>
      </c>
      <c r="AO81" s="397">
        <f t="shared" si="23"/>
        <v>0</v>
      </c>
    </row>
    <row r="82" spans="1:41" ht="12.75">
      <c r="A82" s="353">
        <f>AT3A_Schools_PS!A82</f>
        <v>73</v>
      </c>
      <c r="B82" s="353" t="str">
        <f>AT3A_Schools_PS!B82</f>
        <v>73-SAMBHAL</v>
      </c>
      <c r="C82" s="375">
        <v>2</v>
      </c>
      <c r="D82" s="375">
        <v>55</v>
      </c>
      <c r="E82" s="375">
        <v>1522</v>
      </c>
      <c r="F82" s="374">
        <f t="shared" si="1"/>
        <v>1579</v>
      </c>
      <c r="G82" s="375">
        <v>2</v>
      </c>
      <c r="H82" s="375">
        <v>0</v>
      </c>
      <c r="I82" s="375">
        <f t="shared" si="2"/>
        <v>1243</v>
      </c>
      <c r="J82" s="374">
        <f>'AT11A_KS-District wise'!F84</f>
        <v>1245</v>
      </c>
      <c r="K82" s="375">
        <v>0</v>
      </c>
      <c r="L82" s="375">
        <v>0</v>
      </c>
      <c r="M82" s="375">
        <v>148</v>
      </c>
      <c r="N82" s="374">
        <f t="shared" si="3"/>
        <v>148</v>
      </c>
      <c r="O82" s="375">
        <f t="shared" si="18"/>
        <v>0</v>
      </c>
      <c r="P82" s="375">
        <f t="shared" si="19"/>
        <v>55</v>
      </c>
      <c r="Q82" s="375">
        <f t="shared" si="20"/>
        <v>131</v>
      </c>
      <c r="R82" s="374">
        <f t="shared" si="7"/>
        <v>186</v>
      </c>
      <c r="S82" s="375">
        <f>'AT11A_KS-District wise'!J84+'AT11A_KS-District wise'!L84</f>
        <v>0</v>
      </c>
      <c r="T82" s="375"/>
      <c r="U82" s="375">
        <v>11</v>
      </c>
      <c r="V82" s="375">
        <v>0</v>
      </c>
      <c r="W82" s="375">
        <v>0</v>
      </c>
      <c r="X82" s="374">
        <f t="shared" si="21"/>
        <v>11</v>
      </c>
      <c r="Y82" s="375">
        <v>120</v>
      </c>
      <c r="Z82" s="375">
        <v>0</v>
      </c>
      <c r="AA82" s="374">
        <f t="shared" si="8"/>
        <v>120</v>
      </c>
      <c r="AB82" s="375">
        <v>0</v>
      </c>
      <c r="AC82" s="375">
        <v>0</v>
      </c>
      <c r="AD82" s="375">
        <v>0</v>
      </c>
      <c r="AE82" s="375">
        <v>0</v>
      </c>
      <c r="AF82" s="375">
        <f t="shared" si="9"/>
        <v>55</v>
      </c>
      <c r="AG82" s="374">
        <f t="shared" si="10"/>
        <v>55</v>
      </c>
      <c r="AH82" s="429">
        <f t="shared" si="11"/>
        <v>0</v>
      </c>
      <c r="AI82" s="429">
        <f>N82-'AT11A_KS-District wise'!P84</f>
        <v>0</v>
      </c>
      <c r="AJ82" s="429">
        <f>J82-'AT11A_KS-District wise'!F84</f>
        <v>0</v>
      </c>
      <c r="AN82" s="397">
        <f t="shared" si="22"/>
        <v>0</v>
      </c>
      <c r="AO82" s="397">
        <f t="shared" si="23"/>
        <v>0</v>
      </c>
    </row>
    <row r="83" spans="1:41" ht="12.75">
      <c r="A83" s="353">
        <f>AT3A_Schools_PS!A83</f>
        <v>74</v>
      </c>
      <c r="B83" s="353" t="str">
        <f>AT3A_Schools_PS!B83</f>
        <v>74-HAPUR</v>
      </c>
      <c r="C83" s="375">
        <v>4</v>
      </c>
      <c r="D83" s="375">
        <v>63</v>
      </c>
      <c r="E83" s="375">
        <v>633</v>
      </c>
      <c r="F83" s="374">
        <f t="shared" si="1"/>
        <v>700</v>
      </c>
      <c r="G83" s="375">
        <v>2</v>
      </c>
      <c r="H83" s="375">
        <v>0</v>
      </c>
      <c r="I83" s="375">
        <f t="shared" si="2"/>
        <v>303</v>
      </c>
      <c r="J83" s="374">
        <f>'AT11A_KS-District wise'!F85</f>
        <v>305</v>
      </c>
      <c r="K83" s="375">
        <v>0</v>
      </c>
      <c r="L83" s="375">
        <v>0</v>
      </c>
      <c r="M83" s="375">
        <v>284</v>
      </c>
      <c r="N83" s="374">
        <f t="shared" si="3"/>
        <v>284</v>
      </c>
      <c r="O83" s="375">
        <f t="shared" si="18"/>
        <v>2</v>
      </c>
      <c r="P83" s="375">
        <f t="shared" si="19"/>
        <v>63</v>
      </c>
      <c r="Q83" s="375">
        <f t="shared" si="20"/>
        <v>46</v>
      </c>
      <c r="R83" s="374">
        <f t="shared" si="7"/>
        <v>111</v>
      </c>
      <c r="S83" s="375">
        <f>'AT11A_KS-District wise'!J85+'AT11A_KS-District wise'!L85</f>
        <v>1</v>
      </c>
      <c r="T83" s="375"/>
      <c r="U83" s="375">
        <v>3</v>
      </c>
      <c r="V83" s="375">
        <v>12</v>
      </c>
      <c r="W83" s="375">
        <v>1</v>
      </c>
      <c r="X83" s="374">
        <f t="shared" si="21"/>
        <v>16</v>
      </c>
      <c r="Y83" s="375">
        <v>29</v>
      </c>
      <c r="Z83" s="375">
        <v>0</v>
      </c>
      <c r="AA83" s="374">
        <f t="shared" si="8"/>
        <v>29</v>
      </c>
      <c r="AB83" s="375">
        <v>0</v>
      </c>
      <c r="AC83" s="375">
        <v>3</v>
      </c>
      <c r="AD83" s="375">
        <v>0</v>
      </c>
      <c r="AE83" s="375">
        <v>0</v>
      </c>
      <c r="AF83" s="375">
        <f t="shared" si="9"/>
        <v>63</v>
      </c>
      <c r="AG83" s="374">
        <f t="shared" si="10"/>
        <v>66</v>
      </c>
      <c r="AH83" s="429">
        <f t="shared" si="11"/>
        <v>0</v>
      </c>
      <c r="AI83" s="429">
        <f>N83-'AT11A_KS-District wise'!P85</f>
        <v>0</v>
      </c>
      <c r="AJ83" s="429">
        <f>J83-'AT11A_KS-District wise'!F85</f>
        <v>0</v>
      </c>
      <c r="AN83" s="397">
        <f t="shared" si="22"/>
        <v>0</v>
      </c>
      <c r="AO83" s="397">
        <f t="shared" si="23"/>
        <v>0</v>
      </c>
    </row>
    <row r="84" spans="1:41" ht="12.75">
      <c r="A84" s="353">
        <f>AT3A_Schools_PS!A84</f>
        <v>75</v>
      </c>
      <c r="B84" s="353" t="str">
        <f>AT3A_Schools_PS!B84</f>
        <v>75-SHAMLI</v>
      </c>
      <c r="C84" s="375">
        <v>2</v>
      </c>
      <c r="D84" s="375">
        <v>47</v>
      </c>
      <c r="E84" s="375">
        <v>751</v>
      </c>
      <c r="F84" s="374">
        <f t="shared" si="1"/>
        <v>800</v>
      </c>
      <c r="G84" s="375">
        <v>0</v>
      </c>
      <c r="H84" s="375">
        <v>0</v>
      </c>
      <c r="I84" s="375">
        <f t="shared" si="2"/>
        <v>609</v>
      </c>
      <c r="J84" s="374">
        <f>'AT11A_KS-District wise'!F86</f>
        <v>609</v>
      </c>
      <c r="K84" s="375">
        <v>0</v>
      </c>
      <c r="L84" s="375">
        <v>0</v>
      </c>
      <c r="M84" s="375">
        <v>13</v>
      </c>
      <c r="N84" s="374">
        <f t="shared" si="3"/>
        <v>13</v>
      </c>
      <c r="O84" s="375">
        <f t="shared" si="18"/>
        <v>2</v>
      </c>
      <c r="P84" s="375">
        <f t="shared" si="19"/>
        <v>47</v>
      </c>
      <c r="Q84" s="375">
        <f t="shared" si="20"/>
        <v>129</v>
      </c>
      <c r="R84" s="374">
        <f t="shared" si="7"/>
        <v>178</v>
      </c>
      <c r="S84" s="375">
        <f>'AT11A_KS-District wise'!J86+'AT11A_KS-District wise'!L86</f>
        <v>0</v>
      </c>
      <c r="T84" s="375"/>
      <c r="U84" s="375">
        <v>24</v>
      </c>
      <c r="V84" s="375">
        <v>39</v>
      </c>
      <c r="W84" s="375">
        <v>0</v>
      </c>
      <c r="X84" s="374">
        <f t="shared" si="21"/>
        <v>63</v>
      </c>
      <c r="Y84" s="375">
        <v>68</v>
      </c>
      <c r="Z84" s="375">
        <v>0</v>
      </c>
      <c r="AA84" s="374">
        <f t="shared" si="8"/>
        <v>68</v>
      </c>
      <c r="AB84" s="375">
        <v>0</v>
      </c>
      <c r="AC84" s="375">
        <v>0</v>
      </c>
      <c r="AD84" s="375">
        <v>0</v>
      </c>
      <c r="AE84" s="375">
        <v>0</v>
      </c>
      <c r="AF84" s="375">
        <f t="shared" si="9"/>
        <v>47</v>
      </c>
      <c r="AG84" s="374">
        <f t="shared" si="10"/>
        <v>47</v>
      </c>
      <c r="AH84" s="429">
        <f t="shared" si="11"/>
        <v>0</v>
      </c>
      <c r="AI84" s="429">
        <f>N84-'AT11A_KS-District wise'!P86</f>
        <v>0</v>
      </c>
      <c r="AJ84" s="429">
        <f>J84-'AT11A_KS-District wise'!F86</f>
        <v>0</v>
      </c>
      <c r="AN84" s="397">
        <f t="shared" si="22"/>
        <v>0</v>
      </c>
      <c r="AO84" s="397">
        <f t="shared" si="23"/>
        <v>0</v>
      </c>
    </row>
    <row r="85" spans="1:41" ht="47.25" customHeight="1">
      <c r="A85" s="430" t="s">
        <v>857</v>
      </c>
      <c r="B85" s="728" t="s">
        <v>1322</v>
      </c>
      <c r="C85" s="729"/>
      <c r="D85" s="729"/>
      <c r="E85" s="729"/>
      <c r="F85" s="729"/>
      <c r="G85" s="729"/>
      <c r="H85" s="729"/>
      <c r="I85" s="729"/>
      <c r="J85" s="729"/>
      <c r="K85" s="729"/>
      <c r="L85" s="729"/>
      <c r="M85" s="729"/>
      <c r="N85" s="729"/>
      <c r="O85" s="729"/>
      <c r="P85" s="729"/>
      <c r="Q85" s="729"/>
      <c r="R85" s="729"/>
    </row>
    <row r="86" spans="1:41" ht="30.75" customHeight="1">
      <c r="A86" s="430" t="s">
        <v>858</v>
      </c>
      <c r="B86" s="799" t="s">
        <v>1212</v>
      </c>
      <c r="C86" s="800"/>
      <c r="D86" s="800"/>
      <c r="E86" s="800"/>
      <c r="F86" s="800"/>
      <c r="G86" s="800"/>
      <c r="H86" s="800"/>
      <c r="I86" s="800"/>
      <c r="J86" s="800"/>
      <c r="K86" s="800"/>
      <c r="L86" s="800"/>
      <c r="M86" s="800"/>
      <c r="N86" s="800"/>
      <c r="O86" s="800"/>
      <c r="P86" s="800"/>
      <c r="Q86" s="800"/>
      <c r="R86" s="800"/>
    </row>
    <row r="87" spans="1:41" ht="15.75" customHeight="1">
      <c r="D87" s="548"/>
    </row>
    <row r="89" spans="1:41" ht="12.75">
      <c r="A89" s="321" t="str">
        <f>AT_2A_fundflow!A53</f>
        <v>Date:</v>
      </c>
      <c r="O89" s="362" t="str">
        <f>'AT-1'!J46</f>
        <v>(Signature)</v>
      </c>
    </row>
    <row r="90" spans="1:41" ht="12.75">
      <c r="A90" s="321" t="str">
        <f>AT_2A_fundflow!A54</f>
        <v>Place: LUCKNOW</v>
      </c>
      <c r="O90" s="362" t="str">
        <f>'AT-1'!J47</f>
        <v>Secretary Basic Education Department</v>
      </c>
    </row>
    <row r="91" spans="1:41" ht="12.75">
      <c r="N91" s="362" t="str">
        <f>'AT-1'!I48</f>
        <v>Seal:</v>
      </c>
    </row>
  </sheetData>
  <mergeCells count="16">
    <mergeCell ref="B85:R85"/>
    <mergeCell ref="B86:R86"/>
    <mergeCell ref="B6:B7"/>
    <mergeCell ref="A6:A7"/>
    <mergeCell ref="A3:R3"/>
    <mergeCell ref="A4:R4"/>
    <mergeCell ref="Y6:AA6"/>
    <mergeCell ref="AB6:AG6"/>
    <mergeCell ref="O6:R6"/>
    <mergeCell ref="S6:S7"/>
    <mergeCell ref="A2:R2"/>
    <mergeCell ref="C6:F6"/>
    <mergeCell ref="G6:J6"/>
    <mergeCell ref="K6:N6"/>
    <mergeCell ref="U6:X6"/>
    <mergeCell ref="T6:T7"/>
  </mergeCells>
  <conditionalFormatting sqref="AG10:AG84">
    <cfRule type="cellIs" dxfId="0" priority="1" operator="notEqual">
      <formula>R10-X10-AA10</formula>
    </cfRule>
  </conditionalFormatting>
  <printOptions horizontalCentered="1"/>
  <pageMargins left="0.59055118110236227" right="0.59055118110236227" top="0.78740157480314965" bottom="0.59055118110236227" header="0.78740157480314965" footer="0.39370078740157483"/>
  <pageSetup paperSize="9" scale="92" fitToHeight="0" pageOrder="overThenDown" orientation="landscape" cellComments="atEnd" r:id="rId1"/>
  <headerFooter>
    <oddFooter>&amp;R&amp;P of &amp;N</oddFooter>
  </headerFooter>
</worksheet>
</file>

<file path=xl/worksheets/sheet57.xml><?xml version="1.0" encoding="utf-8"?>
<worksheet xmlns="http://schemas.openxmlformats.org/spreadsheetml/2006/main" xmlns:r="http://schemas.openxmlformats.org/officeDocument/2006/relationships">
  <sheetPr>
    <tabColor rgb="FF00B050"/>
  </sheetPr>
  <dimension ref="A1:AS22"/>
  <sheetViews>
    <sheetView zoomScaleSheetLayoutView="70" workbookViewId="0">
      <selection activeCell="D42" sqref="D42:F43"/>
    </sheetView>
  </sheetViews>
  <sheetFormatPr defaultRowHeight="14.25"/>
  <cols>
    <col min="1" max="1" width="9.140625" style="555"/>
    <col min="2" max="2" width="11.28515625" style="555" customWidth="1"/>
    <col min="3" max="19" width="10.7109375" style="555" customWidth="1"/>
    <col min="20" max="20" width="12.28515625" style="555" customWidth="1"/>
    <col min="21" max="257" width="9.140625" style="555"/>
    <col min="258" max="258" width="11.28515625" style="555" customWidth="1"/>
    <col min="259" max="259" width="15.42578125" style="555" customWidth="1"/>
    <col min="260" max="260" width="14.85546875" style="555" customWidth="1"/>
    <col min="261" max="261" width="11.85546875" style="555" customWidth="1"/>
    <col min="262" max="262" width="9.85546875" style="555" customWidth="1"/>
    <col min="263" max="263" width="12.7109375" style="555" customWidth="1"/>
    <col min="264" max="265" width="11" style="555" customWidth="1"/>
    <col min="266" max="266" width="14.140625" style="555" customWidth="1"/>
    <col min="267" max="267" width="9.42578125" style="555" customWidth="1"/>
    <col min="268" max="268" width="13.140625" style="555" customWidth="1"/>
    <col min="269" max="269" width="9.7109375" style="555" customWidth="1"/>
    <col min="270" max="270" width="9.5703125" style="555" customWidth="1"/>
    <col min="271" max="271" width="12.7109375" style="555" customWidth="1"/>
    <col min="272" max="272" width="13.28515625" style="555" customWidth="1"/>
    <col min="273" max="273" width="11.28515625" style="555" customWidth="1"/>
    <col min="274" max="274" width="9.28515625" style="555" customWidth="1"/>
    <col min="275" max="275" width="9.140625" style="555"/>
    <col min="276" max="276" width="12.28515625" style="555" customWidth="1"/>
    <col min="277" max="513" width="9.140625" style="555"/>
    <col min="514" max="514" width="11.28515625" style="555" customWidth="1"/>
    <col min="515" max="515" width="15.42578125" style="555" customWidth="1"/>
    <col min="516" max="516" width="14.85546875" style="555" customWidth="1"/>
    <col min="517" max="517" width="11.85546875" style="555" customWidth="1"/>
    <col min="518" max="518" width="9.85546875" style="555" customWidth="1"/>
    <col min="519" max="519" width="12.7109375" style="555" customWidth="1"/>
    <col min="520" max="521" width="11" style="555" customWidth="1"/>
    <col min="522" max="522" width="14.140625" style="555" customWidth="1"/>
    <col min="523" max="523" width="9.42578125" style="555" customWidth="1"/>
    <col min="524" max="524" width="13.140625" style="555" customWidth="1"/>
    <col min="525" max="525" width="9.7109375" style="555" customWidth="1"/>
    <col min="526" max="526" width="9.5703125" style="555" customWidth="1"/>
    <col min="527" max="527" width="12.7109375" style="555" customWidth="1"/>
    <col min="528" max="528" width="13.28515625" style="555" customWidth="1"/>
    <col min="529" max="529" width="11.28515625" style="555" customWidth="1"/>
    <col min="530" max="530" width="9.28515625" style="555" customWidth="1"/>
    <col min="531" max="531" width="9.140625" style="555"/>
    <col min="532" max="532" width="12.28515625" style="555" customWidth="1"/>
    <col min="533" max="769" width="9.140625" style="555"/>
    <col min="770" max="770" width="11.28515625" style="555" customWidth="1"/>
    <col min="771" max="771" width="15.42578125" style="555" customWidth="1"/>
    <col min="772" max="772" width="14.85546875" style="555" customWidth="1"/>
    <col min="773" max="773" width="11.85546875" style="555" customWidth="1"/>
    <col min="774" max="774" width="9.85546875" style="555" customWidth="1"/>
    <col min="775" max="775" width="12.7109375" style="555" customWidth="1"/>
    <col min="776" max="777" width="11" style="555" customWidth="1"/>
    <col min="778" max="778" width="14.140625" style="555" customWidth="1"/>
    <col min="779" max="779" width="9.42578125" style="555" customWidth="1"/>
    <col min="780" max="780" width="13.140625" style="555" customWidth="1"/>
    <col min="781" max="781" width="9.7109375" style="555" customWidth="1"/>
    <col min="782" max="782" width="9.5703125" style="555" customWidth="1"/>
    <col min="783" max="783" width="12.7109375" style="555" customWidth="1"/>
    <col min="784" max="784" width="13.28515625" style="555" customWidth="1"/>
    <col min="785" max="785" width="11.28515625" style="555" customWidth="1"/>
    <col min="786" max="786" width="9.28515625" style="555" customWidth="1"/>
    <col min="787" max="787" width="9.140625" style="555"/>
    <col min="788" max="788" width="12.28515625" style="555" customWidth="1"/>
    <col min="789" max="1025" width="9.140625" style="555"/>
    <col min="1026" max="1026" width="11.28515625" style="555" customWidth="1"/>
    <col min="1027" max="1027" width="15.42578125" style="555" customWidth="1"/>
    <col min="1028" max="1028" width="14.85546875" style="555" customWidth="1"/>
    <col min="1029" max="1029" width="11.85546875" style="555" customWidth="1"/>
    <col min="1030" max="1030" width="9.85546875" style="555" customWidth="1"/>
    <col min="1031" max="1031" width="12.7109375" style="555" customWidth="1"/>
    <col min="1032" max="1033" width="11" style="555" customWidth="1"/>
    <col min="1034" max="1034" width="14.140625" style="555" customWidth="1"/>
    <col min="1035" max="1035" width="9.42578125" style="555" customWidth="1"/>
    <col min="1036" max="1036" width="13.140625" style="555" customWidth="1"/>
    <col min="1037" max="1037" width="9.7109375" style="555" customWidth="1"/>
    <col min="1038" max="1038" width="9.5703125" style="555" customWidth="1"/>
    <col min="1039" max="1039" width="12.7109375" style="555" customWidth="1"/>
    <col min="1040" max="1040" width="13.28515625" style="555" customWidth="1"/>
    <col min="1041" max="1041" width="11.28515625" style="555" customWidth="1"/>
    <col min="1042" max="1042" width="9.28515625" style="555" customWidth="1"/>
    <col min="1043" max="1043" width="9.140625" style="555"/>
    <col min="1044" max="1044" width="12.28515625" style="555" customWidth="1"/>
    <col min="1045" max="1281" width="9.140625" style="555"/>
    <col min="1282" max="1282" width="11.28515625" style="555" customWidth="1"/>
    <col min="1283" max="1283" width="15.42578125" style="555" customWidth="1"/>
    <col min="1284" max="1284" width="14.85546875" style="555" customWidth="1"/>
    <col min="1285" max="1285" width="11.85546875" style="555" customWidth="1"/>
    <col min="1286" max="1286" width="9.85546875" style="555" customWidth="1"/>
    <col min="1287" max="1287" width="12.7109375" style="555" customWidth="1"/>
    <col min="1288" max="1289" width="11" style="555" customWidth="1"/>
    <col min="1290" max="1290" width="14.140625" style="555" customWidth="1"/>
    <col min="1291" max="1291" width="9.42578125" style="555" customWidth="1"/>
    <col min="1292" max="1292" width="13.140625" style="555" customWidth="1"/>
    <col min="1293" max="1293" width="9.7109375" style="555" customWidth="1"/>
    <col min="1294" max="1294" width="9.5703125" style="555" customWidth="1"/>
    <col min="1295" max="1295" width="12.7109375" style="555" customWidth="1"/>
    <col min="1296" max="1296" width="13.28515625" style="555" customWidth="1"/>
    <col min="1297" max="1297" width="11.28515625" style="555" customWidth="1"/>
    <col min="1298" max="1298" width="9.28515625" style="555" customWidth="1"/>
    <col min="1299" max="1299" width="9.140625" style="555"/>
    <col min="1300" max="1300" width="12.28515625" style="555" customWidth="1"/>
    <col min="1301" max="1537" width="9.140625" style="555"/>
    <col min="1538" max="1538" width="11.28515625" style="555" customWidth="1"/>
    <col min="1539" max="1539" width="15.42578125" style="555" customWidth="1"/>
    <col min="1540" max="1540" width="14.85546875" style="555" customWidth="1"/>
    <col min="1541" max="1541" width="11.85546875" style="555" customWidth="1"/>
    <col min="1542" max="1542" width="9.85546875" style="555" customWidth="1"/>
    <col min="1543" max="1543" width="12.7109375" style="555" customWidth="1"/>
    <col min="1544" max="1545" width="11" style="555" customWidth="1"/>
    <col min="1546" max="1546" width="14.140625" style="555" customWidth="1"/>
    <col min="1547" max="1547" width="9.42578125" style="555" customWidth="1"/>
    <col min="1548" max="1548" width="13.140625" style="555" customWidth="1"/>
    <col min="1549" max="1549" width="9.7109375" style="555" customWidth="1"/>
    <col min="1550" max="1550" width="9.5703125" style="555" customWidth="1"/>
    <col min="1551" max="1551" width="12.7109375" style="555" customWidth="1"/>
    <col min="1552" max="1552" width="13.28515625" style="555" customWidth="1"/>
    <col min="1553" max="1553" width="11.28515625" style="555" customWidth="1"/>
    <col min="1554" max="1554" width="9.28515625" style="555" customWidth="1"/>
    <col min="1555" max="1555" width="9.140625" style="555"/>
    <col min="1556" max="1556" width="12.28515625" style="555" customWidth="1"/>
    <col min="1557" max="1793" width="9.140625" style="555"/>
    <col min="1794" max="1794" width="11.28515625" style="555" customWidth="1"/>
    <col min="1795" max="1795" width="15.42578125" style="555" customWidth="1"/>
    <col min="1796" max="1796" width="14.85546875" style="555" customWidth="1"/>
    <col min="1797" max="1797" width="11.85546875" style="555" customWidth="1"/>
    <col min="1798" max="1798" width="9.85546875" style="555" customWidth="1"/>
    <col min="1799" max="1799" width="12.7109375" style="555" customWidth="1"/>
    <col min="1800" max="1801" width="11" style="555" customWidth="1"/>
    <col min="1802" max="1802" width="14.140625" style="555" customWidth="1"/>
    <col min="1803" max="1803" width="9.42578125" style="555" customWidth="1"/>
    <col min="1804" max="1804" width="13.140625" style="555" customWidth="1"/>
    <col min="1805" max="1805" width="9.7109375" style="555" customWidth="1"/>
    <col min="1806" max="1806" width="9.5703125" style="555" customWidth="1"/>
    <col min="1807" max="1807" width="12.7109375" style="555" customWidth="1"/>
    <col min="1808" max="1808" width="13.28515625" style="555" customWidth="1"/>
    <col min="1809" max="1809" width="11.28515625" style="555" customWidth="1"/>
    <col min="1810" max="1810" width="9.28515625" style="555" customWidth="1"/>
    <col min="1811" max="1811" width="9.140625" style="555"/>
    <col min="1812" max="1812" width="12.28515625" style="555" customWidth="1"/>
    <col min="1813" max="2049" width="9.140625" style="555"/>
    <col min="2050" max="2050" width="11.28515625" style="555" customWidth="1"/>
    <col min="2051" max="2051" width="15.42578125" style="555" customWidth="1"/>
    <col min="2052" max="2052" width="14.85546875" style="555" customWidth="1"/>
    <col min="2053" max="2053" width="11.85546875" style="555" customWidth="1"/>
    <col min="2054" max="2054" width="9.85546875" style="555" customWidth="1"/>
    <col min="2055" max="2055" width="12.7109375" style="555" customWidth="1"/>
    <col min="2056" max="2057" width="11" style="555" customWidth="1"/>
    <col min="2058" max="2058" width="14.140625" style="555" customWidth="1"/>
    <col min="2059" max="2059" width="9.42578125" style="555" customWidth="1"/>
    <col min="2060" max="2060" width="13.140625" style="555" customWidth="1"/>
    <col min="2061" max="2061" width="9.7109375" style="555" customWidth="1"/>
    <col min="2062" max="2062" width="9.5703125" style="555" customWidth="1"/>
    <col min="2063" max="2063" width="12.7109375" style="555" customWidth="1"/>
    <col min="2064" max="2064" width="13.28515625" style="555" customWidth="1"/>
    <col min="2065" max="2065" width="11.28515625" style="555" customWidth="1"/>
    <col min="2066" max="2066" width="9.28515625" style="555" customWidth="1"/>
    <col min="2067" max="2067" width="9.140625" style="555"/>
    <col min="2068" max="2068" width="12.28515625" style="555" customWidth="1"/>
    <col min="2069" max="2305" width="9.140625" style="555"/>
    <col min="2306" max="2306" width="11.28515625" style="555" customWidth="1"/>
    <col min="2307" max="2307" width="15.42578125" style="555" customWidth="1"/>
    <col min="2308" max="2308" width="14.85546875" style="555" customWidth="1"/>
    <col min="2309" max="2309" width="11.85546875" style="555" customWidth="1"/>
    <col min="2310" max="2310" width="9.85546875" style="555" customWidth="1"/>
    <col min="2311" max="2311" width="12.7109375" style="555" customWidth="1"/>
    <col min="2312" max="2313" width="11" style="555" customWidth="1"/>
    <col min="2314" max="2314" width="14.140625" style="555" customWidth="1"/>
    <col min="2315" max="2315" width="9.42578125" style="555" customWidth="1"/>
    <col min="2316" max="2316" width="13.140625" style="555" customWidth="1"/>
    <col min="2317" max="2317" width="9.7109375" style="555" customWidth="1"/>
    <col min="2318" max="2318" width="9.5703125" style="555" customWidth="1"/>
    <col min="2319" max="2319" width="12.7109375" style="555" customWidth="1"/>
    <col min="2320" max="2320" width="13.28515625" style="555" customWidth="1"/>
    <col min="2321" max="2321" width="11.28515625" style="555" customWidth="1"/>
    <col min="2322" max="2322" width="9.28515625" style="555" customWidth="1"/>
    <col min="2323" max="2323" width="9.140625" style="555"/>
    <col min="2324" max="2324" width="12.28515625" style="555" customWidth="1"/>
    <col min="2325" max="2561" width="9.140625" style="555"/>
    <col min="2562" max="2562" width="11.28515625" style="555" customWidth="1"/>
    <col min="2563" max="2563" width="15.42578125" style="555" customWidth="1"/>
    <col min="2564" max="2564" width="14.85546875" style="555" customWidth="1"/>
    <col min="2565" max="2565" width="11.85546875" style="555" customWidth="1"/>
    <col min="2566" max="2566" width="9.85546875" style="555" customWidth="1"/>
    <col min="2567" max="2567" width="12.7109375" style="555" customWidth="1"/>
    <col min="2568" max="2569" width="11" style="555" customWidth="1"/>
    <col min="2570" max="2570" width="14.140625" style="555" customWidth="1"/>
    <col min="2571" max="2571" width="9.42578125" style="555" customWidth="1"/>
    <col min="2572" max="2572" width="13.140625" style="555" customWidth="1"/>
    <col min="2573" max="2573" width="9.7109375" style="555" customWidth="1"/>
    <col min="2574" max="2574" width="9.5703125" style="555" customWidth="1"/>
    <col min="2575" max="2575" width="12.7109375" style="555" customWidth="1"/>
    <col min="2576" max="2576" width="13.28515625" style="555" customWidth="1"/>
    <col min="2577" max="2577" width="11.28515625" style="555" customWidth="1"/>
    <col min="2578" max="2578" width="9.28515625" style="555" customWidth="1"/>
    <col min="2579" max="2579" width="9.140625" style="555"/>
    <col min="2580" max="2580" width="12.28515625" style="555" customWidth="1"/>
    <col min="2581" max="2817" width="9.140625" style="555"/>
    <col min="2818" max="2818" width="11.28515625" style="555" customWidth="1"/>
    <col min="2819" max="2819" width="15.42578125" style="555" customWidth="1"/>
    <col min="2820" max="2820" width="14.85546875" style="555" customWidth="1"/>
    <col min="2821" max="2821" width="11.85546875" style="555" customWidth="1"/>
    <col min="2822" max="2822" width="9.85546875" style="555" customWidth="1"/>
    <col min="2823" max="2823" width="12.7109375" style="555" customWidth="1"/>
    <col min="2824" max="2825" width="11" style="555" customWidth="1"/>
    <col min="2826" max="2826" width="14.140625" style="555" customWidth="1"/>
    <col min="2827" max="2827" width="9.42578125" style="555" customWidth="1"/>
    <col min="2828" max="2828" width="13.140625" style="555" customWidth="1"/>
    <col min="2829" max="2829" width="9.7109375" style="555" customWidth="1"/>
    <col min="2830" max="2830" width="9.5703125" style="555" customWidth="1"/>
    <col min="2831" max="2831" width="12.7109375" style="555" customWidth="1"/>
    <col min="2832" max="2832" width="13.28515625" style="555" customWidth="1"/>
    <col min="2833" max="2833" width="11.28515625" style="555" customWidth="1"/>
    <col min="2834" max="2834" width="9.28515625" style="555" customWidth="1"/>
    <col min="2835" max="2835" width="9.140625" style="555"/>
    <col min="2836" max="2836" width="12.28515625" style="555" customWidth="1"/>
    <col min="2837" max="3073" width="9.140625" style="555"/>
    <col min="3074" max="3074" width="11.28515625" style="555" customWidth="1"/>
    <col min="3075" max="3075" width="15.42578125" style="555" customWidth="1"/>
    <col min="3076" max="3076" width="14.85546875" style="555" customWidth="1"/>
    <col min="3077" max="3077" width="11.85546875" style="555" customWidth="1"/>
    <col min="3078" max="3078" width="9.85546875" style="555" customWidth="1"/>
    <col min="3079" max="3079" width="12.7109375" style="555" customWidth="1"/>
    <col min="3080" max="3081" width="11" style="555" customWidth="1"/>
    <col min="3082" max="3082" width="14.140625" style="555" customWidth="1"/>
    <col min="3083" max="3083" width="9.42578125" style="555" customWidth="1"/>
    <col min="3084" max="3084" width="13.140625" style="555" customWidth="1"/>
    <col min="3085" max="3085" width="9.7109375" style="555" customWidth="1"/>
    <col min="3086" max="3086" width="9.5703125" style="555" customWidth="1"/>
    <col min="3087" max="3087" width="12.7109375" style="555" customWidth="1"/>
    <col min="3088" max="3088" width="13.28515625" style="555" customWidth="1"/>
    <col min="3089" max="3089" width="11.28515625" style="555" customWidth="1"/>
    <col min="3090" max="3090" width="9.28515625" style="555" customWidth="1"/>
    <col min="3091" max="3091" width="9.140625" style="555"/>
    <col min="3092" max="3092" width="12.28515625" style="555" customWidth="1"/>
    <col min="3093" max="3329" width="9.140625" style="555"/>
    <col min="3330" max="3330" width="11.28515625" style="555" customWidth="1"/>
    <col min="3331" max="3331" width="15.42578125" style="555" customWidth="1"/>
    <col min="3332" max="3332" width="14.85546875" style="555" customWidth="1"/>
    <col min="3333" max="3333" width="11.85546875" style="555" customWidth="1"/>
    <col min="3334" max="3334" width="9.85546875" style="555" customWidth="1"/>
    <col min="3335" max="3335" width="12.7109375" style="555" customWidth="1"/>
    <col min="3336" max="3337" width="11" style="555" customWidth="1"/>
    <col min="3338" max="3338" width="14.140625" style="555" customWidth="1"/>
    <col min="3339" max="3339" width="9.42578125" style="555" customWidth="1"/>
    <col min="3340" max="3340" width="13.140625" style="555" customWidth="1"/>
    <col min="3341" max="3341" width="9.7109375" style="555" customWidth="1"/>
    <col min="3342" max="3342" width="9.5703125" style="555" customWidth="1"/>
    <col min="3343" max="3343" width="12.7109375" style="555" customWidth="1"/>
    <col min="3344" max="3344" width="13.28515625" style="555" customWidth="1"/>
    <col min="3345" max="3345" width="11.28515625" style="555" customWidth="1"/>
    <col min="3346" max="3346" width="9.28515625" style="555" customWidth="1"/>
    <col min="3347" max="3347" width="9.140625" style="555"/>
    <col min="3348" max="3348" width="12.28515625" style="555" customWidth="1"/>
    <col min="3349" max="3585" width="9.140625" style="555"/>
    <col min="3586" max="3586" width="11.28515625" style="555" customWidth="1"/>
    <col min="3587" max="3587" width="15.42578125" style="555" customWidth="1"/>
    <col min="3588" max="3588" width="14.85546875" style="555" customWidth="1"/>
    <col min="3589" max="3589" width="11.85546875" style="555" customWidth="1"/>
    <col min="3590" max="3590" width="9.85546875" style="555" customWidth="1"/>
    <col min="3591" max="3591" width="12.7109375" style="555" customWidth="1"/>
    <col min="3592" max="3593" width="11" style="555" customWidth="1"/>
    <col min="3594" max="3594" width="14.140625" style="555" customWidth="1"/>
    <col min="3595" max="3595" width="9.42578125" style="555" customWidth="1"/>
    <col min="3596" max="3596" width="13.140625" style="555" customWidth="1"/>
    <col min="3597" max="3597" width="9.7109375" style="555" customWidth="1"/>
    <col min="3598" max="3598" width="9.5703125" style="555" customWidth="1"/>
    <col min="3599" max="3599" width="12.7109375" style="555" customWidth="1"/>
    <col min="3600" max="3600" width="13.28515625" style="555" customWidth="1"/>
    <col min="3601" max="3601" width="11.28515625" style="555" customWidth="1"/>
    <col min="3602" max="3602" width="9.28515625" style="555" customWidth="1"/>
    <col min="3603" max="3603" width="9.140625" style="555"/>
    <col min="3604" max="3604" width="12.28515625" style="555" customWidth="1"/>
    <col min="3605" max="3841" width="9.140625" style="555"/>
    <col min="3842" max="3842" width="11.28515625" style="555" customWidth="1"/>
    <col min="3843" max="3843" width="15.42578125" style="555" customWidth="1"/>
    <col min="3844" max="3844" width="14.85546875" style="555" customWidth="1"/>
    <col min="3845" max="3845" width="11.85546875" style="555" customWidth="1"/>
    <col min="3846" max="3846" width="9.85546875" style="555" customWidth="1"/>
    <col min="3847" max="3847" width="12.7109375" style="555" customWidth="1"/>
    <col min="3848" max="3849" width="11" style="555" customWidth="1"/>
    <col min="3850" max="3850" width="14.140625" style="555" customWidth="1"/>
    <col min="3851" max="3851" width="9.42578125" style="555" customWidth="1"/>
    <col min="3852" max="3852" width="13.140625" style="555" customWidth="1"/>
    <col min="3853" max="3853" width="9.7109375" style="555" customWidth="1"/>
    <col min="3854" max="3854" width="9.5703125" style="555" customWidth="1"/>
    <col min="3855" max="3855" width="12.7109375" style="555" customWidth="1"/>
    <col min="3856" max="3856" width="13.28515625" style="555" customWidth="1"/>
    <col min="3857" max="3857" width="11.28515625" style="555" customWidth="1"/>
    <col min="3858" max="3858" width="9.28515625" style="555" customWidth="1"/>
    <col min="3859" max="3859" width="9.140625" style="555"/>
    <col min="3860" max="3860" width="12.28515625" style="555" customWidth="1"/>
    <col min="3861" max="4097" width="9.140625" style="555"/>
    <col min="4098" max="4098" width="11.28515625" style="555" customWidth="1"/>
    <col min="4099" max="4099" width="15.42578125" style="555" customWidth="1"/>
    <col min="4100" max="4100" width="14.85546875" style="555" customWidth="1"/>
    <col min="4101" max="4101" width="11.85546875" style="555" customWidth="1"/>
    <col min="4102" max="4102" width="9.85546875" style="555" customWidth="1"/>
    <col min="4103" max="4103" width="12.7109375" style="555" customWidth="1"/>
    <col min="4104" max="4105" width="11" style="555" customWidth="1"/>
    <col min="4106" max="4106" width="14.140625" style="555" customWidth="1"/>
    <col min="4107" max="4107" width="9.42578125" style="555" customWidth="1"/>
    <col min="4108" max="4108" width="13.140625" style="555" customWidth="1"/>
    <col min="4109" max="4109" width="9.7109375" style="555" customWidth="1"/>
    <col min="4110" max="4110" width="9.5703125" style="555" customWidth="1"/>
    <col min="4111" max="4111" width="12.7109375" style="555" customWidth="1"/>
    <col min="4112" max="4112" width="13.28515625" style="555" customWidth="1"/>
    <col min="4113" max="4113" width="11.28515625" style="555" customWidth="1"/>
    <col min="4114" max="4114" width="9.28515625" style="555" customWidth="1"/>
    <col min="4115" max="4115" width="9.140625" style="555"/>
    <col min="4116" max="4116" width="12.28515625" style="555" customWidth="1"/>
    <col min="4117" max="4353" width="9.140625" style="555"/>
    <col min="4354" max="4354" width="11.28515625" style="555" customWidth="1"/>
    <col min="4355" max="4355" width="15.42578125" style="555" customWidth="1"/>
    <col min="4356" max="4356" width="14.85546875" style="555" customWidth="1"/>
    <col min="4357" max="4357" width="11.85546875" style="555" customWidth="1"/>
    <col min="4358" max="4358" width="9.85546875" style="555" customWidth="1"/>
    <col min="4359" max="4359" width="12.7109375" style="555" customWidth="1"/>
    <col min="4360" max="4361" width="11" style="555" customWidth="1"/>
    <col min="4362" max="4362" width="14.140625" style="555" customWidth="1"/>
    <col min="4363" max="4363" width="9.42578125" style="555" customWidth="1"/>
    <col min="4364" max="4364" width="13.140625" style="555" customWidth="1"/>
    <col min="4365" max="4365" width="9.7109375" style="555" customWidth="1"/>
    <col min="4366" max="4366" width="9.5703125" style="555" customWidth="1"/>
    <col min="4367" max="4367" width="12.7109375" style="555" customWidth="1"/>
    <col min="4368" max="4368" width="13.28515625" style="555" customWidth="1"/>
    <col min="4369" max="4369" width="11.28515625" style="555" customWidth="1"/>
    <col min="4370" max="4370" width="9.28515625" style="555" customWidth="1"/>
    <col min="4371" max="4371" width="9.140625" style="555"/>
    <col min="4372" max="4372" width="12.28515625" style="555" customWidth="1"/>
    <col min="4373" max="4609" width="9.140625" style="555"/>
    <col min="4610" max="4610" width="11.28515625" style="555" customWidth="1"/>
    <col min="4611" max="4611" width="15.42578125" style="555" customWidth="1"/>
    <col min="4612" max="4612" width="14.85546875" style="555" customWidth="1"/>
    <col min="4613" max="4613" width="11.85546875" style="555" customWidth="1"/>
    <col min="4614" max="4614" width="9.85546875" style="555" customWidth="1"/>
    <col min="4615" max="4615" width="12.7109375" style="555" customWidth="1"/>
    <col min="4616" max="4617" width="11" style="555" customWidth="1"/>
    <col min="4618" max="4618" width="14.140625" style="555" customWidth="1"/>
    <col min="4619" max="4619" width="9.42578125" style="555" customWidth="1"/>
    <col min="4620" max="4620" width="13.140625" style="555" customWidth="1"/>
    <col min="4621" max="4621" width="9.7109375" style="555" customWidth="1"/>
    <col min="4622" max="4622" width="9.5703125" style="555" customWidth="1"/>
    <col min="4623" max="4623" width="12.7109375" style="555" customWidth="1"/>
    <col min="4624" max="4624" width="13.28515625" style="555" customWidth="1"/>
    <col min="4625" max="4625" width="11.28515625" style="555" customWidth="1"/>
    <col min="4626" max="4626" width="9.28515625" style="555" customWidth="1"/>
    <col min="4627" max="4627" width="9.140625" style="555"/>
    <col min="4628" max="4628" width="12.28515625" style="555" customWidth="1"/>
    <col min="4629" max="4865" width="9.140625" style="555"/>
    <col min="4866" max="4866" width="11.28515625" style="555" customWidth="1"/>
    <col min="4867" max="4867" width="15.42578125" style="555" customWidth="1"/>
    <col min="4868" max="4868" width="14.85546875" style="555" customWidth="1"/>
    <col min="4869" max="4869" width="11.85546875" style="555" customWidth="1"/>
    <col min="4870" max="4870" width="9.85546875" style="555" customWidth="1"/>
    <col min="4871" max="4871" width="12.7109375" style="555" customWidth="1"/>
    <col min="4872" max="4873" width="11" style="555" customWidth="1"/>
    <col min="4874" max="4874" width="14.140625" style="555" customWidth="1"/>
    <col min="4875" max="4875" width="9.42578125" style="555" customWidth="1"/>
    <col min="4876" max="4876" width="13.140625" style="555" customWidth="1"/>
    <col min="4877" max="4877" width="9.7109375" style="555" customWidth="1"/>
    <col min="4878" max="4878" width="9.5703125" style="555" customWidth="1"/>
    <col min="4879" max="4879" width="12.7109375" style="555" customWidth="1"/>
    <col min="4880" max="4880" width="13.28515625" style="555" customWidth="1"/>
    <col min="4881" max="4881" width="11.28515625" style="555" customWidth="1"/>
    <col min="4882" max="4882" width="9.28515625" style="555" customWidth="1"/>
    <col min="4883" max="4883" width="9.140625" style="555"/>
    <col min="4884" max="4884" width="12.28515625" style="555" customWidth="1"/>
    <col min="4885" max="5121" width="9.140625" style="555"/>
    <col min="5122" max="5122" width="11.28515625" style="555" customWidth="1"/>
    <col min="5123" max="5123" width="15.42578125" style="555" customWidth="1"/>
    <col min="5124" max="5124" width="14.85546875" style="555" customWidth="1"/>
    <col min="5125" max="5125" width="11.85546875" style="555" customWidth="1"/>
    <col min="5126" max="5126" width="9.85546875" style="555" customWidth="1"/>
    <col min="5127" max="5127" width="12.7109375" style="555" customWidth="1"/>
    <col min="5128" max="5129" width="11" style="555" customWidth="1"/>
    <col min="5130" max="5130" width="14.140625" style="555" customWidth="1"/>
    <col min="5131" max="5131" width="9.42578125" style="555" customWidth="1"/>
    <col min="5132" max="5132" width="13.140625" style="555" customWidth="1"/>
    <col min="5133" max="5133" width="9.7109375" style="555" customWidth="1"/>
    <col min="5134" max="5134" width="9.5703125" style="555" customWidth="1"/>
    <col min="5135" max="5135" width="12.7109375" style="555" customWidth="1"/>
    <col min="5136" max="5136" width="13.28515625" style="555" customWidth="1"/>
    <col min="5137" max="5137" width="11.28515625" style="555" customWidth="1"/>
    <col min="5138" max="5138" width="9.28515625" style="555" customWidth="1"/>
    <col min="5139" max="5139" width="9.140625" style="555"/>
    <col min="5140" max="5140" width="12.28515625" style="555" customWidth="1"/>
    <col min="5141" max="5377" width="9.140625" style="555"/>
    <col min="5378" max="5378" width="11.28515625" style="555" customWidth="1"/>
    <col min="5379" max="5379" width="15.42578125" style="555" customWidth="1"/>
    <col min="5380" max="5380" width="14.85546875" style="555" customWidth="1"/>
    <col min="5381" max="5381" width="11.85546875" style="555" customWidth="1"/>
    <col min="5382" max="5382" width="9.85546875" style="555" customWidth="1"/>
    <col min="5383" max="5383" width="12.7109375" style="555" customWidth="1"/>
    <col min="5384" max="5385" width="11" style="555" customWidth="1"/>
    <col min="5386" max="5386" width="14.140625" style="555" customWidth="1"/>
    <col min="5387" max="5387" width="9.42578125" style="555" customWidth="1"/>
    <col min="5388" max="5388" width="13.140625" style="555" customWidth="1"/>
    <col min="5389" max="5389" width="9.7109375" style="555" customWidth="1"/>
    <col min="5390" max="5390" width="9.5703125" style="555" customWidth="1"/>
    <col min="5391" max="5391" width="12.7109375" style="555" customWidth="1"/>
    <col min="5392" max="5392" width="13.28515625" style="555" customWidth="1"/>
    <col min="5393" max="5393" width="11.28515625" style="555" customWidth="1"/>
    <col min="5394" max="5394" width="9.28515625" style="555" customWidth="1"/>
    <col min="5395" max="5395" width="9.140625" style="555"/>
    <col min="5396" max="5396" width="12.28515625" style="555" customWidth="1"/>
    <col min="5397" max="5633" width="9.140625" style="555"/>
    <col min="5634" max="5634" width="11.28515625" style="555" customWidth="1"/>
    <col min="5635" max="5635" width="15.42578125" style="555" customWidth="1"/>
    <col min="5636" max="5636" width="14.85546875" style="555" customWidth="1"/>
    <col min="5637" max="5637" width="11.85546875" style="555" customWidth="1"/>
    <col min="5638" max="5638" width="9.85546875" style="555" customWidth="1"/>
    <col min="5639" max="5639" width="12.7109375" style="555" customWidth="1"/>
    <col min="5640" max="5641" width="11" style="555" customWidth="1"/>
    <col min="5642" max="5642" width="14.140625" style="555" customWidth="1"/>
    <col min="5643" max="5643" width="9.42578125" style="555" customWidth="1"/>
    <col min="5644" max="5644" width="13.140625" style="555" customWidth="1"/>
    <col min="5645" max="5645" width="9.7109375" style="555" customWidth="1"/>
    <col min="5646" max="5646" width="9.5703125" style="555" customWidth="1"/>
    <col min="5647" max="5647" width="12.7109375" style="555" customWidth="1"/>
    <col min="5648" max="5648" width="13.28515625" style="555" customWidth="1"/>
    <col min="5649" max="5649" width="11.28515625" style="555" customWidth="1"/>
    <col min="5650" max="5650" width="9.28515625" style="555" customWidth="1"/>
    <col min="5651" max="5651" width="9.140625" style="555"/>
    <col min="5652" max="5652" width="12.28515625" style="555" customWidth="1"/>
    <col min="5653" max="5889" width="9.140625" style="555"/>
    <col min="5890" max="5890" width="11.28515625" style="555" customWidth="1"/>
    <col min="5891" max="5891" width="15.42578125" style="555" customWidth="1"/>
    <col min="5892" max="5892" width="14.85546875" style="555" customWidth="1"/>
    <col min="5893" max="5893" width="11.85546875" style="555" customWidth="1"/>
    <col min="5894" max="5894" width="9.85546875" style="555" customWidth="1"/>
    <col min="5895" max="5895" width="12.7109375" style="555" customWidth="1"/>
    <col min="5896" max="5897" width="11" style="555" customWidth="1"/>
    <col min="5898" max="5898" width="14.140625" style="555" customWidth="1"/>
    <col min="5899" max="5899" width="9.42578125" style="555" customWidth="1"/>
    <col min="5900" max="5900" width="13.140625" style="555" customWidth="1"/>
    <col min="5901" max="5901" width="9.7109375" style="555" customWidth="1"/>
    <col min="5902" max="5902" width="9.5703125" style="555" customWidth="1"/>
    <col min="5903" max="5903" width="12.7109375" style="555" customWidth="1"/>
    <col min="5904" max="5904" width="13.28515625" style="555" customWidth="1"/>
    <col min="5905" max="5905" width="11.28515625" style="555" customWidth="1"/>
    <col min="5906" max="5906" width="9.28515625" style="555" customWidth="1"/>
    <col min="5907" max="5907" width="9.140625" style="555"/>
    <col min="5908" max="5908" width="12.28515625" style="555" customWidth="1"/>
    <col min="5909" max="6145" width="9.140625" style="555"/>
    <col min="6146" max="6146" width="11.28515625" style="555" customWidth="1"/>
    <col min="6147" max="6147" width="15.42578125" style="555" customWidth="1"/>
    <col min="6148" max="6148" width="14.85546875" style="555" customWidth="1"/>
    <col min="6149" max="6149" width="11.85546875" style="555" customWidth="1"/>
    <col min="6150" max="6150" width="9.85546875" style="555" customWidth="1"/>
    <col min="6151" max="6151" width="12.7109375" style="555" customWidth="1"/>
    <col min="6152" max="6153" width="11" style="555" customWidth="1"/>
    <col min="6154" max="6154" width="14.140625" style="555" customWidth="1"/>
    <col min="6155" max="6155" width="9.42578125" style="555" customWidth="1"/>
    <col min="6156" max="6156" width="13.140625" style="555" customWidth="1"/>
    <col min="6157" max="6157" width="9.7109375" style="555" customWidth="1"/>
    <col min="6158" max="6158" width="9.5703125" style="555" customWidth="1"/>
    <col min="6159" max="6159" width="12.7109375" style="555" customWidth="1"/>
    <col min="6160" max="6160" width="13.28515625" style="555" customWidth="1"/>
    <col min="6161" max="6161" width="11.28515625" style="555" customWidth="1"/>
    <col min="6162" max="6162" width="9.28515625" style="555" customWidth="1"/>
    <col min="6163" max="6163" width="9.140625" style="555"/>
    <col min="6164" max="6164" width="12.28515625" style="555" customWidth="1"/>
    <col min="6165" max="6401" width="9.140625" style="555"/>
    <col min="6402" max="6402" width="11.28515625" style="555" customWidth="1"/>
    <col min="6403" max="6403" width="15.42578125" style="555" customWidth="1"/>
    <col min="6404" max="6404" width="14.85546875" style="555" customWidth="1"/>
    <col min="6405" max="6405" width="11.85546875" style="555" customWidth="1"/>
    <col min="6406" max="6406" width="9.85546875" style="555" customWidth="1"/>
    <col min="6407" max="6407" width="12.7109375" style="555" customWidth="1"/>
    <col min="6408" max="6409" width="11" style="555" customWidth="1"/>
    <col min="6410" max="6410" width="14.140625" style="555" customWidth="1"/>
    <col min="6411" max="6411" width="9.42578125" style="555" customWidth="1"/>
    <col min="6412" max="6412" width="13.140625" style="555" customWidth="1"/>
    <col min="6413" max="6413" width="9.7109375" style="555" customWidth="1"/>
    <col min="6414" max="6414" width="9.5703125" style="555" customWidth="1"/>
    <col min="6415" max="6415" width="12.7109375" style="555" customWidth="1"/>
    <col min="6416" max="6416" width="13.28515625" style="555" customWidth="1"/>
    <col min="6417" max="6417" width="11.28515625" style="555" customWidth="1"/>
    <col min="6418" max="6418" width="9.28515625" style="555" customWidth="1"/>
    <col min="6419" max="6419" width="9.140625" style="555"/>
    <col min="6420" max="6420" width="12.28515625" style="555" customWidth="1"/>
    <col min="6421" max="6657" width="9.140625" style="555"/>
    <col min="6658" max="6658" width="11.28515625" style="555" customWidth="1"/>
    <col min="6659" max="6659" width="15.42578125" style="555" customWidth="1"/>
    <col min="6660" max="6660" width="14.85546875" style="555" customWidth="1"/>
    <col min="6661" max="6661" width="11.85546875" style="555" customWidth="1"/>
    <col min="6662" max="6662" width="9.85546875" style="555" customWidth="1"/>
    <col min="6663" max="6663" width="12.7109375" style="555" customWidth="1"/>
    <col min="6664" max="6665" width="11" style="555" customWidth="1"/>
    <col min="6666" max="6666" width="14.140625" style="555" customWidth="1"/>
    <col min="6667" max="6667" width="9.42578125" style="555" customWidth="1"/>
    <col min="6668" max="6668" width="13.140625" style="555" customWidth="1"/>
    <col min="6669" max="6669" width="9.7109375" style="555" customWidth="1"/>
    <col min="6670" max="6670" width="9.5703125" style="555" customWidth="1"/>
    <col min="6671" max="6671" width="12.7109375" style="555" customWidth="1"/>
    <col min="6672" max="6672" width="13.28515625" style="555" customWidth="1"/>
    <col min="6673" max="6673" width="11.28515625" style="555" customWidth="1"/>
    <col min="6674" max="6674" width="9.28515625" style="555" customWidth="1"/>
    <col min="6675" max="6675" width="9.140625" style="555"/>
    <col min="6676" max="6676" width="12.28515625" style="555" customWidth="1"/>
    <col min="6677" max="6913" width="9.140625" style="555"/>
    <col min="6914" max="6914" width="11.28515625" style="555" customWidth="1"/>
    <col min="6915" max="6915" width="15.42578125" style="555" customWidth="1"/>
    <col min="6916" max="6916" width="14.85546875" style="555" customWidth="1"/>
    <col min="6917" max="6917" width="11.85546875" style="555" customWidth="1"/>
    <col min="6918" max="6918" width="9.85546875" style="555" customWidth="1"/>
    <col min="6919" max="6919" width="12.7109375" style="555" customWidth="1"/>
    <col min="6920" max="6921" width="11" style="555" customWidth="1"/>
    <col min="6922" max="6922" width="14.140625" style="555" customWidth="1"/>
    <col min="6923" max="6923" width="9.42578125" style="555" customWidth="1"/>
    <col min="6924" max="6924" width="13.140625" style="555" customWidth="1"/>
    <col min="6925" max="6925" width="9.7109375" style="555" customWidth="1"/>
    <col min="6926" max="6926" width="9.5703125" style="555" customWidth="1"/>
    <col min="6927" max="6927" width="12.7109375" style="555" customWidth="1"/>
    <col min="6928" max="6928" width="13.28515625" style="555" customWidth="1"/>
    <col min="6929" max="6929" width="11.28515625" style="555" customWidth="1"/>
    <col min="6930" max="6930" width="9.28515625" style="555" customWidth="1"/>
    <col min="6931" max="6931" width="9.140625" style="555"/>
    <col min="6932" max="6932" width="12.28515625" style="555" customWidth="1"/>
    <col min="6933" max="7169" width="9.140625" style="555"/>
    <col min="7170" max="7170" width="11.28515625" style="555" customWidth="1"/>
    <col min="7171" max="7171" width="15.42578125" style="555" customWidth="1"/>
    <col min="7172" max="7172" width="14.85546875" style="555" customWidth="1"/>
    <col min="7173" max="7173" width="11.85546875" style="555" customWidth="1"/>
    <col min="7174" max="7174" width="9.85546875" style="555" customWidth="1"/>
    <col min="7175" max="7175" width="12.7109375" style="555" customWidth="1"/>
    <col min="7176" max="7177" width="11" style="555" customWidth="1"/>
    <col min="7178" max="7178" width="14.140625" style="555" customWidth="1"/>
    <col min="7179" max="7179" width="9.42578125" style="555" customWidth="1"/>
    <col min="7180" max="7180" width="13.140625" style="555" customWidth="1"/>
    <col min="7181" max="7181" width="9.7109375" style="555" customWidth="1"/>
    <col min="7182" max="7182" width="9.5703125" style="555" customWidth="1"/>
    <col min="7183" max="7183" width="12.7109375" style="555" customWidth="1"/>
    <col min="7184" max="7184" width="13.28515625" style="555" customWidth="1"/>
    <col min="7185" max="7185" width="11.28515625" style="555" customWidth="1"/>
    <col min="7186" max="7186" width="9.28515625" style="555" customWidth="1"/>
    <col min="7187" max="7187" width="9.140625" style="555"/>
    <col min="7188" max="7188" width="12.28515625" style="555" customWidth="1"/>
    <col min="7189" max="7425" width="9.140625" style="555"/>
    <col min="7426" max="7426" width="11.28515625" style="555" customWidth="1"/>
    <col min="7427" max="7427" width="15.42578125" style="555" customWidth="1"/>
    <col min="7428" max="7428" width="14.85546875" style="555" customWidth="1"/>
    <col min="7429" max="7429" width="11.85546875" style="555" customWidth="1"/>
    <col min="7430" max="7430" width="9.85546875" style="555" customWidth="1"/>
    <col min="7431" max="7431" width="12.7109375" style="555" customWidth="1"/>
    <col min="7432" max="7433" width="11" style="555" customWidth="1"/>
    <col min="7434" max="7434" width="14.140625" style="555" customWidth="1"/>
    <col min="7435" max="7435" width="9.42578125" style="555" customWidth="1"/>
    <col min="7436" max="7436" width="13.140625" style="555" customWidth="1"/>
    <col min="7437" max="7437" width="9.7109375" style="555" customWidth="1"/>
    <col min="7438" max="7438" width="9.5703125" style="555" customWidth="1"/>
    <col min="7439" max="7439" width="12.7109375" style="555" customWidth="1"/>
    <col min="7440" max="7440" width="13.28515625" style="555" customWidth="1"/>
    <col min="7441" max="7441" width="11.28515625" style="555" customWidth="1"/>
    <col min="7442" max="7442" width="9.28515625" style="555" customWidth="1"/>
    <col min="7443" max="7443" width="9.140625" style="555"/>
    <col min="7444" max="7444" width="12.28515625" style="555" customWidth="1"/>
    <col min="7445" max="7681" width="9.140625" style="555"/>
    <col min="7682" max="7682" width="11.28515625" style="555" customWidth="1"/>
    <col min="7683" max="7683" width="15.42578125" style="555" customWidth="1"/>
    <col min="7684" max="7684" width="14.85546875" style="555" customWidth="1"/>
    <col min="7685" max="7685" width="11.85546875" style="555" customWidth="1"/>
    <col min="7686" max="7686" width="9.85546875" style="555" customWidth="1"/>
    <col min="7687" max="7687" width="12.7109375" style="555" customWidth="1"/>
    <col min="7688" max="7689" width="11" style="555" customWidth="1"/>
    <col min="7690" max="7690" width="14.140625" style="555" customWidth="1"/>
    <col min="7691" max="7691" width="9.42578125" style="555" customWidth="1"/>
    <col min="7692" max="7692" width="13.140625" style="555" customWidth="1"/>
    <col min="7693" max="7693" width="9.7109375" style="555" customWidth="1"/>
    <col min="7694" max="7694" width="9.5703125" style="555" customWidth="1"/>
    <col min="7695" max="7695" width="12.7109375" style="555" customWidth="1"/>
    <col min="7696" max="7696" width="13.28515625" style="555" customWidth="1"/>
    <col min="7697" max="7697" width="11.28515625" style="555" customWidth="1"/>
    <col min="7698" max="7698" width="9.28515625" style="555" customWidth="1"/>
    <col min="7699" max="7699" width="9.140625" style="555"/>
    <col min="7700" max="7700" width="12.28515625" style="555" customWidth="1"/>
    <col min="7701" max="7937" width="9.140625" style="555"/>
    <col min="7938" max="7938" width="11.28515625" style="555" customWidth="1"/>
    <col min="7939" max="7939" width="15.42578125" style="555" customWidth="1"/>
    <col min="7940" max="7940" width="14.85546875" style="555" customWidth="1"/>
    <col min="7941" max="7941" width="11.85546875" style="555" customWidth="1"/>
    <col min="7942" max="7942" width="9.85546875" style="555" customWidth="1"/>
    <col min="7943" max="7943" width="12.7109375" style="555" customWidth="1"/>
    <col min="7944" max="7945" width="11" style="555" customWidth="1"/>
    <col min="7946" max="7946" width="14.140625" style="555" customWidth="1"/>
    <col min="7947" max="7947" width="9.42578125" style="555" customWidth="1"/>
    <col min="7948" max="7948" width="13.140625" style="555" customWidth="1"/>
    <col min="7949" max="7949" width="9.7109375" style="555" customWidth="1"/>
    <col min="7950" max="7950" width="9.5703125" style="555" customWidth="1"/>
    <col min="7951" max="7951" width="12.7109375" style="555" customWidth="1"/>
    <col min="7952" max="7952" width="13.28515625" style="555" customWidth="1"/>
    <col min="7953" max="7953" width="11.28515625" style="555" customWidth="1"/>
    <col min="7954" max="7954" width="9.28515625" style="555" customWidth="1"/>
    <col min="7955" max="7955" width="9.140625" style="555"/>
    <col min="7956" max="7956" width="12.28515625" style="555" customWidth="1"/>
    <col min="7957" max="8193" width="9.140625" style="555"/>
    <col min="8194" max="8194" width="11.28515625" style="555" customWidth="1"/>
    <col min="8195" max="8195" width="15.42578125" style="555" customWidth="1"/>
    <col min="8196" max="8196" width="14.85546875" style="555" customWidth="1"/>
    <col min="8197" max="8197" width="11.85546875" style="555" customWidth="1"/>
    <col min="8198" max="8198" width="9.85546875" style="555" customWidth="1"/>
    <col min="8199" max="8199" width="12.7109375" style="555" customWidth="1"/>
    <col min="8200" max="8201" width="11" style="555" customWidth="1"/>
    <col min="8202" max="8202" width="14.140625" style="555" customWidth="1"/>
    <col min="8203" max="8203" width="9.42578125" style="555" customWidth="1"/>
    <col min="8204" max="8204" width="13.140625" style="555" customWidth="1"/>
    <col min="8205" max="8205" width="9.7109375" style="555" customWidth="1"/>
    <col min="8206" max="8206" width="9.5703125" style="555" customWidth="1"/>
    <col min="8207" max="8207" width="12.7109375" style="555" customWidth="1"/>
    <col min="8208" max="8208" width="13.28515625" style="555" customWidth="1"/>
    <col min="8209" max="8209" width="11.28515625" style="555" customWidth="1"/>
    <col min="8210" max="8210" width="9.28515625" style="555" customWidth="1"/>
    <col min="8211" max="8211" width="9.140625" style="555"/>
    <col min="8212" max="8212" width="12.28515625" style="555" customWidth="1"/>
    <col min="8213" max="8449" width="9.140625" style="555"/>
    <col min="8450" max="8450" width="11.28515625" style="555" customWidth="1"/>
    <col min="8451" max="8451" width="15.42578125" style="555" customWidth="1"/>
    <col min="8452" max="8452" width="14.85546875" style="555" customWidth="1"/>
    <col min="8453" max="8453" width="11.85546875" style="555" customWidth="1"/>
    <col min="8454" max="8454" width="9.85546875" style="555" customWidth="1"/>
    <col min="8455" max="8455" width="12.7109375" style="555" customWidth="1"/>
    <col min="8456" max="8457" width="11" style="555" customWidth="1"/>
    <col min="8458" max="8458" width="14.140625" style="555" customWidth="1"/>
    <col min="8459" max="8459" width="9.42578125" style="555" customWidth="1"/>
    <col min="8460" max="8460" width="13.140625" style="555" customWidth="1"/>
    <col min="8461" max="8461" width="9.7109375" style="555" customWidth="1"/>
    <col min="8462" max="8462" width="9.5703125" style="555" customWidth="1"/>
    <col min="8463" max="8463" width="12.7109375" style="555" customWidth="1"/>
    <col min="8464" max="8464" width="13.28515625" style="555" customWidth="1"/>
    <col min="8465" max="8465" width="11.28515625" style="555" customWidth="1"/>
    <col min="8466" max="8466" width="9.28515625" style="555" customWidth="1"/>
    <col min="8467" max="8467" width="9.140625" style="555"/>
    <col min="8468" max="8468" width="12.28515625" style="555" customWidth="1"/>
    <col min="8469" max="8705" width="9.140625" style="555"/>
    <col min="8706" max="8706" width="11.28515625" style="555" customWidth="1"/>
    <col min="8707" max="8707" width="15.42578125" style="555" customWidth="1"/>
    <col min="8708" max="8708" width="14.85546875" style="555" customWidth="1"/>
    <col min="8709" max="8709" width="11.85546875" style="555" customWidth="1"/>
    <col min="8710" max="8710" width="9.85546875" style="555" customWidth="1"/>
    <col min="8711" max="8711" width="12.7109375" style="555" customWidth="1"/>
    <col min="8712" max="8713" width="11" style="555" customWidth="1"/>
    <col min="8714" max="8714" width="14.140625" style="555" customWidth="1"/>
    <col min="8715" max="8715" width="9.42578125" style="555" customWidth="1"/>
    <col min="8716" max="8716" width="13.140625" style="555" customWidth="1"/>
    <col min="8717" max="8717" width="9.7109375" style="555" customWidth="1"/>
    <col min="8718" max="8718" width="9.5703125" style="555" customWidth="1"/>
    <col min="8719" max="8719" width="12.7109375" style="555" customWidth="1"/>
    <col min="8720" max="8720" width="13.28515625" style="555" customWidth="1"/>
    <col min="8721" max="8721" width="11.28515625" style="555" customWidth="1"/>
    <col min="8722" max="8722" width="9.28515625" style="555" customWidth="1"/>
    <col min="8723" max="8723" width="9.140625" style="555"/>
    <col min="8724" max="8724" width="12.28515625" style="555" customWidth="1"/>
    <col min="8725" max="8961" width="9.140625" style="555"/>
    <col min="8962" max="8962" width="11.28515625" style="555" customWidth="1"/>
    <col min="8963" max="8963" width="15.42578125" style="555" customWidth="1"/>
    <col min="8964" max="8964" width="14.85546875" style="555" customWidth="1"/>
    <col min="8965" max="8965" width="11.85546875" style="555" customWidth="1"/>
    <col min="8966" max="8966" width="9.85546875" style="555" customWidth="1"/>
    <col min="8967" max="8967" width="12.7109375" style="555" customWidth="1"/>
    <col min="8968" max="8969" width="11" style="555" customWidth="1"/>
    <col min="8970" max="8970" width="14.140625" style="555" customWidth="1"/>
    <col min="8971" max="8971" width="9.42578125" style="555" customWidth="1"/>
    <col min="8972" max="8972" width="13.140625" style="555" customWidth="1"/>
    <col min="8973" max="8973" width="9.7109375" style="555" customWidth="1"/>
    <col min="8974" max="8974" width="9.5703125" style="555" customWidth="1"/>
    <col min="8975" max="8975" width="12.7109375" style="555" customWidth="1"/>
    <col min="8976" max="8976" width="13.28515625" style="555" customWidth="1"/>
    <col min="8977" max="8977" width="11.28515625" style="555" customWidth="1"/>
    <col min="8978" max="8978" width="9.28515625" style="555" customWidth="1"/>
    <col min="8979" max="8979" width="9.140625" style="555"/>
    <col min="8980" max="8980" width="12.28515625" style="555" customWidth="1"/>
    <col min="8981" max="9217" width="9.140625" style="555"/>
    <col min="9218" max="9218" width="11.28515625" style="555" customWidth="1"/>
    <col min="9219" max="9219" width="15.42578125" style="555" customWidth="1"/>
    <col min="9220" max="9220" width="14.85546875" style="555" customWidth="1"/>
    <col min="9221" max="9221" width="11.85546875" style="555" customWidth="1"/>
    <col min="9222" max="9222" width="9.85546875" style="555" customWidth="1"/>
    <col min="9223" max="9223" width="12.7109375" style="555" customWidth="1"/>
    <col min="9224" max="9225" width="11" style="555" customWidth="1"/>
    <col min="9226" max="9226" width="14.140625" style="555" customWidth="1"/>
    <col min="9227" max="9227" width="9.42578125" style="555" customWidth="1"/>
    <col min="9228" max="9228" width="13.140625" style="555" customWidth="1"/>
    <col min="9229" max="9229" width="9.7109375" style="555" customWidth="1"/>
    <col min="9230" max="9230" width="9.5703125" style="555" customWidth="1"/>
    <col min="9231" max="9231" width="12.7109375" style="555" customWidth="1"/>
    <col min="9232" max="9232" width="13.28515625" style="555" customWidth="1"/>
    <col min="9233" max="9233" width="11.28515625" style="555" customWidth="1"/>
    <col min="9234" max="9234" width="9.28515625" style="555" customWidth="1"/>
    <col min="9235" max="9235" width="9.140625" style="555"/>
    <col min="9236" max="9236" width="12.28515625" style="555" customWidth="1"/>
    <col min="9237" max="9473" width="9.140625" style="555"/>
    <col min="9474" max="9474" width="11.28515625" style="555" customWidth="1"/>
    <col min="9475" max="9475" width="15.42578125" style="555" customWidth="1"/>
    <col min="9476" max="9476" width="14.85546875" style="555" customWidth="1"/>
    <col min="9477" max="9477" width="11.85546875" style="555" customWidth="1"/>
    <col min="9478" max="9478" width="9.85546875" style="555" customWidth="1"/>
    <col min="9479" max="9479" width="12.7109375" style="555" customWidth="1"/>
    <col min="9480" max="9481" width="11" style="555" customWidth="1"/>
    <col min="9482" max="9482" width="14.140625" style="555" customWidth="1"/>
    <col min="9483" max="9483" width="9.42578125" style="555" customWidth="1"/>
    <col min="9484" max="9484" width="13.140625" style="555" customWidth="1"/>
    <col min="9485" max="9485" width="9.7109375" style="555" customWidth="1"/>
    <col min="9486" max="9486" width="9.5703125" style="555" customWidth="1"/>
    <col min="9487" max="9487" width="12.7109375" style="555" customWidth="1"/>
    <col min="9488" max="9488" width="13.28515625" style="555" customWidth="1"/>
    <col min="9489" max="9489" width="11.28515625" style="555" customWidth="1"/>
    <col min="9490" max="9490" width="9.28515625" style="555" customWidth="1"/>
    <col min="9491" max="9491" width="9.140625" style="555"/>
    <col min="9492" max="9492" width="12.28515625" style="555" customWidth="1"/>
    <col min="9493" max="9729" width="9.140625" style="555"/>
    <col min="9730" max="9730" width="11.28515625" style="555" customWidth="1"/>
    <col min="9731" max="9731" width="15.42578125" style="555" customWidth="1"/>
    <col min="9732" max="9732" width="14.85546875" style="555" customWidth="1"/>
    <col min="9733" max="9733" width="11.85546875" style="555" customWidth="1"/>
    <col min="9734" max="9734" width="9.85546875" style="555" customWidth="1"/>
    <col min="9735" max="9735" width="12.7109375" style="555" customWidth="1"/>
    <col min="9736" max="9737" width="11" style="555" customWidth="1"/>
    <col min="9738" max="9738" width="14.140625" style="555" customWidth="1"/>
    <col min="9739" max="9739" width="9.42578125" style="555" customWidth="1"/>
    <col min="9740" max="9740" width="13.140625" style="555" customWidth="1"/>
    <col min="9741" max="9741" width="9.7109375" style="555" customWidth="1"/>
    <col min="9742" max="9742" width="9.5703125" style="555" customWidth="1"/>
    <col min="9743" max="9743" width="12.7109375" style="555" customWidth="1"/>
    <col min="9744" max="9744" width="13.28515625" style="555" customWidth="1"/>
    <col min="9745" max="9745" width="11.28515625" style="555" customWidth="1"/>
    <col min="9746" max="9746" width="9.28515625" style="555" customWidth="1"/>
    <col min="9747" max="9747" width="9.140625" style="555"/>
    <col min="9748" max="9748" width="12.28515625" style="555" customWidth="1"/>
    <col min="9749" max="9985" width="9.140625" style="555"/>
    <col min="9986" max="9986" width="11.28515625" style="555" customWidth="1"/>
    <col min="9987" max="9987" width="15.42578125" style="555" customWidth="1"/>
    <col min="9988" max="9988" width="14.85546875" style="555" customWidth="1"/>
    <col min="9989" max="9989" width="11.85546875" style="555" customWidth="1"/>
    <col min="9990" max="9990" width="9.85546875" style="555" customWidth="1"/>
    <col min="9991" max="9991" width="12.7109375" style="555" customWidth="1"/>
    <col min="9992" max="9993" width="11" style="555" customWidth="1"/>
    <col min="9994" max="9994" width="14.140625" style="555" customWidth="1"/>
    <col min="9995" max="9995" width="9.42578125" style="555" customWidth="1"/>
    <col min="9996" max="9996" width="13.140625" style="555" customWidth="1"/>
    <col min="9997" max="9997" width="9.7109375" style="555" customWidth="1"/>
    <col min="9998" max="9998" width="9.5703125" style="555" customWidth="1"/>
    <col min="9999" max="9999" width="12.7109375" style="555" customWidth="1"/>
    <col min="10000" max="10000" width="13.28515625" style="555" customWidth="1"/>
    <col min="10001" max="10001" width="11.28515625" style="555" customWidth="1"/>
    <col min="10002" max="10002" width="9.28515625" style="555" customWidth="1"/>
    <col min="10003" max="10003" width="9.140625" style="555"/>
    <col min="10004" max="10004" width="12.28515625" style="555" customWidth="1"/>
    <col min="10005" max="10241" width="9.140625" style="555"/>
    <col min="10242" max="10242" width="11.28515625" style="555" customWidth="1"/>
    <col min="10243" max="10243" width="15.42578125" style="555" customWidth="1"/>
    <col min="10244" max="10244" width="14.85546875" style="555" customWidth="1"/>
    <col min="10245" max="10245" width="11.85546875" style="555" customWidth="1"/>
    <col min="10246" max="10246" width="9.85546875" style="555" customWidth="1"/>
    <col min="10247" max="10247" width="12.7109375" style="555" customWidth="1"/>
    <col min="10248" max="10249" width="11" style="555" customWidth="1"/>
    <col min="10250" max="10250" width="14.140625" style="555" customWidth="1"/>
    <col min="10251" max="10251" width="9.42578125" style="555" customWidth="1"/>
    <col min="10252" max="10252" width="13.140625" style="555" customWidth="1"/>
    <col min="10253" max="10253" width="9.7109375" style="555" customWidth="1"/>
    <col min="10254" max="10254" width="9.5703125" style="555" customWidth="1"/>
    <col min="10255" max="10255" width="12.7109375" style="555" customWidth="1"/>
    <col min="10256" max="10256" width="13.28515625" style="555" customWidth="1"/>
    <col min="10257" max="10257" width="11.28515625" style="555" customWidth="1"/>
    <col min="10258" max="10258" width="9.28515625" style="555" customWidth="1"/>
    <col min="10259" max="10259" width="9.140625" style="555"/>
    <col min="10260" max="10260" width="12.28515625" style="555" customWidth="1"/>
    <col min="10261" max="10497" width="9.140625" style="555"/>
    <col min="10498" max="10498" width="11.28515625" style="555" customWidth="1"/>
    <col min="10499" max="10499" width="15.42578125" style="555" customWidth="1"/>
    <col min="10500" max="10500" width="14.85546875" style="555" customWidth="1"/>
    <col min="10501" max="10501" width="11.85546875" style="555" customWidth="1"/>
    <col min="10502" max="10502" width="9.85546875" style="555" customWidth="1"/>
    <col min="10503" max="10503" width="12.7109375" style="555" customWidth="1"/>
    <col min="10504" max="10505" width="11" style="555" customWidth="1"/>
    <col min="10506" max="10506" width="14.140625" style="555" customWidth="1"/>
    <col min="10507" max="10507" width="9.42578125" style="555" customWidth="1"/>
    <col min="10508" max="10508" width="13.140625" style="555" customWidth="1"/>
    <col min="10509" max="10509" width="9.7109375" style="555" customWidth="1"/>
    <col min="10510" max="10510" width="9.5703125" style="555" customWidth="1"/>
    <col min="10511" max="10511" width="12.7109375" style="555" customWidth="1"/>
    <col min="10512" max="10512" width="13.28515625" style="555" customWidth="1"/>
    <col min="10513" max="10513" width="11.28515625" style="555" customWidth="1"/>
    <col min="10514" max="10514" width="9.28515625" style="555" customWidth="1"/>
    <col min="10515" max="10515" width="9.140625" style="555"/>
    <col min="10516" max="10516" width="12.28515625" style="555" customWidth="1"/>
    <col min="10517" max="10753" width="9.140625" style="555"/>
    <col min="10754" max="10754" width="11.28515625" style="555" customWidth="1"/>
    <col min="10755" max="10755" width="15.42578125" style="555" customWidth="1"/>
    <col min="10756" max="10756" width="14.85546875" style="555" customWidth="1"/>
    <col min="10757" max="10757" width="11.85546875" style="555" customWidth="1"/>
    <col min="10758" max="10758" width="9.85546875" style="555" customWidth="1"/>
    <col min="10759" max="10759" width="12.7109375" style="555" customWidth="1"/>
    <col min="10760" max="10761" width="11" style="555" customWidth="1"/>
    <col min="10762" max="10762" width="14.140625" style="555" customWidth="1"/>
    <col min="10763" max="10763" width="9.42578125" style="555" customWidth="1"/>
    <col min="10764" max="10764" width="13.140625" style="555" customWidth="1"/>
    <col min="10765" max="10765" width="9.7109375" style="555" customWidth="1"/>
    <col min="10766" max="10766" width="9.5703125" style="555" customWidth="1"/>
    <col min="10767" max="10767" width="12.7109375" style="555" customWidth="1"/>
    <col min="10768" max="10768" width="13.28515625" style="555" customWidth="1"/>
    <col min="10769" max="10769" width="11.28515625" style="555" customWidth="1"/>
    <col min="10770" max="10770" width="9.28515625" style="555" customWidth="1"/>
    <col min="10771" max="10771" width="9.140625" style="555"/>
    <col min="10772" max="10772" width="12.28515625" style="555" customWidth="1"/>
    <col min="10773" max="11009" width="9.140625" style="555"/>
    <col min="11010" max="11010" width="11.28515625" style="555" customWidth="1"/>
    <col min="11011" max="11011" width="15.42578125" style="555" customWidth="1"/>
    <col min="11012" max="11012" width="14.85546875" style="555" customWidth="1"/>
    <col min="11013" max="11013" width="11.85546875" style="555" customWidth="1"/>
    <col min="11014" max="11014" width="9.85546875" style="555" customWidth="1"/>
    <col min="11015" max="11015" width="12.7109375" style="555" customWidth="1"/>
    <col min="11016" max="11017" width="11" style="555" customWidth="1"/>
    <col min="11018" max="11018" width="14.140625" style="555" customWidth="1"/>
    <col min="11019" max="11019" width="9.42578125" style="555" customWidth="1"/>
    <col min="11020" max="11020" width="13.140625" style="555" customWidth="1"/>
    <col min="11021" max="11021" width="9.7109375" style="555" customWidth="1"/>
    <col min="11022" max="11022" width="9.5703125" style="555" customWidth="1"/>
    <col min="11023" max="11023" width="12.7109375" style="555" customWidth="1"/>
    <col min="11024" max="11024" width="13.28515625" style="555" customWidth="1"/>
    <col min="11025" max="11025" width="11.28515625" style="555" customWidth="1"/>
    <col min="11026" max="11026" width="9.28515625" style="555" customWidth="1"/>
    <col min="11027" max="11027" width="9.140625" style="555"/>
    <col min="11028" max="11028" width="12.28515625" style="555" customWidth="1"/>
    <col min="11029" max="11265" width="9.140625" style="555"/>
    <col min="11266" max="11266" width="11.28515625" style="555" customWidth="1"/>
    <col min="11267" max="11267" width="15.42578125" style="555" customWidth="1"/>
    <col min="11268" max="11268" width="14.85546875" style="555" customWidth="1"/>
    <col min="11269" max="11269" width="11.85546875" style="555" customWidth="1"/>
    <col min="11270" max="11270" width="9.85546875" style="555" customWidth="1"/>
    <col min="11271" max="11271" width="12.7109375" style="555" customWidth="1"/>
    <col min="11272" max="11273" width="11" style="555" customWidth="1"/>
    <col min="11274" max="11274" width="14.140625" style="555" customWidth="1"/>
    <col min="11275" max="11275" width="9.42578125" style="555" customWidth="1"/>
    <col min="11276" max="11276" width="13.140625" style="555" customWidth="1"/>
    <col min="11277" max="11277" width="9.7109375" style="555" customWidth="1"/>
    <col min="11278" max="11278" width="9.5703125" style="555" customWidth="1"/>
    <col min="11279" max="11279" width="12.7109375" style="555" customWidth="1"/>
    <col min="11280" max="11280" width="13.28515625" style="555" customWidth="1"/>
    <col min="11281" max="11281" width="11.28515625" style="555" customWidth="1"/>
    <col min="11282" max="11282" width="9.28515625" style="555" customWidth="1"/>
    <col min="11283" max="11283" width="9.140625" style="555"/>
    <col min="11284" max="11284" width="12.28515625" style="555" customWidth="1"/>
    <col min="11285" max="11521" width="9.140625" style="555"/>
    <col min="11522" max="11522" width="11.28515625" style="555" customWidth="1"/>
    <col min="11523" max="11523" width="15.42578125" style="555" customWidth="1"/>
    <col min="11524" max="11524" width="14.85546875" style="555" customWidth="1"/>
    <col min="11525" max="11525" width="11.85546875" style="555" customWidth="1"/>
    <col min="11526" max="11526" width="9.85546875" style="555" customWidth="1"/>
    <col min="11527" max="11527" width="12.7109375" style="555" customWidth="1"/>
    <col min="11528" max="11529" width="11" style="555" customWidth="1"/>
    <col min="11530" max="11530" width="14.140625" style="555" customWidth="1"/>
    <col min="11531" max="11531" width="9.42578125" style="555" customWidth="1"/>
    <col min="11532" max="11532" width="13.140625" style="555" customWidth="1"/>
    <col min="11533" max="11533" width="9.7109375" style="555" customWidth="1"/>
    <col min="11534" max="11534" width="9.5703125" style="555" customWidth="1"/>
    <col min="11535" max="11535" width="12.7109375" style="555" customWidth="1"/>
    <col min="11536" max="11536" width="13.28515625" style="555" customWidth="1"/>
    <col min="11537" max="11537" width="11.28515625" style="555" customWidth="1"/>
    <col min="11538" max="11538" width="9.28515625" style="555" customWidth="1"/>
    <col min="11539" max="11539" width="9.140625" style="555"/>
    <col min="11540" max="11540" width="12.28515625" style="555" customWidth="1"/>
    <col min="11541" max="11777" width="9.140625" style="555"/>
    <col min="11778" max="11778" width="11.28515625" style="555" customWidth="1"/>
    <col min="11779" max="11779" width="15.42578125" style="555" customWidth="1"/>
    <col min="11780" max="11780" width="14.85546875" style="555" customWidth="1"/>
    <col min="11781" max="11781" width="11.85546875" style="555" customWidth="1"/>
    <col min="11782" max="11782" width="9.85546875" style="555" customWidth="1"/>
    <col min="11783" max="11783" width="12.7109375" style="555" customWidth="1"/>
    <col min="11784" max="11785" width="11" style="555" customWidth="1"/>
    <col min="11786" max="11786" width="14.140625" style="555" customWidth="1"/>
    <col min="11787" max="11787" width="9.42578125" style="555" customWidth="1"/>
    <col min="11788" max="11788" width="13.140625" style="555" customWidth="1"/>
    <col min="11789" max="11789" width="9.7109375" style="555" customWidth="1"/>
    <col min="11790" max="11790" width="9.5703125" style="555" customWidth="1"/>
    <col min="11791" max="11791" width="12.7109375" style="555" customWidth="1"/>
    <col min="11792" max="11792" width="13.28515625" style="555" customWidth="1"/>
    <col min="11793" max="11793" width="11.28515625" style="555" customWidth="1"/>
    <col min="11794" max="11794" width="9.28515625" style="555" customWidth="1"/>
    <col min="11795" max="11795" width="9.140625" style="555"/>
    <col min="11796" max="11796" width="12.28515625" style="555" customWidth="1"/>
    <col min="11797" max="12033" width="9.140625" style="555"/>
    <col min="12034" max="12034" width="11.28515625" style="555" customWidth="1"/>
    <col min="12035" max="12035" width="15.42578125" style="555" customWidth="1"/>
    <col min="12036" max="12036" width="14.85546875" style="555" customWidth="1"/>
    <col min="12037" max="12037" width="11.85546875" style="555" customWidth="1"/>
    <col min="12038" max="12038" width="9.85546875" style="555" customWidth="1"/>
    <col min="12039" max="12039" width="12.7109375" style="555" customWidth="1"/>
    <col min="12040" max="12041" width="11" style="555" customWidth="1"/>
    <col min="12042" max="12042" width="14.140625" style="555" customWidth="1"/>
    <col min="12043" max="12043" width="9.42578125" style="555" customWidth="1"/>
    <col min="12044" max="12044" width="13.140625" style="555" customWidth="1"/>
    <col min="12045" max="12045" width="9.7109375" style="555" customWidth="1"/>
    <col min="12046" max="12046" width="9.5703125" style="555" customWidth="1"/>
    <col min="12047" max="12047" width="12.7109375" style="555" customWidth="1"/>
    <col min="12048" max="12048" width="13.28515625" style="555" customWidth="1"/>
    <col min="12049" max="12049" width="11.28515625" style="555" customWidth="1"/>
    <col min="12050" max="12050" width="9.28515625" style="555" customWidth="1"/>
    <col min="12051" max="12051" width="9.140625" style="555"/>
    <col min="12052" max="12052" width="12.28515625" style="555" customWidth="1"/>
    <col min="12053" max="12289" width="9.140625" style="555"/>
    <col min="12290" max="12290" width="11.28515625" style="555" customWidth="1"/>
    <col min="12291" max="12291" width="15.42578125" style="555" customWidth="1"/>
    <col min="12292" max="12292" width="14.85546875" style="555" customWidth="1"/>
    <col min="12293" max="12293" width="11.85546875" style="555" customWidth="1"/>
    <col min="12294" max="12294" width="9.85546875" style="555" customWidth="1"/>
    <col min="12295" max="12295" width="12.7109375" style="555" customWidth="1"/>
    <col min="12296" max="12297" width="11" style="555" customWidth="1"/>
    <col min="12298" max="12298" width="14.140625" style="555" customWidth="1"/>
    <col min="12299" max="12299" width="9.42578125" style="555" customWidth="1"/>
    <col min="12300" max="12300" width="13.140625" style="555" customWidth="1"/>
    <col min="12301" max="12301" width="9.7109375" style="555" customWidth="1"/>
    <col min="12302" max="12302" width="9.5703125" style="555" customWidth="1"/>
    <col min="12303" max="12303" width="12.7109375" style="555" customWidth="1"/>
    <col min="12304" max="12304" width="13.28515625" style="555" customWidth="1"/>
    <col min="12305" max="12305" width="11.28515625" style="555" customWidth="1"/>
    <col min="12306" max="12306" width="9.28515625" style="555" customWidth="1"/>
    <col min="12307" max="12307" width="9.140625" style="555"/>
    <col min="12308" max="12308" width="12.28515625" style="555" customWidth="1"/>
    <col min="12309" max="12545" width="9.140625" style="555"/>
    <col min="12546" max="12546" width="11.28515625" style="555" customWidth="1"/>
    <col min="12547" max="12547" width="15.42578125" style="555" customWidth="1"/>
    <col min="12548" max="12548" width="14.85546875" style="555" customWidth="1"/>
    <col min="12549" max="12549" width="11.85546875" style="555" customWidth="1"/>
    <col min="12550" max="12550" width="9.85546875" style="555" customWidth="1"/>
    <col min="12551" max="12551" width="12.7109375" style="555" customWidth="1"/>
    <col min="12552" max="12553" width="11" style="555" customWidth="1"/>
    <col min="12554" max="12554" width="14.140625" style="555" customWidth="1"/>
    <col min="12555" max="12555" width="9.42578125" style="555" customWidth="1"/>
    <col min="12556" max="12556" width="13.140625" style="555" customWidth="1"/>
    <col min="12557" max="12557" width="9.7109375" style="555" customWidth="1"/>
    <col min="12558" max="12558" width="9.5703125" style="555" customWidth="1"/>
    <col min="12559" max="12559" width="12.7109375" style="555" customWidth="1"/>
    <col min="12560" max="12560" width="13.28515625" style="555" customWidth="1"/>
    <col min="12561" max="12561" width="11.28515625" style="555" customWidth="1"/>
    <col min="12562" max="12562" width="9.28515625" style="555" customWidth="1"/>
    <col min="12563" max="12563" width="9.140625" style="555"/>
    <col min="12564" max="12564" width="12.28515625" style="555" customWidth="1"/>
    <col min="12565" max="12801" width="9.140625" style="555"/>
    <col min="12802" max="12802" width="11.28515625" style="555" customWidth="1"/>
    <col min="12803" max="12803" width="15.42578125" style="555" customWidth="1"/>
    <col min="12804" max="12804" width="14.85546875" style="555" customWidth="1"/>
    <col min="12805" max="12805" width="11.85546875" style="555" customWidth="1"/>
    <col min="12806" max="12806" width="9.85546875" style="555" customWidth="1"/>
    <col min="12807" max="12807" width="12.7109375" style="555" customWidth="1"/>
    <col min="12808" max="12809" width="11" style="555" customWidth="1"/>
    <col min="12810" max="12810" width="14.140625" style="555" customWidth="1"/>
    <col min="12811" max="12811" width="9.42578125" style="555" customWidth="1"/>
    <col min="12812" max="12812" width="13.140625" style="555" customWidth="1"/>
    <col min="12813" max="12813" width="9.7109375" style="555" customWidth="1"/>
    <col min="12814" max="12814" width="9.5703125" style="555" customWidth="1"/>
    <col min="12815" max="12815" width="12.7109375" style="555" customWidth="1"/>
    <col min="12816" max="12816" width="13.28515625" style="555" customWidth="1"/>
    <col min="12817" max="12817" width="11.28515625" style="555" customWidth="1"/>
    <col min="12818" max="12818" width="9.28515625" style="555" customWidth="1"/>
    <col min="12819" max="12819" width="9.140625" style="555"/>
    <col min="12820" max="12820" width="12.28515625" style="555" customWidth="1"/>
    <col min="12821" max="13057" width="9.140625" style="555"/>
    <col min="13058" max="13058" width="11.28515625" style="555" customWidth="1"/>
    <col min="13059" max="13059" width="15.42578125" style="555" customWidth="1"/>
    <col min="13060" max="13060" width="14.85546875" style="555" customWidth="1"/>
    <col min="13061" max="13061" width="11.85546875" style="555" customWidth="1"/>
    <col min="13062" max="13062" width="9.85546875" style="555" customWidth="1"/>
    <col min="13063" max="13063" width="12.7109375" style="555" customWidth="1"/>
    <col min="13064" max="13065" width="11" style="555" customWidth="1"/>
    <col min="13066" max="13066" width="14.140625" style="555" customWidth="1"/>
    <col min="13067" max="13067" width="9.42578125" style="555" customWidth="1"/>
    <col min="13068" max="13068" width="13.140625" style="555" customWidth="1"/>
    <col min="13069" max="13069" width="9.7109375" style="555" customWidth="1"/>
    <col min="13070" max="13070" width="9.5703125" style="555" customWidth="1"/>
    <col min="13071" max="13071" width="12.7109375" style="555" customWidth="1"/>
    <col min="13072" max="13072" width="13.28515625" style="555" customWidth="1"/>
    <col min="13073" max="13073" width="11.28515625" style="555" customWidth="1"/>
    <col min="13074" max="13074" width="9.28515625" style="555" customWidth="1"/>
    <col min="13075" max="13075" width="9.140625" style="555"/>
    <col min="13076" max="13076" width="12.28515625" style="555" customWidth="1"/>
    <col min="13077" max="13313" width="9.140625" style="555"/>
    <col min="13314" max="13314" width="11.28515625" style="555" customWidth="1"/>
    <col min="13315" max="13315" width="15.42578125" style="555" customWidth="1"/>
    <col min="13316" max="13316" width="14.85546875" style="555" customWidth="1"/>
    <col min="13317" max="13317" width="11.85546875" style="555" customWidth="1"/>
    <col min="13318" max="13318" width="9.85546875" style="555" customWidth="1"/>
    <col min="13319" max="13319" width="12.7109375" style="555" customWidth="1"/>
    <col min="13320" max="13321" width="11" style="555" customWidth="1"/>
    <col min="13322" max="13322" width="14.140625" style="555" customWidth="1"/>
    <col min="13323" max="13323" width="9.42578125" style="555" customWidth="1"/>
    <col min="13324" max="13324" width="13.140625" style="555" customWidth="1"/>
    <col min="13325" max="13325" width="9.7109375" style="555" customWidth="1"/>
    <col min="13326" max="13326" width="9.5703125" style="555" customWidth="1"/>
    <col min="13327" max="13327" width="12.7109375" style="555" customWidth="1"/>
    <col min="13328" max="13328" width="13.28515625" style="555" customWidth="1"/>
    <col min="13329" max="13329" width="11.28515625" style="555" customWidth="1"/>
    <col min="13330" max="13330" width="9.28515625" style="555" customWidth="1"/>
    <col min="13331" max="13331" width="9.140625" style="555"/>
    <col min="13332" max="13332" width="12.28515625" style="555" customWidth="1"/>
    <col min="13333" max="13569" width="9.140625" style="555"/>
    <col min="13570" max="13570" width="11.28515625" style="555" customWidth="1"/>
    <col min="13571" max="13571" width="15.42578125" style="555" customWidth="1"/>
    <col min="13572" max="13572" width="14.85546875" style="555" customWidth="1"/>
    <col min="13573" max="13573" width="11.85546875" style="555" customWidth="1"/>
    <col min="13574" max="13574" width="9.85546875" style="555" customWidth="1"/>
    <col min="13575" max="13575" width="12.7109375" style="555" customWidth="1"/>
    <col min="13576" max="13577" width="11" style="555" customWidth="1"/>
    <col min="13578" max="13578" width="14.140625" style="555" customWidth="1"/>
    <col min="13579" max="13579" width="9.42578125" style="555" customWidth="1"/>
    <col min="13580" max="13580" width="13.140625" style="555" customWidth="1"/>
    <col min="13581" max="13581" width="9.7109375" style="555" customWidth="1"/>
    <col min="13582" max="13582" width="9.5703125" style="555" customWidth="1"/>
    <col min="13583" max="13583" width="12.7109375" style="555" customWidth="1"/>
    <col min="13584" max="13584" width="13.28515625" style="555" customWidth="1"/>
    <col min="13585" max="13585" width="11.28515625" style="555" customWidth="1"/>
    <col min="13586" max="13586" width="9.28515625" style="555" customWidth="1"/>
    <col min="13587" max="13587" width="9.140625" style="555"/>
    <col min="13588" max="13588" width="12.28515625" style="555" customWidth="1"/>
    <col min="13589" max="13825" width="9.140625" style="555"/>
    <col min="13826" max="13826" width="11.28515625" style="555" customWidth="1"/>
    <col min="13827" max="13827" width="15.42578125" style="555" customWidth="1"/>
    <col min="13828" max="13828" width="14.85546875" style="555" customWidth="1"/>
    <col min="13829" max="13829" width="11.85546875" style="555" customWidth="1"/>
    <col min="13830" max="13830" width="9.85546875" style="555" customWidth="1"/>
    <col min="13831" max="13831" width="12.7109375" style="555" customWidth="1"/>
    <col min="13832" max="13833" width="11" style="555" customWidth="1"/>
    <col min="13834" max="13834" width="14.140625" style="555" customWidth="1"/>
    <col min="13835" max="13835" width="9.42578125" style="555" customWidth="1"/>
    <col min="13836" max="13836" width="13.140625" style="555" customWidth="1"/>
    <col min="13837" max="13837" width="9.7109375" style="555" customWidth="1"/>
    <col min="13838" max="13838" width="9.5703125" style="555" customWidth="1"/>
    <col min="13839" max="13839" width="12.7109375" style="555" customWidth="1"/>
    <col min="13840" max="13840" width="13.28515625" style="555" customWidth="1"/>
    <col min="13841" max="13841" width="11.28515625" style="555" customWidth="1"/>
    <col min="13842" max="13842" width="9.28515625" style="555" customWidth="1"/>
    <col min="13843" max="13843" width="9.140625" style="555"/>
    <col min="13844" max="13844" width="12.28515625" style="555" customWidth="1"/>
    <col min="13845" max="14081" width="9.140625" style="555"/>
    <col min="14082" max="14082" width="11.28515625" style="555" customWidth="1"/>
    <col min="14083" max="14083" width="15.42578125" style="555" customWidth="1"/>
    <col min="14084" max="14084" width="14.85546875" style="555" customWidth="1"/>
    <col min="14085" max="14085" width="11.85546875" style="555" customWidth="1"/>
    <col min="14086" max="14086" width="9.85546875" style="555" customWidth="1"/>
    <col min="14087" max="14087" width="12.7109375" style="555" customWidth="1"/>
    <col min="14088" max="14089" width="11" style="555" customWidth="1"/>
    <col min="14090" max="14090" width="14.140625" style="555" customWidth="1"/>
    <col min="14091" max="14091" width="9.42578125" style="555" customWidth="1"/>
    <col min="14092" max="14092" width="13.140625" style="555" customWidth="1"/>
    <col min="14093" max="14093" width="9.7109375" style="555" customWidth="1"/>
    <col min="14094" max="14094" width="9.5703125" style="555" customWidth="1"/>
    <col min="14095" max="14095" width="12.7109375" style="555" customWidth="1"/>
    <col min="14096" max="14096" width="13.28515625" style="555" customWidth="1"/>
    <col min="14097" max="14097" width="11.28515625" style="555" customWidth="1"/>
    <col min="14098" max="14098" width="9.28515625" style="555" customWidth="1"/>
    <col min="14099" max="14099" width="9.140625" style="555"/>
    <col min="14100" max="14100" width="12.28515625" style="555" customWidth="1"/>
    <col min="14101" max="14337" width="9.140625" style="555"/>
    <col min="14338" max="14338" width="11.28515625" style="555" customWidth="1"/>
    <col min="14339" max="14339" width="15.42578125" style="555" customWidth="1"/>
    <col min="14340" max="14340" width="14.85546875" style="555" customWidth="1"/>
    <col min="14341" max="14341" width="11.85546875" style="555" customWidth="1"/>
    <col min="14342" max="14342" width="9.85546875" style="555" customWidth="1"/>
    <col min="14343" max="14343" width="12.7109375" style="555" customWidth="1"/>
    <col min="14344" max="14345" width="11" style="555" customWidth="1"/>
    <col min="14346" max="14346" width="14.140625" style="555" customWidth="1"/>
    <col min="14347" max="14347" width="9.42578125" style="555" customWidth="1"/>
    <col min="14348" max="14348" width="13.140625" style="555" customWidth="1"/>
    <col min="14349" max="14349" width="9.7109375" style="555" customWidth="1"/>
    <col min="14350" max="14350" width="9.5703125" style="555" customWidth="1"/>
    <col min="14351" max="14351" width="12.7109375" style="555" customWidth="1"/>
    <col min="14352" max="14352" width="13.28515625" style="555" customWidth="1"/>
    <col min="14353" max="14353" width="11.28515625" style="555" customWidth="1"/>
    <col min="14354" max="14354" width="9.28515625" style="555" customWidth="1"/>
    <col min="14355" max="14355" width="9.140625" style="555"/>
    <col min="14356" max="14356" width="12.28515625" style="555" customWidth="1"/>
    <col min="14357" max="14593" width="9.140625" style="555"/>
    <col min="14594" max="14594" width="11.28515625" style="555" customWidth="1"/>
    <col min="14595" max="14595" width="15.42578125" style="555" customWidth="1"/>
    <col min="14596" max="14596" width="14.85546875" style="555" customWidth="1"/>
    <col min="14597" max="14597" width="11.85546875" style="555" customWidth="1"/>
    <col min="14598" max="14598" width="9.85546875" style="555" customWidth="1"/>
    <col min="14599" max="14599" width="12.7109375" style="555" customWidth="1"/>
    <col min="14600" max="14601" width="11" style="555" customWidth="1"/>
    <col min="14602" max="14602" width="14.140625" style="555" customWidth="1"/>
    <col min="14603" max="14603" width="9.42578125" style="555" customWidth="1"/>
    <col min="14604" max="14604" width="13.140625" style="555" customWidth="1"/>
    <col min="14605" max="14605" width="9.7109375" style="555" customWidth="1"/>
    <col min="14606" max="14606" width="9.5703125" style="555" customWidth="1"/>
    <col min="14607" max="14607" width="12.7109375" style="555" customWidth="1"/>
    <col min="14608" max="14608" width="13.28515625" style="555" customWidth="1"/>
    <col min="14609" max="14609" width="11.28515625" style="555" customWidth="1"/>
    <col min="14610" max="14610" width="9.28515625" style="555" customWidth="1"/>
    <col min="14611" max="14611" width="9.140625" style="555"/>
    <col min="14612" max="14612" width="12.28515625" style="555" customWidth="1"/>
    <col min="14613" max="14849" width="9.140625" style="555"/>
    <col min="14850" max="14850" width="11.28515625" style="555" customWidth="1"/>
    <col min="14851" max="14851" width="15.42578125" style="555" customWidth="1"/>
    <col min="14852" max="14852" width="14.85546875" style="555" customWidth="1"/>
    <col min="14853" max="14853" width="11.85546875" style="555" customWidth="1"/>
    <col min="14854" max="14854" width="9.85546875" style="555" customWidth="1"/>
    <col min="14855" max="14855" width="12.7109375" style="555" customWidth="1"/>
    <col min="14856" max="14857" width="11" style="555" customWidth="1"/>
    <col min="14858" max="14858" width="14.140625" style="555" customWidth="1"/>
    <col min="14859" max="14859" width="9.42578125" style="555" customWidth="1"/>
    <col min="14860" max="14860" width="13.140625" style="555" customWidth="1"/>
    <col min="14861" max="14861" width="9.7109375" style="555" customWidth="1"/>
    <col min="14862" max="14862" width="9.5703125" style="555" customWidth="1"/>
    <col min="14863" max="14863" width="12.7109375" style="555" customWidth="1"/>
    <col min="14864" max="14864" width="13.28515625" style="555" customWidth="1"/>
    <col min="14865" max="14865" width="11.28515625" style="555" customWidth="1"/>
    <col min="14866" max="14866" width="9.28515625" style="555" customWidth="1"/>
    <col min="14867" max="14867" width="9.140625" style="555"/>
    <col min="14868" max="14868" width="12.28515625" style="555" customWidth="1"/>
    <col min="14869" max="15105" width="9.140625" style="555"/>
    <col min="15106" max="15106" width="11.28515625" style="555" customWidth="1"/>
    <col min="15107" max="15107" width="15.42578125" style="555" customWidth="1"/>
    <col min="15108" max="15108" width="14.85546875" style="555" customWidth="1"/>
    <col min="15109" max="15109" width="11.85546875" style="555" customWidth="1"/>
    <col min="15110" max="15110" width="9.85546875" style="555" customWidth="1"/>
    <col min="15111" max="15111" width="12.7109375" style="555" customWidth="1"/>
    <col min="15112" max="15113" width="11" style="555" customWidth="1"/>
    <col min="15114" max="15114" width="14.140625" style="555" customWidth="1"/>
    <col min="15115" max="15115" width="9.42578125" style="555" customWidth="1"/>
    <col min="15116" max="15116" width="13.140625" style="555" customWidth="1"/>
    <col min="15117" max="15117" width="9.7109375" style="555" customWidth="1"/>
    <col min="15118" max="15118" width="9.5703125" style="555" customWidth="1"/>
    <col min="15119" max="15119" width="12.7109375" style="555" customWidth="1"/>
    <col min="15120" max="15120" width="13.28515625" style="555" customWidth="1"/>
    <col min="15121" max="15121" width="11.28515625" style="555" customWidth="1"/>
    <col min="15122" max="15122" width="9.28515625" style="555" customWidth="1"/>
    <col min="15123" max="15123" width="9.140625" style="555"/>
    <col min="15124" max="15124" width="12.28515625" style="555" customWidth="1"/>
    <col min="15125" max="15361" width="9.140625" style="555"/>
    <col min="15362" max="15362" width="11.28515625" style="555" customWidth="1"/>
    <col min="15363" max="15363" width="15.42578125" style="555" customWidth="1"/>
    <col min="15364" max="15364" width="14.85546875" style="555" customWidth="1"/>
    <col min="15365" max="15365" width="11.85546875" style="555" customWidth="1"/>
    <col min="15366" max="15366" width="9.85546875" style="555" customWidth="1"/>
    <col min="15367" max="15367" width="12.7109375" style="555" customWidth="1"/>
    <col min="15368" max="15369" width="11" style="555" customWidth="1"/>
    <col min="15370" max="15370" width="14.140625" style="555" customWidth="1"/>
    <col min="15371" max="15371" width="9.42578125" style="555" customWidth="1"/>
    <col min="15372" max="15372" width="13.140625" style="555" customWidth="1"/>
    <col min="15373" max="15373" width="9.7109375" style="555" customWidth="1"/>
    <col min="15374" max="15374" width="9.5703125" style="555" customWidth="1"/>
    <col min="15375" max="15375" width="12.7109375" style="555" customWidth="1"/>
    <col min="15376" max="15376" width="13.28515625" style="555" customWidth="1"/>
    <col min="15377" max="15377" width="11.28515625" style="555" customWidth="1"/>
    <col min="15378" max="15378" width="9.28515625" style="555" customWidth="1"/>
    <col min="15379" max="15379" width="9.140625" style="555"/>
    <col min="15380" max="15380" width="12.28515625" style="555" customWidth="1"/>
    <col min="15381" max="15617" width="9.140625" style="555"/>
    <col min="15618" max="15618" width="11.28515625" style="555" customWidth="1"/>
    <col min="15619" max="15619" width="15.42578125" style="555" customWidth="1"/>
    <col min="15620" max="15620" width="14.85546875" style="555" customWidth="1"/>
    <col min="15621" max="15621" width="11.85546875" style="555" customWidth="1"/>
    <col min="15622" max="15622" width="9.85546875" style="555" customWidth="1"/>
    <col min="15623" max="15623" width="12.7109375" style="555" customWidth="1"/>
    <col min="15624" max="15625" width="11" style="555" customWidth="1"/>
    <col min="15626" max="15626" width="14.140625" style="555" customWidth="1"/>
    <col min="15627" max="15627" width="9.42578125" style="555" customWidth="1"/>
    <col min="15628" max="15628" width="13.140625" style="555" customWidth="1"/>
    <col min="15629" max="15629" width="9.7109375" style="555" customWidth="1"/>
    <col min="15630" max="15630" width="9.5703125" style="555" customWidth="1"/>
    <col min="15631" max="15631" width="12.7109375" style="555" customWidth="1"/>
    <col min="15632" max="15632" width="13.28515625" style="555" customWidth="1"/>
    <col min="15633" max="15633" width="11.28515625" style="555" customWidth="1"/>
    <col min="15634" max="15634" width="9.28515625" style="555" customWidth="1"/>
    <col min="15635" max="15635" width="9.140625" style="555"/>
    <col min="15636" max="15636" width="12.28515625" style="555" customWidth="1"/>
    <col min="15637" max="15873" width="9.140625" style="555"/>
    <col min="15874" max="15874" width="11.28515625" style="555" customWidth="1"/>
    <col min="15875" max="15875" width="15.42578125" style="555" customWidth="1"/>
    <col min="15876" max="15876" width="14.85546875" style="555" customWidth="1"/>
    <col min="15877" max="15877" width="11.85546875" style="555" customWidth="1"/>
    <col min="15878" max="15878" width="9.85546875" style="555" customWidth="1"/>
    <col min="15879" max="15879" width="12.7109375" style="555" customWidth="1"/>
    <col min="15880" max="15881" width="11" style="555" customWidth="1"/>
    <col min="15882" max="15882" width="14.140625" style="555" customWidth="1"/>
    <col min="15883" max="15883" width="9.42578125" style="555" customWidth="1"/>
    <col min="15884" max="15884" width="13.140625" style="555" customWidth="1"/>
    <col min="15885" max="15885" width="9.7109375" style="555" customWidth="1"/>
    <col min="15886" max="15886" width="9.5703125" style="555" customWidth="1"/>
    <col min="15887" max="15887" width="12.7109375" style="555" customWidth="1"/>
    <col min="15888" max="15888" width="13.28515625" style="555" customWidth="1"/>
    <col min="15889" max="15889" width="11.28515625" style="555" customWidth="1"/>
    <col min="15890" max="15890" width="9.28515625" style="555" customWidth="1"/>
    <col min="15891" max="15891" width="9.140625" style="555"/>
    <col min="15892" max="15892" width="12.28515625" style="555" customWidth="1"/>
    <col min="15893" max="16129" width="9.140625" style="555"/>
    <col min="16130" max="16130" width="11.28515625" style="555" customWidth="1"/>
    <col min="16131" max="16131" width="15.42578125" style="555" customWidth="1"/>
    <col min="16132" max="16132" width="14.85546875" style="555" customWidth="1"/>
    <col min="16133" max="16133" width="11.85546875" style="555" customWidth="1"/>
    <col min="16134" max="16134" width="9.85546875" style="555" customWidth="1"/>
    <col min="16135" max="16135" width="12.7109375" style="555" customWidth="1"/>
    <col min="16136" max="16137" width="11" style="555" customWidth="1"/>
    <col min="16138" max="16138" width="14.140625" style="555" customWidth="1"/>
    <col min="16139" max="16139" width="9.42578125" style="555" customWidth="1"/>
    <col min="16140" max="16140" width="13.140625" style="555" customWidth="1"/>
    <col min="16141" max="16141" width="9.7109375" style="555" customWidth="1"/>
    <col min="16142" max="16142" width="9.5703125" style="555" customWidth="1"/>
    <col min="16143" max="16143" width="12.7109375" style="555" customWidth="1"/>
    <col min="16144" max="16144" width="13.28515625" style="555" customWidth="1"/>
    <col min="16145" max="16145" width="11.28515625" style="555" customWidth="1"/>
    <col min="16146" max="16146" width="9.28515625" style="555" customWidth="1"/>
    <col min="16147" max="16147" width="9.140625" style="555"/>
    <col min="16148" max="16148" width="12.28515625" style="555" customWidth="1"/>
    <col min="16149" max="16384" width="9.140625" style="555"/>
  </cols>
  <sheetData>
    <row r="1" spans="1:45" s="549" customFormat="1" ht="15.75">
      <c r="C1" s="550"/>
      <c r="D1" s="550"/>
      <c r="E1" s="550"/>
      <c r="F1" s="550"/>
      <c r="G1" s="550"/>
      <c r="H1" s="550"/>
      <c r="I1" s="551"/>
      <c r="J1" s="550"/>
      <c r="R1" s="552"/>
      <c r="S1" s="553" t="s">
        <v>1213</v>
      </c>
    </row>
    <row r="2" spans="1:45" s="549" customFormat="1" ht="12.75">
      <c r="A2" s="810" t="str">
        <f>'AT-2-S1 BUDGET'!A2</f>
        <v>[Mid Day Meal Scheme, U.P.]</v>
      </c>
      <c r="B2" s="810"/>
      <c r="C2" s="810"/>
      <c r="D2" s="810"/>
      <c r="E2" s="810"/>
      <c r="F2" s="810"/>
      <c r="G2" s="810"/>
      <c r="H2" s="810"/>
      <c r="I2" s="810"/>
      <c r="J2" s="810"/>
      <c r="K2" s="810"/>
      <c r="L2" s="810"/>
      <c r="M2" s="810"/>
      <c r="N2" s="810"/>
      <c r="O2" s="810"/>
      <c r="P2" s="810"/>
      <c r="Q2" s="810"/>
      <c r="R2" s="810"/>
      <c r="S2" s="810"/>
    </row>
    <row r="3" spans="1:45" s="549" customFormat="1" ht="20.25" customHeight="1">
      <c r="A3" s="811" t="str">
        <f>'AT-2-S1 BUDGET'!A3</f>
        <v>Annual Work Plan and Budget 2019-20</v>
      </c>
      <c r="B3" s="811"/>
      <c r="C3" s="811"/>
      <c r="D3" s="811"/>
      <c r="E3" s="811"/>
      <c r="F3" s="811"/>
      <c r="G3" s="811"/>
      <c r="H3" s="811"/>
      <c r="I3" s="811"/>
      <c r="J3" s="811"/>
      <c r="K3" s="811"/>
      <c r="L3" s="811"/>
      <c r="M3" s="811"/>
      <c r="N3" s="811"/>
      <c r="O3" s="811"/>
      <c r="P3" s="811"/>
      <c r="Q3" s="811"/>
      <c r="R3" s="811"/>
      <c r="S3" s="811"/>
    </row>
    <row r="4" spans="1:45" ht="18">
      <c r="A4" s="812" t="s">
        <v>1225</v>
      </c>
      <c r="B4" s="812"/>
      <c r="C4" s="812"/>
      <c r="D4" s="812"/>
      <c r="E4" s="812"/>
      <c r="F4" s="812"/>
      <c r="G4" s="812"/>
      <c r="H4" s="812"/>
      <c r="I4" s="812"/>
      <c r="J4" s="812"/>
      <c r="K4" s="812"/>
      <c r="L4" s="812"/>
      <c r="M4" s="812"/>
      <c r="N4" s="812"/>
      <c r="O4" s="812"/>
      <c r="P4" s="812"/>
      <c r="Q4" s="812"/>
      <c r="R4" s="812"/>
      <c r="S4" s="812"/>
      <c r="T4" s="554"/>
    </row>
    <row r="5" spans="1:45" ht="15">
      <c r="A5" s="576" t="str">
        <f>AT_2A_fundflow!A5</f>
        <v>State: UTTAR PRADESH</v>
      </c>
      <c r="B5" s="556"/>
      <c r="S5" s="557" t="s">
        <v>768</v>
      </c>
    </row>
    <row r="6" spans="1:45" s="558" customFormat="1" ht="32.450000000000003" customHeight="1">
      <c r="A6" s="813" t="s">
        <v>83</v>
      </c>
      <c r="B6" s="814" t="s">
        <v>80</v>
      </c>
      <c r="C6" s="816" t="s">
        <v>1214</v>
      </c>
      <c r="D6" s="816"/>
      <c r="E6" s="816"/>
      <c r="F6" s="816"/>
      <c r="G6" s="816" t="s">
        <v>1215</v>
      </c>
      <c r="H6" s="816"/>
      <c r="I6" s="816"/>
      <c r="J6" s="816"/>
      <c r="K6" s="816" t="s">
        <v>1216</v>
      </c>
      <c r="L6" s="816"/>
      <c r="M6" s="816"/>
      <c r="N6" s="816"/>
      <c r="O6" s="816" t="s">
        <v>1217</v>
      </c>
      <c r="P6" s="816"/>
      <c r="Q6" s="816"/>
      <c r="R6" s="814"/>
      <c r="S6" s="817" t="s">
        <v>1218</v>
      </c>
    </row>
    <row r="7" spans="1:45" s="562" customFormat="1" ht="75" customHeight="1">
      <c r="A7" s="813"/>
      <c r="B7" s="815"/>
      <c r="C7" s="559" t="s">
        <v>1219</v>
      </c>
      <c r="D7" s="560" t="s">
        <v>1220</v>
      </c>
      <c r="E7" s="559" t="s">
        <v>1221</v>
      </c>
      <c r="F7" s="560" t="s">
        <v>1222</v>
      </c>
      <c r="G7" s="559" t="s">
        <v>1223</v>
      </c>
      <c r="H7" s="560" t="s">
        <v>1220</v>
      </c>
      <c r="I7" s="559" t="s">
        <v>1221</v>
      </c>
      <c r="J7" s="560" t="s">
        <v>1222</v>
      </c>
      <c r="K7" s="559" t="s">
        <v>1223</v>
      </c>
      <c r="L7" s="560" t="s">
        <v>1220</v>
      </c>
      <c r="M7" s="559" t="s">
        <v>1221</v>
      </c>
      <c r="N7" s="560" t="s">
        <v>1222</v>
      </c>
      <c r="O7" s="559" t="s">
        <v>1223</v>
      </c>
      <c r="P7" s="560" t="s">
        <v>1220</v>
      </c>
      <c r="Q7" s="559" t="s">
        <v>1221</v>
      </c>
      <c r="R7" s="561" t="s">
        <v>1222</v>
      </c>
      <c r="S7" s="817"/>
    </row>
    <row r="8" spans="1:45" s="562" customFormat="1" ht="16.149999999999999" customHeight="1">
      <c r="A8" s="563">
        <v>1</v>
      </c>
      <c r="B8" s="564">
        <v>2</v>
      </c>
      <c r="C8" s="561">
        <v>3</v>
      </c>
      <c r="D8" s="561">
        <v>4</v>
      </c>
      <c r="E8" s="561">
        <v>5</v>
      </c>
      <c r="F8" s="561">
        <v>6</v>
      </c>
      <c r="G8" s="561">
        <v>7</v>
      </c>
      <c r="H8" s="561">
        <v>8</v>
      </c>
      <c r="I8" s="561">
        <v>9</v>
      </c>
      <c r="J8" s="561">
        <v>10</v>
      </c>
      <c r="K8" s="561">
        <v>11</v>
      </c>
      <c r="L8" s="561">
        <v>12</v>
      </c>
      <c r="M8" s="561">
        <v>13</v>
      </c>
      <c r="N8" s="561">
        <v>14</v>
      </c>
      <c r="O8" s="561">
        <v>15</v>
      </c>
      <c r="P8" s="561">
        <v>16</v>
      </c>
      <c r="Q8" s="561">
        <v>17</v>
      </c>
      <c r="R8" s="565">
        <v>18</v>
      </c>
      <c r="S8" s="566">
        <v>19</v>
      </c>
    </row>
    <row r="9" spans="1:45" ht="41.25" customHeight="1">
      <c r="A9" s="801" t="s">
        <v>1224</v>
      </c>
      <c r="B9" s="802"/>
      <c r="C9" s="802"/>
      <c r="D9" s="802"/>
      <c r="E9" s="802"/>
      <c r="F9" s="802"/>
      <c r="G9" s="802"/>
      <c r="H9" s="802"/>
      <c r="I9" s="802"/>
      <c r="J9" s="802"/>
      <c r="K9" s="802"/>
      <c r="L9" s="802"/>
      <c r="M9" s="802"/>
      <c r="N9" s="802"/>
      <c r="O9" s="802"/>
      <c r="P9" s="802"/>
      <c r="Q9" s="802"/>
      <c r="R9" s="802"/>
      <c r="S9" s="803"/>
    </row>
    <row r="10" spans="1:45" ht="41.25" customHeight="1">
      <c r="A10" s="804"/>
      <c r="B10" s="805"/>
      <c r="C10" s="805"/>
      <c r="D10" s="805"/>
      <c r="E10" s="805"/>
      <c r="F10" s="805"/>
      <c r="G10" s="805"/>
      <c r="H10" s="805"/>
      <c r="I10" s="805"/>
      <c r="J10" s="805"/>
      <c r="K10" s="805"/>
      <c r="L10" s="805"/>
      <c r="M10" s="805"/>
      <c r="N10" s="805"/>
      <c r="O10" s="805"/>
      <c r="P10" s="805"/>
      <c r="Q10" s="805"/>
      <c r="R10" s="805"/>
      <c r="S10" s="806"/>
    </row>
    <row r="11" spans="1:45" ht="41.25" customHeight="1">
      <c r="A11" s="804"/>
      <c r="B11" s="805"/>
      <c r="C11" s="805"/>
      <c r="D11" s="805"/>
      <c r="E11" s="805"/>
      <c r="F11" s="805"/>
      <c r="G11" s="805"/>
      <c r="H11" s="805"/>
      <c r="I11" s="805"/>
      <c r="J11" s="805"/>
      <c r="K11" s="805"/>
      <c r="L11" s="805"/>
      <c r="M11" s="805"/>
      <c r="N11" s="805"/>
      <c r="O11" s="805"/>
      <c r="P11" s="805"/>
      <c r="Q11" s="805"/>
      <c r="R11" s="805"/>
      <c r="S11" s="806"/>
    </row>
    <row r="12" spans="1:45" ht="41.25" customHeight="1">
      <c r="A12" s="804"/>
      <c r="B12" s="805"/>
      <c r="C12" s="805"/>
      <c r="D12" s="805"/>
      <c r="E12" s="805"/>
      <c r="F12" s="805"/>
      <c r="G12" s="805"/>
      <c r="H12" s="805"/>
      <c r="I12" s="805"/>
      <c r="J12" s="805"/>
      <c r="K12" s="805"/>
      <c r="L12" s="805"/>
      <c r="M12" s="805"/>
      <c r="N12" s="805"/>
      <c r="O12" s="805"/>
      <c r="P12" s="805"/>
      <c r="Q12" s="805"/>
      <c r="R12" s="805"/>
      <c r="S12" s="806"/>
    </row>
    <row r="13" spans="1:45" s="568" customFormat="1" ht="41.25" customHeight="1">
      <c r="A13" s="807"/>
      <c r="B13" s="808"/>
      <c r="C13" s="808"/>
      <c r="D13" s="808"/>
      <c r="E13" s="808"/>
      <c r="F13" s="808"/>
      <c r="G13" s="808"/>
      <c r="H13" s="808"/>
      <c r="I13" s="808"/>
      <c r="J13" s="808"/>
      <c r="K13" s="808"/>
      <c r="L13" s="808"/>
      <c r="M13" s="808"/>
      <c r="N13" s="808"/>
      <c r="O13" s="808"/>
      <c r="P13" s="808"/>
      <c r="Q13" s="808"/>
      <c r="R13" s="808"/>
      <c r="S13" s="809"/>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row>
    <row r="14" spans="1:45" s="567" customFormat="1" ht="13.5" customHeight="1">
      <c r="A14" s="569"/>
      <c r="B14" s="570"/>
      <c r="C14" s="570"/>
      <c r="D14" s="570"/>
      <c r="E14" s="570"/>
      <c r="F14" s="570"/>
      <c r="G14" s="570"/>
      <c r="H14" s="570"/>
      <c r="I14" s="570"/>
      <c r="J14" s="570"/>
      <c r="K14" s="570"/>
      <c r="L14" s="570"/>
      <c r="M14" s="570"/>
      <c r="N14" s="570"/>
      <c r="O14" s="570"/>
      <c r="P14" s="570"/>
      <c r="Q14" s="570"/>
      <c r="R14" s="570"/>
      <c r="S14" s="570"/>
    </row>
    <row r="19" spans="1:19" s="549" customFormat="1" ht="12.75">
      <c r="A19" s="571"/>
      <c r="G19" s="571"/>
      <c r="H19" s="571"/>
      <c r="K19" s="571"/>
      <c r="L19" s="571"/>
      <c r="M19" s="571"/>
      <c r="N19" s="571"/>
      <c r="O19" s="571"/>
      <c r="P19" s="571"/>
      <c r="Q19" s="571"/>
      <c r="R19" s="572"/>
      <c r="S19" s="572"/>
    </row>
    <row r="20" spans="1:19" s="549" customFormat="1" ht="15" customHeight="1">
      <c r="A20" s="573" t="str">
        <f>[4]AT_28_RqmtKitchen!A89</f>
        <v>Date:___________</v>
      </c>
      <c r="J20" s="571"/>
      <c r="K20" s="574"/>
      <c r="L20" s="574"/>
      <c r="M20" s="574"/>
      <c r="N20" s="574"/>
      <c r="O20" s="574"/>
      <c r="P20" s="575" t="str">
        <f>'AT-1'!J46</f>
        <v>(Signature)</v>
      </c>
      <c r="Q20" s="574"/>
      <c r="R20" s="574"/>
      <c r="S20" s="574"/>
    </row>
    <row r="21" spans="1:19" s="549" customFormat="1" ht="15" customHeight="1">
      <c r="A21" s="573" t="str">
        <f>[4]AT_28_RqmtKitchen!A90</f>
        <v>PLACE: LUCKNOW</v>
      </c>
      <c r="J21" s="574"/>
      <c r="K21" s="574"/>
      <c r="L21" s="574"/>
      <c r="M21" s="574"/>
      <c r="N21" s="574"/>
      <c r="O21" s="574"/>
      <c r="P21" s="575" t="str">
        <f>'AT-1'!J47</f>
        <v>Secretary Basic Education Department</v>
      </c>
      <c r="Q21" s="574"/>
      <c r="R21" s="574"/>
      <c r="S21" s="574"/>
    </row>
    <row r="22" spans="1:19" s="549" customFormat="1" ht="15" customHeight="1">
      <c r="A22" s="571"/>
      <c r="B22" s="571"/>
      <c r="K22" s="571"/>
      <c r="L22" s="571"/>
      <c r="M22" s="571"/>
      <c r="N22" s="571"/>
      <c r="O22" s="575" t="str">
        <f>'AT-1'!I48</f>
        <v>Seal:</v>
      </c>
      <c r="P22" s="571"/>
      <c r="Q22" s="574"/>
      <c r="R22" s="574"/>
      <c r="S22" s="574"/>
    </row>
  </sheetData>
  <mergeCells count="11">
    <mergeCell ref="A9:S13"/>
    <mergeCell ref="A2:S2"/>
    <mergeCell ref="A3:S3"/>
    <mergeCell ref="A4:S4"/>
    <mergeCell ref="A6:A7"/>
    <mergeCell ref="B6:B7"/>
    <mergeCell ref="C6:F6"/>
    <mergeCell ref="G6:J6"/>
    <mergeCell ref="K6:N6"/>
    <mergeCell ref="O6:R6"/>
    <mergeCell ref="S6:S7"/>
  </mergeCells>
  <printOptions horizontalCentered="1"/>
  <pageMargins left="0.59055118110236227" right="0.59055118110236227" top="0.78740157480314965" bottom="0.59055118110236227" header="0.78740157480314965" footer="0.39370078740157483"/>
  <pageSetup paperSize="9" scale="65" orientation="landscape" r:id="rId1"/>
</worksheet>
</file>

<file path=xl/worksheets/sheet58.xml><?xml version="1.0" encoding="utf-8"?>
<worksheet xmlns="http://schemas.openxmlformats.org/spreadsheetml/2006/main" xmlns:r="http://schemas.openxmlformats.org/officeDocument/2006/relationships">
  <sheetPr>
    <tabColor rgb="FF00B050"/>
    <outlinePr summaryBelow="0" summaryRight="0"/>
    <pageSetUpPr fitToPage="1"/>
  </sheetPr>
  <dimension ref="A1:U91"/>
  <sheetViews>
    <sheetView tabSelected="1" view="pageBreakPreview" zoomScaleSheetLayoutView="100" workbookViewId="0">
      <pane xSplit="2" ySplit="9" topLeftCell="C79" activePane="bottomRight" state="frozen"/>
      <selection activeCell="D42" sqref="D42:F43"/>
      <selection pane="topRight" activeCell="D42" sqref="D42:F43"/>
      <selection pane="bottomLeft" activeCell="D42" sqref="D42:F43"/>
      <selection pane="bottomRight" activeCell="I85" sqref="I85"/>
    </sheetView>
  </sheetViews>
  <sheetFormatPr defaultColWidth="14.42578125" defaultRowHeight="15.75" customHeight="1"/>
  <cols>
    <col min="1" max="1" width="6.7109375" style="480" customWidth="1"/>
    <col min="2" max="2" width="21.7109375" style="480" bestFit="1" customWidth="1"/>
    <col min="3" max="3" width="13.7109375" style="480" customWidth="1"/>
    <col min="4" max="4" width="16.28515625" style="480" customWidth="1"/>
    <col min="5" max="5" width="14.140625" style="480" customWidth="1"/>
    <col min="6" max="6" width="15.85546875" style="480" customWidth="1"/>
    <col min="7" max="7" width="21.140625" style="480" customWidth="1"/>
    <col min="8" max="16384" width="14.42578125" style="480"/>
  </cols>
  <sheetData>
    <row r="1" spans="1:21" ht="12.75">
      <c r="G1" s="487" t="s">
        <v>1169</v>
      </c>
    </row>
    <row r="2" spans="1:21" ht="12.75">
      <c r="A2" s="701" t="str">
        <f>'AT-2-S1 BUDGET'!A2</f>
        <v>[Mid Day Meal Scheme, U.P.]</v>
      </c>
      <c r="B2" s="680"/>
      <c r="C2" s="680"/>
      <c r="D2" s="680"/>
      <c r="E2" s="680"/>
      <c r="F2" s="680"/>
      <c r="G2" s="680"/>
    </row>
    <row r="3" spans="1:21" ht="23.25">
      <c r="A3" s="704" t="str">
        <f>'AT-2-S1 BUDGET'!A3</f>
        <v>Annual Work Plan and Budget 2019-20</v>
      </c>
      <c r="B3" s="680"/>
      <c r="C3" s="680"/>
      <c r="D3" s="680"/>
      <c r="E3" s="680"/>
      <c r="F3" s="680"/>
      <c r="G3" s="680"/>
    </row>
    <row r="4" spans="1:21" ht="12.75">
      <c r="A4" s="715" t="s">
        <v>1168</v>
      </c>
      <c r="B4" s="680"/>
      <c r="C4" s="680"/>
      <c r="D4" s="680"/>
      <c r="E4" s="680"/>
      <c r="F4" s="680"/>
      <c r="G4" s="680"/>
    </row>
    <row r="5" spans="1:21" ht="12.75">
      <c r="A5" s="298" t="str">
        <f>AT_2A_fundflow!A5</f>
        <v>State: UTTAR PRADESH</v>
      </c>
      <c r="B5" s="485"/>
      <c r="C5" s="485"/>
      <c r="D5" s="489"/>
      <c r="E5" s="489"/>
      <c r="F5" s="489"/>
      <c r="G5" s="456" t="str">
        <f>AT_2A_fundflow!U5</f>
        <v>(For the Period 01.04.18 to 31.03.19)</v>
      </c>
    </row>
    <row r="6" spans="1:21" ht="12.75">
      <c r="A6" s="820" t="s">
        <v>83</v>
      </c>
      <c r="B6" s="820" t="s">
        <v>90</v>
      </c>
      <c r="C6" s="820" t="s">
        <v>1171</v>
      </c>
      <c r="D6" s="820" t="s">
        <v>1172</v>
      </c>
      <c r="E6" s="820" t="s">
        <v>1170</v>
      </c>
      <c r="F6" s="820"/>
      <c r="G6" s="820"/>
    </row>
    <row r="7" spans="1:21" ht="51" customHeight="1">
      <c r="A7" s="820"/>
      <c r="B7" s="820"/>
      <c r="C7" s="820"/>
      <c r="D7" s="820"/>
      <c r="E7" s="486" t="s">
        <v>276</v>
      </c>
      <c r="F7" s="486" t="s">
        <v>14</v>
      </c>
      <c r="G7" s="486" t="s">
        <v>9</v>
      </c>
    </row>
    <row r="8" spans="1:21" ht="15.75" customHeight="1">
      <c r="A8" s="483">
        <v>1</v>
      </c>
      <c r="B8" s="483">
        <v>2</v>
      </c>
      <c r="C8" s="483">
        <v>3</v>
      </c>
      <c r="D8" s="483">
        <v>4</v>
      </c>
      <c r="E8" s="483">
        <v>5</v>
      </c>
      <c r="F8" s="483">
        <v>6</v>
      </c>
      <c r="G8" s="483">
        <v>7</v>
      </c>
    </row>
    <row r="9" spans="1:21" ht="12.75">
      <c r="A9" s="491"/>
      <c r="B9" s="492" t="s">
        <v>27</v>
      </c>
      <c r="C9" s="491">
        <f>SUM(C10:C84)</f>
        <v>84287</v>
      </c>
      <c r="D9" s="491">
        <f t="shared" ref="D9:G9" si="0">SUM(D10:D84)</f>
        <v>0</v>
      </c>
      <c r="E9" s="496">
        <f t="shared" si="0"/>
        <v>0</v>
      </c>
      <c r="F9" s="496">
        <f t="shared" si="0"/>
        <v>0</v>
      </c>
      <c r="G9" s="496">
        <f t="shared" si="0"/>
        <v>0</v>
      </c>
      <c r="H9" s="321"/>
      <c r="I9" s="321"/>
      <c r="J9" s="321"/>
      <c r="K9" s="321"/>
      <c r="L9" s="321"/>
      <c r="M9" s="321"/>
      <c r="N9" s="321"/>
      <c r="O9" s="321"/>
      <c r="P9" s="321"/>
      <c r="Q9" s="321"/>
      <c r="R9" s="321"/>
      <c r="S9" s="321"/>
      <c r="T9" s="321"/>
      <c r="U9" s="321"/>
    </row>
    <row r="10" spans="1:21" ht="12.75">
      <c r="A10" s="484">
        <f>AT3A_Schools_PS!A10</f>
        <v>1</v>
      </c>
      <c r="B10" s="484" t="str">
        <f>AT3A_Schools_PS!B10</f>
        <v>01-AGRA</v>
      </c>
      <c r="C10" s="493">
        <v>1211</v>
      </c>
      <c r="D10" s="493">
        <v>0</v>
      </c>
      <c r="E10" s="577">
        <f>ROUND(G10*0.6,2)</f>
        <v>0</v>
      </c>
      <c r="F10" s="577">
        <f>ROUND(G10-E10,2)</f>
        <v>0</v>
      </c>
      <c r="G10" s="578">
        <f>ROUND(D10*10000/100000,2)</f>
        <v>0</v>
      </c>
    </row>
    <row r="11" spans="1:21" ht="12.75">
      <c r="A11" s="484">
        <f>AT3A_Schools_PS!A11</f>
        <v>2</v>
      </c>
      <c r="B11" s="484" t="str">
        <f>AT3A_Schools_PS!B11</f>
        <v>02-ALIGARH</v>
      </c>
      <c r="C11" s="493">
        <v>1079</v>
      </c>
      <c r="D11" s="493">
        <v>0</v>
      </c>
      <c r="E11" s="577">
        <f t="shared" ref="E11:E74" si="1">ROUND(G11*0.6,2)</f>
        <v>0</v>
      </c>
      <c r="F11" s="577">
        <f t="shared" ref="F11:F74" si="2">ROUND(G11-E11,2)</f>
        <v>0</v>
      </c>
      <c r="G11" s="578">
        <f t="shared" ref="G11:G74" si="3">ROUND(D11*10000/100000,2)</f>
        <v>0</v>
      </c>
    </row>
    <row r="12" spans="1:21" ht="12.75">
      <c r="A12" s="484">
        <f>AT3A_Schools_PS!A12</f>
        <v>3</v>
      </c>
      <c r="B12" s="484" t="str">
        <f>AT3A_Schools_PS!B12</f>
        <v>03-ALLAHABAD</v>
      </c>
      <c r="C12" s="493">
        <v>2228</v>
      </c>
      <c r="D12" s="493">
        <v>0</v>
      </c>
      <c r="E12" s="577">
        <f t="shared" si="1"/>
        <v>0</v>
      </c>
      <c r="F12" s="577">
        <f t="shared" si="2"/>
        <v>0</v>
      </c>
      <c r="G12" s="578">
        <f t="shared" si="3"/>
        <v>0</v>
      </c>
    </row>
    <row r="13" spans="1:21" ht="12.75">
      <c r="A13" s="484">
        <f>AT3A_Schools_PS!A13</f>
        <v>4</v>
      </c>
      <c r="B13" s="484" t="str">
        <f>AT3A_Schools_PS!B13</f>
        <v>04-AMBEDKAR NAGAR</v>
      </c>
      <c r="C13" s="493">
        <v>1086</v>
      </c>
      <c r="D13" s="493">
        <v>0</v>
      </c>
      <c r="E13" s="577">
        <f t="shared" si="1"/>
        <v>0</v>
      </c>
      <c r="F13" s="577">
        <f t="shared" si="2"/>
        <v>0</v>
      </c>
      <c r="G13" s="578">
        <f t="shared" si="3"/>
        <v>0</v>
      </c>
    </row>
    <row r="14" spans="1:21" ht="12.75">
      <c r="A14" s="484">
        <f>AT3A_Schools_PS!A14</f>
        <v>5</v>
      </c>
      <c r="B14" s="484" t="str">
        <f>AT3A_Schools_PS!B14</f>
        <v>05-AURAIYA</v>
      </c>
      <c r="C14" s="493">
        <v>739</v>
      </c>
      <c r="D14" s="493">
        <v>0</v>
      </c>
      <c r="E14" s="577">
        <f t="shared" si="1"/>
        <v>0</v>
      </c>
      <c r="F14" s="577">
        <f t="shared" si="2"/>
        <v>0</v>
      </c>
      <c r="G14" s="578">
        <f t="shared" si="3"/>
        <v>0</v>
      </c>
    </row>
    <row r="15" spans="1:21" ht="12.75">
      <c r="A15" s="484">
        <f>AT3A_Schools_PS!A15</f>
        <v>6</v>
      </c>
      <c r="B15" s="484" t="str">
        <f>AT3A_Schools_PS!B15</f>
        <v>06-AZAMGARH</v>
      </c>
      <c r="C15" s="493">
        <v>2250</v>
      </c>
      <c r="D15" s="493">
        <v>0</v>
      </c>
      <c r="E15" s="577">
        <f t="shared" si="1"/>
        <v>0</v>
      </c>
      <c r="F15" s="577">
        <f t="shared" si="2"/>
        <v>0</v>
      </c>
      <c r="G15" s="578">
        <f t="shared" si="3"/>
        <v>0</v>
      </c>
    </row>
    <row r="16" spans="1:21" ht="12.75">
      <c r="A16" s="484">
        <f>AT3A_Schools_PS!A16</f>
        <v>7</v>
      </c>
      <c r="B16" s="484" t="str">
        <f>AT3A_Schools_PS!B16</f>
        <v>07-BADAUN</v>
      </c>
      <c r="C16" s="493">
        <v>957</v>
      </c>
      <c r="D16" s="493">
        <v>0</v>
      </c>
      <c r="E16" s="577">
        <f t="shared" si="1"/>
        <v>0</v>
      </c>
      <c r="F16" s="577">
        <f t="shared" si="2"/>
        <v>0</v>
      </c>
      <c r="G16" s="578">
        <f t="shared" si="3"/>
        <v>0</v>
      </c>
    </row>
    <row r="17" spans="1:7" ht="12.75">
      <c r="A17" s="484">
        <f>AT3A_Schools_PS!A17</f>
        <v>8</v>
      </c>
      <c r="B17" s="484" t="str">
        <f>AT3A_Schools_PS!B17</f>
        <v>08-BAGHPAT</v>
      </c>
      <c r="C17" s="493">
        <v>293</v>
      </c>
      <c r="D17" s="493">
        <v>0</v>
      </c>
      <c r="E17" s="577">
        <f t="shared" si="1"/>
        <v>0</v>
      </c>
      <c r="F17" s="577">
        <f t="shared" si="2"/>
        <v>0</v>
      </c>
      <c r="G17" s="578">
        <f t="shared" si="3"/>
        <v>0</v>
      </c>
    </row>
    <row r="18" spans="1:7" ht="12.75">
      <c r="A18" s="484">
        <f>AT3A_Schools_PS!A18</f>
        <v>9</v>
      </c>
      <c r="B18" s="484" t="str">
        <f>AT3A_Schools_PS!B18</f>
        <v>09-BAHRAICH</v>
      </c>
      <c r="C18" s="493">
        <v>1398</v>
      </c>
      <c r="D18" s="493">
        <v>0</v>
      </c>
      <c r="E18" s="577">
        <f t="shared" si="1"/>
        <v>0</v>
      </c>
      <c r="F18" s="577">
        <f t="shared" si="2"/>
        <v>0</v>
      </c>
      <c r="G18" s="578">
        <f t="shared" si="3"/>
        <v>0</v>
      </c>
    </row>
    <row r="19" spans="1:7" ht="12.75">
      <c r="A19" s="484">
        <f>AT3A_Schools_PS!A19</f>
        <v>10</v>
      </c>
      <c r="B19" s="484" t="str">
        <f>AT3A_Schools_PS!B19</f>
        <v>10-BALLIA</v>
      </c>
      <c r="C19" s="493">
        <v>1126</v>
      </c>
      <c r="D19" s="493">
        <v>0</v>
      </c>
      <c r="E19" s="577">
        <f t="shared" si="1"/>
        <v>0</v>
      </c>
      <c r="F19" s="577">
        <f t="shared" si="2"/>
        <v>0</v>
      </c>
      <c r="G19" s="578">
        <f t="shared" si="3"/>
        <v>0</v>
      </c>
    </row>
    <row r="20" spans="1:7" ht="12.75">
      <c r="A20" s="484">
        <f>AT3A_Schools_PS!A20</f>
        <v>11</v>
      </c>
      <c r="B20" s="484" t="str">
        <f>AT3A_Schools_PS!B20</f>
        <v>11-BALRAMPUR</v>
      </c>
      <c r="C20" s="493">
        <v>982</v>
      </c>
      <c r="D20" s="493">
        <v>0</v>
      </c>
      <c r="E20" s="577">
        <f t="shared" si="1"/>
        <v>0</v>
      </c>
      <c r="F20" s="577">
        <f t="shared" si="2"/>
        <v>0</v>
      </c>
      <c r="G20" s="578">
        <f t="shared" si="3"/>
        <v>0</v>
      </c>
    </row>
    <row r="21" spans="1:7" ht="12.75">
      <c r="A21" s="484">
        <f>AT3A_Schools_PS!A21</f>
        <v>12</v>
      </c>
      <c r="B21" s="484" t="str">
        <f>AT3A_Schools_PS!B21</f>
        <v>12-BANDA</v>
      </c>
      <c r="C21" s="493">
        <v>1744</v>
      </c>
      <c r="D21" s="493">
        <v>0</v>
      </c>
      <c r="E21" s="577">
        <f t="shared" si="1"/>
        <v>0</v>
      </c>
      <c r="F21" s="577">
        <f t="shared" si="2"/>
        <v>0</v>
      </c>
      <c r="G21" s="578">
        <f t="shared" si="3"/>
        <v>0</v>
      </c>
    </row>
    <row r="22" spans="1:7" ht="12.75">
      <c r="A22" s="484">
        <f>AT3A_Schools_PS!A22</f>
        <v>13</v>
      </c>
      <c r="B22" s="484" t="str">
        <f>AT3A_Schools_PS!B22</f>
        <v>13-BARABANKI</v>
      </c>
      <c r="C22" s="493">
        <v>1556</v>
      </c>
      <c r="D22" s="493">
        <v>0</v>
      </c>
      <c r="E22" s="577">
        <f t="shared" si="1"/>
        <v>0</v>
      </c>
      <c r="F22" s="577">
        <f t="shared" si="2"/>
        <v>0</v>
      </c>
      <c r="G22" s="578">
        <f t="shared" si="3"/>
        <v>0</v>
      </c>
    </row>
    <row r="23" spans="1:7" ht="12.75">
      <c r="A23" s="484">
        <f>AT3A_Schools_PS!A23</f>
        <v>14</v>
      </c>
      <c r="B23" s="484" t="str">
        <f>AT3A_Schools_PS!B23</f>
        <v>14-BAREILY</v>
      </c>
      <c r="C23" s="493">
        <v>1397</v>
      </c>
      <c r="D23" s="493">
        <v>0</v>
      </c>
      <c r="E23" s="577">
        <f t="shared" si="1"/>
        <v>0</v>
      </c>
      <c r="F23" s="577">
        <f t="shared" si="2"/>
        <v>0</v>
      </c>
      <c r="G23" s="578">
        <f t="shared" si="3"/>
        <v>0</v>
      </c>
    </row>
    <row r="24" spans="1:7" ht="12.75">
      <c r="A24" s="481">
        <f>AT3A_Schools_PS!A24</f>
        <v>15</v>
      </c>
      <c r="B24" s="481" t="str">
        <f>AT3A_Schools_PS!B24</f>
        <v>15-BASTI</v>
      </c>
      <c r="C24" s="490">
        <v>1825</v>
      </c>
      <c r="D24" s="493">
        <v>0</v>
      </c>
      <c r="E24" s="577">
        <f t="shared" si="1"/>
        <v>0</v>
      </c>
      <c r="F24" s="577">
        <f t="shared" si="2"/>
        <v>0</v>
      </c>
      <c r="G24" s="578">
        <f t="shared" si="3"/>
        <v>0</v>
      </c>
    </row>
    <row r="25" spans="1:7" ht="12.75">
      <c r="A25" s="325">
        <f>AT3A_Schools_PS!A25</f>
        <v>16</v>
      </c>
      <c r="B25" s="325" t="str">
        <f>AT3A_Schools_PS!B25</f>
        <v>16-BHADOHI</v>
      </c>
      <c r="C25" s="324">
        <v>703</v>
      </c>
      <c r="D25" s="493">
        <v>0</v>
      </c>
      <c r="E25" s="577">
        <f t="shared" si="1"/>
        <v>0</v>
      </c>
      <c r="F25" s="577">
        <f t="shared" si="2"/>
        <v>0</v>
      </c>
      <c r="G25" s="578">
        <f t="shared" si="3"/>
        <v>0</v>
      </c>
    </row>
    <row r="26" spans="1:7" ht="12.75">
      <c r="A26" s="325">
        <f>AT3A_Schools_PS!A26</f>
        <v>17</v>
      </c>
      <c r="B26" s="325" t="str">
        <f>AT3A_Schools_PS!B26</f>
        <v>17-BIJNOUR</v>
      </c>
      <c r="C26" s="324">
        <v>838</v>
      </c>
      <c r="D26" s="493">
        <v>0</v>
      </c>
      <c r="E26" s="577">
        <f t="shared" si="1"/>
        <v>0</v>
      </c>
      <c r="F26" s="577">
        <f t="shared" si="2"/>
        <v>0</v>
      </c>
      <c r="G26" s="578">
        <f t="shared" si="3"/>
        <v>0</v>
      </c>
    </row>
    <row r="27" spans="1:7" ht="12.75">
      <c r="A27" s="325">
        <f>AT3A_Schools_PS!A27</f>
        <v>18</v>
      </c>
      <c r="B27" s="325" t="str">
        <f>AT3A_Schools_PS!B27</f>
        <v>18-BULANDSHAHAR</v>
      </c>
      <c r="C27" s="324">
        <v>1300</v>
      </c>
      <c r="D27" s="493">
        <v>0</v>
      </c>
      <c r="E27" s="577">
        <f t="shared" si="1"/>
        <v>0</v>
      </c>
      <c r="F27" s="577">
        <f t="shared" si="2"/>
        <v>0</v>
      </c>
      <c r="G27" s="578">
        <f t="shared" si="3"/>
        <v>0</v>
      </c>
    </row>
    <row r="28" spans="1:7" ht="12.75">
      <c r="A28" s="325">
        <f>AT3A_Schools_PS!A28</f>
        <v>19</v>
      </c>
      <c r="B28" s="325" t="str">
        <f>AT3A_Schools_PS!B28</f>
        <v>19-CHANDAULI</v>
      </c>
      <c r="C28" s="324">
        <v>901</v>
      </c>
      <c r="D28" s="493">
        <v>0</v>
      </c>
      <c r="E28" s="577">
        <f t="shared" si="1"/>
        <v>0</v>
      </c>
      <c r="F28" s="577">
        <f t="shared" si="2"/>
        <v>0</v>
      </c>
      <c r="G28" s="578">
        <f t="shared" si="3"/>
        <v>0</v>
      </c>
    </row>
    <row r="29" spans="1:7" ht="12.75">
      <c r="A29" s="325">
        <f>AT3A_Schools_PS!A29</f>
        <v>20</v>
      </c>
      <c r="B29" s="325" t="str">
        <f>AT3A_Schools_PS!B29</f>
        <v>20-CHITRAKOOT</v>
      </c>
      <c r="C29" s="324">
        <v>649</v>
      </c>
      <c r="D29" s="493">
        <v>0</v>
      </c>
      <c r="E29" s="577">
        <f t="shared" si="1"/>
        <v>0</v>
      </c>
      <c r="F29" s="577">
        <f t="shared" si="2"/>
        <v>0</v>
      </c>
      <c r="G29" s="578">
        <f t="shared" si="3"/>
        <v>0</v>
      </c>
    </row>
    <row r="30" spans="1:7" ht="12.75">
      <c r="A30" s="325">
        <f>AT3A_Schools_PS!A30</f>
        <v>21</v>
      </c>
      <c r="B30" s="325" t="str">
        <f>AT3A_Schools_PS!B30</f>
        <v>21-AMETHI</v>
      </c>
      <c r="C30" s="324">
        <v>852</v>
      </c>
      <c r="D30" s="493">
        <v>0</v>
      </c>
      <c r="E30" s="577">
        <f t="shared" si="1"/>
        <v>0</v>
      </c>
      <c r="F30" s="577">
        <f t="shared" si="2"/>
        <v>0</v>
      </c>
      <c r="G30" s="578">
        <f t="shared" si="3"/>
        <v>0</v>
      </c>
    </row>
    <row r="31" spans="1:7" ht="12.75">
      <c r="A31" s="325">
        <f>AT3A_Schools_PS!A31</f>
        <v>22</v>
      </c>
      <c r="B31" s="325" t="str">
        <f>AT3A_Schools_PS!B31</f>
        <v>22-DEORIA</v>
      </c>
      <c r="C31" s="324">
        <v>1829</v>
      </c>
      <c r="D31" s="493">
        <v>0</v>
      </c>
      <c r="E31" s="577">
        <f t="shared" si="1"/>
        <v>0</v>
      </c>
      <c r="F31" s="577">
        <f t="shared" si="2"/>
        <v>0</v>
      </c>
      <c r="G31" s="578">
        <f t="shared" si="3"/>
        <v>0</v>
      </c>
    </row>
    <row r="32" spans="1:7" ht="12.75">
      <c r="A32" s="325">
        <f>AT3A_Schools_PS!A32</f>
        <v>23</v>
      </c>
      <c r="B32" s="325" t="str">
        <f>AT3A_Schools_PS!B32</f>
        <v>23-ETAH</v>
      </c>
      <c r="C32" s="324">
        <v>720</v>
      </c>
      <c r="D32" s="493">
        <v>0</v>
      </c>
      <c r="E32" s="577">
        <f t="shared" si="1"/>
        <v>0</v>
      </c>
      <c r="F32" s="577">
        <f t="shared" si="2"/>
        <v>0</v>
      </c>
      <c r="G32" s="578">
        <f t="shared" si="3"/>
        <v>0</v>
      </c>
    </row>
    <row r="33" spans="1:7" ht="12.75">
      <c r="A33" s="325">
        <f>AT3A_Schools_PS!A33</f>
        <v>24</v>
      </c>
      <c r="B33" s="325" t="str">
        <f>AT3A_Schools_PS!B33</f>
        <v>24-FAIZABAD</v>
      </c>
      <c r="C33" s="324">
        <v>863</v>
      </c>
      <c r="D33" s="493">
        <v>0</v>
      </c>
      <c r="E33" s="577">
        <f t="shared" si="1"/>
        <v>0</v>
      </c>
      <c r="F33" s="577">
        <f t="shared" si="2"/>
        <v>0</v>
      </c>
      <c r="G33" s="578">
        <f t="shared" si="3"/>
        <v>0</v>
      </c>
    </row>
    <row r="34" spans="1:7" ht="12.75">
      <c r="A34" s="325">
        <f>AT3A_Schools_PS!A34</f>
        <v>25</v>
      </c>
      <c r="B34" s="325" t="str">
        <f>AT3A_Schools_PS!B34</f>
        <v>25-FARRUKHABAD</v>
      </c>
      <c r="C34" s="324">
        <v>918</v>
      </c>
      <c r="D34" s="493">
        <v>0</v>
      </c>
      <c r="E34" s="577">
        <f t="shared" si="1"/>
        <v>0</v>
      </c>
      <c r="F34" s="577">
        <f t="shared" si="2"/>
        <v>0</v>
      </c>
      <c r="G34" s="578">
        <f t="shared" si="3"/>
        <v>0</v>
      </c>
    </row>
    <row r="35" spans="1:7" ht="12.75">
      <c r="A35" s="325">
        <f>AT3A_Schools_PS!A35</f>
        <v>26</v>
      </c>
      <c r="B35" s="325" t="str">
        <f>AT3A_Schools_PS!B35</f>
        <v>26-FATEHPUR</v>
      </c>
      <c r="C35" s="324">
        <v>1296</v>
      </c>
      <c r="D35" s="493">
        <v>0</v>
      </c>
      <c r="E35" s="577">
        <f t="shared" si="1"/>
        <v>0</v>
      </c>
      <c r="F35" s="577">
        <f t="shared" si="2"/>
        <v>0</v>
      </c>
      <c r="G35" s="578">
        <f t="shared" si="3"/>
        <v>0</v>
      </c>
    </row>
    <row r="36" spans="1:7" ht="12.75">
      <c r="A36" s="325">
        <f>AT3A_Schools_PS!A36</f>
        <v>27</v>
      </c>
      <c r="B36" s="325" t="str">
        <f>AT3A_Schools_PS!B36</f>
        <v>27-FIROZABAD</v>
      </c>
      <c r="C36" s="324">
        <v>400</v>
      </c>
      <c r="D36" s="493">
        <v>0</v>
      </c>
      <c r="E36" s="577">
        <f t="shared" si="1"/>
        <v>0</v>
      </c>
      <c r="F36" s="577">
        <f t="shared" si="2"/>
        <v>0</v>
      </c>
      <c r="G36" s="578">
        <f t="shared" si="3"/>
        <v>0</v>
      </c>
    </row>
    <row r="37" spans="1:7" ht="12.75">
      <c r="A37" s="325">
        <f>AT3A_Schools_PS!A37</f>
        <v>28</v>
      </c>
      <c r="B37" s="325" t="str">
        <f>AT3A_Schools_PS!B37</f>
        <v>28-G.B. NAGAR</v>
      </c>
      <c r="C37" s="324">
        <v>264</v>
      </c>
      <c r="D37" s="493">
        <v>0</v>
      </c>
      <c r="E37" s="577">
        <f t="shared" si="1"/>
        <v>0</v>
      </c>
      <c r="F37" s="577">
        <f t="shared" si="2"/>
        <v>0</v>
      </c>
      <c r="G37" s="578">
        <f t="shared" si="3"/>
        <v>0</v>
      </c>
    </row>
    <row r="38" spans="1:7" ht="12.75">
      <c r="A38" s="325">
        <f>AT3A_Schools_PS!A38</f>
        <v>29</v>
      </c>
      <c r="B38" s="325" t="str">
        <f>AT3A_Schools_PS!B38</f>
        <v>29-GHAZIPUR</v>
      </c>
      <c r="C38" s="324">
        <v>2097</v>
      </c>
      <c r="D38" s="493">
        <v>0</v>
      </c>
      <c r="E38" s="577">
        <f t="shared" si="1"/>
        <v>0</v>
      </c>
      <c r="F38" s="577">
        <f t="shared" si="2"/>
        <v>0</v>
      </c>
      <c r="G38" s="578">
        <f t="shared" si="3"/>
        <v>0</v>
      </c>
    </row>
    <row r="39" spans="1:7" ht="12.75">
      <c r="A39" s="325">
        <f>AT3A_Schools_PS!A39</f>
        <v>30</v>
      </c>
      <c r="B39" s="325" t="str">
        <f>AT3A_Schools_PS!B39</f>
        <v>30-GHAZIYABAD</v>
      </c>
      <c r="C39" s="324">
        <v>242</v>
      </c>
      <c r="D39" s="493">
        <v>0</v>
      </c>
      <c r="E39" s="577">
        <f t="shared" si="1"/>
        <v>0</v>
      </c>
      <c r="F39" s="577">
        <f t="shared" si="2"/>
        <v>0</v>
      </c>
      <c r="G39" s="578">
        <f t="shared" si="3"/>
        <v>0</v>
      </c>
    </row>
    <row r="40" spans="1:7" ht="12.75">
      <c r="A40" s="325">
        <f>AT3A_Schools_PS!A40</f>
        <v>31</v>
      </c>
      <c r="B40" s="325" t="str">
        <f>AT3A_Schools_PS!B40</f>
        <v>31-GONDA</v>
      </c>
      <c r="C40" s="324">
        <v>2140</v>
      </c>
      <c r="D40" s="493">
        <v>0</v>
      </c>
      <c r="E40" s="577">
        <f t="shared" si="1"/>
        <v>0</v>
      </c>
      <c r="F40" s="577">
        <f t="shared" si="2"/>
        <v>0</v>
      </c>
      <c r="G40" s="578">
        <f t="shared" si="3"/>
        <v>0</v>
      </c>
    </row>
    <row r="41" spans="1:7" ht="12.75">
      <c r="A41" s="325">
        <f>AT3A_Schools_PS!A41</f>
        <v>32</v>
      </c>
      <c r="B41" s="325" t="str">
        <f>AT3A_Schools_PS!B41</f>
        <v>32-GORAKHPUR</v>
      </c>
      <c r="C41" s="324">
        <v>2223</v>
      </c>
      <c r="D41" s="493">
        <v>0</v>
      </c>
      <c r="E41" s="577">
        <f t="shared" si="1"/>
        <v>0</v>
      </c>
      <c r="F41" s="577">
        <f t="shared" si="2"/>
        <v>0</v>
      </c>
      <c r="G41" s="578">
        <f t="shared" si="3"/>
        <v>0</v>
      </c>
    </row>
    <row r="42" spans="1:7" ht="12.75">
      <c r="A42" s="325">
        <f>AT3A_Schools_PS!A42</f>
        <v>33</v>
      </c>
      <c r="B42" s="325" t="str">
        <f>AT3A_Schools_PS!B42</f>
        <v>33-HAMEERPUR</v>
      </c>
      <c r="C42" s="324">
        <v>733</v>
      </c>
      <c r="D42" s="493">
        <v>0</v>
      </c>
      <c r="E42" s="577">
        <f t="shared" si="1"/>
        <v>0</v>
      </c>
      <c r="F42" s="577">
        <f t="shared" si="2"/>
        <v>0</v>
      </c>
      <c r="G42" s="578">
        <f t="shared" si="3"/>
        <v>0</v>
      </c>
    </row>
    <row r="43" spans="1:7" ht="12.75">
      <c r="A43" s="325">
        <f>AT3A_Schools_PS!A43</f>
        <v>34</v>
      </c>
      <c r="B43" s="325" t="str">
        <f>AT3A_Schools_PS!B43</f>
        <v>34-HARDOI</v>
      </c>
      <c r="C43" s="324">
        <v>2302</v>
      </c>
      <c r="D43" s="493">
        <v>0</v>
      </c>
      <c r="E43" s="577">
        <f t="shared" si="1"/>
        <v>0</v>
      </c>
      <c r="F43" s="577">
        <f t="shared" si="2"/>
        <v>0</v>
      </c>
      <c r="G43" s="578">
        <f t="shared" si="3"/>
        <v>0</v>
      </c>
    </row>
    <row r="44" spans="1:7" ht="12.75">
      <c r="A44" s="325">
        <f>AT3A_Schools_PS!A44</f>
        <v>35</v>
      </c>
      <c r="B44" s="325" t="str">
        <f>AT3A_Schools_PS!B44</f>
        <v>35-HATHRAS</v>
      </c>
      <c r="C44" s="324">
        <v>609</v>
      </c>
      <c r="D44" s="493">
        <v>0</v>
      </c>
      <c r="E44" s="577">
        <f t="shared" si="1"/>
        <v>0</v>
      </c>
      <c r="F44" s="577">
        <f t="shared" si="2"/>
        <v>0</v>
      </c>
      <c r="G44" s="578">
        <f t="shared" si="3"/>
        <v>0</v>
      </c>
    </row>
    <row r="45" spans="1:7" ht="12.75">
      <c r="A45" s="325">
        <f>AT3A_Schools_PS!A45</f>
        <v>36</v>
      </c>
      <c r="B45" s="325" t="str">
        <f>AT3A_Schools_PS!B45</f>
        <v>36-ITAWAH</v>
      </c>
      <c r="C45" s="324">
        <v>1372</v>
      </c>
      <c r="D45" s="493">
        <v>0</v>
      </c>
      <c r="E45" s="577">
        <f t="shared" si="1"/>
        <v>0</v>
      </c>
      <c r="F45" s="577">
        <f t="shared" si="2"/>
        <v>0</v>
      </c>
      <c r="G45" s="578">
        <f t="shared" si="3"/>
        <v>0</v>
      </c>
    </row>
    <row r="46" spans="1:7" ht="12.75">
      <c r="A46" s="325">
        <f>AT3A_Schools_PS!A46</f>
        <v>37</v>
      </c>
      <c r="B46" s="325" t="str">
        <f>AT3A_Schools_PS!B46</f>
        <v>37-J.P. NAGAR</v>
      </c>
      <c r="C46" s="324">
        <v>546</v>
      </c>
      <c r="D46" s="493">
        <v>0</v>
      </c>
      <c r="E46" s="577">
        <f t="shared" si="1"/>
        <v>0</v>
      </c>
      <c r="F46" s="577">
        <f t="shared" si="2"/>
        <v>0</v>
      </c>
      <c r="G46" s="578">
        <f t="shared" si="3"/>
        <v>0</v>
      </c>
    </row>
    <row r="47" spans="1:7" ht="12.75">
      <c r="A47" s="325">
        <f>AT3A_Schools_PS!A47</f>
        <v>38</v>
      </c>
      <c r="B47" s="325" t="str">
        <f>AT3A_Schools_PS!B47</f>
        <v>38-JALAUN</v>
      </c>
      <c r="C47" s="324">
        <v>638</v>
      </c>
      <c r="D47" s="493">
        <v>0</v>
      </c>
      <c r="E47" s="577">
        <f t="shared" si="1"/>
        <v>0</v>
      </c>
      <c r="F47" s="577">
        <f t="shared" si="2"/>
        <v>0</v>
      </c>
      <c r="G47" s="578">
        <f t="shared" si="3"/>
        <v>0</v>
      </c>
    </row>
    <row r="48" spans="1:7" ht="12.75">
      <c r="A48" s="325">
        <f>AT3A_Schools_PS!A48</f>
        <v>39</v>
      </c>
      <c r="B48" s="325" t="str">
        <f>AT3A_Schools_PS!B48</f>
        <v>39-JAUNPUR</v>
      </c>
      <c r="C48" s="324">
        <v>2461</v>
      </c>
      <c r="D48" s="493">
        <v>0</v>
      </c>
      <c r="E48" s="577">
        <f t="shared" si="1"/>
        <v>0</v>
      </c>
      <c r="F48" s="577">
        <f t="shared" si="2"/>
        <v>0</v>
      </c>
      <c r="G48" s="578">
        <f t="shared" si="3"/>
        <v>0</v>
      </c>
    </row>
    <row r="49" spans="1:7" ht="12.75">
      <c r="A49" s="325">
        <f>AT3A_Schools_PS!A49</f>
        <v>40</v>
      </c>
      <c r="B49" s="325" t="str">
        <f>AT3A_Schools_PS!B49</f>
        <v>40-JHANSI</v>
      </c>
      <c r="C49" s="324">
        <v>982</v>
      </c>
      <c r="D49" s="493">
        <v>0</v>
      </c>
      <c r="E49" s="577">
        <f t="shared" si="1"/>
        <v>0</v>
      </c>
      <c r="F49" s="577">
        <f t="shared" si="2"/>
        <v>0</v>
      </c>
      <c r="G49" s="578">
        <f t="shared" si="3"/>
        <v>0</v>
      </c>
    </row>
    <row r="50" spans="1:7" ht="12.75">
      <c r="A50" s="325">
        <f>AT3A_Schools_PS!A50</f>
        <v>41</v>
      </c>
      <c r="B50" s="325" t="str">
        <f>AT3A_Schools_PS!B50</f>
        <v>41-KANNAUJ</v>
      </c>
      <c r="C50" s="324">
        <v>720</v>
      </c>
      <c r="D50" s="493">
        <v>0</v>
      </c>
      <c r="E50" s="577">
        <f t="shared" si="1"/>
        <v>0</v>
      </c>
      <c r="F50" s="577">
        <f t="shared" si="2"/>
        <v>0</v>
      </c>
      <c r="G50" s="578">
        <f t="shared" si="3"/>
        <v>0</v>
      </c>
    </row>
    <row r="51" spans="1:7" ht="12.75">
      <c r="A51" s="325">
        <f>AT3A_Schools_PS!A51</f>
        <v>42</v>
      </c>
      <c r="B51" s="325" t="str">
        <f>AT3A_Schools_PS!B51</f>
        <v>42-KANPUR DEHAT</v>
      </c>
      <c r="C51" s="324">
        <v>1650</v>
      </c>
      <c r="D51" s="493">
        <v>0</v>
      </c>
      <c r="E51" s="577">
        <f t="shared" si="1"/>
        <v>0</v>
      </c>
      <c r="F51" s="577">
        <f t="shared" si="2"/>
        <v>0</v>
      </c>
      <c r="G51" s="578">
        <f t="shared" si="3"/>
        <v>0</v>
      </c>
    </row>
    <row r="52" spans="1:7" ht="12.75">
      <c r="A52" s="325">
        <f>AT3A_Schools_PS!A52</f>
        <v>43</v>
      </c>
      <c r="B52" s="325" t="str">
        <f>AT3A_Schools_PS!B52</f>
        <v>43-KANPUR NAGAR</v>
      </c>
      <c r="C52" s="324">
        <v>370</v>
      </c>
      <c r="D52" s="493">
        <v>0</v>
      </c>
      <c r="E52" s="577">
        <f t="shared" si="1"/>
        <v>0</v>
      </c>
      <c r="F52" s="577">
        <f t="shared" si="2"/>
        <v>0</v>
      </c>
      <c r="G52" s="578">
        <f t="shared" si="3"/>
        <v>0</v>
      </c>
    </row>
    <row r="53" spans="1:7" ht="12.75">
      <c r="A53" s="325">
        <f>AT3A_Schools_PS!A53</f>
        <v>44</v>
      </c>
      <c r="B53" s="325" t="str">
        <f>AT3A_Schools_PS!B53</f>
        <v>44-KAAS GANJ</v>
      </c>
      <c r="C53" s="324">
        <v>1024</v>
      </c>
      <c r="D53" s="493">
        <v>0</v>
      </c>
      <c r="E53" s="577">
        <f t="shared" si="1"/>
        <v>0</v>
      </c>
      <c r="F53" s="577">
        <f t="shared" si="2"/>
        <v>0</v>
      </c>
      <c r="G53" s="578">
        <f t="shared" si="3"/>
        <v>0</v>
      </c>
    </row>
    <row r="54" spans="1:7" ht="12.75">
      <c r="A54" s="325">
        <f>AT3A_Schools_PS!A54</f>
        <v>45</v>
      </c>
      <c r="B54" s="325" t="str">
        <f>AT3A_Schools_PS!B54</f>
        <v>45-KAUSHAMBI</v>
      </c>
      <c r="C54" s="324">
        <v>879</v>
      </c>
      <c r="D54" s="493">
        <v>0</v>
      </c>
      <c r="E54" s="577">
        <f t="shared" si="1"/>
        <v>0</v>
      </c>
      <c r="F54" s="577">
        <f t="shared" si="2"/>
        <v>0</v>
      </c>
      <c r="G54" s="578">
        <f t="shared" si="3"/>
        <v>0</v>
      </c>
    </row>
    <row r="55" spans="1:7" ht="12.75">
      <c r="A55" s="325">
        <f>AT3A_Schools_PS!A55</f>
        <v>46</v>
      </c>
      <c r="B55" s="325" t="str">
        <f>AT3A_Schools_PS!B55</f>
        <v>46-KUSHINAGAR</v>
      </c>
      <c r="C55" s="324">
        <v>2068</v>
      </c>
      <c r="D55" s="493">
        <v>0</v>
      </c>
      <c r="E55" s="577">
        <f t="shared" si="1"/>
        <v>0</v>
      </c>
      <c r="F55" s="577">
        <f t="shared" si="2"/>
        <v>0</v>
      </c>
      <c r="G55" s="578">
        <f t="shared" si="3"/>
        <v>0</v>
      </c>
    </row>
    <row r="56" spans="1:7" ht="12.75">
      <c r="A56" s="325">
        <f>AT3A_Schools_PS!A56</f>
        <v>47</v>
      </c>
      <c r="B56" s="325" t="str">
        <f>AT3A_Schools_PS!B56</f>
        <v>47-LAKHIMPUR KHERI</v>
      </c>
      <c r="C56" s="324">
        <v>1560</v>
      </c>
      <c r="D56" s="493">
        <v>0</v>
      </c>
      <c r="E56" s="577">
        <f t="shared" si="1"/>
        <v>0</v>
      </c>
      <c r="F56" s="577">
        <f t="shared" si="2"/>
        <v>0</v>
      </c>
      <c r="G56" s="578">
        <f t="shared" si="3"/>
        <v>0</v>
      </c>
    </row>
    <row r="57" spans="1:7" ht="12.75">
      <c r="A57" s="325">
        <f>AT3A_Schools_PS!A57</f>
        <v>48</v>
      </c>
      <c r="B57" s="325" t="str">
        <f>AT3A_Schools_PS!B57</f>
        <v>48-LALITPUR</v>
      </c>
      <c r="C57" s="324">
        <v>743</v>
      </c>
      <c r="D57" s="493">
        <v>0</v>
      </c>
      <c r="E57" s="577">
        <f t="shared" si="1"/>
        <v>0</v>
      </c>
      <c r="F57" s="577">
        <f t="shared" si="2"/>
        <v>0</v>
      </c>
      <c r="G57" s="578">
        <f t="shared" si="3"/>
        <v>0</v>
      </c>
    </row>
    <row r="58" spans="1:7" ht="12.75">
      <c r="A58" s="325">
        <f>AT3A_Schools_PS!A58</f>
        <v>49</v>
      </c>
      <c r="B58" s="325" t="str">
        <f>AT3A_Schools_PS!B58</f>
        <v>49-LUCKNOW</v>
      </c>
      <c r="C58" s="324">
        <v>867</v>
      </c>
      <c r="D58" s="493">
        <v>0</v>
      </c>
      <c r="E58" s="577">
        <f t="shared" si="1"/>
        <v>0</v>
      </c>
      <c r="F58" s="577">
        <f t="shared" si="2"/>
        <v>0</v>
      </c>
      <c r="G58" s="578">
        <f t="shared" si="3"/>
        <v>0</v>
      </c>
    </row>
    <row r="59" spans="1:7" ht="12.75">
      <c r="A59" s="325">
        <f>AT3A_Schools_PS!A59</f>
        <v>50</v>
      </c>
      <c r="B59" s="325" t="str">
        <f>AT3A_Schools_PS!B59</f>
        <v>50-MAHOBA</v>
      </c>
      <c r="C59" s="324">
        <v>617</v>
      </c>
      <c r="D59" s="493">
        <v>0</v>
      </c>
      <c r="E59" s="577">
        <f t="shared" si="1"/>
        <v>0</v>
      </c>
      <c r="F59" s="577">
        <f t="shared" si="2"/>
        <v>0</v>
      </c>
      <c r="G59" s="578">
        <f t="shared" si="3"/>
        <v>0</v>
      </c>
    </row>
    <row r="60" spans="1:7" ht="12.75">
      <c r="A60" s="325">
        <f>AT3A_Schools_PS!A60</f>
        <v>51</v>
      </c>
      <c r="B60" s="325" t="str">
        <f>AT3A_Schools_PS!B60</f>
        <v>51-MAHRAJGANJ</v>
      </c>
      <c r="C60" s="324">
        <v>1596</v>
      </c>
      <c r="D60" s="493">
        <v>0</v>
      </c>
      <c r="E60" s="577">
        <f t="shared" si="1"/>
        <v>0</v>
      </c>
      <c r="F60" s="577">
        <f t="shared" si="2"/>
        <v>0</v>
      </c>
      <c r="G60" s="578">
        <f t="shared" si="3"/>
        <v>0</v>
      </c>
    </row>
    <row r="61" spans="1:7" ht="12.75">
      <c r="A61" s="325">
        <f>AT3A_Schools_PS!A61</f>
        <v>52</v>
      </c>
      <c r="B61" s="325" t="str">
        <f>AT3A_Schools_PS!B61</f>
        <v>52-MAINPURI</v>
      </c>
      <c r="C61" s="324">
        <v>629</v>
      </c>
      <c r="D61" s="493">
        <v>0</v>
      </c>
      <c r="E61" s="577">
        <f t="shared" si="1"/>
        <v>0</v>
      </c>
      <c r="F61" s="577">
        <f t="shared" si="2"/>
        <v>0</v>
      </c>
      <c r="G61" s="578">
        <f t="shared" si="3"/>
        <v>0</v>
      </c>
    </row>
    <row r="62" spans="1:7" ht="12.75">
      <c r="A62" s="325">
        <f>AT3A_Schools_PS!A62</f>
        <v>53</v>
      </c>
      <c r="B62" s="325" t="str">
        <f>AT3A_Schools_PS!B62</f>
        <v>53-MATHURA</v>
      </c>
      <c r="C62" s="324">
        <v>736</v>
      </c>
      <c r="D62" s="493">
        <v>0</v>
      </c>
      <c r="E62" s="577">
        <f t="shared" si="1"/>
        <v>0</v>
      </c>
      <c r="F62" s="577">
        <f t="shared" si="2"/>
        <v>0</v>
      </c>
      <c r="G62" s="578">
        <f t="shared" si="3"/>
        <v>0</v>
      </c>
    </row>
    <row r="63" spans="1:7" ht="12.75">
      <c r="A63" s="325">
        <f>AT3A_Schools_PS!A63</f>
        <v>54</v>
      </c>
      <c r="B63" s="325" t="str">
        <f>AT3A_Schools_PS!B63</f>
        <v>54-MAU</v>
      </c>
      <c r="C63" s="324">
        <v>602</v>
      </c>
      <c r="D63" s="493">
        <v>0</v>
      </c>
      <c r="E63" s="577">
        <f t="shared" si="1"/>
        <v>0</v>
      </c>
      <c r="F63" s="577">
        <f t="shared" si="2"/>
        <v>0</v>
      </c>
      <c r="G63" s="578">
        <f t="shared" si="3"/>
        <v>0</v>
      </c>
    </row>
    <row r="64" spans="1:7" ht="12.75">
      <c r="A64" s="325">
        <f>AT3A_Schools_PS!A64</f>
        <v>55</v>
      </c>
      <c r="B64" s="325" t="str">
        <f>AT3A_Schools_PS!B64</f>
        <v>55-MEERUT</v>
      </c>
      <c r="C64" s="324">
        <v>548</v>
      </c>
      <c r="D64" s="493">
        <v>0</v>
      </c>
      <c r="E64" s="577">
        <f t="shared" si="1"/>
        <v>0</v>
      </c>
      <c r="F64" s="577">
        <f t="shared" si="2"/>
        <v>0</v>
      </c>
      <c r="G64" s="578">
        <f t="shared" si="3"/>
        <v>0</v>
      </c>
    </row>
    <row r="65" spans="1:7" ht="12.75">
      <c r="A65" s="325">
        <f>AT3A_Schools_PS!A65</f>
        <v>56</v>
      </c>
      <c r="B65" s="325" t="str">
        <f>AT3A_Schools_PS!B65</f>
        <v>56-MIRZAPUR</v>
      </c>
      <c r="C65" s="324">
        <v>1092</v>
      </c>
      <c r="D65" s="493">
        <v>0</v>
      </c>
      <c r="E65" s="577">
        <f t="shared" si="1"/>
        <v>0</v>
      </c>
      <c r="F65" s="577">
        <f t="shared" si="2"/>
        <v>0</v>
      </c>
      <c r="G65" s="578">
        <f t="shared" si="3"/>
        <v>0</v>
      </c>
    </row>
    <row r="66" spans="1:7" ht="12.75">
      <c r="A66" s="325">
        <f>AT3A_Schools_PS!A66</f>
        <v>57</v>
      </c>
      <c r="B66" s="325" t="str">
        <f>AT3A_Schools_PS!B66</f>
        <v>57-MORADABAD</v>
      </c>
      <c r="C66" s="324">
        <v>1284</v>
      </c>
      <c r="D66" s="493">
        <v>0</v>
      </c>
      <c r="E66" s="577">
        <f t="shared" si="1"/>
        <v>0</v>
      </c>
      <c r="F66" s="577">
        <f t="shared" si="2"/>
        <v>0</v>
      </c>
      <c r="G66" s="578">
        <f t="shared" si="3"/>
        <v>0</v>
      </c>
    </row>
    <row r="67" spans="1:7" ht="12.75">
      <c r="A67" s="325">
        <f>AT3A_Schools_PS!A67</f>
        <v>58</v>
      </c>
      <c r="B67" s="325" t="str">
        <f>AT3A_Schools_PS!B67</f>
        <v>58-MUZAFFARNAGAR</v>
      </c>
      <c r="C67" s="324">
        <v>694</v>
      </c>
      <c r="D67" s="493">
        <v>0</v>
      </c>
      <c r="E67" s="577">
        <f t="shared" si="1"/>
        <v>0</v>
      </c>
      <c r="F67" s="577">
        <f t="shared" si="2"/>
        <v>0</v>
      </c>
      <c r="G67" s="578">
        <f t="shared" si="3"/>
        <v>0</v>
      </c>
    </row>
    <row r="68" spans="1:7" ht="12.75">
      <c r="A68" s="325">
        <f>AT3A_Schools_PS!A68</f>
        <v>59</v>
      </c>
      <c r="B68" s="325" t="str">
        <f>AT3A_Schools_PS!B68</f>
        <v>59-PILIBHIT</v>
      </c>
      <c r="C68" s="324">
        <v>844</v>
      </c>
      <c r="D68" s="493">
        <v>0</v>
      </c>
      <c r="E68" s="577">
        <f t="shared" si="1"/>
        <v>0</v>
      </c>
      <c r="F68" s="577">
        <f t="shared" si="2"/>
        <v>0</v>
      </c>
      <c r="G68" s="578">
        <f t="shared" si="3"/>
        <v>0</v>
      </c>
    </row>
    <row r="69" spans="1:7" ht="12.75">
      <c r="A69" s="325">
        <f>AT3A_Schools_PS!A69</f>
        <v>60</v>
      </c>
      <c r="B69" s="325" t="str">
        <f>AT3A_Schools_PS!B69</f>
        <v>60-PRATAPGARH</v>
      </c>
      <c r="C69" s="324">
        <v>1541</v>
      </c>
      <c r="D69" s="493">
        <v>0</v>
      </c>
      <c r="E69" s="577">
        <f t="shared" si="1"/>
        <v>0</v>
      </c>
      <c r="F69" s="577">
        <f t="shared" si="2"/>
        <v>0</v>
      </c>
      <c r="G69" s="578">
        <f t="shared" si="3"/>
        <v>0</v>
      </c>
    </row>
    <row r="70" spans="1:7" ht="12.75">
      <c r="A70" s="325">
        <f>AT3A_Schools_PS!A70</f>
        <v>61</v>
      </c>
      <c r="B70" s="325" t="str">
        <f>AT3A_Schools_PS!B70</f>
        <v>61-RAI BAREILY</v>
      </c>
      <c r="C70" s="324">
        <v>1191</v>
      </c>
      <c r="D70" s="493">
        <v>0</v>
      </c>
      <c r="E70" s="577">
        <f t="shared" si="1"/>
        <v>0</v>
      </c>
      <c r="F70" s="577">
        <f t="shared" si="2"/>
        <v>0</v>
      </c>
      <c r="G70" s="578">
        <f t="shared" si="3"/>
        <v>0</v>
      </c>
    </row>
    <row r="71" spans="1:7" ht="12.75">
      <c r="A71" s="325">
        <f>AT3A_Schools_PS!A71</f>
        <v>62</v>
      </c>
      <c r="B71" s="325" t="str">
        <f>AT3A_Schools_PS!B71</f>
        <v>62-RAMPUR</v>
      </c>
      <c r="C71" s="324">
        <v>585</v>
      </c>
      <c r="D71" s="493">
        <v>0</v>
      </c>
      <c r="E71" s="577">
        <f t="shared" si="1"/>
        <v>0</v>
      </c>
      <c r="F71" s="577">
        <f t="shared" si="2"/>
        <v>0</v>
      </c>
      <c r="G71" s="578">
        <f t="shared" si="3"/>
        <v>0</v>
      </c>
    </row>
    <row r="72" spans="1:7" ht="12.75">
      <c r="A72" s="325">
        <f>AT3A_Schools_PS!A72</f>
        <v>63</v>
      </c>
      <c r="B72" s="325" t="str">
        <f>AT3A_Schools_PS!B72</f>
        <v>63-SAHARANPUR</v>
      </c>
      <c r="C72" s="324">
        <v>841</v>
      </c>
      <c r="D72" s="493">
        <v>0</v>
      </c>
      <c r="E72" s="577">
        <f t="shared" si="1"/>
        <v>0</v>
      </c>
      <c r="F72" s="577">
        <f t="shared" si="2"/>
        <v>0</v>
      </c>
      <c r="G72" s="578">
        <f t="shared" si="3"/>
        <v>0</v>
      </c>
    </row>
    <row r="73" spans="1:7" ht="12.75">
      <c r="A73" s="325">
        <f>AT3A_Schools_PS!A73</f>
        <v>64</v>
      </c>
      <c r="B73" s="325" t="str">
        <f>AT3A_Schools_PS!B73</f>
        <v>64-SANTKABIR NAGAR</v>
      </c>
      <c r="C73" s="324">
        <v>973</v>
      </c>
      <c r="D73" s="493">
        <v>0</v>
      </c>
      <c r="E73" s="577">
        <f t="shared" si="1"/>
        <v>0</v>
      </c>
      <c r="F73" s="577">
        <f t="shared" si="2"/>
        <v>0</v>
      </c>
      <c r="G73" s="578">
        <f t="shared" si="3"/>
        <v>0</v>
      </c>
    </row>
    <row r="74" spans="1:7" ht="12.75">
      <c r="A74" s="325">
        <f>AT3A_Schools_PS!A74</f>
        <v>65</v>
      </c>
      <c r="B74" s="325" t="str">
        <f>AT3A_Schools_PS!B74</f>
        <v>65-SHAHJAHANPUR</v>
      </c>
      <c r="C74" s="324">
        <v>1099</v>
      </c>
      <c r="D74" s="493">
        <v>0</v>
      </c>
      <c r="E74" s="577">
        <f t="shared" si="1"/>
        <v>0</v>
      </c>
      <c r="F74" s="577">
        <f t="shared" si="2"/>
        <v>0</v>
      </c>
      <c r="G74" s="578">
        <f t="shared" si="3"/>
        <v>0</v>
      </c>
    </row>
    <row r="75" spans="1:7" ht="12.75">
      <c r="A75" s="325">
        <f>AT3A_Schools_PS!A75</f>
        <v>66</v>
      </c>
      <c r="B75" s="325" t="str">
        <f>AT3A_Schools_PS!B75</f>
        <v>66-SHRAWASTI</v>
      </c>
      <c r="C75" s="324">
        <v>742</v>
      </c>
      <c r="D75" s="493">
        <v>0</v>
      </c>
      <c r="E75" s="577">
        <f t="shared" ref="E75:E84" si="4">ROUND(G75*0.6,2)</f>
        <v>0</v>
      </c>
      <c r="F75" s="577">
        <f t="shared" ref="F75:F84" si="5">ROUND(G75-E75,2)</f>
        <v>0</v>
      </c>
      <c r="G75" s="578">
        <f t="shared" ref="G75:G84" si="6">ROUND(D75*10000/100000,2)</f>
        <v>0</v>
      </c>
    </row>
    <row r="76" spans="1:7" ht="12.75">
      <c r="A76" s="325">
        <f>AT3A_Schools_PS!A76</f>
        <v>67</v>
      </c>
      <c r="B76" s="325" t="str">
        <f>AT3A_Schools_PS!B76</f>
        <v>67-SIDDHARTHNAGAR</v>
      </c>
      <c r="C76" s="324">
        <v>1924</v>
      </c>
      <c r="D76" s="493">
        <v>0</v>
      </c>
      <c r="E76" s="577">
        <f t="shared" si="4"/>
        <v>0</v>
      </c>
      <c r="F76" s="577">
        <f t="shared" si="5"/>
        <v>0</v>
      </c>
      <c r="G76" s="578">
        <f t="shared" si="6"/>
        <v>0</v>
      </c>
    </row>
    <row r="77" spans="1:7" ht="12.75">
      <c r="A77" s="325">
        <f>AT3A_Schools_PS!A77</f>
        <v>68</v>
      </c>
      <c r="B77" s="325" t="str">
        <f>AT3A_Schools_PS!B77</f>
        <v>68-SITAPUR</v>
      </c>
      <c r="C77" s="324">
        <v>2911</v>
      </c>
      <c r="D77" s="493">
        <v>0</v>
      </c>
      <c r="E77" s="577">
        <f t="shared" si="4"/>
        <v>0</v>
      </c>
      <c r="F77" s="577">
        <f t="shared" si="5"/>
        <v>0</v>
      </c>
      <c r="G77" s="578">
        <f t="shared" si="6"/>
        <v>0</v>
      </c>
    </row>
    <row r="78" spans="1:7" ht="12.75">
      <c r="A78" s="325">
        <f>AT3A_Schools_PS!A78</f>
        <v>69</v>
      </c>
      <c r="B78" s="325" t="str">
        <f>AT3A_Schools_PS!B78</f>
        <v>69-SONBHADRA</v>
      </c>
      <c r="C78" s="324">
        <v>910</v>
      </c>
      <c r="D78" s="493">
        <v>0</v>
      </c>
      <c r="E78" s="577">
        <f t="shared" si="4"/>
        <v>0</v>
      </c>
      <c r="F78" s="577">
        <f t="shared" si="5"/>
        <v>0</v>
      </c>
      <c r="G78" s="578">
        <f t="shared" si="6"/>
        <v>0</v>
      </c>
    </row>
    <row r="79" spans="1:7" ht="12.75">
      <c r="A79" s="325">
        <f>AT3A_Schools_PS!A79</f>
        <v>70</v>
      </c>
      <c r="B79" s="325" t="str">
        <f>AT3A_Schools_PS!B79</f>
        <v>70-SULTANPUR</v>
      </c>
      <c r="C79" s="324">
        <v>1382</v>
      </c>
      <c r="D79" s="493">
        <v>0</v>
      </c>
      <c r="E79" s="577">
        <f t="shared" si="4"/>
        <v>0</v>
      </c>
      <c r="F79" s="577">
        <f t="shared" si="5"/>
        <v>0</v>
      </c>
      <c r="G79" s="578">
        <f t="shared" si="6"/>
        <v>0</v>
      </c>
    </row>
    <row r="80" spans="1:7" ht="12.75">
      <c r="A80" s="325">
        <f>AT3A_Schools_PS!A80</f>
        <v>71</v>
      </c>
      <c r="B80" s="325" t="str">
        <f>AT3A_Schools_PS!B80</f>
        <v>71-UNNAO</v>
      </c>
      <c r="C80" s="324">
        <v>1551</v>
      </c>
      <c r="D80" s="493">
        <v>0</v>
      </c>
      <c r="E80" s="577">
        <f t="shared" si="4"/>
        <v>0</v>
      </c>
      <c r="F80" s="577">
        <f t="shared" si="5"/>
        <v>0</v>
      </c>
      <c r="G80" s="578">
        <f t="shared" si="6"/>
        <v>0</v>
      </c>
    </row>
    <row r="81" spans="1:7" ht="12.75">
      <c r="A81" s="325">
        <f>AT3A_Schools_PS!A81</f>
        <v>72</v>
      </c>
      <c r="B81" s="325" t="str">
        <f>AT3A_Schools_PS!B81</f>
        <v>72-VARANASI</v>
      </c>
      <c r="C81" s="324">
        <v>695</v>
      </c>
      <c r="D81" s="493">
        <v>0</v>
      </c>
      <c r="E81" s="577">
        <f t="shared" si="4"/>
        <v>0</v>
      </c>
      <c r="F81" s="577">
        <f t="shared" si="5"/>
        <v>0</v>
      </c>
      <c r="G81" s="578">
        <f t="shared" si="6"/>
        <v>0</v>
      </c>
    </row>
    <row r="82" spans="1:7" ht="12.75">
      <c r="A82" s="325">
        <f>AT3A_Schools_PS!A82</f>
        <v>73</v>
      </c>
      <c r="B82" s="325" t="str">
        <f>AT3A_Schools_PS!B82</f>
        <v>73-SAMBHAL</v>
      </c>
      <c r="C82" s="324">
        <v>1006</v>
      </c>
      <c r="D82" s="493">
        <v>0</v>
      </c>
      <c r="E82" s="577">
        <f t="shared" si="4"/>
        <v>0</v>
      </c>
      <c r="F82" s="577">
        <f t="shared" si="5"/>
        <v>0</v>
      </c>
      <c r="G82" s="578">
        <f t="shared" si="6"/>
        <v>0</v>
      </c>
    </row>
    <row r="83" spans="1:7" ht="12.75">
      <c r="A83" s="325">
        <f>AT3A_Schools_PS!A83</f>
        <v>74</v>
      </c>
      <c r="B83" s="325" t="str">
        <f>AT3A_Schools_PS!B83</f>
        <v>74-HAPUR</v>
      </c>
      <c r="C83" s="324">
        <v>273</v>
      </c>
      <c r="D83" s="493">
        <v>0</v>
      </c>
      <c r="E83" s="577">
        <f t="shared" si="4"/>
        <v>0</v>
      </c>
      <c r="F83" s="577">
        <f t="shared" si="5"/>
        <v>0</v>
      </c>
      <c r="G83" s="578">
        <f t="shared" si="6"/>
        <v>0</v>
      </c>
    </row>
    <row r="84" spans="1:7" ht="12.75">
      <c r="A84" s="325">
        <f>AT3A_Schools_PS!A84</f>
        <v>75</v>
      </c>
      <c r="B84" s="325" t="str">
        <f>AT3A_Schools_PS!B84</f>
        <v>75-SHAMLI</v>
      </c>
      <c r="C84" s="324">
        <v>391</v>
      </c>
      <c r="D84" s="493">
        <v>0</v>
      </c>
      <c r="E84" s="577">
        <f t="shared" si="4"/>
        <v>0</v>
      </c>
      <c r="F84" s="577">
        <f t="shared" si="5"/>
        <v>0</v>
      </c>
      <c r="G84" s="578">
        <f t="shared" si="6"/>
        <v>0</v>
      </c>
    </row>
    <row r="85" spans="1:7" s="581" customFormat="1" ht="40.5" customHeight="1">
      <c r="A85" s="580" t="s">
        <v>1207</v>
      </c>
      <c r="B85" s="818" t="s">
        <v>1243</v>
      </c>
      <c r="C85" s="819"/>
      <c r="D85" s="819"/>
      <c r="E85" s="819"/>
      <c r="F85" s="819"/>
      <c r="G85" s="819"/>
    </row>
    <row r="86" spans="1:7" ht="15.75" customHeight="1">
      <c r="G86" s="480" t="s">
        <v>884</v>
      </c>
    </row>
    <row r="89" spans="1:7" ht="15.75" customHeight="1">
      <c r="A89" s="321" t="str">
        <f>AT_2A_fundflow!A53</f>
        <v>Date:</v>
      </c>
      <c r="F89" s="482" t="str">
        <f>'AT-1'!J46</f>
        <v>(Signature)</v>
      </c>
    </row>
    <row r="90" spans="1:7" ht="15.75" customHeight="1">
      <c r="A90" s="321" t="str">
        <f>AT_2A_fundflow!A54</f>
        <v>Place: LUCKNOW</v>
      </c>
      <c r="F90" s="482" t="str">
        <f>'AT-1'!J47</f>
        <v>Secretary Basic Education Department</v>
      </c>
    </row>
    <row r="91" spans="1:7" ht="15.75" customHeight="1">
      <c r="E91" s="482" t="str">
        <f>'AT-1'!I48</f>
        <v>Seal:</v>
      </c>
    </row>
  </sheetData>
  <mergeCells count="9">
    <mergeCell ref="B85:G85"/>
    <mergeCell ref="A2:G2"/>
    <mergeCell ref="A3:G3"/>
    <mergeCell ref="A4:G4"/>
    <mergeCell ref="A6:A7"/>
    <mergeCell ref="B6:B7"/>
    <mergeCell ref="C6:C7"/>
    <mergeCell ref="D6:D7"/>
    <mergeCell ref="E6:G6"/>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59.xml><?xml version="1.0" encoding="utf-8"?>
<worksheet xmlns="http://schemas.openxmlformats.org/spreadsheetml/2006/main" xmlns:r="http://schemas.openxmlformats.org/officeDocument/2006/relationships">
  <sheetPr>
    <tabColor rgb="FF00B050"/>
    <outlinePr summaryBelow="0" summaryRight="0"/>
    <pageSetUpPr fitToPage="1"/>
  </sheetPr>
  <dimension ref="A1:V92"/>
  <sheetViews>
    <sheetView view="pageBreakPreview" zoomScaleSheetLayoutView="100" workbookViewId="0">
      <pane xSplit="2" ySplit="10" topLeftCell="C11" activePane="bottomRight" state="frozen"/>
      <selection activeCell="D42" sqref="D42:F43"/>
      <selection pane="topRight" activeCell="D42" sqref="D42:F43"/>
      <selection pane="bottomLeft" activeCell="D42" sqref="D42:F43"/>
      <selection pane="bottomRight" activeCell="D42" sqref="D42:F43"/>
    </sheetView>
  </sheetViews>
  <sheetFormatPr defaultColWidth="14.42578125" defaultRowHeight="15.75" customHeight="1"/>
  <cols>
    <col min="1" max="1" width="6.7109375" style="480" customWidth="1"/>
    <col min="2" max="2" width="21.7109375" style="480" bestFit="1" customWidth="1"/>
    <col min="3" max="3" width="7.85546875" style="480" customWidth="1"/>
    <col min="4" max="6" width="8.5703125" style="480" customWidth="1"/>
    <col min="7" max="7" width="7.85546875" style="480" customWidth="1"/>
    <col min="8" max="10" width="8.5703125" style="480" customWidth="1"/>
    <col min="11" max="11" width="7.85546875" style="480" customWidth="1"/>
    <col min="12" max="14" width="8.5703125" style="480" customWidth="1"/>
    <col min="15" max="15" width="7.85546875" style="480" customWidth="1"/>
    <col min="16" max="18" width="8.5703125" style="480" customWidth="1"/>
    <col min="19" max="19" width="7.85546875" style="480" customWidth="1"/>
    <col min="20" max="22" width="8.5703125" style="480" customWidth="1"/>
    <col min="23" max="16384" width="14.42578125" style="480"/>
  </cols>
  <sheetData>
    <row r="1" spans="1:22" ht="12.75">
      <c r="V1" s="487" t="s">
        <v>671</v>
      </c>
    </row>
    <row r="2" spans="1:22" ht="12.75">
      <c r="A2" s="701" t="str">
        <f>'AT-2-S1 BUDGET'!A2</f>
        <v>[Mid Day Meal Scheme, U.P.]</v>
      </c>
      <c r="B2" s="701"/>
      <c r="C2" s="701"/>
      <c r="D2" s="701"/>
      <c r="E2" s="701"/>
      <c r="F2" s="701"/>
      <c r="G2" s="701"/>
      <c r="H2" s="701"/>
      <c r="I2" s="701"/>
      <c r="J2" s="701"/>
      <c r="K2" s="701"/>
      <c r="L2" s="701"/>
      <c r="M2" s="701"/>
      <c r="N2" s="701"/>
      <c r="O2" s="701"/>
      <c r="P2" s="701"/>
      <c r="Q2" s="701"/>
      <c r="R2" s="701"/>
      <c r="S2" s="701"/>
      <c r="T2" s="701"/>
      <c r="U2" s="701"/>
      <c r="V2" s="701"/>
    </row>
    <row r="3" spans="1:22" ht="23.25">
      <c r="A3" s="704" t="str">
        <f>'AT-2-S1 BUDGET'!A3</f>
        <v>Annual Work Plan and Budget 2019-20</v>
      </c>
      <c r="B3" s="704"/>
      <c r="C3" s="704"/>
      <c r="D3" s="704"/>
      <c r="E3" s="704"/>
      <c r="F3" s="704"/>
      <c r="G3" s="704"/>
      <c r="H3" s="704"/>
      <c r="I3" s="704"/>
      <c r="J3" s="704"/>
      <c r="K3" s="704"/>
      <c r="L3" s="704"/>
      <c r="M3" s="704"/>
      <c r="N3" s="704"/>
      <c r="O3" s="704"/>
      <c r="P3" s="704"/>
      <c r="Q3" s="704"/>
      <c r="R3" s="704"/>
      <c r="S3" s="704"/>
      <c r="T3" s="704"/>
      <c r="U3" s="704"/>
      <c r="V3" s="704"/>
    </row>
    <row r="4" spans="1:22" ht="12.75">
      <c r="A4" s="715" t="s">
        <v>1178</v>
      </c>
      <c r="B4" s="715"/>
      <c r="C4" s="715"/>
      <c r="D4" s="715"/>
      <c r="E4" s="715"/>
      <c r="F4" s="715"/>
      <c r="G4" s="715"/>
      <c r="H4" s="715"/>
      <c r="I4" s="715"/>
      <c r="J4" s="715"/>
      <c r="K4" s="715"/>
      <c r="L4" s="715"/>
      <c r="M4" s="715"/>
      <c r="N4" s="715"/>
      <c r="O4" s="715"/>
      <c r="P4" s="715"/>
      <c r="Q4" s="715"/>
      <c r="R4" s="715"/>
      <c r="S4" s="715"/>
      <c r="T4" s="715"/>
      <c r="U4" s="715"/>
      <c r="V4" s="715"/>
    </row>
    <row r="5" spans="1:22" ht="12.75">
      <c r="A5" s="298" t="str">
        <f>AT_2A_fundflow!A5</f>
        <v>State: UTTAR PRADESH</v>
      </c>
      <c r="B5" s="485"/>
      <c r="C5" s="485"/>
      <c r="D5" s="489"/>
      <c r="E5" s="489"/>
      <c r="F5" s="489"/>
      <c r="V5" s="456" t="str">
        <f>AT_2A_fundflow!U5</f>
        <v>(For the Period 01.04.18 to 31.03.19)</v>
      </c>
    </row>
    <row r="6" spans="1:22" s="386" customFormat="1" ht="12.75" customHeight="1">
      <c r="A6" s="820" t="s">
        <v>83</v>
      </c>
      <c r="B6" s="820" t="s">
        <v>90</v>
      </c>
      <c r="C6" s="820" t="s">
        <v>1173</v>
      </c>
      <c r="D6" s="820"/>
      <c r="E6" s="820"/>
      <c r="F6" s="820"/>
      <c r="G6" s="820" t="s">
        <v>1174</v>
      </c>
      <c r="H6" s="820"/>
      <c r="I6" s="820"/>
      <c r="J6" s="820"/>
      <c r="K6" s="820" t="s">
        <v>1175</v>
      </c>
      <c r="L6" s="820"/>
      <c r="M6" s="820"/>
      <c r="N6" s="820"/>
      <c r="O6" s="820" t="s">
        <v>1176</v>
      </c>
      <c r="P6" s="820"/>
      <c r="Q6" s="820"/>
      <c r="R6" s="820"/>
      <c r="S6" s="820" t="s">
        <v>9</v>
      </c>
      <c r="T6" s="820"/>
      <c r="U6" s="820"/>
      <c r="V6" s="820"/>
    </row>
    <row r="7" spans="1:22" s="386" customFormat="1" ht="30" customHeight="1">
      <c r="A7" s="820"/>
      <c r="B7" s="820"/>
      <c r="C7" s="820" t="s">
        <v>471</v>
      </c>
      <c r="D7" s="820" t="s">
        <v>1179</v>
      </c>
      <c r="E7" s="820"/>
      <c r="F7" s="820"/>
      <c r="G7" s="820" t="s">
        <v>471</v>
      </c>
      <c r="H7" s="820" t="s">
        <v>1179</v>
      </c>
      <c r="I7" s="820"/>
      <c r="J7" s="820"/>
      <c r="K7" s="820" t="s">
        <v>471</v>
      </c>
      <c r="L7" s="820" t="s">
        <v>1179</v>
      </c>
      <c r="M7" s="820"/>
      <c r="N7" s="820"/>
      <c r="O7" s="820" t="s">
        <v>471</v>
      </c>
      <c r="P7" s="820" t="s">
        <v>1179</v>
      </c>
      <c r="Q7" s="820"/>
      <c r="R7" s="820"/>
      <c r="S7" s="820" t="s">
        <v>471</v>
      </c>
      <c r="T7" s="820" t="s">
        <v>1179</v>
      </c>
      <c r="U7" s="820"/>
      <c r="V7" s="820"/>
    </row>
    <row r="8" spans="1:22" s="386" customFormat="1" ht="51" customHeight="1">
      <c r="A8" s="820"/>
      <c r="B8" s="820"/>
      <c r="C8" s="820"/>
      <c r="D8" s="486" t="s">
        <v>1177</v>
      </c>
      <c r="E8" s="486" t="s">
        <v>298</v>
      </c>
      <c r="F8" s="486" t="s">
        <v>9</v>
      </c>
      <c r="G8" s="820"/>
      <c r="H8" s="486" t="s">
        <v>1177</v>
      </c>
      <c r="I8" s="486" t="s">
        <v>298</v>
      </c>
      <c r="J8" s="486" t="s">
        <v>9</v>
      </c>
      <c r="K8" s="820"/>
      <c r="L8" s="486" t="s">
        <v>1177</v>
      </c>
      <c r="M8" s="486" t="s">
        <v>298</v>
      </c>
      <c r="N8" s="486" t="s">
        <v>9</v>
      </c>
      <c r="O8" s="820"/>
      <c r="P8" s="486" t="s">
        <v>1177</v>
      </c>
      <c r="Q8" s="486" t="s">
        <v>298</v>
      </c>
      <c r="R8" s="486" t="s">
        <v>9</v>
      </c>
      <c r="S8" s="820"/>
      <c r="T8" s="486" t="s">
        <v>1177</v>
      </c>
      <c r="U8" s="486" t="s">
        <v>298</v>
      </c>
      <c r="V8" s="486" t="s">
        <v>9</v>
      </c>
    </row>
    <row r="9" spans="1:22" ht="15.75" customHeight="1">
      <c r="A9" s="483">
        <v>1</v>
      </c>
      <c r="B9" s="483">
        <v>2</v>
      </c>
      <c r="C9" s="483">
        <v>3</v>
      </c>
      <c r="D9" s="483">
        <v>4</v>
      </c>
      <c r="E9" s="483">
        <v>5</v>
      </c>
      <c r="F9" s="483">
        <v>6</v>
      </c>
      <c r="G9" s="483">
        <v>7</v>
      </c>
      <c r="H9" s="483">
        <v>8</v>
      </c>
      <c r="I9" s="483">
        <v>9</v>
      </c>
      <c r="J9" s="483">
        <v>10</v>
      </c>
      <c r="K9" s="483">
        <v>11</v>
      </c>
      <c r="L9" s="483">
        <v>12</v>
      </c>
      <c r="M9" s="483">
        <v>13</v>
      </c>
      <c r="N9" s="483">
        <v>14</v>
      </c>
      <c r="O9" s="483">
        <v>15</v>
      </c>
      <c r="P9" s="483">
        <v>16</v>
      </c>
      <c r="Q9" s="483">
        <v>17</v>
      </c>
      <c r="R9" s="483">
        <v>18</v>
      </c>
      <c r="S9" s="483">
        <v>19</v>
      </c>
      <c r="T9" s="483">
        <v>20</v>
      </c>
      <c r="U9" s="483">
        <v>21</v>
      </c>
      <c r="V9" s="483">
        <v>22</v>
      </c>
    </row>
    <row r="10" spans="1:22" ht="12.75">
      <c r="A10" s="491"/>
      <c r="B10" s="492" t="s">
        <v>27</v>
      </c>
      <c r="C10" s="497">
        <f>SUM(C11:C85)</f>
        <v>0</v>
      </c>
      <c r="D10" s="496">
        <f t="shared" ref="D10:F10" si="0">SUM(D11:D85)</f>
        <v>0</v>
      </c>
      <c r="E10" s="496">
        <f t="shared" si="0"/>
        <v>0</v>
      </c>
      <c r="F10" s="496">
        <f t="shared" si="0"/>
        <v>0</v>
      </c>
      <c r="G10" s="497">
        <f>SUM(G11:G85)</f>
        <v>0</v>
      </c>
      <c r="H10" s="496">
        <f t="shared" ref="H10" si="1">SUM(H11:H85)</f>
        <v>0</v>
      </c>
      <c r="I10" s="496">
        <f t="shared" ref="I10" si="2">SUM(I11:I85)</f>
        <v>0</v>
      </c>
      <c r="J10" s="496">
        <f t="shared" ref="J10" si="3">SUM(J11:J85)</f>
        <v>0</v>
      </c>
      <c r="K10" s="497">
        <f>SUM(K11:K85)</f>
        <v>0</v>
      </c>
      <c r="L10" s="496">
        <f t="shared" ref="L10" si="4">SUM(L11:L85)</f>
        <v>0</v>
      </c>
      <c r="M10" s="496">
        <f t="shared" ref="M10" si="5">SUM(M11:M85)</f>
        <v>0</v>
      </c>
      <c r="N10" s="496">
        <f t="shared" ref="N10" si="6">SUM(N11:N85)</f>
        <v>0</v>
      </c>
      <c r="O10" s="497">
        <f>SUM(O11:O85)</f>
        <v>0</v>
      </c>
      <c r="P10" s="496">
        <f t="shared" ref="P10" si="7">SUM(P11:P85)</f>
        <v>0</v>
      </c>
      <c r="Q10" s="496">
        <f t="shared" ref="Q10" si="8">SUM(Q11:Q85)</f>
        <v>0</v>
      </c>
      <c r="R10" s="496">
        <f t="shared" ref="R10" si="9">SUM(R11:R85)</f>
        <v>0</v>
      </c>
      <c r="S10" s="497">
        <f>SUM(S11:S85)</f>
        <v>0</v>
      </c>
      <c r="T10" s="496">
        <f t="shared" ref="T10" si="10">SUM(T11:T85)</f>
        <v>0</v>
      </c>
      <c r="U10" s="496">
        <f t="shared" ref="U10" si="11">SUM(U11:U85)</f>
        <v>0</v>
      </c>
      <c r="V10" s="496">
        <f t="shared" ref="V10" si="12">SUM(V11:V85)</f>
        <v>0</v>
      </c>
    </row>
    <row r="11" spans="1:22" ht="12.75">
      <c r="A11" s="484">
        <f>AT3A_Schools_PS!A10</f>
        <v>1</v>
      </c>
      <c r="B11" s="484" t="str">
        <f>AT3A_Schools_PS!B10</f>
        <v>01-AGRA</v>
      </c>
      <c r="C11" s="499">
        <v>0</v>
      </c>
      <c r="D11" s="494">
        <f>ROUND(F11*0.6,2)</f>
        <v>0</v>
      </c>
      <c r="E11" s="494">
        <f>ROUND(F11-D11,2)</f>
        <v>0</v>
      </c>
      <c r="F11" s="495">
        <f>ROUND(C11*10000/100000,2)</f>
        <v>0</v>
      </c>
      <c r="G11" s="499">
        <v>0</v>
      </c>
      <c r="H11" s="494">
        <f>ROUND(J11*0.6,2)</f>
        <v>0</v>
      </c>
      <c r="I11" s="494">
        <f>ROUND(J11-H11,2)</f>
        <v>0</v>
      </c>
      <c r="J11" s="495">
        <f>ROUND(G11*15000/100000,2)</f>
        <v>0</v>
      </c>
      <c r="K11" s="499">
        <v>0</v>
      </c>
      <c r="L11" s="494">
        <f>ROUND(N11*0.6,2)</f>
        <v>0</v>
      </c>
      <c r="M11" s="494">
        <f>ROUND(N11-L11,2)</f>
        <v>0</v>
      </c>
      <c r="N11" s="495">
        <f>ROUND(K11*20000/100000,2)</f>
        <v>0</v>
      </c>
      <c r="O11" s="499">
        <v>0</v>
      </c>
      <c r="P11" s="494">
        <f>ROUND(R11*0.6,2)</f>
        <v>0</v>
      </c>
      <c r="Q11" s="494">
        <f>ROUND(R11-P11,2)</f>
        <v>0</v>
      </c>
      <c r="R11" s="495">
        <f>ROUND(O11*25000/100000,2)</f>
        <v>0</v>
      </c>
      <c r="S11" s="498">
        <f>C11+G11+K11+O11</f>
        <v>0</v>
      </c>
      <c r="T11" s="494">
        <f>D11+H11+L11+P11</f>
        <v>0</v>
      </c>
      <c r="U11" s="494">
        <f>E11+I11+M11+Q11</f>
        <v>0</v>
      </c>
      <c r="V11" s="495">
        <f>T11+U11</f>
        <v>0</v>
      </c>
    </row>
    <row r="12" spans="1:22" ht="12.75">
      <c r="A12" s="484">
        <f>AT3A_Schools_PS!A11</f>
        <v>2</v>
      </c>
      <c r="B12" s="484" t="str">
        <f>AT3A_Schools_PS!B11</f>
        <v>02-ALIGARH</v>
      </c>
      <c r="C12" s="499">
        <v>0</v>
      </c>
      <c r="D12" s="494">
        <f t="shared" ref="D12:D75" si="13">ROUND(F12*0.6,2)</f>
        <v>0</v>
      </c>
      <c r="E12" s="494">
        <f t="shared" ref="E12:E75" si="14">ROUND(F12-D12,2)</f>
        <v>0</v>
      </c>
      <c r="F12" s="495">
        <f t="shared" ref="F12:F75" si="15">ROUND(C12*10000/100000,2)</f>
        <v>0</v>
      </c>
      <c r="G12" s="499">
        <v>0</v>
      </c>
      <c r="H12" s="494">
        <f t="shared" ref="H12:H75" si="16">ROUND(J12*0.6,2)</f>
        <v>0</v>
      </c>
      <c r="I12" s="494">
        <f t="shared" ref="I12:I75" si="17">ROUND(J12-H12,2)</f>
        <v>0</v>
      </c>
      <c r="J12" s="495">
        <f t="shared" ref="J12:J75" si="18">ROUND(G12*15000/100000,2)</f>
        <v>0</v>
      </c>
      <c r="K12" s="499">
        <v>0</v>
      </c>
      <c r="L12" s="494">
        <f t="shared" ref="L12:L75" si="19">ROUND(N12*0.6,2)</f>
        <v>0</v>
      </c>
      <c r="M12" s="494">
        <f t="shared" ref="M12:M75" si="20">ROUND(N12-L12,2)</f>
        <v>0</v>
      </c>
      <c r="N12" s="495">
        <f t="shared" ref="N12:N75" si="21">ROUND(K12*20000/100000,2)</f>
        <v>0</v>
      </c>
      <c r="O12" s="499">
        <v>0</v>
      </c>
      <c r="P12" s="494">
        <f t="shared" ref="P12:P75" si="22">ROUND(R12*0.6,2)</f>
        <v>0</v>
      </c>
      <c r="Q12" s="494">
        <f t="shared" ref="Q12:Q75" si="23">ROUND(R12-P12,2)</f>
        <v>0</v>
      </c>
      <c r="R12" s="495">
        <f t="shared" ref="R12:R75" si="24">ROUND(O12*25000/100000,2)</f>
        <v>0</v>
      </c>
      <c r="S12" s="498">
        <f t="shared" ref="S12:S75" si="25">C12+G12+K12+O12</f>
        <v>0</v>
      </c>
      <c r="T12" s="494">
        <f t="shared" ref="T12:T75" si="26">D12+H12+L12+P12</f>
        <v>0</v>
      </c>
      <c r="U12" s="494">
        <f t="shared" ref="U12:U75" si="27">E12+I12+M12+Q12</f>
        <v>0</v>
      </c>
      <c r="V12" s="495">
        <f t="shared" ref="V12:V75" si="28">T12+U12</f>
        <v>0</v>
      </c>
    </row>
    <row r="13" spans="1:22" ht="12.75">
      <c r="A13" s="484">
        <f>AT3A_Schools_PS!A12</f>
        <v>3</v>
      </c>
      <c r="B13" s="484" t="str">
        <f>AT3A_Schools_PS!B12</f>
        <v>03-ALLAHABAD</v>
      </c>
      <c r="C13" s="499">
        <v>0</v>
      </c>
      <c r="D13" s="494">
        <f t="shared" si="13"/>
        <v>0</v>
      </c>
      <c r="E13" s="494">
        <f t="shared" si="14"/>
        <v>0</v>
      </c>
      <c r="F13" s="495">
        <f t="shared" si="15"/>
        <v>0</v>
      </c>
      <c r="G13" s="499">
        <v>0</v>
      </c>
      <c r="H13" s="494">
        <f t="shared" si="16"/>
        <v>0</v>
      </c>
      <c r="I13" s="494">
        <f t="shared" si="17"/>
        <v>0</v>
      </c>
      <c r="J13" s="495">
        <f t="shared" si="18"/>
        <v>0</v>
      </c>
      <c r="K13" s="499">
        <v>0</v>
      </c>
      <c r="L13" s="494">
        <f t="shared" si="19"/>
        <v>0</v>
      </c>
      <c r="M13" s="494">
        <f t="shared" si="20"/>
        <v>0</v>
      </c>
      <c r="N13" s="495">
        <f t="shared" si="21"/>
        <v>0</v>
      </c>
      <c r="O13" s="499">
        <v>0</v>
      </c>
      <c r="P13" s="494">
        <f t="shared" si="22"/>
        <v>0</v>
      </c>
      <c r="Q13" s="494">
        <f t="shared" si="23"/>
        <v>0</v>
      </c>
      <c r="R13" s="495">
        <f t="shared" si="24"/>
        <v>0</v>
      </c>
      <c r="S13" s="498">
        <f t="shared" si="25"/>
        <v>0</v>
      </c>
      <c r="T13" s="494">
        <f t="shared" si="26"/>
        <v>0</v>
      </c>
      <c r="U13" s="494">
        <f t="shared" si="27"/>
        <v>0</v>
      </c>
      <c r="V13" s="495">
        <f t="shared" si="28"/>
        <v>0</v>
      </c>
    </row>
    <row r="14" spans="1:22" ht="12.75">
      <c r="A14" s="484">
        <f>AT3A_Schools_PS!A13</f>
        <v>4</v>
      </c>
      <c r="B14" s="484" t="str">
        <f>AT3A_Schools_PS!B13</f>
        <v>04-AMBEDKAR NAGAR</v>
      </c>
      <c r="C14" s="499">
        <v>0</v>
      </c>
      <c r="D14" s="494">
        <f t="shared" si="13"/>
        <v>0</v>
      </c>
      <c r="E14" s="494">
        <f t="shared" si="14"/>
        <v>0</v>
      </c>
      <c r="F14" s="495">
        <f t="shared" si="15"/>
        <v>0</v>
      </c>
      <c r="G14" s="499">
        <v>0</v>
      </c>
      <c r="H14" s="494">
        <f t="shared" si="16"/>
        <v>0</v>
      </c>
      <c r="I14" s="494">
        <f t="shared" si="17"/>
        <v>0</v>
      </c>
      <c r="J14" s="495">
        <f t="shared" si="18"/>
        <v>0</v>
      </c>
      <c r="K14" s="499">
        <v>0</v>
      </c>
      <c r="L14" s="494">
        <f t="shared" si="19"/>
        <v>0</v>
      </c>
      <c r="M14" s="494">
        <f t="shared" si="20"/>
        <v>0</v>
      </c>
      <c r="N14" s="495">
        <f t="shared" si="21"/>
        <v>0</v>
      </c>
      <c r="O14" s="499">
        <v>0</v>
      </c>
      <c r="P14" s="494">
        <f t="shared" si="22"/>
        <v>0</v>
      </c>
      <c r="Q14" s="494">
        <f t="shared" si="23"/>
        <v>0</v>
      </c>
      <c r="R14" s="495">
        <f t="shared" si="24"/>
        <v>0</v>
      </c>
      <c r="S14" s="498">
        <f t="shared" si="25"/>
        <v>0</v>
      </c>
      <c r="T14" s="494">
        <f t="shared" si="26"/>
        <v>0</v>
      </c>
      <c r="U14" s="494">
        <f t="shared" si="27"/>
        <v>0</v>
      </c>
      <c r="V14" s="495">
        <f t="shared" si="28"/>
        <v>0</v>
      </c>
    </row>
    <row r="15" spans="1:22" ht="12.75">
      <c r="A15" s="484">
        <f>AT3A_Schools_PS!A14</f>
        <v>5</v>
      </c>
      <c r="B15" s="484" t="str">
        <f>AT3A_Schools_PS!B14</f>
        <v>05-AURAIYA</v>
      </c>
      <c r="C15" s="499">
        <v>0</v>
      </c>
      <c r="D15" s="494">
        <f t="shared" si="13"/>
        <v>0</v>
      </c>
      <c r="E15" s="494">
        <f t="shared" si="14"/>
        <v>0</v>
      </c>
      <c r="F15" s="495">
        <f t="shared" si="15"/>
        <v>0</v>
      </c>
      <c r="G15" s="499">
        <v>0</v>
      </c>
      <c r="H15" s="494">
        <f t="shared" si="16"/>
        <v>0</v>
      </c>
      <c r="I15" s="494">
        <f t="shared" si="17"/>
        <v>0</v>
      </c>
      <c r="J15" s="495">
        <f t="shared" si="18"/>
        <v>0</v>
      </c>
      <c r="K15" s="499">
        <v>0</v>
      </c>
      <c r="L15" s="494">
        <f t="shared" si="19"/>
        <v>0</v>
      </c>
      <c r="M15" s="494">
        <f t="shared" si="20"/>
        <v>0</v>
      </c>
      <c r="N15" s="495">
        <f t="shared" si="21"/>
        <v>0</v>
      </c>
      <c r="O15" s="499">
        <v>0</v>
      </c>
      <c r="P15" s="494">
        <f t="shared" si="22"/>
        <v>0</v>
      </c>
      <c r="Q15" s="494">
        <f t="shared" si="23"/>
        <v>0</v>
      </c>
      <c r="R15" s="495">
        <f t="shared" si="24"/>
        <v>0</v>
      </c>
      <c r="S15" s="498">
        <f t="shared" si="25"/>
        <v>0</v>
      </c>
      <c r="T15" s="494">
        <f t="shared" si="26"/>
        <v>0</v>
      </c>
      <c r="U15" s="494">
        <f t="shared" si="27"/>
        <v>0</v>
      </c>
      <c r="V15" s="495">
        <f t="shared" si="28"/>
        <v>0</v>
      </c>
    </row>
    <row r="16" spans="1:22" ht="12.75">
      <c r="A16" s="484">
        <f>AT3A_Schools_PS!A15</f>
        <v>6</v>
      </c>
      <c r="B16" s="484" t="str">
        <f>AT3A_Schools_PS!B15</f>
        <v>06-AZAMGARH</v>
      </c>
      <c r="C16" s="499">
        <v>0</v>
      </c>
      <c r="D16" s="494">
        <f t="shared" si="13"/>
        <v>0</v>
      </c>
      <c r="E16" s="494">
        <f t="shared" si="14"/>
        <v>0</v>
      </c>
      <c r="F16" s="495">
        <f t="shared" si="15"/>
        <v>0</v>
      </c>
      <c r="G16" s="499">
        <v>0</v>
      </c>
      <c r="H16" s="494">
        <f t="shared" si="16"/>
        <v>0</v>
      </c>
      <c r="I16" s="494">
        <f t="shared" si="17"/>
        <v>0</v>
      </c>
      <c r="J16" s="495">
        <f t="shared" si="18"/>
        <v>0</v>
      </c>
      <c r="K16" s="499">
        <v>0</v>
      </c>
      <c r="L16" s="494">
        <f t="shared" si="19"/>
        <v>0</v>
      </c>
      <c r="M16" s="494">
        <f t="shared" si="20"/>
        <v>0</v>
      </c>
      <c r="N16" s="495">
        <f t="shared" si="21"/>
        <v>0</v>
      </c>
      <c r="O16" s="499">
        <v>0</v>
      </c>
      <c r="P16" s="494">
        <f t="shared" si="22"/>
        <v>0</v>
      </c>
      <c r="Q16" s="494">
        <f t="shared" si="23"/>
        <v>0</v>
      </c>
      <c r="R16" s="495">
        <f t="shared" si="24"/>
        <v>0</v>
      </c>
      <c r="S16" s="498">
        <f t="shared" si="25"/>
        <v>0</v>
      </c>
      <c r="T16" s="494">
        <f t="shared" si="26"/>
        <v>0</v>
      </c>
      <c r="U16" s="494">
        <f t="shared" si="27"/>
        <v>0</v>
      </c>
      <c r="V16" s="495">
        <f t="shared" si="28"/>
        <v>0</v>
      </c>
    </row>
    <row r="17" spans="1:22" ht="12.75">
      <c r="A17" s="484">
        <f>AT3A_Schools_PS!A16</f>
        <v>7</v>
      </c>
      <c r="B17" s="484" t="str">
        <f>AT3A_Schools_PS!B16</f>
        <v>07-BADAUN</v>
      </c>
      <c r="C17" s="499">
        <v>0</v>
      </c>
      <c r="D17" s="494">
        <f t="shared" si="13"/>
        <v>0</v>
      </c>
      <c r="E17" s="494">
        <f t="shared" si="14"/>
        <v>0</v>
      </c>
      <c r="F17" s="495">
        <f t="shared" si="15"/>
        <v>0</v>
      </c>
      <c r="G17" s="499">
        <v>0</v>
      </c>
      <c r="H17" s="494">
        <f t="shared" si="16"/>
        <v>0</v>
      </c>
      <c r="I17" s="494">
        <f t="shared" si="17"/>
        <v>0</v>
      </c>
      <c r="J17" s="495">
        <f t="shared" si="18"/>
        <v>0</v>
      </c>
      <c r="K17" s="499">
        <v>0</v>
      </c>
      <c r="L17" s="494">
        <f t="shared" si="19"/>
        <v>0</v>
      </c>
      <c r="M17" s="494">
        <f t="shared" si="20"/>
        <v>0</v>
      </c>
      <c r="N17" s="495">
        <f t="shared" si="21"/>
        <v>0</v>
      </c>
      <c r="O17" s="499">
        <v>0</v>
      </c>
      <c r="P17" s="494">
        <f t="shared" si="22"/>
        <v>0</v>
      </c>
      <c r="Q17" s="494">
        <f t="shared" si="23"/>
        <v>0</v>
      </c>
      <c r="R17" s="495">
        <f t="shared" si="24"/>
        <v>0</v>
      </c>
      <c r="S17" s="498">
        <f t="shared" si="25"/>
        <v>0</v>
      </c>
      <c r="T17" s="494">
        <f t="shared" si="26"/>
        <v>0</v>
      </c>
      <c r="U17" s="494">
        <f t="shared" si="27"/>
        <v>0</v>
      </c>
      <c r="V17" s="495">
        <f t="shared" si="28"/>
        <v>0</v>
      </c>
    </row>
    <row r="18" spans="1:22" ht="12.75">
      <c r="A18" s="484">
        <f>AT3A_Schools_PS!A17</f>
        <v>8</v>
      </c>
      <c r="B18" s="484" t="str">
        <f>AT3A_Schools_PS!B17</f>
        <v>08-BAGHPAT</v>
      </c>
      <c r="C18" s="499">
        <v>0</v>
      </c>
      <c r="D18" s="494">
        <f t="shared" si="13"/>
        <v>0</v>
      </c>
      <c r="E18" s="494">
        <f t="shared" si="14"/>
        <v>0</v>
      </c>
      <c r="F18" s="495">
        <f t="shared" si="15"/>
        <v>0</v>
      </c>
      <c r="G18" s="499">
        <v>0</v>
      </c>
      <c r="H18" s="494">
        <f t="shared" si="16"/>
        <v>0</v>
      </c>
      <c r="I18" s="494">
        <f t="shared" si="17"/>
        <v>0</v>
      </c>
      <c r="J18" s="495">
        <f t="shared" si="18"/>
        <v>0</v>
      </c>
      <c r="K18" s="499">
        <v>0</v>
      </c>
      <c r="L18" s="494">
        <f t="shared" si="19"/>
        <v>0</v>
      </c>
      <c r="M18" s="494">
        <f t="shared" si="20"/>
        <v>0</v>
      </c>
      <c r="N18" s="495">
        <f t="shared" si="21"/>
        <v>0</v>
      </c>
      <c r="O18" s="499">
        <v>0</v>
      </c>
      <c r="P18" s="494">
        <f t="shared" si="22"/>
        <v>0</v>
      </c>
      <c r="Q18" s="494">
        <f t="shared" si="23"/>
        <v>0</v>
      </c>
      <c r="R18" s="495">
        <f t="shared" si="24"/>
        <v>0</v>
      </c>
      <c r="S18" s="498">
        <f t="shared" si="25"/>
        <v>0</v>
      </c>
      <c r="T18" s="494">
        <f t="shared" si="26"/>
        <v>0</v>
      </c>
      <c r="U18" s="494">
        <f t="shared" si="27"/>
        <v>0</v>
      </c>
      <c r="V18" s="495">
        <f t="shared" si="28"/>
        <v>0</v>
      </c>
    </row>
    <row r="19" spans="1:22" ht="12.75">
      <c r="A19" s="484">
        <f>AT3A_Schools_PS!A18</f>
        <v>9</v>
      </c>
      <c r="B19" s="484" t="str">
        <f>AT3A_Schools_PS!B18</f>
        <v>09-BAHRAICH</v>
      </c>
      <c r="C19" s="499">
        <v>0</v>
      </c>
      <c r="D19" s="494">
        <f t="shared" si="13"/>
        <v>0</v>
      </c>
      <c r="E19" s="494">
        <f t="shared" si="14"/>
        <v>0</v>
      </c>
      <c r="F19" s="495">
        <f t="shared" si="15"/>
        <v>0</v>
      </c>
      <c r="G19" s="499">
        <v>0</v>
      </c>
      <c r="H19" s="494">
        <f t="shared" si="16"/>
        <v>0</v>
      </c>
      <c r="I19" s="494">
        <f t="shared" si="17"/>
        <v>0</v>
      </c>
      <c r="J19" s="495">
        <f t="shared" si="18"/>
        <v>0</v>
      </c>
      <c r="K19" s="499">
        <v>0</v>
      </c>
      <c r="L19" s="494">
        <f t="shared" si="19"/>
        <v>0</v>
      </c>
      <c r="M19" s="494">
        <f t="shared" si="20"/>
        <v>0</v>
      </c>
      <c r="N19" s="495">
        <f t="shared" si="21"/>
        <v>0</v>
      </c>
      <c r="O19" s="499">
        <v>0</v>
      </c>
      <c r="P19" s="494">
        <f t="shared" si="22"/>
        <v>0</v>
      </c>
      <c r="Q19" s="494">
        <f t="shared" si="23"/>
        <v>0</v>
      </c>
      <c r="R19" s="495">
        <f t="shared" si="24"/>
        <v>0</v>
      </c>
      <c r="S19" s="498">
        <f t="shared" si="25"/>
        <v>0</v>
      </c>
      <c r="T19" s="494">
        <f t="shared" si="26"/>
        <v>0</v>
      </c>
      <c r="U19" s="494">
        <f t="shared" si="27"/>
        <v>0</v>
      </c>
      <c r="V19" s="495">
        <f t="shared" si="28"/>
        <v>0</v>
      </c>
    </row>
    <row r="20" spans="1:22" ht="12.75">
      <c r="A20" s="484">
        <f>AT3A_Schools_PS!A19</f>
        <v>10</v>
      </c>
      <c r="B20" s="484" t="str">
        <f>AT3A_Schools_PS!B19</f>
        <v>10-BALLIA</v>
      </c>
      <c r="C20" s="499">
        <v>0</v>
      </c>
      <c r="D20" s="494">
        <f t="shared" si="13"/>
        <v>0</v>
      </c>
      <c r="E20" s="494">
        <f t="shared" si="14"/>
        <v>0</v>
      </c>
      <c r="F20" s="495">
        <f t="shared" si="15"/>
        <v>0</v>
      </c>
      <c r="G20" s="499">
        <v>0</v>
      </c>
      <c r="H20" s="494">
        <f t="shared" si="16"/>
        <v>0</v>
      </c>
      <c r="I20" s="494">
        <f t="shared" si="17"/>
        <v>0</v>
      </c>
      <c r="J20" s="495">
        <f t="shared" si="18"/>
        <v>0</v>
      </c>
      <c r="K20" s="499">
        <v>0</v>
      </c>
      <c r="L20" s="494">
        <f t="shared" si="19"/>
        <v>0</v>
      </c>
      <c r="M20" s="494">
        <f t="shared" si="20"/>
        <v>0</v>
      </c>
      <c r="N20" s="495">
        <f t="shared" si="21"/>
        <v>0</v>
      </c>
      <c r="O20" s="499">
        <v>0</v>
      </c>
      <c r="P20" s="494">
        <f t="shared" si="22"/>
        <v>0</v>
      </c>
      <c r="Q20" s="494">
        <f t="shared" si="23"/>
        <v>0</v>
      </c>
      <c r="R20" s="495">
        <f t="shared" si="24"/>
        <v>0</v>
      </c>
      <c r="S20" s="498">
        <f t="shared" si="25"/>
        <v>0</v>
      </c>
      <c r="T20" s="494">
        <f t="shared" si="26"/>
        <v>0</v>
      </c>
      <c r="U20" s="494">
        <f t="shared" si="27"/>
        <v>0</v>
      </c>
      <c r="V20" s="495">
        <f t="shared" si="28"/>
        <v>0</v>
      </c>
    </row>
    <row r="21" spans="1:22" ht="12.75">
      <c r="A21" s="484">
        <f>AT3A_Schools_PS!A20</f>
        <v>11</v>
      </c>
      <c r="B21" s="484" t="str">
        <f>AT3A_Schools_PS!B20</f>
        <v>11-BALRAMPUR</v>
      </c>
      <c r="C21" s="499">
        <v>0</v>
      </c>
      <c r="D21" s="494">
        <f t="shared" si="13"/>
        <v>0</v>
      </c>
      <c r="E21" s="494">
        <f t="shared" si="14"/>
        <v>0</v>
      </c>
      <c r="F21" s="495">
        <f t="shared" si="15"/>
        <v>0</v>
      </c>
      <c r="G21" s="499">
        <v>0</v>
      </c>
      <c r="H21" s="494">
        <f t="shared" si="16"/>
        <v>0</v>
      </c>
      <c r="I21" s="494">
        <f t="shared" si="17"/>
        <v>0</v>
      </c>
      <c r="J21" s="495">
        <f t="shared" si="18"/>
        <v>0</v>
      </c>
      <c r="K21" s="499">
        <v>0</v>
      </c>
      <c r="L21" s="494">
        <f t="shared" si="19"/>
        <v>0</v>
      </c>
      <c r="M21" s="494">
        <f t="shared" si="20"/>
        <v>0</v>
      </c>
      <c r="N21" s="495">
        <f t="shared" si="21"/>
        <v>0</v>
      </c>
      <c r="O21" s="499">
        <v>0</v>
      </c>
      <c r="P21" s="494">
        <f t="shared" si="22"/>
        <v>0</v>
      </c>
      <c r="Q21" s="494">
        <f t="shared" si="23"/>
        <v>0</v>
      </c>
      <c r="R21" s="495">
        <f t="shared" si="24"/>
        <v>0</v>
      </c>
      <c r="S21" s="498">
        <f t="shared" si="25"/>
        <v>0</v>
      </c>
      <c r="T21" s="494">
        <f t="shared" si="26"/>
        <v>0</v>
      </c>
      <c r="U21" s="494">
        <f t="shared" si="27"/>
        <v>0</v>
      </c>
      <c r="V21" s="495">
        <f t="shared" si="28"/>
        <v>0</v>
      </c>
    </row>
    <row r="22" spans="1:22" ht="12.75">
      <c r="A22" s="484">
        <f>AT3A_Schools_PS!A21</f>
        <v>12</v>
      </c>
      <c r="B22" s="484" t="str">
        <f>AT3A_Schools_PS!B21</f>
        <v>12-BANDA</v>
      </c>
      <c r="C22" s="499">
        <v>0</v>
      </c>
      <c r="D22" s="494">
        <f t="shared" si="13"/>
        <v>0</v>
      </c>
      <c r="E22" s="494">
        <f t="shared" si="14"/>
        <v>0</v>
      </c>
      <c r="F22" s="495">
        <f t="shared" si="15"/>
        <v>0</v>
      </c>
      <c r="G22" s="499">
        <v>0</v>
      </c>
      <c r="H22" s="494">
        <f t="shared" si="16"/>
        <v>0</v>
      </c>
      <c r="I22" s="494">
        <f t="shared" si="17"/>
        <v>0</v>
      </c>
      <c r="J22" s="495">
        <f t="shared" si="18"/>
        <v>0</v>
      </c>
      <c r="K22" s="499">
        <v>0</v>
      </c>
      <c r="L22" s="494">
        <f t="shared" si="19"/>
        <v>0</v>
      </c>
      <c r="M22" s="494">
        <f t="shared" si="20"/>
        <v>0</v>
      </c>
      <c r="N22" s="495">
        <f t="shared" si="21"/>
        <v>0</v>
      </c>
      <c r="O22" s="499">
        <v>0</v>
      </c>
      <c r="P22" s="494">
        <f t="shared" si="22"/>
        <v>0</v>
      </c>
      <c r="Q22" s="494">
        <f t="shared" si="23"/>
        <v>0</v>
      </c>
      <c r="R22" s="495">
        <f t="shared" si="24"/>
        <v>0</v>
      </c>
      <c r="S22" s="498">
        <f t="shared" si="25"/>
        <v>0</v>
      </c>
      <c r="T22" s="494">
        <f t="shared" si="26"/>
        <v>0</v>
      </c>
      <c r="U22" s="494">
        <f t="shared" si="27"/>
        <v>0</v>
      </c>
      <c r="V22" s="495">
        <f t="shared" si="28"/>
        <v>0</v>
      </c>
    </row>
    <row r="23" spans="1:22" ht="12.75">
      <c r="A23" s="484">
        <f>AT3A_Schools_PS!A22</f>
        <v>13</v>
      </c>
      <c r="B23" s="484" t="str">
        <f>AT3A_Schools_PS!B22</f>
        <v>13-BARABANKI</v>
      </c>
      <c r="C23" s="499">
        <v>0</v>
      </c>
      <c r="D23" s="494">
        <f t="shared" si="13"/>
        <v>0</v>
      </c>
      <c r="E23" s="494">
        <f t="shared" si="14"/>
        <v>0</v>
      </c>
      <c r="F23" s="495">
        <f t="shared" si="15"/>
        <v>0</v>
      </c>
      <c r="G23" s="499">
        <v>0</v>
      </c>
      <c r="H23" s="494">
        <f t="shared" si="16"/>
        <v>0</v>
      </c>
      <c r="I23" s="494">
        <f t="shared" si="17"/>
        <v>0</v>
      </c>
      <c r="J23" s="495">
        <f t="shared" si="18"/>
        <v>0</v>
      </c>
      <c r="K23" s="499">
        <v>0</v>
      </c>
      <c r="L23" s="494">
        <f t="shared" si="19"/>
        <v>0</v>
      </c>
      <c r="M23" s="494">
        <f t="shared" si="20"/>
        <v>0</v>
      </c>
      <c r="N23" s="495">
        <f t="shared" si="21"/>
        <v>0</v>
      </c>
      <c r="O23" s="499">
        <v>0</v>
      </c>
      <c r="P23" s="494">
        <f t="shared" si="22"/>
        <v>0</v>
      </c>
      <c r="Q23" s="494">
        <f t="shared" si="23"/>
        <v>0</v>
      </c>
      <c r="R23" s="495">
        <f t="shared" si="24"/>
        <v>0</v>
      </c>
      <c r="S23" s="498">
        <f t="shared" si="25"/>
        <v>0</v>
      </c>
      <c r="T23" s="494">
        <f t="shared" si="26"/>
        <v>0</v>
      </c>
      <c r="U23" s="494">
        <f t="shared" si="27"/>
        <v>0</v>
      </c>
      <c r="V23" s="495">
        <f t="shared" si="28"/>
        <v>0</v>
      </c>
    </row>
    <row r="24" spans="1:22" ht="12.75">
      <c r="A24" s="484">
        <f>AT3A_Schools_PS!A23</f>
        <v>14</v>
      </c>
      <c r="B24" s="484" t="str">
        <f>AT3A_Schools_PS!B23</f>
        <v>14-BAREILY</v>
      </c>
      <c r="C24" s="499">
        <v>0</v>
      </c>
      <c r="D24" s="494">
        <f t="shared" si="13"/>
        <v>0</v>
      </c>
      <c r="E24" s="494">
        <f t="shared" si="14"/>
        <v>0</v>
      </c>
      <c r="F24" s="495">
        <f t="shared" si="15"/>
        <v>0</v>
      </c>
      <c r="G24" s="499">
        <v>0</v>
      </c>
      <c r="H24" s="494">
        <f t="shared" si="16"/>
        <v>0</v>
      </c>
      <c r="I24" s="494">
        <f t="shared" si="17"/>
        <v>0</v>
      </c>
      <c r="J24" s="495">
        <f t="shared" si="18"/>
        <v>0</v>
      </c>
      <c r="K24" s="499">
        <v>0</v>
      </c>
      <c r="L24" s="494">
        <f t="shared" si="19"/>
        <v>0</v>
      </c>
      <c r="M24" s="494">
        <f t="shared" si="20"/>
        <v>0</v>
      </c>
      <c r="N24" s="495">
        <f t="shared" si="21"/>
        <v>0</v>
      </c>
      <c r="O24" s="499">
        <v>0</v>
      </c>
      <c r="P24" s="494">
        <f t="shared" si="22"/>
        <v>0</v>
      </c>
      <c r="Q24" s="494">
        <f t="shared" si="23"/>
        <v>0</v>
      </c>
      <c r="R24" s="495">
        <f t="shared" si="24"/>
        <v>0</v>
      </c>
      <c r="S24" s="498">
        <f t="shared" si="25"/>
        <v>0</v>
      </c>
      <c r="T24" s="494">
        <f t="shared" si="26"/>
        <v>0</v>
      </c>
      <c r="U24" s="494">
        <f t="shared" si="27"/>
        <v>0</v>
      </c>
      <c r="V24" s="495">
        <f t="shared" si="28"/>
        <v>0</v>
      </c>
    </row>
    <row r="25" spans="1:22" ht="12.75">
      <c r="A25" s="484">
        <f>AT3A_Schools_PS!A24</f>
        <v>15</v>
      </c>
      <c r="B25" s="484" t="str">
        <f>AT3A_Schools_PS!B24</f>
        <v>15-BASTI</v>
      </c>
      <c r="C25" s="499">
        <v>0</v>
      </c>
      <c r="D25" s="494">
        <f t="shared" si="13"/>
        <v>0</v>
      </c>
      <c r="E25" s="494">
        <f t="shared" si="14"/>
        <v>0</v>
      </c>
      <c r="F25" s="495">
        <f t="shared" si="15"/>
        <v>0</v>
      </c>
      <c r="G25" s="499">
        <v>0</v>
      </c>
      <c r="H25" s="494">
        <f t="shared" si="16"/>
        <v>0</v>
      </c>
      <c r="I25" s="494">
        <f t="shared" si="17"/>
        <v>0</v>
      </c>
      <c r="J25" s="495">
        <f t="shared" si="18"/>
        <v>0</v>
      </c>
      <c r="K25" s="499">
        <v>0</v>
      </c>
      <c r="L25" s="494">
        <f t="shared" si="19"/>
        <v>0</v>
      </c>
      <c r="M25" s="494">
        <f t="shared" si="20"/>
        <v>0</v>
      </c>
      <c r="N25" s="495">
        <f t="shared" si="21"/>
        <v>0</v>
      </c>
      <c r="O25" s="499">
        <v>0</v>
      </c>
      <c r="P25" s="494">
        <f t="shared" si="22"/>
        <v>0</v>
      </c>
      <c r="Q25" s="494">
        <f t="shared" si="23"/>
        <v>0</v>
      </c>
      <c r="R25" s="495">
        <f t="shared" si="24"/>
        <v>0</v>
      </c>
      <c r="S25" s="498">
        <f t="shared" si="25"/>
        <v>0</v>
      </c>
      <c r="T25" s="494">
        <f t="shared" si="26"/>
        <v>0</v>
      </c>
      <c r="U25" s="494">
        <f t="shared" si="27"/>
        <v>0</v>
      </c>
      <c r="V25" s="495">
        <f t="shared" si="28"/>
        <v>0</v>
      </c>
    </row>
    <row r="26" spans="1:22" ht="12.75">
      <c r="A26" s="484">
        <f>AT3A_Schools_PS!A25</f>
        <v>16</v>
      </c>
      <c r="B26" s="484" t="str">
        <f>AT3A_Schools_PS!B25</f>
        <v>16-BHADOHI</v>
      </c>
      <c r="C26" s="499">
        <v>0</v>
      </c>
      <c r="D26" s="494">
        <f t="shared" si="13"/>
        <v>0</v>
      </c>
      <c r="E26" s="494">
        <f t="shared" si="14"/>
        <v>0</v>
      </c>
      <c r="F26" s="495">
        <f t="shared" si="15"/>
        <v>0</v>
      </c>
      <c r="G26" s="499">
        <v>0</v>
      </c>
      <c r="H26" s="494">
        <f t="shared" si="16"/>
        <v>0</v>
      </c>
      <c r="I26" s="494">
        <f t="shared" si="17"/>
        <v>0</v>
      </c>
      <c r="J26" s="495">
        <f t="shared" si="18"/>
        <v>0</v>
      </c>
      <c r="K26" s="499">
        <v>0</v>
      </c>
      <c r="L26" s="494">
        <f t="shared" si="19"/>
        <v>0</v>
      </c>
      <c r="M26" s="494">
        <f t="shared" si="20"/>
        <v>0</v>
      </c>
      <c r="N26" s="495">
        <f t="shared" si="21"/>
        <v>0</v>
      </c>
      <c r="O26" s="499">
        <v>0</v>
      </c>
      <c r="P26" s="494">
        <f t="shared" si="22"/>
        <v>0</v>
      </c>
      <c r="Q26" s="494">
        <f t="shared" si="23"/>
        <v>0</v>
      </c>
      <c r="R26" s="495">
        <f t="shared" si="24"/>
        <v>0</v>
      </c>
      <c r="S26" s="498">
        <f t="shared" si="25"/>
        <v>0</v>
      </c>
      <c r="T26" s="494">
        <f t="shared" si="26"/>
        <v>0</v>
      </c>
      <c r="U26" s="494">
        <f t="shared" si="27"/>
        <v>0</v>
      </c>
      <c r="V26" s="495">
        <f t="shared" si="28"/>
        <v>0</v>
      </c>
    </row>
    <row r="27" spans="1:22" ht="12.75">
      <c r="A27" s="484">
        <f>AT3A_Schools_PS!A26</f>
        <v>17</v>
      </c>
      <c r="B27" s="484" t="str">
        <f>AT3A_Schools_PS!B26</f>
        <v>17-BIJNOUR</v>
      </c>
      <c r="C27" s="499">
        <v>0</v>
      </c>
      <c r="D27" s="494">
        <f t="shared" si="13"/>
        <v>0</v>
      </c>
      <c r="E27" s="494">
        <f t="shared" si="14"/>
        <v>0</v>
      </c>
      <c r="F27" s="495">
        <f t="shared" si="15"/>
        <v>0</v>
      </c>
      <c r="G27" s="499">
        <v>0</v>
      </c>
      <c r="H27" s="494">
        <f t="shared" si="16"/>
        <v>0</v>
      </c>
      <c r="I27" s="494">
        <f t="shared" si="17"/>
        <v>0</v>
      </c>
      <c r="J27" s="495">
        <f t="shared" si="18"/>
        <v>0</v>
      </c>
      <c r="K27" s="499">
        <v>0</v>
      </c>
      <c r="L27" s="494">
        <f t="shared" si="19"/>
        <v>0</v>
      </c>
      <c r="M27" s="494">
        <f t="shared" si="20"/>
        <v>0</v>
      </c>
      <c r="N27" s="495">
        <f t="shared" si="21"/>
        <v>0</v>
      </c>
      <c r="O27" s="499">
        <v>0</v>
      </c>
      <c r="P27" s="494">
        <f t="shared" si="22"/>
        <v>0</v>
      </c>
      <c r="Q27" s="494">
        <f t="shared" si="23"/>
        <v>0</v>
      </c>
      <c r="R27" s="495">
        <f t="shared" si="24"/>
        <v>0</v>
      </c>
      <c r="S27" s="498">
        <f t="shared" si="25"/>
        <v>0</v>
      </c>
      <c r="T27" s="494">
        <f t="shared" si="26"/>
        <v>0</v>
      </c>
      <c r="U27" s="494">
        <f t="shared" si="27"/>
        <v>0</v>
      </c>
      <c r="V27" s="495">
        <f t="shared" si="28"/>
        <v>0</v>
      </c>
    </row>
    <row r="28" spans="1:22" ht="12.75">
      <c r="A28" s="484">
        <f>AT3A_Schools_PS!A27</f>
        <v>18</v>
      </c>
      <c r="B28" s="484" t="str">
        <f>AT3A_Schools_PS!B27</f>
        <v>18-BULANDSHAHAR</v>
      </c>
      <c r="C28" s="499">
        <v>0</v>
      </c>
      <c r="D28" s="494">
        <f t="shared" si="13"/>
        <v>0</v>
      </c>
      <c r="E28" s="494">
        <f t="shared" si="14"/>
        <v>0</v>
      </c>
      <c r="F28" s="495">
        <f t="shared" si="15"/>
        <v>0</v>
      </c>
      <c r="G28" s="499">
        <v>0</v>
      </c>
      <c r="H28" s="494">
        <f t="shared" si="16"/>
        <v>0</v>
      </c>
      <c r="I28" s="494">
        <f t="shared" si="17"/>
        <v>0</v>
      </c>
      <c r="J28" s="495">
        <f t="shared" si="18"/>
        <v>0</v>
      </c>
      <c r="K28" s="499">
        <v>0</v>
      </c>
      <c r="L28" s="494">
        <f t="shared" si="19"/>
        <v>0</v>
      </c>
      <c r="M28" s="494">
        <f t="shared" si="20"/>
        <v>0</v>
      </c>
      <c r="N28" s="495">
        <f t="shared" si="21"/>
        <v>0</v>
      </c>
      <c r="O28" s="499">
        <v>0</v>
      </c>
      <c r="P28" s="494">
        <f t="shared" si="22"/>
        <v>0</v>
      </c>
      <c r="Q28" s="494">
        <f t="shared" si="23"/>
        <v>0</v>
      </c>
      <c r="R28" s="495">
        <f t="shared" si="24"/>
        <v>0</v>
      </c>
      <c r="S28" s="498">
        <f t="shared" si="25"/>
        <v>0</v>
      </c>
      <c r="T28" s="494">
        <f t="shared" si="26"/>
        <v>0</v>
      </c>
      <c r="U28" s="494">
        <f t="shared" si="27"/>
        <v>0</v>
      </c>
      <c r="V28" s="495">
        <f t="shared" si="28"/>
        <v>0</v>
      </c>
    </row>
    <row r="29" spans="1:22" ht="12.75">
      <c r="A29" s="484">
        <f>AT3A_Schools_PS!A28</f>
        <v>19</v>
      </c>
      <c r="B29" s="484" t="str">
        <f>AT3A_Schools_PS!B28</f>
        <v>19-CHANDAULI</v>
      </c>
      <c r="C29" s="499">
        <v>0</v>
      </c>
      <c r="D29" s="494">
        <f t="shared" si="13"/>
        <v>0</v>
      </c>
      <c r="E29" s="494">
        <f t="shared" si="14"/>
        <v>0</v>
      </c>
      <c r="F29" s="495">
        <f t="shared" si="15"/>
        <v>0</v>
      </c>
      <c r="G29" s="499">
        <v>0</v>
      </c>
      <c r="H29" s="494">
        <f t="shared" si="16"/>
        <v>0</v>
      </c>
      <c r="I29" s="494">
        <f t="shared" si="17"/>
        <v>0</v>
      </c>
      <c r="J29" s="495">
        <f t="shared" si="18"/>
        <v>0</v>
      </c>
      <c r="K29" s="499">
        <v>0</v>
      </c>
      <c r="L29" s="494">
        <f t="shared" si="19"/>
        <v>0</v>
      </c>
      <c r="M29" s="494">
        <f t="shared" si="20"/>
        <v>0</v>
      </c>
      <c r="N29" s="495">
        <f t="shared" si="21"/>
        <v>0</v>
      </c>
      <c r="O29" s="499">
        <v>0</v>
      </c>
      <c r="P29" s="494">
        <f t="shared" si="22"/>
        <v>0</v>
      </c>
      <c r="Q29" s="494">
        <f t="shared" si="23"/>
        <v>0</v>
      </c>
      <c r="R29" s="495">
        <f t="shared" si="24"/>
        <v>0</v>
      </c>
      <c r="S29" s="498">
        <f t="shared" si="25"/>
        <v>0</v>
      </c>
      <c r="T29" s="494">
        <f t="shared" si="26"/>
        <v>0</v>
      </c>
      <c r="U29" s="494">
        <f t="shared" si="27"/>
        <v>0</v>
      </c>
      <c r="V29" s="495">
        <f t="shared" si="28"/>
        <v>0</v>
      </c>
    </row>
    <row r="30" spans="1:22" ht="12.75">
      <c r="A30" s="484">
        <f>AT3A_Schools_PS!A29</f>
        <v>20</v>
      </c>
      <c r="B30" s="484" t="str">
        <f>AT3A_Schools_PS!B29</f>
        <v>20-CHITRAKOOT</v>
      </c>
      <c r="C30" s="499">
        <v>0</v>
      </c>
      <c r="D30" s="494">
        <f t="shared" si="13"/>
        <v>0</v>
      </c>
      <c r="E30" s="494">
        <f t="shared" si="14"/>
        <v>0</v>
      </c>
      <c r="F30" s="495">
        <f t="shared" si="15"/>
        <v>0</v>
      </c>
      <c r="G30" s="499">
        <v>0</v>
      </c>
      <c r="H30" s="494">
        <f t="shared" si="16"/>
        <v>0</v>
      </c>
      <c r="I30" s="494">
        <f t="shared" si="17"/>
        <v>0</v>
      </c>
      <c r="J30" s="495">
        <f t="shared" si="18"/>
        <v>0</v>
      </c>
      <c r="K30" s="499">
        <v>0</v>
      </c>
      <c r="L30" s="494">
        <f t="shared" si="19"/>
        <v>0</v>
      </c>
      <c r="M30" s="494">
        <f t="shared" si="20"/>
        <v>0</v>
      </c>
      <c r="N30" s="495">
        <f t="shared" si="21"/>
        <v>0</v>
      </c>
      <c r="O30" s="499">
        <v>0</v>
      </c>
      <c r="P30" s="494">
        <f t="shared" si="22"/>
        <v>0</v>
      </c>
      <c r="Q30" s="494">
        <f t="shared" si="23"/>
        <v>0</v>
      </c>
      <c r="R30" s="495">
        <f t="shared" si="24"/>
        <v>0</v>
      </c>
      <c r="S30" s="498">
        <f t="shared" si="25"/>
        <v>0</v>
      </c>
      <c r="T30" s="494">
        <f t="shared" si="26"/>
        <v>0</v>
      </c>
      <c r="U30" s="494">
        <f t="shared" si="27"/>
        <v>0</v>
      </c>
      <c r="V30" s="495">
        <f t="shared" si="28"/>
        <v>0</v>
      </c>
    </row>
    <row r="31" spans="1:22" ht="12.75">
      <c r="A31" s="484">
        <f>AT3A_Schools_PS!A30</f>
        <v>21</v>
      </c>
      <c r="B31" s="484" t="str">
        <f>AT3A_Schools_PS!B30</f>
        <v>21-AMETHI</v>
      </c>
      <c r="C31" s="499">
        <v>0</v>
      </c>
      <c r="D31" s="494">
        <f t="shared" si="13"/>
        <v>0</v>
      </c>
      <c r="E31" s="494">
        <f t="shared" si="14"/>
        <v>0</v>
      </c>
      <c r="F31" s="495">
        <f t="shared" si="15"/>
        <v>0</v>
      </c>
      <c r="G31" s="499">
        <v>0</v>
      </c>
      <c r="H31" s="494">
        <f t="shared" si="16"/>
        <v>0</v>
      </c>
      <c r="I31" s="494">
        <f t="shared" si="17"/>
        <v>0</v>
      </c>
      <c r="J31" s="495">
        <f t="shared" si="18"/>
        <v>0</v>
      </c>
      <c r="K31" s="499">
        <v>0</v>
      </c>
      <c r="L31" s="494">
        <f t="shared" si="19"/>
        <v>0</v>
      </c>
      <c r="M31" s="494">
        <f t="shared" si="20"/>
        <v>0</v>
      </c>
      <c r="N31" s="495">
        <f t="shared" si="21"/>
        <v>0</v>
      </c>
      <c r="O31" s="499">
        <v>0</v>
      </c>
      <c r="P31" s="494">
        <f t="shared" si="22"/>
        <v>0</v>
      </c>
      <c r="Q31" s="494">
        <f t="shared" si="23"/>
        <v>0</v>
      </c>
      <c r="R31" s="495">
        <f t="shared" si="24"/>
        <v>0</v>
      </c>
      <c r="S31" s="498">
        <f t="shared" si="25"/>
        <v>0</v>
      </c>
      <c r="T31" s="494">
        <f t="shared" si="26"/>
        <v>0</v>
      </c>
      <c r="U31" s="494">
        <f t="shared" si="27"/>
        <v>0</v>
      </c>
      <c r="V31" s="495">
        <f t="shared" si="28"/>
        <v>0</v>
      </c>
    </row>
    <row r="32" spans="1:22" ht="12.75">
      <c r="A32" s="484">
        <f>AT3A_Schools_PS!A31</f>
        <v>22</v>
      </c>
      <c r="B32" s="484" t="str">
        <f>AT3A_Schools_PS!B31</f>
        <v>22-DEORIA</v>
      </c>
      <c r="C32" s="499">
        <v>0</v>
      </c>
      <c r="D32" s="494">
        <f t="shared" si="13"/>
        <v>0</v>
      </c>
      <c r="E32" s="494">
        <f t="shared" si="14"/>
        <v>0</v>
      </c>
      <c r="F32" s="495">
        <f t="shared" si="15"/>
        <v>0</v>
      </c>
      <c r="G32" s="499">
        <v>0</v>
      </c>
      <c r="H32" s="494">
        <f t="shared" si="16"/>
        <v>0</v>
      </c>
      <c r="I32" s="494">
        <f t="shared" si="17"/>
        <v>0</v>
      </c>
      <c r="J32" s="495">
        <f t="shared" si="18"/>
        <v>0</v>
      </c>
      <c r="K32" s="499">
        <v>0</v>
      </c>
      <c r="L32" s="494">
        <f t="shared" si="19"/>
        <v>0</v>
      </c>
      <c r="M32" s="494">
        <f t="shared" si="20"/>
        <v>0</v>
      </c>
      <c r="N32" s="495">
        <f t="shared" si="21"/>
        <v>0</v>
      </c>
      <c r="O32" s="499">
        <v>0</v>
      </c>
      <c r="P32" s="494">
        <f t="shared" si="22"/>
        <v>0</v>
      </c>
      <c r="Q32" s="494">
        <f t="shared" si="23"/>
        <v>0</v>
      </c>
      <c r="R32" s="495">
        <f t="shared" si="24"/>
        <v>0</v>
      </c>
      <c r="S32" s="498">
        <f t="shared" si="25"/>
        <v>0</v>
      </c>
      <c r="T32" s="494">
        <f t="shared" si="26"/>
        <v>0</v>
      </c>
      <c r="U32" s="494">
        <f t="shared" si="27"/>
        <v>0</v>
      </c>
      <c r="V32" s="495">
        <f t="shared" si="28"/>
        <v>0</v>
      </c>
    </row>
    <row r="33" spans="1:22" ht="12.75">
      <c r="A33" s="484">
        <f>AT3A_Schools_PS!A32</f>
        <v>23</v>
      </c>
      <c r="B33" s="484" t="str">
        <f>AT3A_Schools_PS!B32</f>
        <v>23-ETAH</v>
      </c>
      <c r="C33" s="499">
        <v>0</v>
      </c>
      <c r="D33" s="494">
        <f t="shared" si="13"/>
        <v>0</v>
      </c>
      <c r="E33" s="494">
        <f t="shared" si="14"/>
        <v>0</v>
      </c>
      <c r="F33" s="495">
        <f t="shared" si="15"/>
        <v>0</v>
      </c>
      <c r="G33" s="499">
        <v>0</v>
      </c>
      <c r="H33" s="494">
        <f t="shared" si="16"/>
        <v>0</v>
      </c>
      <c r="I33" s="494">
        <f t="shared" si="17"/>
        <v>0</v>
      </c>
      <c r="J33" s="495">
        <f t="shared" si="18"/>
        <v>0</v>
      </c>
      <c r="K33" s="499">
        <v>0</v>
      </c>
      <c r="L33" s="494">
        <f t="shared" si="19"/>
        <v>0</v>
      </c>
      <c r="M33" s="494">
        <f t="shared" si="20"/>
        <v>0</v>
      </c>
      <c r="N33" s="495">
        <f t="shared" si="21"/>
        <v>0</v>
      </c>
      <c r="O33" s="499">
        <v>0</v>
      </c>
      <c r="P33" s="494">
        <f t="shared" si="22"/>
        <v>0</v>
      </c>
      <c r="Q33" s="494">
        <f t="shared" si="23"/>
        <v>0</v>
      </c>
      <c r="R33" s="495">
        <f t="shared" si="24"/>
        <v>0</v>
      </c>
      <c r="S33" s="498">
        <f t="shared" si="25"/>
        <v>0</v>
      </c>
      <c r="T33" s="494">
        <f t="shared" si="26"/>
        <v>0</v>
      </c>
      <c r="U33" s="494">
        <f t="shared" si="27"/>
        <v>0</v>
      </c>
      <c r="V33" s="495">
        <f t="shared" si="28"/>
        <v>0</v>
      </c>
    </row>
    <row r="34" spans="1:22" ht="12.75">
      <c r="A34" s="484">
        <f>AT3A_Schools_PS!A33</f>
        <v>24</v>
      </c>
      <c r="B34" s="484" t="str">
        <f>AT3A_Schools_PS!B33</f>
        <v>24-FAIZABAD</v>
      </c>
      <c r="C34" s="499">
        <v>0</v>
      </c>
      <c r="D34" s="494">
        <f t="shared" si="13"/>
        <v>0</v>
      </c>
      <c r="E34" s="494">
        <f t="shared" si="14"/>
        <v>0</v>
      </c>
      <c r="F34" s="495">
        <f t="shared" si="15"/>
        <v>0</v>
      </c>
      <c r="G34" s="499">
        <v>0</v>
      </c>
      <c r="H34" s="494">
        <f t="shared" si="16"/>
        <v>0</v>
      </c>
      <c r="I34" s="494">
        <f t="shared" si="17"/>
        <v>0</v>
      </c>
      <c r="J34" s="495">
        <f t="shared" si="18"/>
        <v>0</v>
      </c>
      <c r="K34" s="499">
        <v>0</v>
      </c>
      <c r="L34" s="494">
        <f t="shared" si="19"/>
        <v>0</v>
      </c>
      <c r="M34" s="494">
        <f t="shared" si="20"/>
        <v>0</v>
      </c>
      <c r="N34" s="495">
        <f t="shared" si="21"/>
        <v>0</v>
      </c>
      <c r="O34" s="499">
        <v>0</v>
      </c>
      <c r="P34" s="494">
        <f t="shared" si="22"/>
        <v>0</v>
      </c>
      <c r="Q34" s="494">
        <f t="shared" si="23"/>
        <v>0</v>
      </c>
      <c r="R34" s="495">
        <f t="shared" si="24"/>
        <v>0</v>
      </c>
      <c r="S34" s="498">
        <f t="shared" si="25"/>
        <v>0</v>
      </c>
      <c r="T34" s="494">
        <f t="shared" si="26"/>
        <v>0</v>
      </c>
      <c r="U34" s="494">
        <f t="shared" si="27"/>
        <v>0</v>
      </c>
      <c r="V34" s="495">
        <f t="shared" si="28"/>
        <v>0</v>
      </c>
    </row>
    <row r="35" spans="1:22" ht="12.75">
      <c r="A35" s="484">
        <f>AT3A_Schools_PS!A34</f>
        <v>25</v>
      </c>
      <c r="B35" s="484" t="str">
        <f>AT3A_Schools_PS!B34</f>
        <v>25-FARRUKHABAD</v>
      </c>
      <c r="C35" s="499">
        <v>0</v>
      </c>
      <c r="D35" s="494">
        <f t="shared" si="13"/>
        <v>0</v>
      </c>
      <c r="E35" s="494">
        <f t="shared" si="14"/>
        <v>0</v>
      </c>
      <c r="F35" s="495">
        <f t="shared" si="15"/>
        <v>0</v>
      </c>
      <c r="G35" s="499">
        <v>0</v>
      </c>
      <c r="H35" s="494">
        <f t="shared" si="16"/>
        <v>0</v>
      </c>
      <c r="I35" s="494">
        <f t="shared" si="17"/>
        <v>0</v>
      </c>
      <c r="J35" s="495">
        <f t="shared" si="18"/>
        <v>0</v>
      </c>
      <c r="K35" s="499">
        <v>0</v>
      </c>
      <c r="L35" s="494">
        <f t="shared" si="19"/>
        <v>0</v>
      </c>
      <c r="M35" s="494">
        <f t="shared" si="20"/>
        <v>0</v>
      </c>
      <c r="N35" s="495">
        <f t="shared" si="21"/>
        <v>0</v>
      </c>
      <c r="O35" s="499">
        <v>0</v>
      </c>
      <c r="P35" s="494">
        <f t="shared" si="22"/>
        <v>0</v>
      </c>
      <c r="Q35" s="494">
        <f t="shared" si="23"/>
        <v>0</v>
      </c>
      <c r="R35" s="495">
        <f t="shared" si="24"/>
        <v>0</v>
      </c>
      <c r="S35" s="498">
        <f t="shared" si="25"/>
        <v>0</v>
      </c>
      <c r="T35" s="494">
        <f t="shared" si="26"/>
        <v>0</v>
      </c>
      <c r="U35" s="494">
        <f t="shared" si="27"/>
        <v>0</v>
      </c>
      <c r="V35" s="495">
        <f t="shared" si="28"/>
        <v>0</v>
      </c>
    </row>
    <row r="36" spans="1:22" ht="12.75">
      <c r="A36" s="484">
        <f>AT3A_Schools_PS!A35</f>
        <v>26</v>
      </c>
      <c r="B36" s="484" t="str">
        <f>AT3A_Schools_PS!B35</f>
        <v>26-FATEHPUR</v>
      </c>
      <c r="C36" s="499">
        <v>0</v>
      </c>
      <c r="D36" s="494">
        <f t="shared" si="13"/>
        <v>0</v>
      </c>
      <c r="E36" s="494">
        <f t="shared" si="14"/>
        <v>0</v>
      </c>
      <c r="F36" s="495">
        <f t="shared" si="15"/>
        <v>0</v>
      </c>
      <c r="G36" s="499">
        <v>0</v>
      </c>
      <c r="H36" s="494">
        <f t="shared" si="16"/>
        <v>0</v>
      </c>
      <c r="I36" s="494">
        <f t="shared" si="17"/>
        <v>0</v>
      </c>
      <c r="J36" s="495">
        <f t="shared" si="18"/>
        <v>0</v>
      </c>
      <c r="K36" s="499">
        <v>0</v>
      </c>
      <c r="L36" s="494">
        <f t="shared" si="19"/>
        <v>0</v>
      </c>
      <c r="M36" s="494">
        <f t="shared" si="20"/>
        <v>0</v>
      </c>
      <c r="N36" s="495">
        <f t="shared" si="21"/>
        <v>0</v>
      </c>
      <c r="O36" s="499">
        <v>0</v>
      </c>
      <c r="P36" s="494">
        <f t="shared" si="22"/>
        <v>0</v>
      </c>
      <c r="Q36" s="494">
        <f t="shared" si="23"/>
        <v>0</v>
      </c>
      <c r="R36" s="495">
        <f t="shared" si="24"/>
        <v>0</v>
      </c>
      <c r="S36" s="498">
        <f t="shared" si="25"/>
        <v>0</v>
      </c>
      <c r="T36" s="494">
        <f t="shared" si="26"/>
        <v>0</v>
      </c>
      <c r="U36" s="494">
        <f t="shared" si="27"/>
        <v>0</v>
      </c>
      <c r="V36" s="495">
        <f t="shared" si="28"/>
        <v>0</v>
      </c>
    </row>
    <row r="37" spans="1:22" ht="12.75">
      <c r="A37" s="484">
        <f>AT3A_Schools_PS!A36</f>
        <v>27</v>
      </c>
      <c r="B37" s="484" t="str">
        <f>AT3A_Schools_PS!B36</f>
        <v>27-FIROZABAD</v>
      </c>
      <c r="C37" s="499">
        <v>0</v>
      </c>
      <c r="D37" s="494">
        <f t="shared" si="13"/>
        <v>0</v>
      </c>
      <c r="E37" s="494">
        <f t="shared" si="14"/>
        <v>0</v>
      </c>
      <c r="F37" s="495">
        <f t="shared" si="15"/>
        <v>0</v>
      </c>
      <c r="G37" s="499">
        <v>0</v>
      </c>
      <c r="H37" s="494">
        <f t="shared" si="16"/>
        <v>0</v>
      </c>
      <c r="I37" s="494">
        <f t="shared" si="17"/>
        <v>0</v>
      </c>
      <c r="J37" s="495">
        <f t="shared" si="18"/>
        <v>0</v>
      </c>
      <c r="K37" s="499">
        <v>0</v>
      </c>
      <c r="L37" s="494">
        <f t="shared" si="19"/>
        <v>0</v>
      </c>
      <c r="M37" s="494">
        <f t="shared" si="20"/>
        <v>0</v>
      </c>
      <c r="N37" s="495">
        <f t="shared" si="21"/>
        <v>0</v>
      </c>
      <c r="O37" s="499">
        <v>0</v>
      </c>
      <c r="P37" s="494">
        <f t="shared" si="22"/>
        <v>0</v>
      </c>
      <c r="Q37" s="494">
        <f t="shared" si="23"/>
        <v>0</v>
      </c>
      <c r="R37" s="495">
        <f t="shared" si="24"/>
        <v>0</v>
      </c>
      <c r="S37" s="498">
        <f t="shared" si="25"/>
        <v>0</v>
      </c>
      <c r="T37" s="494">
        <f t="shared" si="26"/>
        <v>0</v>
      </c>
      <c r="U37" s="494">
        <f t="shared" si="27"/>
        <v>0</v>
      </c>
      <c r="V37" s="495">
        <f t="shared" si="28"/>
        <v>0</v>
      </c>
    </row>
    <row r="38" spans="1:22" ht="12.75">
      <c r="A38" s="484">
        <f>AT3A_Schools_PS!A37</f>
        <v>28</v>
      </c>
      <c r="B38" s="484" t="str">
        <f>AT3A_Schools_PS!B37</f>
        <v>28-G.B. NAGAR</v>
      </c>
      <c r="C38" s="499">
        <v>0</v>
      </c>
      <c r="D38" s="494">
        <f t="shared" si="13"/>
        <v>0</v>
      </c>
      <c r="E38" s="494">
        <f t="shared" si="14"/>
        <v>0</v>
      </c>
      <c r="F38" s="495">
        <f t="shared" si="15"/>
        <v>0</v>
      </c>
      <c r="G38" s="499">
        <v>0</v>
      </c>
      <c r="H38" s="494">
        <f t="shared" si="16"/>
        <v>0</v>
      </c>
      <c r="I38" s="494">
        <f t="shared" si="17"/>
        <v>0</v>
      </c>
      <c r="J38" s="495">
        <f t="shared" si="18"/>
        <v>0</v>
      </c>
      <c r="K38" s="499">
        <v>0</v>
      </c>
      <c r="L38" s="494">
        <f t="shared" si="19"/>
        <v>0</v>
      </c>
      <c r="M38" s="494">
        <f t="shared" si="20"/>
        <v>0</v>
      </c>
      <c r="N38" s="495">
        <f t="shared" si="21"/>
        <v>0</v>
      </c>
      <c r="O38" s="499">
        <v>0</v>
      </c>
      <c r="P38" s="494">
        <f t="shared" si="22"/>
        <v>0</v>
      </c>
      <c r="Q38" s="494">
        <f t="shared" si="23"/>
        <v>0</v>
      </c>
      <c r="R38" s="495">
        <f t="shared" si="24"/>
        <v>0</v>
      </c>
      <c r="S38" s="498">
        <f t="shared" si="25"/>
        <v>0</v>
      </c>
      <c r="T38" s="494">
        <f t="shared" si="26"/>
        <v>0</v>
      </c>
      <c r="U38" s="494">
        <f t="shared" si="27"/>
        <v>0</v>
      </c>
      <c r="V38" s="495">
        <f t="shared" si="28"/>
        <v>0</v>
      </c>
    </row>
    <row r="39" spans="1:22" ht="12.75">
      <c r="A39" s="484">
        <f>AT3A_Schools_PS!A38</f>
        <v>29</v>
      </c>
      <c r="B39" s="484" t="str">
        <f>AT3A_Schools_PS!B38</f>
        <v>29-GHAZIPUR</v>
      </c>
      <c r="C39" s="499">
        <v>0</v>
      </c>
      <c r="D39" s="494">
        <f t="shared" si="13"/>
        <v>0</v>
      </c>
      <c r="E39" s="494">
        <f t="shared" si="14"/>
        <v>0</v>
      </c>
      <c r="F39" s="495">
        <f t="shared" si="15"/>
        <v>0</v>
      </c>
      <c r="G39" s="499">
        <v>0</v>
      </c>
      <c r="H39" s="494">
        <f t="shared" si="16"/>
        <v>0</v>
      </c>
      <c r="I39" s="494">
        <f t="shared" si="17"/>
        <v>0</v>
      </c>
      <c r="J39" s="495">
        <f t="shared" si="18"/>
        <v>0</v>
      </c>
      <c r="K39" s="499">
        <v>0</v>
      </c>
      <c r="L39" s="494">
        <f t="shared" si="19"/>
        <v>0</v>
      </c>
      <c r="M39" s="494">
        <f t="shared" si="20"/>
        <v>0</v>
      </c>
      <c r="N39" s="495">
        <f t="shared" si="21"/>
        <v>0</v>
      </c>
      <c r="O39" s="499">
        <v>0</v>
      </c>
      <c r="P39" s="494">
        <f t="shared" si="22"/>
        <v>0</v>
      </c>
      <c r="Q39" s="494">
        <f t="shared" si="23"/>
        <v>0</v>
      </c>
      <c r="R39" s="495">
        <f t="shared" si="24"/>
        <v>0</v>
      </c>
      <c r="S39" s="498">
        <f t="shared" si="25"/>
        <v>0</v>
      </c>
      <c r="T39" s="494">
        <f t="shared" si="26"/>
        <v>0</v>
      </c>
      <c r="U39" s="494">
        <f t="shared" si="27"/>
        <v>0</v>
      </c>
      <c r="V39" s="495">
        <f t="shared" si="28"/>
        <v>0</v>
      </c>
    </row>
    <row r="40" spans="1:22" ht="12.75">
      <c r="A40" s="484">
        <f>AT3A_Schools_PS!A39</f>
        <v>30</v>
      </c>
      <c r="B40" s="484" t="str">
        <f>AT3A_Schools_PS!B39</f>
        <v>30-GHAZIYABAD</v>
      </c>
      <c r="C40" s="499">
        <v>0</v>
      </c>
      <c r="D40" s="494">
        <f t="shared" si="13"/>
        <v>0</v>
      </c>
      <c r="E40" s="494">
        <f t="shared" si="14"/>
        <v>0</v>
      </c>
      <c r="F40" s="495">
        <f t="shared" si="15"/>
        <v>0</v>
      </c>
      <c r="G40" s="499">
        <v>0</v>
      </c>
      <c r="H40" s="494">
        <f t="shared" si="16"/>
        <v>0</v>
      </c>
      <c r="I40" s="494">
        <f t="shared" si="17"/>
        <v>0</v>
      </c>
      <c r="J40" s="495">
        <f t="shared" si="18"/>
        <v>0</v>
      </c>
      <c r="K40" s="499">
        <v>0</v>
      </c>
      <c r="L40" s="494">
        <f t="shared" si="19"/>
        <v>0</v>
      </c>
      <c r="M40" s="494">
        <f t="shared" si="20"/>
        <v>0</v>
      </c>
      <c r="N40" s="495">
        <f t="shared" si="21"/>
        <v>0</v>
      </c>
      <c r="O40" s="499">
        <v>0</v>
      </c>
      <c r="P40" s="494">
        <f t="shared" si="22"/>
        <v>0</v>
      </c>
      <c r="Q40" s="494">
        <f t="shared" si="23"/>
        <v>0</v>
      </c>
      <c r="R40" s="495">
        <f t="shared" si="24"/>
        <v>0</v>
      </c>
      <c r="S40" s="498">
        <f t="shared" si="25"/>
        <v>0</v>
      </c>
      <c r="T40" s="494">
        <f t="shared" si="26"/>
        <v>0</v>
      </c>
      <c r="U40" s="494">
        <f t="shared" si="27"/>
        <v>0</v>
      </c>
      <c r="V40" s="495">
        <f t="shared" si="28"/>
        <v>0</v>
      </c>
    </row>
    <row r="41" spans="1:22" ht="12.75">
      <c r="A41" s="484">
        <f>AT3A_Schools_PS!A40</f>
        <v>31</v>
      </c>
      <c r="B41" s="484" t="str">
        <f>AT3A_Schools_PS!B40</f>
        <v>31-GONDA</v>
      </c>
      <c r="C41" s="499">
        <v>0</v>
      </c>
      <c r="D41" s="494">
        <f t="shared" si="13"/>
        <v>0</v>
      </c>
      <c r="E41" s="494">
        <f t="shared" si="14"/>
        <v>0</v>
      </c>
      <c r="F41" s="495">
        <f t="shared" si="15"/>
        <v>0</v>
      </c>
      <c r="G41" s="499">
        <v>0</v>
      </c>
      <c r="H41" s="494">
        <f t="shared" si="16"/>
        <v>0</v>
      </c>
      <c r="I41" s="494">
        <f t="shared" si="17"/>
        <v>0</v>
      </c>
      <c r="J41" s="495">
        <f t="shared" si="18"/>
        <v>0</v>
      </c>
      <c r="K41" s="499">
        <v>0</v>
      </c>
      <c r="L41" s="494">
        <f t="shared" si="19"/>
        <v>0</v>
      </c>
      <c r="M41" s="494">
        <f t="shared" si="20"/>
        <v>0</v>
      </c>
      <c r="N41" s="495">
        <f t="shared" si="21"/>
        <v>0</v>
      </c>
      <c r="O41" s="499">
        <v>0</v>
      </c>
      <c r="P41" s="494">
        <f t="shared" si="22"/>
        <v>0</v>
      </c>
      <c r="Q41" s="494">
        <f t="shared" si="23"/>
        <v>0</v>
      </c>
      <c r="R41" s="495">
        <f t="shared" si="24"/>
        <v>0</v>
      </c>
      <c r="S41" s="498">
        <f t="shared" si="25"/>
        <v>0</v>
      </c>
      <c r="T41" s="494">
        <f t="shared" si="26"/>
        <v>0</v>
      </c>
      <c r="U41" s="494">
        <f t="shared" si="27"/>
        <v>0</v>
      </c>
      <c r="V41" s="495">
        <f t="shared" si="28"/>
        <v>0</v>
      </c>
    </row>
    <row r="42" spans="1:22" ht="12.75">
      <c r="A42" s="484">
        <f>AT3A_Schools_PS!A41</f>
        <v>32</v>
      </c>
      <c r="B42" s="484" t="str">
        <f>AT3A_Schools_PS!B41</f>
        <v>32-GORAKHPUR</v>
      </c>
      <c r="C42" s="499">
        <v>0</v>
      </c>
      <c r="D42" s="494">
        <f t="shared" si="13"/>
        <v>0</v>
      </c>
      <c r="E42" s="494">
        <f t="shared" si="14"/>
        <v>0</v>
      </c>
      <c r="F42" s="495">
        <f t="shared" si="15"/>
        <v>0</v>
      </c>
      <c r="G42" s="499">
        <v>0</v>
      </c>
      <c r="H42" s="494">
        <f t="shared" si="16"/>
        <v>0</v>
      </c>
      <c r="I42" s="494">
        <f t="shared" si="17"/>
        <v>0</v>
      </c>
      <c r="J42" s="495">
        <f t="shared" si="18"/>
        <v>0</v>
      </c>
      <c r="K42" s="499">
        <v>0</v>
      </c>
      <c r="L42" s="494">
        <f t="shared" si="19"/>
        <v>0</v>
      </c>
      <c r="M42" s="494">
        <f t="shared" si="20"/>
        <v>0</v>
      </c>
      <c r="N42" s="495">
        <f t="shared" si="21"/>
        <v>0</v>
      </c>
      <c r="O42" s="499">
        <v>0</v>
      </c>
      <c r="P42" s="494">
        <f t="shared" si="22"/>
        <v>0</v>
      </c>
      <c r="Q42" s="494">
        <f t="shared" si="23"/>
        <v>0</v>
      </c>
      <c r="R42" s="495">
        <f t="shared" si="24"/>
        <v>0</v>
      </c>
      <c r="S42" s="498">
        <f t="shared" si="25"/>
        <v>0</v>
      </c>
      <c r="T42" s="494">
        <f t="shared" si="26"/>
        <v>0</v>
      </c>
      <c r="U42" s="494">
        <f t="shared" si="27"/>
        <v>0</v>
      </c>
      <c r="V42" s="495">
        <f t="shared" si="28"/>
        <v>0</v>
      </c>
    </row>
    <row r="43" spans="1:22" ht="12.75">
      <c r="A43" s="484">
        <f>AT3A_Schools_PS!A42</f>
        <v>33</v>
      </c>
      <c r="B43" s="484" t="str">
        <f>AT3A_Schools_PS!B42</f>
        <v>33-HAMEERPUR</v>
      </c>
      <c r="C43" s="499">
        <v>0</v>
      </c>
      <c r="D43" s="494">
        <f t="shared" si="13"/>
        <v>0</v>
      </c>
      <c r="E43" s="494">
        <f t="shared" si="14"/>
        <v>0</v>
      </c>
      <c r="F43" s="495">
        <f t="shared" si="15"/>
        <v>0</v>
      </c>
      <c r="G43" s="499">
        <v>0</v>
      </c>
      <c r="H43" s="494">
        <f t="shared" si="16"/>
        <v>0</v>
      </c>
      <c r="I43" s="494">
        <f t="shared" si="17"/>
        <v>0</v>
      </c>
      <c r="J43" s="495">
        <f t="shared" si="18"/>
        <v>0</v>
      </c>
      <c r="K43" s="499">
        <v>0</v>
      </c>
      <c r="L43" s="494">
        <f t="shared" si="19"/>
        <v>0</v>
      </c>
      <c r="M43" s="494">
        <f t="shared" si="20"/>
        <v>0</v>
      </c>
      <c r="N43" s="495">
        <f t="shared" si="21"/>
        <v>0</v>
      </c>
      <c r="O43" s="499">
        <v>0</v>
      </c>
      <c r="P43" s="494">
        <f t="shared" si="22"/>
        <v>0</v>
      </c>
      <c r="Q43" s="494">
        <f t="shared" si="23"/>
        <v>0</v>
      </c>
      <c r="R43" s="495">
        <f t="shared" si="24"/>
        <v>0</v>
      </c>
      <c r="S43" s="498">
        <f t="shared" si="25"/>
        <v>0</v>
      </c>
      <c r="T43" s="494">
        <f t="shared" si="26"/>
        <v>0</v>
      </c>
      <c r="U43" s="494">
        <f t="shared" si="27"/>
        <v>0</v>
      </c>
      <c r="V43" s="495">
        <f t="shared" si="28"/>
        <v>0</v>
      </c>
    </row>
    <row r="44" spans="1:22" ht="12.75">
      <c r="A44" s="484">
        <f>AT3A_Schools_PS!A43</f>
        <v>34</v>
      </c>
      <c r="B44" s="484" t="str">
        <f>AT3A_Schools_PS!B43</f>
        <v>34-HARDOI</v>
      </c>
      <c r="C44" s="499">
        <v>0</v>
      </c>
      <c r="D44" s="494">
        <f t="shared" si="13"/>
        <v>0</v>
      </c>
      <c r="E44" s="494">
        <f t="shared" si="14"/>
        <v>0</v>
      </c>
      <c r="F44" s="495">
        <f t="shared" si="15"/>
        <v>0</v>
      </c>
      <c r="G44" s="499">
        <v>0</v>
      </c>
      <c r="H44" s="494">
        <f t="shared" si="16"/>
        <v>0</v>
      </c>
      <c r="I44" s="494">
        <f t="shared" si="17"/>
        <v>0</v>
      </c>
      <c r="J44" s="495">
        <f t="shared" si="18"/>
        <v>0</v>
      </c>
      <c r="K44" s="499">
        <v>0</v>
      </c>
      <c r="L44" s="494">
        <f t="shared" si="19"/>
        <v>0</v>
      </c>
      <c r="M44" s="494">
        <f t="shared" si="20"/>
        <v>0</v>
      </c>
      <c r="N44" s="495">
        <f t="shared" si="21"/>
        <v>0</v>
      </c>
      <c r="O44" s="499">
        <v>0</v>
      </c>
      <c r="P44" s="494">
        <f t="shared" si="22"/>
        <v>0</v>
      </c>
      <c r="Q44" s="494">
        <f t="shared" si="23"/>
        <v>0</v>
      </c>
      <c r="R44" s="495">
        <f t="shared" si="24"/>
        <v>0</v>
      </c>
      <c r="S44" s="498">
        <f t="shared" si="25"/>
        <v>0</v>
      </c>
      <c r="T44" s="494">
        <f t="shared" si="26"/>
        <v>0</v>
      </c>
      <c r="U44" s="494">
        <f t="shared" si="27"/>
        <v>0</v>
      </c>
      <c r="V44" s="495">
        <f t="shared" si="28"/>
        <v>0</v>
      </c>
    </row>
    <row r="45" spans="1:22" ht="12.75">
      <c r="A45" s="484">
        <f>AT3A_Schools_PS!A44</f>
        <v>35</v>
      </c>
      <c r="B45" s="484" t="str">
        <f>AT3A_Schools_PS!B44</f>
        <v>35-HATHRAS</v>
      </c>
      <c r="C45" s="499">
        <v>0</v>
      </c>
      <c r="D45" s="494">
        <f t="shared" si="13"/>
        <v>0</v>
      </c>
      <c r="E45" s="494">
        <f t="shared" si="14"/>
        <v>0</v>
      </c>
      <c r="F45" s="495">
        <f t="shared" si="15"/>
        <v>0</v>
      </c>
      <c r="G45" s="499">
        <v>0</v>
      </c>
      <c r="H45" s="494">
        <f t="shared" si="16"/>
        <v>0</v>
      </c>
      <c r="I45" s="494">
        <f t="shared" si="17"/>
        <v>0</v>
      </c>
      <c r="J45" s="495">
        <f t="shared" si="18"/>
        <v>0</v>
      </c>
      <c r="K45" s="499">
        <v>0</v>
      </c>
      <c r="L45" s="494">
        <f t="shared" si="19"/>
        <v>0</v>
      </c>
      <c r="M45" s="494">
        <f t="shared" si="20"/>
        <v>0</v>
      </c>
      <c r="N45" s="495">
        <f t="shared" si="21"/>
        <v>0</v>
      </c>
      <c r="O45" s="499">
        <v>0</v>
      </c>
      <c r="P45" s="494">
        <f t="shared" si="22"/>
        <v>0</v>
      </c>
      <c r="Q45" s="494">
        <f t="shared" si="23"/>
        <v>0</v>
      </c>
      <c r="R45" s="495">
        <f t="shared" si="24"/>
        <v>0</v>
      </c>
      <c r="S45" s="498">
        <f t="shared" si="25"/>
        <v>0</v>
      </c>
      <c r="T45" s="494">
        <f t="shared" si="26"/>
        <v>0</v>
      </c>
      <c r="U45" s="494">
        <f t="shared" si="27"/>
        <v>0</v>
      </c>
      <c r="V45" s="495">
        <f t="shared" si="28"/>
        <v>0</v>
      </c>
    </row>
    <row r="46" spans="1:22" ht="12.75">
      <c r="A46" s="484">
        <f>AT3A_Schools_PS!A45</f>
        <v>36</v>
      </c>
      <c r="B46" s="484" t="str">
        <f>AT3A_Schools_PS!B45</f>
        <v>36-ITAWAH</v>
      </c>
      <c r="C46" s="499">
        <v>0</v>
      </c>
      <c r="D46" s="494">
        <f t="shared" si="13"/>
        <v>0</v>
      </c>
      <c r="E46" s="494">
        <f t="shared" si="14"/>
        <v>0</v>
      </c>
      <c r="F46" s="495">
        <f t="shared" si="15"/>
        <v>0</v>
      </c>
      <c r="G46" s="499">
        <v>0</v>
      </c>
      <c r="H46" s="494">
        <f t="shared" si="16"/>
        <v>0</v>
      </c>
      <c r="I46" s="494">
        <f t="shared" si="17"/>
        <v>0</v>
      </c>
      <c r="J46" s="495">
        <f t="shared" si="18"/>
        <v>0</v>
      </c>
      <c r="K46" s="499">
        <v>0</v>
      </c>
      <c r="L46" s="494">
        <f t="shared" si="19"/>
        <v>0</v>
      </c>
      <c r="M46" s="494">
        <f t="shared" si="20"/>
        <v>0</v>
      </c>
      <c r="N46" s="495">
        <f t="shared" si="21"/>
        <v>0</v>
      </c>
      <c r="O46" s="499">
        <v>0</v>
      </c>
      <c r="P46" s="494">
        <f t="shared" si="22"/>
        <v>0</v>
      </c>
      <c r="Q46" s="494">
        <f t="shared" si="23"/>
        <v>0</v>
      </c>
      <c r="R46" s="495">
        <f t="shared" si="24"/>
        <v>0</v>
      </c>
      <c r="S46" s="498">
        <f t="shared" si="25"/>
        <v>0</v>
      </c>
      <c r="T46" s="494">
        <f t="shared" si="26"/>
        <v>0</v>
      </c>
      <c r="U46" s="494">
        <f t="shared" si="27"/>
        <v>0</v>
      </c>
      <c r="V46" s="495">
        <f t="shared" si="28"/>
        <v>0</v>
      </c>
    </row>
    <row r="47" spans="1:22" ht="12.75">
      <c r="A47" s="484">
        <f>AT3A_Schools_PS!A46</f>
        <v>37</v>
      </c>
      <c r="B47" s="484" t="str">
        <f>AT3A_Schools_PS!B46</f>
        <v>37-J.P. NAGAR</v>
      </c>
      <c r="C47" s="499">
        <v>0</v>
      </c>
      <c r="D47" s="494">
        <f t="shared" si="13"/>
        <v>0</v>
      </c>
      <c r="E47" s="494">
        <f t="shared" si="14"/>
        <v>0</v>
      </c>
      <c r="F47" s="495">
        <f t="shared" si="15"/>
        <v>0</v>
      </c>
      <c r="G47" s="499">
        <v>0</v>
      </c>
      <c r="H47" s="494">
        <f t="shared" si="16"/>
        <v>0</v>
      </c>
      <c r="I47" s="494">
        <f t="shared" si="17"/>
        <v>0</v>
      </c>
      <c r="J47" s="495">
        <f t="shared" si="18"/>
        <v>0</v>
      </c>
      <c r="K47" s="499">
        <v>0</v>
      </c>
      <c r="L47" s="494">
        <f t="shared" si="19"/>
        <v>0</v>
      </c>
      <c r="M47" s="494">
        <f t="shared" si="20"/>
        <v>0</v>
      </c>
      <c r="N47" s="495">
        <f t="shared" si="21"/>
        <v>0</v>
      </c>
      <c r="O47" s="499">
        <v>0</v>
      </c>
      <c r="P47" s="494">
        <f t="shared" si="22"/>
        <v>0</v>
      </c>
      <c r="Q47" s="494">
        <f t="shared" si="23"/>
        <v>0</v>
      </c>
      <c r="R47" s="495">
        <f t="shared" si="24"/>
        <v>0</v>
      </c>
      <c r="S47" s="498">
        <f t="shared" si="25"/>
        <v>0</v>
      </c>
      <c r="T47" s="494">
        <f t="shared" si="26"/>
        <v>0</v>
      </c>
      <c r="U47" s="494">
        <f t="shared" si="27"/>
        <v>0</v>
      </c>
      <c r="V47" s="495">
        <f t="shared" si="28"/>
        <v>0</v>
      </c>
    </row>
    <row r="48" spans="1:22" ht="12.75">
      <c r="A48" s="484">
        <f>AT3A_Schools_PS!A47</f>
        <v>38</v>
      </c>
      <c r="B48" s="484" t="str">
        <f>AT3A_Schools_PS!B47</f>
        <v>38-JALAUN</v>
      </c>
      <c r="C48" s="499">
        <v>0</v>
      </c>
      <c r="D48" s="494">
        <f t="shared" si="13"/>
        <v>0</v>
      </c>
      <c r="E48" s="494">
        <f t="shared" si="14"/>
        <v>0</v>
      </c>
      <c r="F48" s="495">
        <f t="shared" si="15"/>
        <v>0</v>
      </c>
      <c r="G48" s="499">
        <v>0</v>
      </c>
      <c r="H48" s="494">
        <f t="shared" si="16"/>
        <v>0</v>
      </c>
      <c r="I48" s="494">
        <f t="shared" si="17"/>
        <v>0</v>
      </c>
      <c r="J48" s="495">
        <f t="shared" si="18"/>
        <v>0</v>
      </c>
      <c r="K48" s="499">
        <v>0</v>
      </c>
      <c r="L48" s="494">
        <f t="shared" si="19"/>
        <v>0</v>
      </c>
      <c r="M48" s="494">
        <f t="shared" si="20"/>
        <v>0</v>
      </c>
      <c r="N48" s="495">
        <f t="shared" si="21"/>
        <v>0</v>
      </c>
      <c r="O48" s="499">
        <v>0</v>
      </c>
      <c r="P48" s="494">
        <f t="shared" si="22"/>
        <v>0</v>
      </c>
      <c r="Q48" s="494">
        <f t="shared" si="23"/>
        <v>0</v>
      </c>
      <c r="R48" s="495">
        <f t="shared" si="24"/>
        <v>0</v>
      </c>
      <c r="S48" s="498">
        <f t="shared" si="25"/>
        <v>0</v>
      </c>
      <c r="T48" s="494">
        <f t="shared" si="26"/>
        <v>0</v>
      </c>
      <c r="U48" s="494">
        <f t="shared" si="27"/>
        <v>0</v>
      </c>
      <c r="V48" s="495">
        <f t="shared" si="28"/>
        <v>0</v>
      </c>
    </row>
    <row r="49" spans="1:22" ht="12.75">
      <c r="A49" s="484">
        <f>AT3A_Schools_PS!A48</f>
        <v>39</v>
      </c>
      <c r="B49" s="484" t="str">
        <f>AT3A_Schools_PS!B48</f>
        <v>39-JAUNPUR</v>
      </c>
      <c r="C49" s="499">
        <v>0</v>
      </c>
      <c r="D49" s="494">
        <f t="shared" si="13"/>
        <v>0</v>
      </c>
      <c r="E49" s="494">
        <f t="shared" si="14"/>
        <v>0</v>
      </c>
      <c r="F49" s="495">
        <f t="shared" si="15"/>
        <v>0</v>
      </c>
      <c r="G49" s="499">
        <v>0</v>
      </c>
      <c r="H49" s="494">
        <f t="shared" si="16"/>
        <v>0</v>
      </c>
      <c r="I49" s="494">
        <f t="shared" si="17"/>
        <v>0</v>
      </c>
      <c r="J49" s="495">
        <f t="shared" si="18"/>
        <v>0</v>
      </c>
      <c r="K49" s="499">
        <v>0</v>
      </c>
      <c r="L49" s="494">
        <f t="shared" si="19"/>
        <v>0</v>
      </c>
      <c r="M49" s="494">
        <f t="shared" si="20"/>
        <v>0</v>
      </c>
      <c r="N49" s="495">
        <f t="shared" si="21"/>
        <v>0</v>
      </c>
      <c r="O49" s="499">
        <v>0</v>
      </c>
      <c r="P49" s="494">
        <f t="shared" si="22"/>
        <v>0</v>
      </c>
      <c r="Q49" s="494">
        <f t="shared" si="23"/>
        <v>0</v>
      </c>
      <c r="R49" s="495">
        <f t="shared" si="24"/>
        <v>0</v>
      </c>
      <c r="S49" s="498">
        <f t="shared" si="25"/>
        <v>0</v>
      </c>
      <c r="T49" s="494">
        <f t="shared" si="26"/>
        <v>0</v>
      </c>
      <c r="U49" s="494">
        <f t="shared" si="27"/>
        <v>0</v>
      </c>
      <c r="V49" s="495">
        <f t="shared" si="28"/>
        <v>0</v>
      </c>
    </row>
    <row r="50" spans="1:22" ht="12.75">
      <c r="A50" s="484">
        <f>AT3A_Schools_PS!A49</f>
        <v>40</v>
      </c>
      <c r="B50" s="484" t="str">
        <f>AT3A_Schools_PS!B49</f>
        <v>40-JHANSI</v>
      </c>
      <c r="C50" s="499">
        <v>0</v>
      </c>
      <c r="D50" s="494">
        <f t="shared" si="13"/>
        <v>0</v>
      </c>
      <c r="E50" s="494">
        <f t="shared" si="14"/>
        <v>0</v>
      </c>
      <c r="F50" s="495">
        <f t="shared" si="15"/>
        <v>0</v>
      </c>
      <c r="G50" s="499">
        <v>0</v>
      </c>
      <c r="H50" s="494">
        <f t="shared" si="16"/>
        <v>0</v>
      </c>
      <c r="I50" s="494">
        <f t="shared" si="17"/>
        <v>0</v>
      </c>
      <c r="J50" s="495">
        <f t="shared" si="18"/>
        <v>0</v>
      </c>
      <c r="K50" s="499">
        <v>0</v>
      </c>
      <c r="L50" s="494">
        <f t="shared" si="19"/>
        <v>0</v>
      </c>
      <c r="M50" s="494">
        <f t="shared" si="20"/>
        <v>0</v>
      </c>
      <c r="N50" s="495">
        <f t="shared" si="21"/>
        <v>0</v>
      </c>
      <c r="O50" s="499">
        <v>0</v>
      </c>
      <c r="P50" s="494">
        <f t="shared" si="22"/>
        <v>0</v>
      </c>
      <c r="Q50" s="494">
        <f t="shared" si="23"/>
        <v>0</v>
      </c>
      <c r="R50" s="495">
        <f t="shared" si="24"/>
        <v>0</v>
      </c>
      <c r="S50" s="498">
        <f t="shared" si="25"/>
        <v>0</v>
      </c>
      <c r="T50" s="494">
        <f t="shared" si="26"/>
        <v>0</v>
      </c>
      <c r="U50" s="494">
        <f t="shared" si="27"/>
        <v>0</v>
      </c>
      <c r="V50" s="495">
        <f t="shared" si="28"/>
        <v>0</v>
      </c>
    </row>
    <row r="51" spans="1:22" ht="12.75">
      <c r="A51" s="484">
        <f>AT3A_Schools_PS!A50</f>
        <v>41</v>
      </c>
      <c r="B51" s="484" t="str">
        <f>AT3A_Schools_PS!B50</f>
        <v>41-KANNAUJ</v>
      </c>
      <c r="C51" s="499">
        <v>0</v>
      </c>
      <c r="D51" s="494">
        <f t="shared" si="13"/>
        <v>0</v>
      </c>
      <c r="E51" s="494">
        <f t="shared" si="14"/>
        <v>0</v>
      </c>
      <c r="F51" s="495">
        <f t="shared" si="15"/>
        <v>0</v>
      </c>
      <c r="G51" s="499">
        <v>0</v>
      </c>
      <c r="H51" s="494">
        <f t="shared" si="16"/>
        <v>0</v>
      </c>
      <c r="I51" s="494">
        <f t="shared" si="17"/>
        <v>0</v>
      </c>
      <c r="J51" s="495">
        <f t="shared" si="18"/>
        <v>0</v>
      </c>
      <c r="K51" s="499">
        <v>0</v>
      </c>
      <c r="L51" s="494">
        <f t="shared" si="19"/>
        <v>0</v>
      </c>
      <c r="M51" s="494">
        <f t="shared" si="20"/>
        <v>0</v>
      </c>
      <c r="N51" s="495">
        <f t="shared" si="21"/>
        <v>0</v>
      </c>
      <c r="O51" s="499">
        <v>0</v>
      </c>
      <c r="P51" s="494">
        <f t="shared" si="22"/>
        <v>0</v>
      </c>
      <c r="Q51" s="494">
        <f t="shared" si="23"/>
        <v>0</v>
      </c>
      <c r="R51" s="495">
        <f t="shared" si="24"/>
        <v>0</v>
      </c>
      <c r="S51" s="498">
        <f t="shared" si="25"/>
        <v>0</v>
      </c>
      <c r="T51" s="494">
        <f t="shared" si="26"/>
        <v>0</v>
      </c>
      <c r="U51" s="494">
        <f t="shared" si="27"/>
        <v>0</v>
      </c>
      <c r="V51" s="495">
        <f t="shared" si="28"/>
        <v>0</v>
      </c>
    </row>
    <row r="52" spans="1:22" ht="12.75">
      <c r="A52" s="484">
        <f>AT3A_Schools_PS!A51</f>
        <v>42</v>
      </c>
      <c r="B52" s="484" t="str">
        <f>AT3A_Schools_PS!B51</f>
        <v>42-KANPUR DEHAT</v>
      </c>
      <c r="C52" s="499">
        <v>0</v>
      </c>
      <c r="D52" s="494">
        <f t="shared" si="13"/>
        <v>0</v>
      </c>
      <c r="E52" s="494">
        <f t="shared" si="14"/>
        <v>0</v>
      </c>
      <c r="F52" s="495">
        <f t="shared" si="15"/>
        <v>0</v>
      </c>
      <c r="G52" s="499">
        <v>0</v>
      </c>
      <c r="H52" s="494">
        <f t="shared" si="16"/>
        <v>0</v>
      </c>
      <c r="I52" s="494">
        <f t="shared" si="17"/>
        <v>0</v>
      </c>
      <c r="J52" s="495">
        <f t="shared" si="18"/>
        <v>0</v>
      </c>
      <c r="K52" s="499">
        <v>0</v>
      </c>
      <c r="L52" s="494">
        <f t="shared" si="19"/>
        <v>0</v>
      </c>
      <c r="M52" s="494">
        <f t="shared" si="20"/>
        <v>0</v>
      </c>
      <c r="N52" s="495">
        <f t="shared" si="21"/>
        <v>0</v>
      </c>
      <c r="O52" s="499">
        <v>0</v>
      </c>
      <c r="P52" s="494">
        <f t="shared" si="22"/>
        <v>0</v>
      </c>
      <c r="Q52" s="494">
        <f t="shared" si="23"/>
        <v>0</v>
      </c>
      <c r="R52" s="495">
        <f t="shared" si="24"/>
        <v>0</v>
      </c>
      <c r="S52" s="498">
        <f t="shared" si="25"/>
        <v>0</v>
      </c>
      <c r="T52" s="494">
        <f t="shared" si="26"/>
        <v>0</v>
      </c>
      <c r="U52" s="494">
        <f t="shared" si="27"/>
        <v>0</v>
      </c>
      <c r="V52" s="495">
        <f t="shared" si="28"/>
        <v>0</v>
      </c>
    </row>
    <row r="53" spans="1:22" ht="12.75">
      <c r="A53" s="484">
        <f>AT3A_Schools_PS!A52</f>
        <v>43</v>
      </c>
      <c r="B53" s="484" t="str">
        <f>AT3A_Schools_PS!B52</f>
        <v>43-KANPUR NAGAR</v>
      </c>
      <c r="C53" s="499">
        <v>0</v>
      </c>
      <c r="D53" s="494">
        <f t="shared" si="13"/>
        <v>0</v>
      </c>
      <c r="E53" s="494">
        <f t="shared" si="14"/>
        <v>0</v>
      </c>
      <c r="F53" s="495">
        <f t="shared" si="15"/>
        <v>0</v>
      </c>
      <c r="G53" s="499">
        <v>0</v>
      </c>
      <c r="H53" s="494">
        <f t="shared" si="16"/>
        <v>0</v>
      </c>
      <c r="I53" s="494">
        <f t="shared" si="17"/>
        <v>0</v>
      </c>
      <c r="J53" s="495">
        <f t="shared" si="18"/>
        <v>0</v>
      </c>
      <c r="K53" s="499">
        <v>0</v>
      </c>
      <c r="L53" s="494">
        <f t="shared" si="19"/>
        <v>0</v>
      </c>
      <c r="M53" s="494">
        <f t="shared" si="20"/>
        <v>0</v>
      </c>
      <c r="N53" s="495">
        <f t="shared" si="21"/>
        <v>0</v>
      </c>
      <c r="O53" s="499">
        <v>0</v>
      </c>
      <c r="P53" s="494">
        <f t="shared" si="22"/>
        <v>0</v>
      </c>
      <c r="Q53" s="494">
        <f t="shared" si="23"/>
        <v>0</v>
      </c>
      <c r="R53" s="495">
        <f t="shared" si="24"/>
        <v>0</v>
      </c>
      <c r="S53" s="498">
        <f t="shared" si="25"/>
        <v>0</v>
      </c>
      <c r="T53" s="494">
        <f t="shared" si="26"/>
        <v>0</v>
      </c>
      <c r="U53" s="494">
        <f t="shared" si="27"/>
        <v>0</v>
      </c>
      <c r="V53" s="495">
        <f t="shared" si="28"/>
        <v>0</v>
      </c>
    </row>
    <row r="54" spans="1:22" ht="12.75">
      <c r="A54" s="484">
        <f>AT3A_Schools_PS!A53</f>
        <v>44</v>
      </c>
      <c r="B54" s="484" t="str">
        <f>AT3A_Schools_PS!B53</f>
        <v>44-KAAS GANJ</v>
      </c>
      <c r="C54" s="499">
        <v>0</v>
      </c>
      <c r="D54" s="494">
        <f t="shared" si="13"/>
        <v>0</v>
      </c>
      <c r="E54" s="494">
        <f t="shared" si="14"/>
        <v>0</v>
      </c>
      <c r="F54" s="495">
        <f t="shared" si="15"/>
        <v>0</v>
      </c>
      <c r="G54" s="499">
        <v>0</v>
      </c>
      <c r="H54" s="494">
        <f t="shared" si="16"/>
        <v>0</v>
      </c>
      <c r="I54" s="494">
        <f t="shared" si="17"/>
        <v>0</v>
      </c>
      <c r="J54" s="495">
        <f t="shared" si="18"/>
        <v>0</v>
      </c>
      <c r="K54" s="499">
        <v>0</v>
      </c>
      <c r="L54" s="494">
        <f t="shared" si="19"/>
        <v>0</v>
      </c>
      <c r="M54" s="494">
        <f t="shared" si="20"/>
        <v>0</v>
      </c>
      <c r="N54" s="495">
        <f t="shared" si="21"/>
        <v>0</v>
      </c>
      <c r="O54" s="499">
        <v>0</v>
      </c>
      <c r="P54" s="494">
        <f t="shared" si="22"/>
        <v>0</v>
      </c>
      <c r="Q54" s="494">
        <f t="shared" si="23"/>
        <v>0</v>
      </c>
      <c r="R54" s="495">
        <f t="shared" si="24"/>
        <v>0</v>
      </c>
      <c r="S54" s="498">
        <f t="shared" si="25"/>
        <v>0</v>
      </c>
      <c r="T54" s="494">
        <f t="shared" si="26"/>
        <v>0</v>
      </c>
      <c r="U54" s="494">
        <f t="shared" si="27"/>
        <v>0</v>
      </c>
      <c r="V54" s="495">
        <f t="shared" si="28"/>
        <v>0</v>
      </c>
    </row>
    <row r="55" spans="1:22" ht="12.75">
      <c r="A55" s="484">
        <f>AT3A_Schools_PS!A54</f>
        <v>45</v>
      </c>
      <c r="B55" s="484" t="str">
        <f>AT3A_Schools_PS!B54</f>
        <v>45-KAUSHAMBI</v>
      </c>
      <c r="C55" s="499">
        <v>0</v>
      </c>
      <c r="D55" s="494">
        <f t="shared" si="13"/>
        <v>0</v>
      </c>
      <c r="E55" s="494">
        <f t="shared" si="14"/>
        <v>0</v>
      </c>
      <c r="F55" s="495">
        <f t="shared" si="15"/>
        <v>0</v>
      </c>
      <c r="G55" s="499">
        <v>0</v>
      </c>
      <c r="H55" s="494">
        <f t="shared" si="16"/>
        <v>0</v>
      </c>
      <c r="I55" s="494">
        <f t="shared" si="17"/>
        <v>0</v>
      </c>
      <c r="J55" s="495">
        <f t="shared" si="18"/>
        <v>0</v>
      </c>
      <c r="K55" s="499">
        <v>0</v>
      </c>
      <c r="L55" s="494">
        <f t="shared" si="19"/>
        <v>0</v>
      </c>
      <c r="M55" s="494">
        <f t="shared" si="20"/>
        <v>0</v>
      </c>
      <c r="N55" s="495">
        <f t="shared" si="21"/>
        <v>0</v>
      </c>
      <c r="O55" s="499">
        <v>0</v>
      </c>
      <c r="P55" s="494">
        <f t="shared" si="22"/>
        <v>0</v>
      </c>
      <c r="Q55" s="494">
        <f t="shared" si="23"/>
        <v>0</v>
      </c>
      <c r="R55" s="495">
        <f t="shared" si="24"/>
        <v>0</v>
      </c>
      <c r="S55" s="498">
        <f t="shared" si="25"/>
        <v>0</v>
      </c>
      <c r="T55" s="494">
        <f t="shared" si="26"/>
        <v>0</v>
      </c>
      <c r="U55" s="494">
        <f t="shared" si="27"/>
        <v>0</v>
      </c>
      <c r="V55" s="495">
        <f t="shared" si="28"/>
        <v>0</v>
      </c>
    </row>
    <row r="56" spans="1:22" ht="12.75">
      <c r="A56" s="484">
        <f>AT3A_Schools_PS!A55</f>
        <v>46</v>
      </c>
      <c r="B56" s="484" t="str">
        <f>AT3A_Schools_PS!B55</f>
        <v>46-KUSHINAGAR</v>
      </c>
      <c r="C56" s="499">
        <v>0</v>
      </c>
      <c r="D56" s="494">
        <f t="shared" si="13"/>
        <v>0</v>
      </c>
      <c r="E56" s="494">
        <f t="shared" si="14"/>
        <v>0</v>
      </c>
      <c r="F56" s="495">
        <f t="shared" si="15"/>
        <v>0</v>
      </c>
      <c r="G56" s="499">
        <v>0</v>
      </c>
      <c r="H56" s="494">
        <f t="shared" si="16"/>
        <v>0</v>
      </c>
      <c r="I56" s="494">
        <f t="shared" si="17"/>
        <v>0</v>
      </c>
      <c r="J56" s="495">
        <f t="shared" si="18"/>
        <v>0</v>
      </c>
      <c r="K56" s="499">
        <v>0</v>
      </c>
      <c r="L56" s="494">
        <f t="shared" si="19"/>
        <v>0</v>
      </c>
      <c r="M56" s="494">
        <f t="shared" si="20"/>
        <v>0</v>
      </c>
      <c r="N56" s="495">
        <f t="shared" si="21"/>
        <v>0</v>
      </c>
      <c r="O56" s="499">
        <v>0</v>
      </c>
      <c r="P56" s="494">
        <f t="shared" si="22"/>
        <v>0</v>
      </c>
      <c r="Q56" s="494">
        <f t="shared" si="23"/>
        <v>0</v>
      </c>
      <c r="R56" s="495">
        <f t="shared" si="24"/>
        <v>0</v>
      </c>
      <c r="S56" s="498">
        <f t="shared" si="25"/>
        <v>0</v>
      </c>
      <c r="T56" s="494">
        <f t="shared" si="26"/>
        <v>0</v>
      </c>
      <c r="U56" s="494">
        <f t="shared" si="27"/>
        <v>0</v>
      </c>
      <c r="V56" s="495">
        <f t="shared" si="28"/>
        <v>0</v>
      </c>
    </row>
    <row r="57" spans="1:22" ht="12.75">
      <c r="A57" s="484">
        <f>AT3A_Schools_PS!A56</f>
        <v>47</v>
      </c>
      <c r="B57" s="484" t="str">
        <f>AT3A_Schools_PS!B56</f>
        <v>47-LAKHIMPUR KHERI</v>
      </c>
      <c r="C57" s="499">
        <v>0</v>
      </c>
      <c r="D57" s="494">
        <f t="shared" si="13"/>
        <v>0</v>
      </c>
      <c r="E57" s="494">
        <f t="shared" si="14"/>
        <v>0</v>
      </c>
      <c r="F57" s="495">
        <f t="shared" si="15"/>
        <v>0</v>
      </c>
      <c r="G57" s="499">
        <v>0</v>
      </c>
      <c r="H57" s="494">
        <f t="shared" si="16"/>
        <v>0</v>
      </c>
      <c r="I57" s="494">
        <f t="shared" si="17"/>
        <v>0</v>
      </c>
      <c r="J57" s="495">
        <f t="shared" si="18"/>
        <v>0</v>
      </c>
      <c r="K57" s="499">
        <v>0</v>
      </c>
      <c r="L57" s="494">
        <f t="shared" si="19"/>
        <v>0</v>
      </c>
      <c r="M57" s="494">
        <f t="shared" si="20"/>
        <v>0</v>
      </c>
      <c r="N57" s="495">
        <f t="shared" si="21"/>
        <v>0</v>
      </c>
      <c r="O57" s="499">
        <v>0</v>
      </c>
      <c r="P57" s="494">
        <f t="shared" si="22"/>
        <v>0</v>
      </c>
      <c r="Q57" s="494">
        <f t="shared" si="23"/>
        <v>0</v>
      </c>
      <c r="R57" s="495">
        <f t="shared" si="24"/>
        <v>0</v>
      </c>
      <c r="S57" s="498">
        <f t="shared" si="25"/>
        <v>0</v>
      </c>
      <c r="T57" s="494">
        <f t="shared" si="26"/>
        <v>0</v>
      </c>
      <c r="U57" s="494">
        <f t="shared" si="27"/>
        <v>0</v>
      </c>
      <c r="V57" s="495">
        <f t="shared" si="28"/>
        <v>0</v>
      </c>
    </row>
    <row r="58" spans="1:22" ht="12.75">
      <c r="A58" s="484">
        <f>AT3A_Schools_PS!A57</f>
        <v>48</v>
      </c>
      <c r="B58" s="484" t="str">
        <f>AT3A_Schools_PS!B57</f>
        <v>48-LALITPUR</v>
      </c>
      <c r="C58" s="499">
        <v>0</v>
      </c>
      <c r="D58" s="494">
        <f t="shared" si="13"/>
        <v>0</v>
      </c>
      <c r="E58" s="494">
        <f t="shared" si="14"/>
        <v>0</v>
      </c>
      <c r="F58" s="495">
        <f t="shared" si="15"/>
        <v>0</v>
      </c>
      <c r="G58" s="499">
        <v>0</v>
      </c>
      <c r="H58" s="494">
        <f t="shared" si="16"/>
        <v>0</v>
      </c>
      <c r="I58" s="494">
        <f t="shared" si="17"/>
        <v>0</v>
      </c>
      <c r="J58" s="495">
        <f t="shared" si="18"/>
        <v>0</v>
      </c>
      <c r="K58" s="499">
        <v>0</v>
      </c>
      <c r="L58" s="494">
        <f t="shared" si="19"/>
        <v>0</v>
      </c>
      <c r="M58" s="494">
        <f t="shared" si="20"/>
        <v>0</v>
      </c>
      <c r="N58" s="495">
        <f t="shared" si="21"/>
        <v>0</v>
      </c>
      <c r="O58" s="499">
        <v>0</v>
      </c>
      <c r="P58" s="494">
        <f t="shared" si="22"/>
        <v>0</v>
      </c>
      <c r="Q58" s="494">
        <f t="shared" si="23"/>
        <v>0</v>
      </c>
      <c r="R58" s="495">
        <f t="shared" si="24"/>
        <v>0</v>
      </c>
      <c r="S58" s="498">
        <f t="shared" si="25"/>
        <v>0</v>
      </c>
      <c r="T58" s="494">
        <f t="shared" si="26"/>
        <v>0</v>
      </c>
      <c r="U58" s="494">
        <f t="shared" si="27"/>
        <v>0</v>
      </c>
      <c r="V58" s="495">
        <f t="shared" si="28"/>
        <v>0</v>
      </c>
    </row>
    <row r="59" spans="1:22" ht="12.75">
      <c r="A59" s="484">
        <f>AT3A_Schools_PS!A58</f>
        <v>49</v>
      </c>
      <c r="B59" s="484" t="str">
        <f>AT3A_Schools_PS!B58</f>
        <v>49-LUCKNOW</v>
      </c>
      <c r="C59" s="499">
        <v>0</v>
      </c>
      <c r="D59" s="494">
        <f t="shared" si="13"/>
        <v>0</v>
      </c>
      <c r="E59" s="494">
        <f t="shared" si="14"/>
        <v>0</v>
      </c>
      <c r="F59" s="495">
        <f t="shared" si="15"/>
        <v>0</v>
      </c>
      <c r="G59" s="499">
        <v>0</v>
      </c>
      <c r="H59" s="494">
        <f t="shared" si="16"/>
        <v>0</v>
      </c>
      <c r="I59" s="494">
        <f t="shared" si="17"/>
        <v>0</v>
      </c>
      <c r="J59" s="495">
        <f t="shared" si="18"/>
        <v>0</v>
      </c>
      <c r="K59" s="499">
        <v>0</v>
      </c>
      <c r="L59" s="494">
        <f t="shared" si="19"/>
        <v>0</v>
      </c>
      <c r="M59" s="494">
        <f t="shared" si="20"/>
        <v>0</v>
      </c>
      <c r="N59" s="495">
        <f t="shared" si="21"/>
        <v>0</v>
      </c>
      <c r="O59" s="499">
        <v>0</v>
      </c>
      <c r="P59" s="494">
        <f t="shared" si="22"/>
        <v>0</v>
      </c>
      <c r="Q59" s="494">
        <f t="shared" si="23"/>
        <v>0</v>
      </c>
      <c r="R59" s="495">
        <f t="shared" si="24"/>
        <v>0</v>
      </c>
      <c r="S59" s="498">
        <f t="shared" si="25"/>
        <v>0</v>
      </c>
      <c r="T59" s="494">
        <f t="shared" si="26"/>
        <v>0</v>
      </c>
      <c r="U59" s="494">
        <f t="shared" si="27"/>
        <v>0</v>
      </c>
      <c r="V59" s="495">
        <f t="shared" si="28"/>
        <v>0</v>
      </c>
    </row>
    <row r="60" spans="1:22" ht="12.75">
      <c r="A60" s="484">
        <f>AT3A_Schools_PS!A59</f>
        <v>50</v>
      </c>
      <c r="B60" s="484" t="str">
        <f>AT3A_Schools_PS!B59</f>
        <v>50-MAHOBA</v>
      </c>
      <c r="C60" s="499">
        <v>0</v>
      </c>
      <c r="D60" s="494">
        <f t="shared" si="13"/>
        <v>0</v>
      </c>
      <c r="E60" s="494">
        <f t="shared" si="14"/>
        <v>0</v>
      </c>
      <c r="F60" s="495">
        <f t="shared" si="15"/>
        <v>0</v>
      </c>
      <c r="G60" s="499">
        <v>0</v>
      </c>
      <c r="H60" s="494">
        <f t="shared" si="16"/>
        <v>0</v>
      </c>
      <c r="I60" s="494">
        <f t="shared" si="17"/>
        <v>0</v>
      </c>
      <c r="J60" s="495">
        <f t="shared" si="18"/>
        <v>0</v>
      </c>
      <c r="K60" s="499">
        <v>0</v>
      </c>
      <c r="L60" s="494">
        <f t="shared" si="19"/>
        <v>0</v>
      </c>
      <c r="M60" s="494">
        <f t="shared" si="20"/>
        <v>0</v>
      </c>
      <c r="N60" s="495">
        <f t="shared" si="21"/>
        <v>0</v>
      </c>
      <c r="O60" s="499">
        <v>0</v>
      </c>
      <c r="P60" s="494">
        <f t="shared" si="22"/>
        <v>0</v>
      </c>
      <c r="Q60" s="494">
        <f t="shared" si="23"/>
        <v>0</v>
      </c>
      <c r="R60" s="495">
        <f t="shared" si="24"/>
        <v>0</v>
      </c>
      <c r="S60" s="498">
        <f t="shared" si="25"/>
        <v>0</v>
      </c>
      <c r="T60" s="494">
        <f t="shared" si="26"/>
        <v>0</v>
      </c>
      <c r="U60" s="494">
        <f t="shared" si="27"/>
        <v>0</v>
      </c>
      <c r="V60" s="495">
        <f t="shared" si="28"/>
        <v>0</v>
      </c>
    </row>
    <row r="61" spans="1:22" ht="12.75">
      <c r="A61" s="484">
        <f>AT3A_Schools_PS!A60</f>
        <v>51</v>
      </c>
      <c r="B61" s="484" t="str">
        <f>AT3A_Schools_PS!B60</f>
        <v>51-MAHRAJGANJ</v>
      </c>
      <c r="C61" s="499">
        <v>0</v>
      </c>
      <c r="D61" s="494">
        <f t="shared" si="13"/>
        <v>0</v>
      </c>
      <c r="E61" s="494">
        <f t="shared" si="14"/>
        <v>0</v>
      </c>
      <c r="F61" s="495">
        <f t="shared" si="15"/>
        <v>0</v>
      </c>
      <c r="G61" s="499">
        <v>0</v>
      </c>
      <c r="H61" s="494">
        <f t="shared" si="16"/>
        <v>0</v>
      </c>
      <c r="I61" s="494">
        <f t="shared" si="17"/>
        <v>0</v>
      </c>
      <c r="J61" s="495">
        <f t="shared" si="18"/>
        <v>0</v>
      </c>
      <c r="K61" s="499">
        <v>0</v>
      </c>
      <c r="L61" s="494">
        <f t="shared" si="19"/>
        <v>0</v>
      </c>
      <c r="M61" s="494">
        <f t="shared" si="20"/>
        <v>0</v>
      </c>
      <c r="N61" s="495">
        <f t="shared" si="21"/>
        <v>0</v>
      </c>
      <c r="O61" s="499">
        <v>0</v>
      </c>
      <c r="P61" s="494">
        <f t="shared" si="22"/>
        <v>0</v>
      </c>
      <c r="Q61" s="494">
        <f t="shared" si="23"/>
        <v>0</v>
      </c>
      <c r="R61" s="495">
        <f t="shared" si="24"/>
        <v>0</v>
      </c>
      <c r="S61" s="498">
        <f t="shared" si="25"/>
        <v>0</v>
      </c>
      <c r="T61" s="494">
        <f t="shared" si="26"/>
        <v>0</v>
      </c>
      <c r="U61" s="494">
        <f t="shared" si="27"/>
        <v>0</v>
      </c>
      <c r="V61" s="495">
        <f t="shared" si="28"/>
        <v>0</v>
      </c>
    </row>
    <row r="62" spans="1:22" ht="12.75">
      <c r="A62" s="484">
        <f>AT3A_Schools_PS!A61</f>
        <v>52</v>
      </c>
      <c r="B62" s="484" t="str">
        <f>AT3A_Schools_PS!B61</f>
        <v>52-MAINPURI</v>
      </c>
      <c r="C62" s="499">
        <v>0</v>
      </c>
      <c r="D62" s="494">
        <f t="shared" si="13"/>
        <v>0</v>
      </c>
      <c r="E62" s="494">
        <f t="shared" si="14"/>
        <v>0</v>
      </c>
      <c r="F62" s="495">
        <f t="shared" si="15"/>
        <v>0</v>
      </c>
      <c r="G62" s="499">
        <v>0</v>
      </c>
      <c r="H62" s="494">
        <f t="shared" si="16"/>
        <v>0</v>
      </c>
      <c r="I62" s="494">
        <f t="shared" si="17"/>
        <v>0</v>
      </c>
      <c r="J62" s="495">
        <f t="shared" si="18"/>
        <v>0</v>
      </c>
      <c r="K62" s="499">
        <v>0</v>
      </c>
      <c r="L62" s="494">
        <f t="shared" si="19"/>
        <v>0</v>
      </c>
      <c r="M62" s="494">
        <f t="shared" si="20"/>
        <v>0</v>
      </c>
      <c r="N62" s="495">
        <f t="shared" si="21"/>
        <v>0</v>
      </c>
      <c r="O62" s="499">
        <v>0</v>
      </c>
      <c r="P62" s="494">
        <f t="shared" si="22"/>
        <v>0</v>
      </c>
      <c r="Q62" s="494">
        <f t="shared" si="23"/>
        <v>0</v>
      </c>
      <c r="R62" s="495">
        <f t="shared" si="24"/>
        <v>0</v>
      </c>
      <c r="S62" s="498">
        <f t="shared" si="25"/>
        <v>0</v>
      </c>
      <c r="T62" s="494">
        <f t="shared" si="26"/>
        <v>0</v>
      </c>
      <c r="U62" s="494">
        <f t="shared" si="27"/>
        <v>0</v>
      </c>
      <c r="V62" s="495">
        <f t="shared" si="28"/>
        <v>0</v>
      </c>
    </row>
    <row r="63" spans="1:22" ht="12.75">
      <c r="A63" s="484">
        <f>AT3A_Schools_PS!A62</f>
        <v>53</v>
      </c>
      <c r="B63" s="484" t="str">
        <f>AT3A_Schools_PS!B62</f>
        <v>53-MATHURA</v>
      </c>
      <c r="C63" s="499">
        <v>0</v>
      </c>
      <c r="D63" s="494">
        <f t="shared" si="13"/>
        <v>0</v>
      </c>
      <c r="E63" s="494">
        <f t="shared" si="14"/>
        <v>0</v>
      </c>
      <c r="F63" s="495">
        <f t="shared" si="15"/>
        <v>0</v>
      </c>
      <c r="G63" s="499">
        <v>0</v>
      </c>
      <c r="H63" s="494">
        <f t="shared" si="16"/>
        <v>0</v>
      </c>
      <c r="I63" s="494">
        <f t="shared" si="17"/>
        <v>0</v>
      </c>
      <c r="J63" s="495">
        <f t="shared" si="18"/>
        <v>0</v>
      </c>
      <c r="K63" s="499">
        <v>0</v>
      </c>
      <c r="L63" s="494">
        <f t="shared" si="19"/>
        <v>0</v>
      </c>
      <c r="M63" s="494">
        <f t="shared" si="20"/>
        <v>0</v>
      </c>
      <c r="N63" s="495">
        <f t="shared" si="21"/>
        <v>0</v>
      </c>
      <c r="O63" s="499">
        <v>0</v>
      </c>
      <c r="P63" s="494">
        <f t="shared" si="22"/>
        <v>0</v>
      </c>
      <c r="Q63" s="494">
        <f t="shared" si="23"/>
        <v>0</v>
      </c>
      <c r="R63" s="495">
        <f t="shared" si="24"/>
        <v>0</v>
      </c>
      <c r="S63" s="498">
        <f t="shared" si="25"/>
        <v>0</v>
      </c>
      <c r="T63" s="494">
        <f t="shared" si="26"/>
        <v>0</v>
      </c>
      <c r="U63" s="494">
        <f t="shared" si="27"/>
        <v>0</v>
      </c>
      <c r="V63" s="495">
        <f t="shared" si="28"/>
        <v>0</v>
      </c>
    </row>
    <row r="64" spans="1:22" ht="12.75">
      <c r="A64" s="484">
        <f>AT3A_Schools_PS!A63</f>
        <v>54</v>
      </c>
      <c r="B64" s="484" t="str">
        <f>AT3A_Schools_PS!B63</f>
        <v>54-MAU</v>
      </c>
      <c r="C64" s="499">
        <v>0</v>
      </c>
      <c r="D64" s="494">
        <f t="shared" si="13"/>
        <v>0</v>
      </c>
      <c r="E64" s="494">
        <f t="shared" si="14"/>
        <v>0</v>
      </c>
      <c r="F64" s="495">
        <f t="shared" si="15"/>
        <v>0</v>
      </c>
      <c r="G64" s="499">
        <v>0</v>
      </c>
      <c r="H64" s="494">
        <f t="shared" si="16"/>
        <v>0</v>
      </c>
      <c r="I64" s="494">
        <f t="shared" si="17"/>
        <v>0</v>
      </c>
      <c r="J64" s="495">
        <f t="shared" si="18"/>
        <v>0</v>
      </c>
      <c r="K64" s="499">
        <v>0</v>
      </c>
      <c r="L64" s="494">
        <f t="shared" si="19"/>
        <v>0</v>
      </c>
      <c r="M64" s="494">
        <f t="shared" si="20"/>
        <v>0</v>
      </c>
      <c r="N64" s="495">
        <f t="shared" si="21"/>
        <v>0</v>
      </c>
      <c r="O64" s="499">
        <v>0</v>
      </c>
      <c r="P64" s="494">
        <f t="shared" si="22"/>
        <v>0</v>
      </c>
      <c r="Q64" s="494">
        <f t="shared" si="23"/>
        <v>0</v>
      </c>
      <c r="R64" s="495">
        <f t="shared" si="24"/>
        <v>0</v>
      </c>
      <c r="S64" s="498">
        <f t="shared" si="25"/>
        <v>0</v>
      </c>
      <c r="T64" s="494">
        <f t="shared" si="26"/>
        <v>0</v>
      </c>
      <c r="U64" s="494">
        <f t="shared" si="27"/>
        <v>0</v>
      </c>
      <c r="V64" s="495">
        <f t="shared" si="28"/>
        <v>0</v>
      </c>
    </row>
    <row r="65" spans="1:22" ht="12.75">
      <c r="A65" s="484">
        <f>AT3A_Schools_PS!A64</f>
        <v>55</v>
      </c>
      <c r="B65" s="484" t="str">
        <f>AT3A_Schools_PS!B64</f>
        <v>55-MEERUT</v>
      </c>
      <c r="C65" s="499">
        <v>0</v>
      </c>
      <c r="D65" s="494">
        <f t="shared" si="13"/>
        <v>0</v>
      </c>
      <c r="E65" s="494">
        <f t="shared" si="14"/>
        <v>0</v>
      </c>
      <c r="F65" s="495">
        <f t="shared" si="15"/>
        <v>0</v>
      </c>
      <c r="G65" s="499">
        <v>0</v>
      </c>
      <c r="H65" s="494">
        <f t="shared" si="16"/>
        <v>0</v>
      </c>
      <c r="I65" s="494">
        <f t="shared" si="17"/>
        <v>0</v>
      </c>
      <c r="J65" s="495">
        <f t="shared" si="18"/>
        <v>0</v>
      </c>
      <c r="K65" s="499">
        <v>0</v>
      </c>
      <c r="L65" s="494">
        <f t="shared" si="19"/>
        <v>0</v>
      </c>
      <c r="M65" s="494">
        <f t="shared" si="20"/>
        <v>0</v>
      </c>
      <c r="N65" s="495">
        <f t="shared" si="21"/>
        <v>0</v>
      </c>
      <c r="O65" s="499">
        <v>0</v>
      </c>
      <c r="P65" s="494">
        <f t="shared" si="22"/>
        <v>0</v>
      </c>
      <c r="Q65" s="494">
        <f t="shared" si="23"/>
        <v>0</v>
      </c>
      <c r="R65" s="495">
        <f t="shared" si="24"/>
        <v>0</v>
      </c>
      <c r="S65" s="498">
        <f t="shared" si="25"/>
        <v>0</v>
      </c>
      <c r="T65" s="494">
        <f t="shared" si="26"/>
        <v>0</v>
      </c>
      <c r="U65" s="494">
        <f t="shared" si="27"/>
        <v>0</v>
      </c>
      <c r="V65" s="495">
        <f t="shared" si="28"/>
        <v>0</v>
      </c>
    </row>
    <row r="66" spans="1:22" ht="12.75">
      <c r="A66" s="484">
        <f>AT3A_Schools_PS!A65</f>
        <v>56</v>
      </c>
      <c r="B66" s="484" t="str">
        <f>AT3A_Schools_PS!B65</f>
        <v>56-MIRZAPUR</v>
      </c>
      <c r="C66" s="499">
        <v>0</v>
      </c>
      <c r="D66" s="494">
        <f t="shared" si="13"/>
        <v>0</v>
      </c>
      <c r="E66" s="494">
        <f t="shared" si="14"/>
        <v>0</v>
      </c>
      <c r="F66" s="495">
        <f t="shared" si="15"/>
        <v>0</v>
      </c>
      <c r="G66" s="499">
        <v>0</v>
      </c>
      <c r="H66" s="494">
        <f t="shared" si="16"/>
        <v>0</v>
      </c>
      <c r="I66" s="494">
        <f t="shared" si="17"/>
        <v>0</v>
      </c>
      <c r="J66" s="495">
        <f t="shared" si="18"/>
        <v>0</v>
      </c>
      <c r="K66" s="499">
        <v>0</v>
      </c>
      <c r="L66" s="494">
        <f t="shared" si="19"/>
        <v>0</v>
      </c>
      <c r="M66" s="494">
        <f t="shared" si="20"/>
        <v>0</v>
      </c>
      <c r="N66" s="495">
        <f t="shared" si="21"/>
        <v>0</v>
      </c>
      <c r="O66" s="499">
        <v>0</v>
      </c>
      <c r="P66" s="494">
        <f t="shared" si="22"/>
        <v>0</v>
      </c>
      <c r="Q66" s="494">
        <f t="shared" si="23"/>
        <v>0</v>
      </c>
      <c r="R66" s="495">
        <f t="shared" si="24"/>
        <v>0</v>
      </c>
      <c r="S66" s="498">
        <f t="shared" si="25"/>
        <v>0</v>
      </c>
      <c r="T66" s="494">
        <f t="shared" si="26"/>
        <v>0</v>
      </c>
      <c r="U66" s="494">
        <f t="shared" si="27"/>
        <v>0</v>
      </c>
      <c r="V66" s="495">
        <f t="shared" si="28"/>
        <v>0</v>
      </c>
    </row>
    <row r="67" spans="1:22" ht="12.75">
      <c r="A67" s="484">
        <f>AT3A_Schools_PS!A66</f>
        <v>57</v>
      </c>
      <c r="B67" s="484" t="str">
        <f>AT3A_Schools_PS!B66</f>
        <v>57-MORADABAD</v>
      </c>
      <c r="C67" s="499">
        <v>0</v>
      </c>
      <c r="D67" s="494">
        <f t="shared" si="13"/>
        <v>0</v>
      </c>
      <c r="E67" s="494">
        <f t="shared" si="14"/>
        <v>0</v>
      </c>
      <c r="F67" s="495">
        <f t="shared" si="15"/>
        <v>0</v>
      </c>
      <c r="G67" s="499">
        <v>0</v>
      </c>
      <c r="H67" s="494">
        <f t="shared" si="16"/>
        <v>0</v>
      </c>
      <c r="I67" s="494">
        <f t="shared" si="17"/>
        <v>0</v>
      </c>
      <c r="J67" s="495">
        <f t="shared" si="18"/>
        <v>0</v>
      </c>
      <c r="K67" s="499">
        <v>0</v>
      </c>
      <c r="L67" s="494">
        <f t="shared" si="19"/>
        <v>0</v>
      </c>
      <c r="M67" s="494">
        <f t="shared" si="20"/>
        <v>0</v>
      </c>
      <c r="N67" s="495">
        <f t="shared" si="21"/>
        <v>0</v>
      </c>
      <c r="O67" s="499">
        <v>0</v>
      </c>
      <c r="P67" s="494">
        <f t="shared" si="22"/>
        <v>0</v>
      </c>
      <c r="Q67" s="494">
        <f t="shared" si="23"/>
        <v>0</v>
      </c>
      <c r="R67" s="495">
        <f t="shared" si="24"/>
        <v>0</v>
      </c>
      <c r="S67" s="498">
        <f t="shared" si="25"/>
        <v>0</v>
      </c>
      <c r="T67" s="494">
        <f t="shared" si="26"/>
        <v>0</v>
      </c>
      <c r="U67" s="494">
        <f t="shared" si="27"/>
        <v>0</v>
      </c>
      <c r="V67" s="495">
        <f t="shared" si="28"/>
        <v>0</v>
      </c>
    </row>
    <row r="68" spans="1:22" ht="12.75">
      <c r="A68" s="484">
        <f>AT3A_Schools_PS!A67</f>
        <v>58</v>
      </c>
      <c r="B68" s="484" t="str">
        <f>AT3A_Schools_PS!B67</f>
        <v>58-MUZAFFARNAGAR</v>
      </c>
      <c r="C68" s="499">
        <v>0</v>
      </c>
      <c r="D68" s="494">
        <f t="shared" si="13"/>
        <v>0</v>
      </c>
      <c r="E68" s="494">
        <f t="shared" si="14"/>
        <v>0</v>
      </c>
      <c r="F68" s="495">
        <f t="shared" si="15"/>
        <v>0</v>
      </c>
      <c r="G68" s="499">
        <v>0</v>
      </c>
      <c r="H68" s="494">
        <f t="shared" si="16"/>
        <v>0</v>
      </c>
      <c r="I68" s="494">
        <f t="shared" si="17"/>
        <v>0</v>
      </c>
      <c r="J68" s="495">
        <f t="shared" si="18"/>
        <v>0</v>
      </c>
      <c r="K68" s="499">
        <v>0</v>
      </c>
      <c r="L68" s="494">
        <f t="shared" si="19"/>
        <v>0</v>
      </c>
      <c r="M68" s="494">
        <f t="shared" si="20"/>
        <v>0</v>
      </c>
      <c r="N68" s="495">
        <f t="shared" si="21"/>
        <v>0</v>
      </c>
      <c r="O68" s="499">
        <v>0</v>
      </c>
      <c r="P68" s="494">
        <f t="shared" si="22"/>
        <v>0</v>
      </c>
      <c r="Q68" s="494">
        <f t="shared" si="23"/>
        <v>0</v>
      </c>
      <c r="R68" s="495">
        <f t="shared" si="24"/>
        <v>0</v>
      </c>
      <c r="S68" s="498">
        <f t="shared" si="25"/>
        <v>0</v>
      </c>
      <c r="T68" s="494">
        <f t="shared" si="26"/>
        <v>0</v>
      </c>
      <c r="U68" s="494">
        <f t="shared" si="27"/>
        <v>0</v>
      </c>
      <c r="V68" s="495">
        <f t="shared" si="28"/>
        <v>0</v>
      </c>
    </row>
    <row r="69" spans="1:22" ht="12.75">
      <c r="A69" s="484">
        <f>AT3A_Schools_PS!A68</f>
        <v>59</v>
      </c>
      <c r="B69" s="484" t="str">
        <f>AT3A_Schools_PS!B68</f>
        <v>59-PILIBHIT</v>
      </c>
      <c r="C69" s="499">
        <v>0</v>
      </c>
      <c r="D69" s="494">
        <f t="shared" si="13"/>
        <v>0</v>
      </c>
      <c r="E69" s="494">
        <f t="shared" si="14"/>
        <v>0</v>
      </c>
      <c r="F69" s="495">
        <f t="shared" si="15"/>
        <v>0</v>
      </c>
      <c r="G69" s="499">
        <v>0</v>
      </c>
      <c r="H69" s="494">
        <f t="shared" si="16"/>
        <v>0</v>
      </c>
      <c r="I69" s="494">
        <f t="shared" si="17"/>
        <v>0</v>
      </c>
      <c r="J69" s="495">
        <f t="shared" si="18"/>
        <v>0</v>
      </c>
      <c r="K69" s="499">
        <v>0</v>
      </c>
      <c r="L69" s="494">
        <f t="shared" si="19"/>
        <v>0</v>
      </c>
      <c r="M69" s="494">
        <f t="shared" si="20"/>
        <v>0</v>
      </c>
      <c r="N69" s="495">
        <f t="shared" si="21"/>
        <v>0</v>
      </c>
      <c r="O69" s="499">
        <v>0</v>
      </c>
      <c r="P69" s="494">
        <f t="shared" si="22"/>
        <v>0</v>
      </c>
      <c r="Q69" s="494">
        <f t="shared" si="23"/>
        <v>0</v>
      </c>
      <c r="R69" s="495">
        <f t="shared" si="24"/>
        <v>0</v>
      </c>
      <c r="S69" s="498">
        <f t="shared" si="25"/>
        <v>0</v>
      </c>
      <c r="T69" s="494">
        <f t="shared" si="26"/>
        <v>0</v>
      </c>
      <c r="U69" s="494">
        <f t="shared" si="27"/>
        <v>0</v>
      </c>
      <c r="V69" s="495">
        <f t="shared" si="28"/>
        <v>0</v>
      </c>
    </row>
    <row r="70" spans="1:22" ht="12.75">
      <c r="A70" s="484">
        <f>AT3A_Schools_PS!A69</f>
        <v>60</v>
      </c>
      <c r="B70" s="484" t="str">
        <f>AT3A_Schools_PS!B69</f>
        <v>60-PRATAPGARH</v>
      </c>
      <c r="C70" s="499">
        <v>0</v>
      </c>
      <c r="D70" s="494">
        <f t="shared" si="13"/>
        <v>0</v>
      </c>
      <c r="E70" s="494">
        <f t="shared" si="14"/>
        <v>0</v>
      </c>
      <c r="F70" s="495">
        <f t="shared" si="15"/>
        <v>0</v>
      </c>
      <c r="G70" s="499">
        <v>0</v>
      </c>
      <c r="H70" s="494">
        <f t="shared" si="16"/>
        <v>0</v>
      </c>
      <c r="I70" s="494">
        <f t="shared" si="17"/>
        <v>0</v>
      </c>
      <c r="J70" s="495">
        <f t="shared" si="18"/>
        <v>0</v>
      </c>
      <c r="K70" s="499">
        <v>0</v>
      </c>
      <c r="L70" s="494">
        <f t="shared" si="19"/>
        <v>0</v>
      </c>
      <c r="M70" s="494">
        <f t="shared" si="20"/>
        <v>0</v>
      </c>
      <c r="N70" s="495">
        <f t="shared" si="21"/>
        <v>0</v>
      </c>
      <c r="O70" s="499">
        <v>0</v>
      </c>
      <c r="P70" s="494">
        <f t="shared" si="22"/>
        <v>0</v>
      </c>
      <c r="Q70" s="494">
        <f t="shared" si="23"/>
        <v>0</v>
      </c>
      <c r="R70" s="495">
        <f t="shared" si="24"/>
        <v>0</v>
      </c>
      <c r="S70" s="498">
        <f t="shared" si="25"/>
        <v>0</v>
      </c>
      <c r="T70" s="494">
        <f t="shared" si="26"/>
        <v>0</v>
      </c>
      <c r="U70" s="494">
        <f t="shared" si="27"/>
        <v>0</v>
      </c>
      <c r="V70" s="495">
        <f t="shared" si="28"/>
        <v>0</v>
      </c>
    </row>
    <row r="71" spans="1:22" ht="12.75">
      <c r="A71" s="484">
        <f>AT3A_Schools_PS!A70</f>
        <v>61</v>
      </c>
      <c r="B71" s="484" t="str">
        <f>AT3A_Schools_PS!B70</f>
        <v>61-RAI BAREILY</v>
      </c>
      <c r="C71" s="499">
        <v>0</v>
      </c>
      <c r="D71" s="494">
        <f t="shared" si="13"/>
        <v>0</v>
      </c>
      <c r="E71" s="494">
        <f t="shared" si="14"/>
        <v>0</v>
      </c>
      <c r="F71" s="495">
        <f t="shared" si="15"/>
        <v>0</v>
      </c>
      <c r="G71" s="499">
        <v>0</v>
      </c>
      <c r="H71" s="494">
        <f t="shared" si="16"/>
        <v>0</v>
      </c>
      <c r="I71" s="494">
        <f t="shared" si="17"/>
        <v>0</v>
      </c>
      <c r="J71" s="495">
        <f t="shared" si="18"/>
        <v>0</v>
      </c>
      <c r="K71" s="499">
        <v>0</v>
      </c>
      <c r="L71" s="494">
        <f t="shared" si="19"/>
        <v>0</v>
      </c>
      <c r="M71" s="494">
        <f t="shared" si="20"/>
        <v>0</v>
      </c>
      <c r="N71" s="495">
        <f t="shared" si="21"/>
        <v>0</v>
      </c>
      <c r="O71" s="499">
        <v>0</v>
      </c>
      <c r="P71" s="494">
        <f t="shared" si="22"/>
        <v>0</v>
      </c>
      <c r="Q71" s="494">
        <f t="shared" si="23"/>
        <v>0</v>
      </c>
      <c r="R71" s="495">
        <f t="shared" si="24"/>
        <v>0</v>
      </c>
      <c r="S71" s="498">
        <f t="shared" si="25"/>
        <v>0</v>
      </c>
      <c r="T71" s="494">
        <f t="shared" si="26"/>
        <v>0</v>
      </c>
      <c r="U71" s="494">
        <f t="shared" si="27"/>
        <v>0</v>
      </c>
      <c r="V71" s="495">
        <f t="shared" si="28"/>
        <v>0</v>
      </c>
    </row>
    <row r="72" spans="1:22" ht="12.75">
      <c r="A72" s="484">
        <f>AT3A_Schools_PS!A71</f>
        <v>62</v>
      </c>
      <c r="B72" s="484" t="str">
        <f>AT3A_Schools_PS!B71</f>
        <v>62-RAMPUR</v>
      </c>
      <c r="C72" s="499">
        <v>0</v>
      </c>
      <c r="D72" s="494">
        <f t="shared" si="13"/>
        <v>0</v>
      </c>
      <c r="E72" s="494">
        <f t="shared" si="14"/>
        <v>0</v>
      </c>
      <c r="F72" s="495">
        <f t="shared" si="15"/>
        <v>0</v>
      </c>
      <c r="G72" s="499">
        <v>0</v>
      </c>
      <c r="H72" s="494">
        <f t="shared" si="16"/>
        <v>0</v>
      </c>
      <c r="I72" s="494">
        <f t="shared" si="17"/>
        <v>0</v>
      </c>
      <c r="J72" s="495">
        <f t="shared" si="18"/>
        <v>0</v>
      </c>
      <c r="K72" s="499">
        <v>0</v>
      </c>
      <c r="L72" s="494">
        <f t="shared" si="19"/>
        <v>0</v>
      </c>
      <c r="M72" s="494">
        <f t="shared" si="20"/>
        <v>0</v>
      </c>
      <c r="N72" s="495">
        <f t="shared" si="21"/>
        <v>0</v>
      </c>
      <c r="O72" s="499">
        <v>0</v>
      </c>
      <c r="P72" s="494">
        <f t="shared" si="22"/>
        <v>0</v>
      </c>
      <c r="Q72" s="494">
        <f t="shared" si="23"/>
        <v>0</v>
      </c>
      <c r="R72" s="495">
        <f t="shared" si="24"/>
        <v>0</v>
      </c>
      <c r="S72" s="498">
        <f t="shared" si="25"/>
        <v>0</v>
      </c>
      <c r="T72" s="494">
        <f t="shared" si="26"/>
        <v>0</v>
      </c>
      <c r="U72" s="494">
        <f t="shared" si="27"/>
        <v>0</v>
      </c>
      <c r="V72" s="495">
        <f t="shared" si="28"/>
        <v>0</v>
      </c>
    </row>
    <row r="73" spans="1:22" ht="12.75">
      <c r="A73" s="484">
        <f>AT3A_Schools_PS!A72</f>
        <v>63</v>
      </c>
      <c r="B73" s="484" t="str">
        <f>AT3A_Schools_PS!B72</f>
        <v>63-SAHARANPUR</v>
      </c>
      <c r="C73" s="499">
        <v>0</v>
      </c>
      <c r="D73" s="494">
        <f t="shared" si="13"/>
        <v>0</v>
      </c>
      <c r="E73" s="494">
        <f t="shared" si="14"/>
        <v>0</v>
      </c>
      <c r="F73" s="495">
        <f t="shared" si="15"/>
        <v>0</v>
      </c>
      <c r="G73" s="499">
        <v>0</v>
      </c>
      <c r="H73" s="494">
        <f t="shared" si="16"/>
        <v>0</v>
      </c>
      <c r="I73" s="494">
        <f t="shared" si="17"/>
        <v>0</v>
      </c>
      <c r="J73" s="495">
        <f t="shared" si="18"/>
        <v>0</v>
      </c>
      <c r="K73" s="499">
        <v>0</v>
      </c>
      <c r="L73" s="494">
        <f t="shared" si="19"/>
        <v>0</v>
      </c>
      <c r="M73" s="494">
        <f t="shared" si="20"/>
        <v>0</v>
      </c>
      <c r="N73" s="495">
        <f t="shared" si="21"/>
        <v>0</v>
      </c>
      <c r="O73" s="499">
        <v>0</v>
      </c>
      <c r="P73" s="494">
        <f t="shared" si="22"/>
        <v>0</v>
      </c>
      <c r="Q73" s="494">
        <f t="shared" si="23"/>
        <v>0</v>
      </c>
      <c r="R73" s="495">
        <f t="shared" si="24"/>
        <v>0</v>
      </c>
      <c r="S73" s="498">
        <f t="shared" si="25"/>
        <v>0</v>
      </c>
      <c r="T73" s="494">
        <f t="shared" si="26"/>
        <v>0</v>
      </c>
      <c r="U73" s="494">
        <f t="shared" si="27"/>
        <v>0</v>
      </c>
      <c r="V73" s="495">
        <f t="shared" si="28"/>
        <v>0</v>
      </c>
    </row>
    <row r="74" spans="1:22" ht="12.75">
      <c r="A74" s="484">
        <f>AT3A_Schools_PS!A73</f>
        <v>64</v>
      </c>
      <c r="B74" s="484" t="str">
        <f>AT3A_Schools_PS!B73</f>
        <v>64-SANTKABIR NAGAR</v>
      </c>
      <c r="C74" s="499">
        <v>0</v>
      </c>
      <c r="D74" s="494">
        <f t="shared" si="13"/>
        <v>0</v>
      </c>
      <c r="E74" s="494">
        <f t="shared" si="14"/>
        <v>0</v>
      </c>
      <c r="F74" s="495">
        <f t="shared" si="15"/>
        <v>0</v>
      </c>
      <c r="G74" s="499">
        <v>0</v>
      </c>
      <c r="H74" s="494">
        <f t="shared" si="16"/>
        <v>0</v>
      </c>
      <c r="I74" s="494">
        <f t="shared" si="17"/>
        <v>0</v>
      </c>
      <c r="J74" s="495">
        <f t="shared" si="18"/>
        <v>0</v>
      </c>
      <c r="K74" s="499">
        <v>0</v>
      </c>
      <c r="L74" s="494">
        <f t="shared" si="19"/>
        <v>0</v>
      </c>
      <c r="M74" s="494">
        <f t="shared" si="20"/>
        <v>0</v>
      </c>
      <c r="N74" s="495">
        <f t="shared" si="21"/>
        <v>0</v>
      </c>
      <c r="O74" s="499">
        <v>0</v>
      </c>
      <c r="P74" s="494">
        <f t="shared" si="22"/>
        <v>0</v>
      </c>
      <c r="Q74" s="494">
        <f t="shared" si="23"/>
        <v>0</v>
      </c>
      <c r="R74" s="495">
        <f t="shared" si="24"/>
        <v>0</v>
      </c>
      <c r="S74" s="498">
        <f t="shared" si="25"/>
        <v>0</v>
      </c>
      <c r="T74" s="494">
        <f t="shared" si="26"/>
        <v>0</v>
      </c>
      <c r="U74" s="494">
        <f t="shared" si="27"/>
        <v>0</v>
      </c>
      <c r="V74" s="495">
        <f t="shared" si="28"/>
        <v>0</v>
      </c>
    </row>
    <row r="75" spans="1:22" ht="12.75">
      <c r="A75" s="484">
        <f>AT3A_Schools_PS!A74</f>
        <v>65</v>
      </c>
      <c r="B75" s="484" t="str">
        <f>AT3A_Schools_PS!B74</f>
        <v>65-SHAHJAHANPUR</v>
      </c>
      <c r="C75" s="499">
        <v>0</v>
      </c>
      <c r="D75" s="494">
        <f t="shared" si="13"/>
        <v>0</v>
      </c>
      <c r="E75" s="494">
        <f t="shared" si="14"/>
        <v>0</v>
      </c>
      <c r="F75" s="495">
        <f t="shared" si="15"/>
        <v>0</v>
      </c>
      <c r="G75" s="499">
        <v>0</v>
      </c>
      <c r="H75" s="494">
        <f t="shared" si="16"/>
        <v>0</v>
      </c>
      <c r="I75" s="494">
        <f t="shared" si="17"/>
        <v>0</v>
      </c>
      <c r="J75" s="495">
        <f t="shared" si="18"/>
        <v>0</v>
      </c>
      <c r="K75" s="499">
        <v>0</v>
      </c>
      <c r="L75" s="494">
        <f t="shared" si="19"/>
        <v>0</v>
      </c>
      <c r="M75" s="494">
        <f t="shared" si="20"/>
        <v>0</v>
      </c>
      <c r="N75" s="495">
        <f t="shared" si="21"/>
        <v>0</v>
      </c>
      <c r="O75" s="499">
        <v>0</v>
      </c>
      <c r="P75" s="494">
        <f t="shared" si="22"/>
        <v>0</v>
      </c>
      <c r="Q75" s="494">
        <f t="shared" si="23"/>
        <v>0</v>
      </c>
      <c r="R75" s="495">
        <f t="shared" si="24"/>
        <v>0</v>
      </c>
      <c r="S75" s="498">
        <f t="shared" si="25"/>
        <v>0</v>
      </c>
      <c r="T75" s="494">
        <f t="shared" si="26"/>
        <v>0</v>
      </c>
      <c r="U75" s="494">
        <f t="shared" si="27"/>
        <v>0</v>
      </c>
      <c r="V75" s="495">
        <f t="shared" si="28"/>
        <v>0</v>
      </c>
    </row>
    <row r="76" spans="1:22" ht="12.75">
      <c r="A76" s="484">
        <f>AT3A_Schools_PS!A75</f>
        <v>66</v>
      </c>
      <c r="B76" s="484" t="str">
        <f>AT3A_Schools_PS!B75</f>
        <v>66-SHRAWASTI</v>
      </c>
      <c r="C76" s="499">
        <v>0</v>
      </c>
      <c r="D76" s="494">
        <f t="shared" ref="D76:D85" si="29">ROUND(F76*0.6,2)</f>
        <v>0</v>
      </c>
      <c r="E76" s="494">
        <f t="shared" ref="E76:E85" si="30">ROUND(F76-D76,2)</f>
        <v>0</v>
      </c>
      <c r="F76" s="495">
        <f t="shared" ref="F76:F85" si="31">ROUND(C76*10000/100000,2)</f>
        <v>0</v>
      </c>
      <c r="G76" s="499">
        <v>0</v>
      </c>
      <c r="H76" s="494">
        <f t="shared" ref="H76:H85" si="32">ROUND(J76*0.6,2)</f>
        <v>0</v>
      </c>
      <c r="I76" s="494">
        <f t="shared" ref="I76:I85" si="33">ROUND(J76-H76,2)</f>
        <v>0</v>
      </c>
      <c r="J76" s="495">
        <f t="shared" ref="J76:J85" si="34">ROUND(G76*15000/100000,2)</f>
        <v>0</v>
      </c>
      <c r="K76" s="499">
        <v>0</v>
      </c>
      <c r="L76" s="494">
        <f t="shared" ref="L76:L85" si="35">ROUND(N76*0.6,2)</f>
        <v>0</v>
      </c>
      <c r="M76" s="494">
        <f t="shared" ref="M76:M85" si="36">ROUND(N76-L76,2)</f>
        <v>0</v>
      </c>
      <c r="N76" s="495">
        <f t="shared" ref="N76:N85" si="37">ROUND(K76*20000/100000,2)</f>
        <v>0</v>
      </c>
      <c r="O76" s="499">
        <v>0</v>
      </c>
      <c r="P76" s="494">
        <f t="shared" ref="P76:P85" si="38">ROUND(R76*0.6,2)</f>
        <v>0</v>
      </c>
      <c r="Q76" s="494">
        <f t="shared" ref="Q76:Q85" si="39">ROUND(R76-P76,2)</f>
        <v>0</v>
      </c>
      <c r="R76" s="495">
        <f t="shared" ref="R76:R85" si="40">ROUND(O76*25000/100000,2)</f>
        <v>0</v>
      </c>
      <c r="S76" s="498">
        <f t="shared" ref="S76:S85" si="41">C76+G76+K76+O76</f>
        <v>0</v>
      </c>
      <c r="T76" s="494">
        <f t="shared" ref="T76:T85" si="42">D76+H76+L76+P76</f>
        <v>0</v>
      </c>
      <c r="U76" s="494">
        <f t="shared" ref="U76:U85" si="43">E76+I76+M76+Q76</f>
        <v>0</v>
      </c>
      <c r="V76" s="495">
        <f t="shared" ref="V76:V85" si="44">T76+U76</f>
        <v>0</v>
      </c>
    </row>
    <row r="77" spans="1:22" ht="12.75">
      <c r="A77" s="484">
        <f>AT3A_Schools_PS!A76</f>
        <v>67</v>
      </c>
      <c r="B77" s="484" t="str">
        <f>AT3A_Schools_PS!B76</f>
        <v>67-SIDDHARTHNAGAR</v>
      </c>
      <c r="C77" s="499">
        <v>0</v>
      </c>
      <c r="D77" s="494">
        <f t="shared" si="29"/>
        <v>0</v>
      </c>
      <c r="E77" s="494">
        <f t="shared" si="30"/>
        <v>0</v>
      </c>
      <c r="F77" s="495">
        <f t="shared" si="31"/>
        <v>0</v>
      </c>
      <c r="G77" s="499">
        <v>0</v>
      </c>
      <c r="H77" s="494">
        <f t="shared" si="32"/>
        <v>0</v>
      </c>
      <c r="I77" s="494">
        <f t="shared" si="33"/>
        <v>0</v>
      </c>
      <c r="J77" s="495">
        <f t="shared" si="34"/>
        <v>0</v>
      </c>
      <c r="K77" s="499">
        <v>0</v>
      </c>
      <c r="L77" s="494">
        <f t="shared" si="35"/>
        <v>0</v>
      </c>
      <c r="M77" s="494">
        <f t="shared" si="36"/>
        <v>0</v>
      </c>
      <c r="N77" s="495">
        <f t="shared" si="37"/>
        <v>0</v>
      </c>
      <c r="O77" s="499">
        <v>0</v>
      </c>
      <c r="P77" s="494">
        <f t="shared" si="38"/>
        <v>0</v>
      </c>
      <c r="Q77" s="494">
        <f t="shared" si="39"/>
        <v>0</v>
      </c>
      <c r="R77" s="495">
        <f t="shared" si="40"/>
        <v>0</v>
      </c>
      <c r="S77" s="498">
        <f t="shared" si="41"/>
        <v>0</v>
      </c>
      <c r="T77" s="494">
        <f t="shared" si="42"/>
        <v>0</v>
      </c>
      <c r="U77" s="494">
        <f t="shared" si="43"/>
        <v>0</v>
      </c>
      <c r="V77" s="495">
        <f t="shared" si="44"/>
        <v>0</v>
      </c>
    </row>
    <row r="78" spans="1:22" ht="12.75">
      <c r="A78" s="484">
        <f>AT3A_Schools_PS!A77</f>
        <v>68</v>
      </c>
      <c r="B78" s="484" t="str">
        <f>AT3A_Schools_PS!B77</f>
        <v>68-SITAPUR</v>
      </c>
      <c r="C78" s="499">
        <v>0</v>
      </c>
      <c r="D78" s="494">
        <f t="shared" si="29"/>
        <v>0</v>
      </c>
      <c r="E78" s="494">
        <f t="shared" si="30"/>
        <v>0</v>
      </c>
      <c r="F78" s="495">
        <f t="shared" si="31"/>
        <v>0</v>
      </c>
      <c r="G78" s="499">
        <v>0</v>
      </c>
      <c r="H78" s="494">
        <f t="shared" si="32"/>
        <v>0</v>
      </c>
      <c r="I78" s="494">
        <f t="shared" si="33"/>
        <v>0</v>
      </c>
      <c r="J78" s="495">
        <f t="shared" si="34"/>
        <v>0</v>
      </c>
      <c r="K78" s="499">
        <v>0</v>
      </c>
      <c r="L78" s="494">
        <f t="shared" si="35"/>
        <v>0</v>
      </c>
      <c r="M78" s="494">
        <f t="shared" si="36"/>
        <v>0</v>
      </c>
      <c r="N78" s="495">
        <f t="shared" si="37"/>
        <v>0</v>
      </c>
      <c r="O78" s="499">
        <v>0</v>
      </c>
      <c r="P78" s="494">
        <f t="shared" si="38"/>
        <v>0</v>
      </c>
      <c r="Q78" s="494">
        <f t="shared" si="39"/>
        <v>0</v>
      </c>
      <c r="R78" s="495">
        <f t="shared" si="40"/>
        <v>0</v>
      </c>
      <c r="S78" s="498">
        <f t="shared" si="41"/>
        <v>0</v>
      </c>
      <c r="T78" s="494">
        <f t="shared" si="42"/>
        <v>0</v>
      </c>
      <c r="U78" s="494">
        <f t="shared" si="43"/>
        <v>0</v>
      </c>
      <c r="V78" s="495">
        <f t="shared" si="44"/>
        <v>0</v>
      </c>
    </row>
    <row r="79" spans="1:22" ht="12.75">
      <c r="A79" s="484">
        <f>AT3A_Schools_PS!A78</f>
        <v>69</v>
      </c>
      <c r="B79" s="484" t="str">
        <f>AT3A_Schools_PS!B78</f>
        <v>69-SONBHADRA</v>
      </c>
      <c r="C79" s="499">
        <v>0</v>
      </c>
      <c r="D79" s="494">
        <f t="shared" si="29"/>
        <v>0</v>
      </c>
      <c r="E79" s="494">
        <f t="shared" si="30"/>
        <v>0</v>
      </c>
      <c r="F79" s="495">
        <f t="shared" si="31"/>
        <v>0</v>
      </c>
      <c r="G79" s="499">
        <v>0</v>
      </c>
      <c r="H79" s="494">
        <f t="shared" si="32"/>
        <v>0</v>
      </c>
      <c r="I79" s="494">
        <f t="shared" si="33"/>
        <v>0</v>
      </c>
      <c r="J79" s="495">
        <f t="shared" si="34"/>
        <v>0</v>
      </c>
      <c r="K79" s="499">
        <v>0</v>
      </c>
      <c r="L79" s="494">
        <f t="shared" si="35"/>
        <v>0</v>
      </c>
      <c r="M79" s="494">
        <f t="shared" si="36"/>
        <v>0</v>
      </c>
      <c r="N79" s="495">
        <f t="shared" si="37"/>
        <v>0</v>
      </c>
      <c r="O79" s="499">
        <v>0</v>
      </c>
      <c r="P79" s="494">
        <f t="shared" si="38"/>
        <v>0</v>
      </c>
      <c r="Q79" s="494">
        <f t="shared" si="39"/>
        <v>0</v>
      </c>
      <c r="R79" s="495">
        <f t="shared" si="40"/>
        <v>0</v>
      </c>
      <c r="S79" s="498">
        <f t="shared" si="41"/>
        <v>0</v>
      </c>
      <c r="T79" s="494">
        <f t="shared" si="42"/>
        <v>0</v>
      </c>
      <c r="U79" s="494">
        <f t="shared" si="43"/>
        <v>0</v>
      </c>
      <c r="V79" s="495">
        <f t="shared" si="44"/>
        <v>0</v>
      </c>
    </row>
    <row r="80" spans="1:22" ht="12.75">
      <c r="A80" s="484">
        <f>AT3A_Schools_PS!A79</f>
        <v>70</v>
      </c>
      <c r="B80" s="484" t="str">
        <f>AT3A_Schools_PS!B79</f>
        <v>70-SULTANPUR</v>
      </c>
      <c r="C80" s="499">
        <v>0</v>
      </c>
      <c r="D80" s="494">
        <f t="shared" si="29"/>
        <v>0</v>
      </c>
      <c r="E80" s="494">
        <f t="shared" si="30"/>
        <v>0</v>
      </c>
      <c r="F80" s="495">
        <f t="shared" si="31"/>
        <v>0</v>
      </c>
      <c r="G80" s="499">
        <v>0</v>
      </c>
      <c r="H80" s="494">
        <f t="shared" si="32"/>
        <v>0</v>
      </c>
      <c r="I80" s="494">
        <f t="shared" si="33"/>
        <v>0</v>
      </c>
      <c r="J80" s="495">
        <f t="shared" si="34"/>
        <v>0</v>
      </c>
      <c r="K80" s="499">
        <v>0</v>
      </c>
      <c r="L80" s="494">
        <f t="shared" si="35"/>
        <v>0</v>
      </c>
      <c r="M80" s="494">
        <f t="shared" si="36"/>
        <v>0</v>
      </c>
      <c r="N80" s="495">
        <f t="shared" si="37"/>
        <v>0</v>
      </c>
      <c r="O80" s="499">
        <v>0</v>
      </c>
      <c r="P80" s="494">
        <f t="shared" si="38"/>
        <v>0</v>
      </c>
      <c r="Q80" s="494">
        <f t="shared" si="39"/>
        <v>0</v>
      </c>
      <c r="R80" s="495">
        <f t="shared" si="40"/>
        <v>0</v>
      </c>
      <c r="S80" s="498">
        <f t="shared" si="41"/>
        <v>0</v>
      </c>
      <c r="T80" s="494">
        <f t="shared" si="42"/>
        <v>0</v>
      </c>
      <c r="U80" s="494">
        <f t="shared" si="43"/>
        <v>0</v>
      </c>
      <c r="V80" s="495">
        <f t="shared" si="44"/>
        <v>0</v>
      </c>
    </row>
    <row r="81" spans="1:22" ht="12.75">
      <c r="A81" s="484">
        <f>AT3A_Schools_PS!A80</f>
        <v>71</v>
      </c>
      <c r="B81" s="484" t="str">
        <f>AT3A_Schools_PS!B80</f>
        <v>71-UNNAO</v>
      </c>
      <c r="C81" s="499">
        <v>0</v>
      </c>
      <c r="D81" s="494">
        <f t="shared" si="29"/>
        <v>0</v>
      </c>
      <c r="E81" s="494">
        <f t="shared" si="30"/>
        <v>0</v>
      </c>
      <c r="F81" s="495">
        <f t="shared" si="31"/>
        <v>0</v>
      </c>
      <c r="G81" s="499">
        <v>0</v>
      </c>
      <c r="H81" s="494">
        <f t="shared" si="32"/>
        <v>0</v>
      </c>
      <c r="I81" s="494">
        <f t="shared" si="33"/>
        <v>0</v>
      </c>
      <c r="J81" s="495">
        <f t="shared" si="34"/>
        <v>0</v>
      </c>
      <c r="K81" s="499">
        <v>0</v>
      </c>
      <c r="L81" s="494">
        <f t="shared" si="35"/>
        <v>0</v>
      </c>
      <c r="M81" s="494">
        <f t="shared" si="36"/>
        <v>0</v>
      </c>
      <c r="N81" s="495">
        <f t="shared" si="37"/>
        <v>0</v>
      </c>
      <c r="O81" s="499">
        <v>0</v>
      </c>
      <c r="P81" s="494">
        <f t="shared" si="38"/>
        <v>0</v>
      </c>
      <c r="Q81" s="494">
        <f t="shared" si="39"/>
        <v>0</v>
      </c>
      <c r="R81" s="495">
        <f t="shared" si="40"/>
        <v>0</v>
      </c>
      <c r="S81" s="498">
        <f t="shared" si="41"/>
        <v>0</v>
      </c>
      <c r="T81" s="494">
        <f t="shared" si="42"/>
        <v>0</v>
      </c>
      <c r="U81" s="494">
        <f t="shared" si="43"/>
        <v>0</v>
      </c>
      <c r="V81" s="495">
        <f t="shared" si="44"/>
        <v>0</v>
      </c>
    </row>
    <row r="82" spans="1:22" ht="12.75">
      <c r="A82" s="484">
        <f>AT3A_Schools_PS!A81</f>
        <v>72</v>
      </c>
      <c r="B82" s="484" t="str">
        <f>AT3A_Schools_PS!B81</f>
        <v>72-VARANASI</v>
      </c>
      <c r="C82" s="499">
        <v>0</v>
      </c>
      <c r="D82" s="494">
        <f t="shared" si="29"/>
        <v>0</v>
      </c>
      <c r="E82" s="494">
        <f t="shared" si="30"/>
        <v>0</v>
      </c>
      <c r="F82" s="495">
        <f t="shared" si="31"/>
        <v>0</v>
      </c>
      <c r="G82" s="499">
        <v>0</v>
      </c>
      <c r="H82" s="494">
        <f t="shared" si="32"/>
        <v>0</v>
      </c>
      <c r="I82" s="494">
        <f t="shared" si="33"/>
        <v>0</v>
      </c>
      <c r="J82" s="495">
        <f t="shared" si="34"/>
        <v>0</v>
      </c>
      <c r="K82" s="499">
        <v>0</v>
      </c>
      <c r="L82" s="494">
        <f t="shared" si="35"/>
        <v>0</v>
      </c>
      <c r="M82" s="494">
        <f t="shared" si="36"/>
        <v>0</v>
      </c>
      <c r="N82" s="495">
        <f t="shared" si="37"/>
        <v>0</v>
      </c>
      <c r="O82" s="499">
        <v>0</v>
      </c>
      <c r="P82" s="494">
        <f t="shared" si="38"/>
        <v>0</v>
      </c>
      <c r="Q82" s="494">
        <f t="shared" si="39"/>
        <v>0</v>
      </c>
      <c r="R82" s="495">
        <f t="shared" si="40"/>
        <v>0</v>
      </c>
      <c r="S82" s="498">
        <f t="shared" si="41"/>
        <v>0</v>
      </c>
      <c r="T82" s="494">
        <f t="shared" si="42"/>
        <v>0</v>
      </c>
      <c r="U82" s="494">
        <f t="shared" si="43"/>
        <v>0</v>
      </c>
      <c r="V82" s="495">
        <f t="shared" si="44"/>
        <v>0</v>
      </c>
    </row>
    <row r="83" spans="1:22" ht="12.75">
      <c r="A83" s="484">
        <f>AT3A_Schools_PS!A82</f>
        <v>73</v>
      </c>
      <c r="B83" s="484" t="str">
        <f>AT3A_Schools_PS!B82</f>
        <v>73-SAMBHAL</v>
      </c>
      <c r="C83" s="499">
        <v>0</v>
      </c>
      <c r="D83" s="494">
        <f t="shared" si="29"/>
        <v>0</v>
      </c>
      <c r="E83" s="494">
        <f t="shared" si="30"/>
        <v>0</v>
      </c>
      <c r="F83" s="495">
        <f t="shared" si="31"/>
        <v>0</v>
      </c>
      <c r="G83" s="499">
        <v>0</v>
      </c>
      <c r="H83" s="494">
        <f t="shared" si="32"/>
        <v>0</v>
      </c>
      <c r="I83" s="494">
        <f t="shared" si="33"/>
        <v>0</v>
      </c>
      <c r="J83" s="495">
        <f t="shared" si="34"/>
        <v>0</v>
      </c>
      <c r="K83" s="499">
        <v>0</v>
      </c>
      <c r="L83" s="494">
        <f t="shared" si="35"/>
        <v>0</v>
      </c>
      <c r="M83" s="494">
        <f t="shared" si="36"/>
        <v>0</v>
      </c>
      <c r="N83" s="495">
        <f t="shared" si="37"/>
        <v>0</v>
      </c>
      <c r="O83" s="499">
        <v>0</v>
      </c>
      <c r="P83" s="494">
        <f t="shared" si="38"/>
        <v>0</v>
      </c>
      <c r="Q83" s="494">
        <f t="shared" si="39"/>
        <v>0</v>
      </c>
      <c r="R83" s="495">
        <f t="shared" si="40"/>
        <v>0</v>
      </c>
      <c r="S83" s="498">
        <f t="shared" si="41"/>
        <v>0</v>
      </c>
      <c r="T83" s="494">
        <f t="shared" si="42"/>
        <v>0</v>
      </c>
      <c r="U83" s="494">
        <f t="shared" si="43"/>
        <v>0</v>
      </c>
      <c r="V83" s="495">
        <f t="shared" si="44"/>
        <v>0</v>
      </c>
    </row>
    <row r="84" spans="1:22" ht="12.75">
      <c r="A84" s="484">
        <f>AT3A_Schools_PS!A83</f>
        <v>74</v>
      </c>
      <c r="B84" s="484" t="str">
        <f>AT3A_Schools_PS!B83</f>
        <v>74-HAPUR</v>
      </c>
      <c r="C84" s="499">
        <v>0</v>
      </c>
      <c r="D84" s="494">
        <f t="shared" si="29"/>
        <v>0</v>
      </c>
      <c r="E84" s="494">
        <f t="shared" si="30"/>
        <v>0</v>
      </c>
      <c r="F84" s="495">
        <f t="shared" si="31"/>
        <v>0</v>
      </c>
      <c r="G84" s="499">
        <v>0</v>
      </c>
      <c r="H84" s="494">
        <f t="shared" si="32"/>
        <v>0</v>
      </c>
      <c r="I84" s="494">
        <f t="shared" si="33"/>
        <v>0</v>
      </c>
      <c r="J84" s="495">
        <f t="shared" si="34"/>
        <v>0</v>
      </c>
      <c r="K84" s="499">
        <v>0</v>
      </c>
      <c r="L84" s="494">
        <f t="shared" si="35"/>
        <v>0</v>
      </c>
      <c r="M84" s="494">
        <f t="shared" si="36"/>
        <v>0</v>
      </c>
      <c r="N84" s="495">
        <f t="shared" si="37"/>
        <v>0</v>
      </c>
      <c r="O84" s="499">
        <v>0</v>
      </c>
      <c r="P84" s="494">
        <f t="shared" si="38"/>
        <v>0</v>
      </c>
      <c r="Q84" s="494">
        <f t="shared" si="39"/>
        <v>0</v>
      </c>
      <c r="R84" s="495">
        <f t="shared" si="40"/>
        <v>0</v>
      </c>
      <c r="S84" s="498">
        <f t="shared" si="41"/>
        <v>0</v>
      </c>
      <c r="T84" s="494">
        <f t="shared" si="42"/>
        <v>0</v>
      </c>
      <c r="U84" s="494">
        <f t="shared" si="43"/>
        <v>0</v>
      </c>
      <c r="V84" s="495">
        <f t="shared" si="44"/>
        <v>0</v>
      </c>
    </row>
    <row r="85" spans="1:22" ht="12.75">
      <c r="A85" s="484">
        <f>AT3A_Schools_PS!A84</f>
        <v>75</v>
      </c>
      <c r="B85" s="484" t="str">
        <f>AT3A_Schools_PS!B84</f>
        <v>75-SHAMLI</v>
      </c>
      <c r="C85" s="499">
        <v>0</v>
      </c>
      <c r="D85" s="494">
        <f t="shared" si="29"/>
        <v>0</v>
      </c>
      <c r="E85" s="494">
        <f t="shared" si="30"/>
        <v>0</v>
      </c>
      <c r="F85" s="495">
        <f t="shared" si="31"/>
        <v>0</v>
      </c>
      <c r="G85" s="499">
        <v>0</v>
      </c>
      <c r="H85" s="494">
        <f t="shared" si="32"/>
        <v>0</v>
      </c>
      <c r="I85" s="494">
        <f t="shared" si="33"/>
        <v>0</v>
      </c>
      <c r="J85" s="495">
        <f t="shared" si="34"/>
        <v>0</v>
      </c>
      <c r="K85" s="499">
        <v>0</v>
      </c>
      <c r="L85" s="494">
        <f t="shared" si="35"/>
        <v>0</v>
      </c>
      <c r="M85" s="494">
        <f t="shared" si="36"/>
        <v>0</v>
      </c>
      <c r="N85" s="495">
        <f t="shared" si="37"/>
        <v>0</v>
      </c>
      <c r="O85" s="499">
        <v>0</v>
      </c>
      <c r="P85" s="494">
        <f t="shared" si="38"/>
        <v>0</v>
      </c>
      <c r="Q85" s="494">
        <f t="shared" si="39"/>
        <v>0</v>
      </c>
      <c r="R85" s="495">
        <f t="shared" si="40"/>
        <v>0</v>
      </c>
      <c r="S85" s="498">
        <f t="shared" si="41"/>
        <v>0</v>
      </c>
      <c r="T85" s="494">
        <f t="shared" si="42"/>
        <v>0</v>
      </c>
      <c r="U85" s="494">
        <f t="shared" si="43"/>
        <v>0</v>
      </c>
      <c r="V85" s="495">
        <f t="shared" si="44"/>
        <v>0</v>
      </c>
    </row>
    <row r="86" spans="1:22" ht="15.75" customHeight="1">
      <c r="D86" s="327"/>
      <c r="E86" s="327"/>
      <c r="F86" s="327"/>
    </row>
    <row r="90" spans="1:22" ht="15.75" customHeight="1">
      <c r="A90" s="321" t="str">
        <f>AT_2A_fundflow!A53</f>
        <v>Date:</v>
      </c>
      <c r="F90" s="482" t="str">
        <f>'AT-1'!J46</f>
        <v>(Signature)</v>
      </c>
      <c r="U90" s="452" t="str">
        <f>'AT-1'!J46</f>
        <v>(Signature)</v>
      </c>
    </row>
    <row r="91" spans="1:22" ht="15.75" customHeight="1">
      <c r="A91" s="321" t="str">
        <f>AT_2A_fundflow!A54</f>
        <v>Place: LUCKNOW</v>
      </c>
      <c r="F91" s="482" t="str">
        <f>'AT-1'!J47</f>
        <v>Secretary Basic Education Department</v>
      </c>
      <c r="U91" s="452" t="str">
        <f>'AT-1'!J47</f>
        <v>Secretary Basic Education Department</v>
      </c>
    </row>
    <row r="92" spans="1:22" ht="15.75" customHeight="1">
      <c r="E92" s="482" t="str">
        <f>'AT-1'!I48</f>
        <v>Seal:</v>
      </c>
      <c r="T92" s="402" t="str">
        <f>'AT-1'!I48</f>
        <v>Seal:</v>
      </c>
    </row>
  </sheetData>
  <mergeCells count="20">
    <mergeCell ref="O7:O8"/>
    <mergeCell ref="A4:V4"/>
    <mergeCell ref="A3:V3"/>
    <mergeCell ref="A2:V2"/>
    <mergeCell ref="K6:N6"/>
    <mergeCell ref="O6:R6"/>
    <mergeCell ref="S6:V6"/>
    <mergeCell ref="A6:A8"/>
    <mergeCell ref="B6:B8"/>
    <mergeCell ref="C6:F6"/>
    <mergeCell ref="G6:J6"/>
    <mergeCell ref="P7:R7"/>
    <mergeCell ref="S7:S8"/>
    <mergeCell ref="T7:V7"/>
    <mergeCell ref="C7:C8"/>
    <mergeCell ref="D7:F7"/>
    <mergeCell ref="G7:G8"/>
    <mergeCell ref="H7:J7"/>
    <mergeCell ref="K7:K8"/>
    <mergeCell ref="L7:N7"/>
  </mergeCells>
  <printOptions horizontalCentered="1"/>
  <pageMargins left="0.59055118110236227" right="0.59055118110236227" top="0.78740157480314965" bottom="0.59055118110236227" header="0.78740157480314965" footer="0.39370078740157483"/>
  <pageSetup paperSize="9" scale="69" fitToHeight="0" pageOrder="overThenDown" orientation="landscape" cellComments="atEnd" r:id="rId1"/>
  <headerFooter>
    <oddFooter>&amp;R&amp;P of &amp;N</oddFooter>
  </headerFooter>
</worksheet>
</file>

<file path=xl/worksheets/sheet6.xml><?xml version="1.0" encoding="utf-8"?>
<worksheet xmlns="http://schemas.openxmlformats.org/spreadsheetml/2006/main" xmlns:r="http://schemas.openxmlformats.org/officeDocument/2006/relationships">
  <sheetPr>
    <tabColor rgb="FF00B050"/>
    <outlinePr summaryBelow="0" summaryRight="0"/>
    <pageSetUpPr fitToPage="1"/>
  </sheetPr>
  <dimension ref="A1:Q96"/>
  <sheetViews>
    <sheetView view="pageBreakPreview" zoomScaleSheetLayoutView="100" workbookViewId="0">
      <pane xSplit="2" ySplit="9" topLeftCell="D10" activePane="bottomRight" state="frozen"/>
      <selection activeCell="D42" sqref="D42:F43"/>
      <selection pane="topRight" activeCell="D42" sqref="D42:F43"/>
      <selection pane="bottomLeft" activeCell="D42" sqref="D42:F43"/>
      <selection pane="bottomRight" activeCell="A10" sqref="A10:XFD84"/>
    </sheetView>
  </sheetViews>
  <sheetFormatPr defaultColWidth="14.42578125" defaultRowHeight="15.75" customHeight="1"/>
  <cols>
    <col min="1" max="1" width="6.42578125" style="288" customWidth="1"/>
    <col min="2" max="2" width="21.140625" style="288" customWidth="1"/>
    <col min="3" max="3" width="5.85546875" style="288" bestFit="1" customWidth="1"/>
    <col min="4" max="5" width="8.140625" style="288" bestFit="1" customWidth="1"/>
    <col min="6" max="6" width="9.140625" style="288" bestFit="1" customWidth="1"/>
    <col min="7" max="7" width="10.7109375" style="288" bestFit="1" customWidth="1"/>
    <col min="8" max="8" width="11.7109375" style="288" bestFit="1" customWidth="1"/>
    <col min="9" max="9" width="5.7109375" style="288" bestFit="1" customWidth="1"/>
    <col min="10" max="11" width="8.140625" style="288" bestFit="1" customWidth="1"/>
    <col min="12" max="12" width="9.140625" style="288" bestFit="1" customWidth="1"/>
    <col min="13" max="13" width="10.7109375" style="288" customWidth="1"/>
    <col min="14" max="14" width="13.5703125" style="288" customWidth="1"/>
    <col min="15" max="15" width="9.28515625" style="288" customWidth="1"/>
    <col min="16" max="16" width="22.28515625" style="288" customWidth="1"/>
    <col min="17" max="16384" width="14.42578125" style="288"/>
  </cols>
  <sheetData>
    <row r="1" spans="1:17" ht="12.75">
      <c r="A1" s="286"/>
      <c r="B1" s="286"/>
      <c r="C1" s="286"/>
      <c r="D1" s="286"/>
      <c r="E1" s="702"/>
      <c r="F1" s="702"/>
      <c r="G1" s="702"/>
      <c r="H1" s="702"/>
      <c r="I1" s="702"/>
      <c r="J1" s="702"/>
      <c r="K1" s="702"/>
      <c r="L1" s="702"/>
      <c r="M1" s="286"/>
      <c r="N1" s="286"/>
      <c r="O1" s="286"/>
      <c r="P1" s="287" t="s">
        <v>124</v>
      </c>
    </row>
    <row r="2" spans="1:17" ht="12.75">
      <c r="A2" s="701" t="str">
        <f>'AT-1'!A2</f>
        <v>[Mid Day Meal Scheme, U.P.]</v>
      </c>
      <c r="B2" s="702"/>
      <c r="C2" s="702"/>
      <c r="D2" s="702"/>
      <c r="E2" s="702"/>
      <c r="F2" s="702"/>
      <c r="G2" s="702"/>
      <c r="H2" s="702"/>
      <c r="I2" s="702"/>
      <c r="J2" s="702"/>
      <c r="K2" s="702"/>
      <c r="L2" s="702"/>
      <c r="M2" s="702"/>
      <c r="N2" s="702"/>
      <c r="O2" s="702"/>
      <c r="P2" s="702"/>
    </row>
    <row r="3" spans="1:17" ht="23.25">
      <c r="A3" s="704" t="str">
        <f>'AT-1'!A3</f>
        <v>Annual Work Plan and Budget 2019-20</v>
      </c>
      <c r="B3" s="702"/>
      <c r="C3" s="702"/>
      <c r="D3" s="702"/>
      <c r="E3" s="702"/>
      <c r="F3" s="702"/>
      <c r="G3" s="702"/>
      <c r="H3" s="702"/>
      <c r="I3" s="702"/>
      <c r="J3" s="702"/>
      <c r="K3" s="702"/>
      <c r="L3" s="702"/>
      <c r="M3" s="702"/>
      <c r="N3" s="702"/>
      <c r="O3" s="702"/>
      <c r="P3" s="702"/>
    </row>
    <row r="4" spans="1:17" ht="12.75">
      <c r="A4" s="705" t="s">
        <v>928</v>
      </c>
      <c r="B4" s="702"/>
      <c r="C4" s="702"/>
      <c r="D4" s="702"/>
      <c r="E4" s="702"/>
      <c r="F4" s="702"/>
      <c r="G4" s="702"/>
      <c r="H4" s="702"/>
      <c r="I4" s="702"/>
      <c r="J4" s="702"/>
      <c r="K4" s="702"/>
      <c r="L4" s="702"/>
      <c r="M4" s="702"/>
      <c r="N4" s="702"/>
      <c r="O4" s="702"/>
      <c r="P4" s="702"/>
    </row>
    <row r="5" spans="1:17" ht="12.75">
      <c r="A5" s="295" t="str">
        <f>'AT-1'!A5</f>
        <v>State: UTTAR PRADESH</v>
      </c>
      <c r="B5" s="286"/>
      <c r="C5" s="286"/>
      <c r="D5" s="286"/>
      <c r="E5" s="286"/>
      <c r="F5" s="286"/>
      <c r="G5" s="286"/>
      <c r="H5" s="286"/>
      <c r="I5" s="286"/>
      <c r="J5" s="286"/>
      <c r="K5" s="286"/>
      <c r="L5" s="286"/>
      <c r="M5" s="286"/>
      <c r="N5" s="286"/>
      <c r="O5" s="286"/>
      <c r="P5" s="296" t="str">
        <f>AT_2A_fundflow!U5</f>
        <v>(For the Period 01.04.18 to 31.03.19)</v>
      </c>
    </row>
    <row r="6" spans="1:17" ht="12.75">
      <c r="A6" s="691" t="s">
        <v>83</v>
      </c>
      <c r="B6" s="691" t="s">
        <v>90</v>
      </c>
      <c r="C6" s="693" t="s">
        <v>125</v>
      </c>
      <c r="D6" s="707"/>
      <c r="E6" s="707"/>
      <c r="F6" s="707"/>
      <c r="G6" s="707"/>
      <c r="H6" s="708"/>
      <c r="I6" s="693" t="s">
        <v>126</v>
      </c>
      <c r="J6" s="707"/>
      <c r="K6" s="707"/>
      <c r="L6" s="707"/>
      <c r="M6" s="707"/>
      <c r="N6" s="708"/>
      <c r="O6" s="691" t="s">
        <v>127</v>
      </c>
      <c r="P6" s="691" t="s">
        <v>128</v>
      </c>
      <c r="Q6" s="284"/>
    </row>
    <row r="7" spans="1:17" ht="38.25">
      <c r="A7" s="706"/>
      <c r="B7" s="706"/>
      <c r="C7" s="285" t="s">
        <v>129</v>
      </c>
      <c r="D7" s="285" t="s">
        <v>130</v>
      </c>
      <c r="E7" s="285" t="s">
        <v>131</v>
      </c>
      <c r="F7" s="285" t="s">
        <v>132</v>
      </c>
      <c r="G7" s="285" t="s">
        <v>133</v>
      </c>
      <c r="H7" s="285" t="s">
        <v>134</v>
      </c>
      <c r="I7" s="285" t="s">
        <v>129</v>
      </c>
      <c r="J7" s="285" t="s">
        <v>130</v>
      </c>
      <c r="K7" s="285" t="s">
        <v>131</v>
      </c>
      <c r="L7" s="285" t="s">
        <v>132</v>
      </c>
      <c r="M7" s="285" t="s">
        <v>133</v>
      </c>
      <c r="N7" s="285" t="s">
        <v>135</v>
      </c>
      <c r="O7" s="706"/>
      <c r="P7" s="706"/>
      <c r="Q7" s="284"/>
    </row>
    <row r="8" spans="1:17" ht="12.75">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c r="Q8" s="284"/>
    </row>
    <row r="9" spans="1:17" ht="15" customHeight="1">
      <c r="A9" s="289"/>
      <c r="B9" s="289" t="s">
        <v>27</v>
      </c>
      <c r="C9" s="289">
        <f t="shared" ref="C9:O9" si="0">SUM(C10:C84)</f>
        <v>23</v>
      </c>
      <c r="D9" s="289">
        <f t="shared" si="0"/>
        <v>113254</v>
      </c>
      <c r="E9" s="289">
        <f t="shared" si="0"/>
        <v>570</v>
      </c>
      <c r="F9" s="289">
        <f t="shared" si="0"/>
        <v>466</v>
      </c>
      <c r="G9" s="289">
        <f t="shared" si="0"/>
        <v>69</v>
      </c>
      <c r="H9" s="289">
        <f t="shared" si="0"/>
        <v>114382</v>
      </c>
      <c r="I9" s="289">
        <f t="shared" si="0"/>
        <v>23</v>
      </c>
      <c r="J9" s="289">
        <f t="shared" si="0"/>
        <v>113233</v>
      </c>
      <c r="K9" s="289">
        <f t="shared" si="0"/>
        <v>561</v>
      </c>
      <c r="L9" s="289">
        <f t="shared" si="0"/>
        <v>366</v>
      </c>
      <c r="M9" s="289">
        <f t="shared" si="0"/>
        <v>63</v>
      </c>
      <c r="N9" s="289">
        <f t="shared" si="0"/>
        <v>114246</v>
      </c>
      <c r="O9" s="289">
        <f t="shared" si="0"/>
        <v>136</v>
      </c>
      <c r="P9" s="289"/>
      <c r="Q9" s="197"/>
    </row>
    <row r="10" spans="1:17" ht="38.25">
      <c r="A10" s="290">
        <v>1</v>
      </c>
      <c r="B10" s="290" t="s">
        <v>136</v>
      </c>
      <c r="C10" s="290">
        <v>0</v>
      </c>
      <c r="D10" s="290">
        <v>2084</v>
      </c>
      <c r="E10" s="290">
        <v>14</v>
      </c>
      <c r="F10" s="290">
        <v>45</v>
      </c>
      <c r="G10" s="290">
        <v>2</v>
      </c>
      <c r="H10" s="289">
        <f t="shared" ref="H10:H84" si="1">SUM(C10:G10)</f>
        <v>2145</v>
      </c>
      <c r="I10" s="290">
        <v>0</v>
      </c>
      <c r="J10" s="290">
        <v>2077</v>
      </c>
      <c r="K10" s="290">
        <v>14</v>
      </c>
      <c r="L10" s="290">
        <v>45</v>
      </c>
      <c r="M10" s="290">
        <v>0</v>
      </c>
      <c r="N10" s="289">
        <f t="shared" ref="N10:N84" si="2">SUM(I10:M10)</f>
        <v>2136</v>
      </c>
      <c r="O10" s="289">
        <f t="shared" ref="O10:O84" si="3">H10-N10</f>
        <v>9</v>
      </c>
      <c r="P10" s="297" t="s">
        <v>1292</v>
      </c>
    </row>
    <row r="11" spans="1:17" ht="12.75">
      <c r="A11" s="290">
        <v>2</v>
      </c>
      <c r="B11" s="290" t="s">
        <v>137</v>
      </c>
      <c r="C11" s="290">
        <v>0</v>
      </c>
      <c r="D11" s="290">
        <v>1765</v>
      </c>
      <c r="E11" s="290">
        <v>2</v>
      </c>
      <c r="F11" s="290">
        <v>0</v>
      </c>
      <c r="G11" s="290">
        <v>0</v>
      </c>
      <c r="H11" s="289">
        <f t="shared" si="1"/>
        <v>1767</v>
      </c>
      <c r="I11" s="290">
        <v>0</v>
      </c>
      <c r="J11" s="290">
        <v>1765</v>
      </c>
      <c r="K11" s="290">
        <v>2</v>
      </c>
      <c r="L11" s="290">
        <v>0</v>
      </c>
      <c r="M11" s="290">
        <v>0</v>
      </c>
      <c r="N11" s="289">
        <f t="shared" si="2"/>
        <v>1767</v>
      </c>
      <c r="O11" s="289">
        <f t="shared" si="3"/>
        <v>0</v>
      </c>
      <c r="P11" s="297"/>
    </row>
    <row r="12" spans="1:17" ht="25.5">
      <c r="A12" s="290">
        <v>3</v>
      </c>
      <c r="B12" s="290" t="s">
        <v>138</v>
      </c>
      <c r="C12" s="290">
        <v>0</v>
      </c>
      <c r="D12" s="290">
        <v>2476</v>
      </c>
      <c r="E12" s="290">
        <v>33</v>
      </c>
      <c r="F12" s="290">
        <v>59</v>
      </c>
      <c r="G12" s="290">
        <v>0</v>
      </c>
      <c r="H12" s="289">
        <f t="shared" si="1"/>
        <v>2568</v>
      </c>
      <c r="I12" s="290">
        <v>0</v>
      </c>
      <c r="J12" s="290">
        <v>2476</v>
      </c>
      <c r="K12" s="290">
        <v>30</v>
      </c>
      <c r="L12" s="290">
        <v>59</v>
      </c>
      <c r="M12" s="290">
        <v>0</v>
      </c>
      <c r="N12" s="289">
        <f t="shared" si="2"/>
        <v>2565</v>
      </c>
      <c r="O12" s="289">
        <f t="shared" si="3"/>
        <v>3</v>
      </c>
      <c r="P12" s="297" t="s">
        <v>1293</v>
      </c>
    </row>
    <row r="13" spans="1:17" ht="12.75">
      <c r="A13" s="290">
        <v>4</v>
      </c>
      <c r="B13" s="290" t="s">
        <v>139</v>
      </c>
      <c r="C13" s="290">
        <v>0</v>
      </c>
      <c r="D13" s="290">
        <v>1352</v>
      </c>
      <c r="E13" s="290">
        <v>2</v>
      </c>
      <c r="F13" s="290">
        <v>0</v>
      </c>
      <c r="G13" s="290">
        <v>0</v>
      </c>
      <c r="H13" s="289">
        <f t="shared" si="1"/>
        <v>1354</v>
      </c>
      <c r="I13" s="290">
        <v>0</v>
      </c>
      <c r="J13" s="290">
        <v>1352</v>
      </c>
      <c r="K13" s="290">
        <v>2</v>
      </c>
      <c r="L13" s="290">
        <v>0</v>
      </c>
      <c r="M13" s="290">
        <v>0</v>
      </c>
      <c r="N13" s="289">
        <f t="shared" si="2"/>
        <v>1354</v>
      </c>
      <c r="O13" s="289">
        <f t="shared" si="3"/>
        <v>0</v>
      </c>
      <c r="P13" s="297"/>
    </row>
    <row r="14" spans="1:17" ht="12.75">
      <c r="A14" s="290">
        <v>5</v>
      </c>
      <c r="B14" s="290" t="s">
        <v>140</v>
      </c>
      <c r="C14" s="290">
        <v>0</v>
      </c>
      <c r="D14" s="290">
        <v>1063</v>
      </c>
      <c r="E14" s="290">
        <v>0</v>
      </c>
      <c r="F14" s="290">
        <v>0</v>
      </c>
      <c r="G14" s="290">
        <v>0</v>
      </c>
      <c r="H14" s="289">
        <f t="shared" si="1"/>
        <v>1063</v>
      </c>
      <c r="I14" s="290">
        <v>0</v>
      </c>
      <c r="J14" s="290">
        <v>1063</v>
      </c>
      <c r="K14" s="290">
        <v>0</v>
      </c>
      <c r="L14" s="290">
        <v>0</v>
      </c>
      <c r="M14" s="290">
        <v>0</v>
      </c>
      <c r="N14" s="289">
        <f t="shared" si="2"/>
        <v>1063</v>
      </c>
      <c r="O14" s="289">
        <f t="shared" si="3"/>
        <v>0</v>
      </c>
      <c r="P14" s="297"/>
    </row>
    <row r="15" spans="1:17" ht="12.75">
      <c r="A15" s="290">
        <v>6</v>
      </c>
      <c r="B15" s="290" t="s">
        <v>141</v>
      </c>
      <c r="C15" s="290">
        <v>0</v>
      </c>
      <c r="D15" s="290">
        <v>2266</v>
      </c>
      <c r="E15" s="290">
        <v>85</v>
      </c>
      <c r="F15" s="290">
        <v>0</v>
      </c>
      <c r="G15" s="290">
        <v>8</v>
      </c>
      <c r="H15" s="289">
        <f t="shared" si="1"/>
        <v>2359</v>
      </c>
      <c r="I15" s="290">
        <v>0</v>
      </c>
      <c r="J15" s="290">
        <v>2266</v>
      </c>
      <c r="K15" s="290">
        <v>85</v>
      </c>
      <c r="L15" s="290">
        <v>0</v>
      </c>
      <c r="M15" s="290">
        <v>8</v>
      </c>
      <c r="N15" s="289">
        <f t="shared" si="2"/>
        <v>2359</v>
      </c>
      <c r="O15" s="289">
        <f t="shared" si="3"/>
        <v>0</v>
      </c>
      <c r="P15" s="297"/>
    </row>
    <row r="16" spans="1:17" ht="12.75">
      <c r="A16" s="290">
        <v>7</v>
      </c>
      <c r="B16" s="290" t="s">
        <v>142</v>
      </c>
      <c r="C16" s="290">
        <v>0</v>
      </c>
      <c r="D16" s="290">
        <v>1802</v>
      </c>
      <c r="E16" s="290">
        <v>0</v>
      </c>
      <c r="F16" s="290">
        <v>0</v>
      </c>
      <c r="G16" s="290">
        <v>0</v>
      </c>
      <c r="H16" s="289">
        <f t="shared" si="1"/>
        <v>1802</v>
      </c>
      <c r="I16" s="290">
        <v>0</v>
      </c>
      <c r="J16" s="290">
        <v>1802</v>
      </c>
      <c r="K16" s="290">
        <v>0</v>
      </c>
      <c r="L16" s="290">
        <v>0</v>
      </c>
      <c r="M16" s="290">
        <v>0</v>
      </c>
      <c r="N16" s="289">
        <f t="shared" si="2"/>
        <v>1802</v>
      </c>
      <c r="O16" s="289">
        <f t="shared" si="3"/>
        <v>0</v>
      </c>
      <c r="P16" s="297"/>
    </row>
    <row r="17" spans="1:16" ht="12.75">
      <c r="A17" s="290">
        <v>8</v>
      </c>
      <c r="B17" s="290" t="s">
        <v>143</v>
      </c>
      <c r="C17" s="290">
        <v>0</v>
      </c>
      <c r="D17" s="290">
        <v>483</v>
      </c>
      <c r="E17" s="290">
        <v>4</v>
      </c>
      <c r="F17" s="290">
        <v>0</v>
      </c>
      <c r="G17" s="290">
        <v>0</v>
      </c>
      <c r="H17" s="289">
        <f t="shared" si="1"/>
        <v>487</v>
      </c>
      <c r="I17" s="290">
        <v>0</v>
      </c>
      <c r="J17" s="290">
        <v>483</v>
      </c>
      <c r="K17" s="290">
        <v>4</v>
      </c>
      <c r="L17" s="290">
        <v>0</v>
      </c>
      <c r="M17" s="290">
        <v>0</v>
      </c>
      <c r="N17" s="289">
        <f t="shared" si="2"/>
        <v>487</v>
      </c>
      <c r="O17" s="289">
        <f t="shared" si="3"/>
        <v>0</v>
      </c>
      <c r="P17" s="297"/>
    </row>
    <row r="18" spans="1:16" ht="12.75">
      <c r="A18" s="290">
        <v>9</v>
      </c>
      <c r="B18" s="290" t="s">
        <v>144</v>
      </c>
      <c r="C18" s="290">
        <v>0</v>
      </c>
      <c r="D18" s="290">
        <v>2470</v>
      </c>
      <c r="E18" s="290">
        <v>5</v>
      </c>
      <c r="F18" s="290">
        <v>0</v>
      </c>
      <c r="G18" s="290">
        <v>0</v>
      </c>
      <c r="H18" s="289">
        <f t="shared" si="1"/>
        <v>2475</v>
      </c>
      <c r="I18" s="290">
        <v>0</v>
      </c>
      <c r="J18" s="290">
        <v>2470</v>
      </c>
      <c r="K18" s="290">
        <v>5</v>
      </c>
      <c r="L18" s="290">
        <v>0</v>
      </c>
      <c r="M18" s="290">
        <v>0</v>
      </c>
      <c r="N18" s="289">
        <f t="shared" si="2"/>
        <v>2475</v>
      </c>
      <c r="O18" s="289">
        <f t="shared" si="3"/>
        <v>0</v>
      </c>
      <c r="P18" s="297"/>
    </row>
    <row r="19" spans="1:16" ht="12.75">
      <c r="A19" s="290">
        <v>10</v>
      </c>
      <c r="B19" s="290" t="s">
        <v>145</v>
      </c>
      <c r="C19" s="290">
        <v>0</v>
      </c>
      <c r="D19" s="290">
        <v>2054</v>
      </c>
      <c r="E19" s="290">
        <v>16</v>
      </c>
      <c r="F19" s="290">
        <v>0</v>
      </c>
      <c r="G19" s="290">
        <v>0</v>
      </c>
      <c r="H19" s="289">
        <f t="shared" si="1"/>
        <v>2070</v>
      </c>
      <c r="I19" s="290">
        <v>0</v>
      </c>
      <c r="J19" s="290">
        <v>2054</v>
      </c>
      <c r="K19" s="290">
        <v>16</v>
      </c>
      <c r="L19" s="290">
        <v>0</v>
      </c>
      <c r="M19" s="290">
        <v>0</v>
      </c>
      <c r="N19" s="289">
        <f t="shared" si="2"/>
        <v>2070</v>
      </c>
      <c r="O19" s="289">
        <f t="shared" si="3"/>
        <v>0</v>
      </c>
      <c r="P19" s="297"/>
    </row>
    <row r="20" spans="1:16" ht="12.75">
      <c r="A20" s="290">
        <v>11</v>
      </c>
      <c r="B20" s="290" t="s">
        <v>146</v>
      </c>
      <c r="C20" s="290">
        <v>0</v>
      </c>
      <c r="D20" s="290">
        <v>1575</v>
      </c>
      <c r="E20" s="290">
        <v>0</v>
      </c>
      <c r="F20" s="290">
        <v>21</v>
      </c>
      <c r="G20" s="290">
        <v>0</v>
      </c>
      <c r="H20" s="289">
        <f t="shared" si="1"/>
        <v>1596</v>
      </c>
      <c r="I20" s="290">
        <v>0</v>
      </c>
      <c r="J20" s="290">
        <v>1575</v>
      </c>
      <c r="K20" s="290">
        <v>0</v>
      </c>
      <c r="L20" s="290">
        <v>9</v>
      </c>
      <c r="M20" s="290">
        <v>0</v>
      </c>
      <c r="N20" s="289">
        <f t="shared" si="2"/>
        <v>1584</v>
      </c>
      <c r="O20" s="289">
        <f t="shared" si="3"/>
        <v>12</v>
      </c>
      <c r="P20" s="297" t="s">
        <v>1294</v>
      </c>
    </row>
    <row r="21" spans="1:16" ht="12.75">
      <c r="A21" s="290">
        <v>12</v>
      </c>
      <c r="B21" s="290" t="s">
        <v>147</v>
      </c>
      <c r="C21" s="290">
        <v>1</v>
      </c>
      <c r="D21" s="290">
        <v>1395</v>
      </c>
      <c r="E21" s="290">
        <v>3</v>
      </c>
      <c r="F21" s="290">
        <v>0</v>
      </c>
      <c r="G21" s="290">
        <v>0</v>
      </c>
      <c r="H21" s="289">
        <f t="shared" si="1"/>
        <v>1399</v>
      </c>
      <c r="I21" s="290">
        <v>1</v>
      </c>
      <c r="J21" s="290">
        <v>1395</v>
      </c>
      <c r="K21" s="290">
        <v>3</v>
      </c>
      <c r="L21" s="290">
        <v>0</v>
      </c>
      <c r="M21" s="290">
        <v>0</v>
      </c>
      <c r="N21" s="289">
        <f t="shared" si="2"/>
        <v>1399</v>
      </c>
      <c r="O21" s="289">
        <f t="shared" si="3"/>
        <v>0</v>
      </c>
      <c r="P21" s="297"/>
    </row>
    <row r="22" spans="1:16" ht="12.75">
      <c r="A22" s="290">
        <v>13</v>
      </c>
      <c r="B22" s="290" t="s">
        <v>148</v>
      </c>
      <c r="C22" s="290">
        <v>0</v>
      </c>
      <c r="D22" s="290">
        <v>2169</v>
      </c>
      <c r="E22" s="290">
        <v>7</v>
      </c>
      <c r="F22" s="290">
        <v>22</v>
      </c>
      <c r="G22" s="290">
        <v>21</v>
      </c>
      <c r="H22" s="289">
        <f t="shared" si="1"/>
        <v>2219</v>
      </c>
      <c r="I22" s="290">
        <v>0</v>
      </c>
      <c r="J22" s="290">
        <v>2169</v>
      </c>
      <c r="K22" s="290">
        <v>7</v>
      </c>
      <c r="L22" s="290">
        <v>0</v>
      </c>
      <c r="M22" s="290">
        <v>21</v>
      </c>
      <c r="N22" s="289">
        <f t="shared" si="2"/>
        <v>2197</v>
      </c>
      <c r="O22" s="289">
        <f t="shared" si="3"/>
        <v>22</v>
      </c>
      <c r="P22" s="297" t="s">
        <v>1295</v>
      </c>
    </row>
    <row r="23" spans="1:16" ht="38.25">
      <c r="A23" s="290">
        <v>14</v>
      </c>
      <c r="B23" s="290" t="s">
        <v>149</v>
      </c>
      <c r="C23" s="290">
        <v>0</v>
      </c>
      <c r="D23" s="290">
        <v>2103</v>
      </c>
      <c r="E23" s="290">
        <v>7</v>
      </c>
      <c r="F23" s="290">
        <v>0</v>
      </c>
      <c r="G23" s="290">
        <v>5</v>
      </c>
      <c r="H23" s="289">
        <f t="shared" si="1"/>
        <v>2115</v>
      </c>
      <c r="I23" s="290">
        <v>0</v>
      </c>
      <c r="J23" s="290">
        <v>2103</v>
      </c>
      <c r="K23" s="290">
        <v>6</v>
      </c>
      <c r="L23" s="290">
        <v>0</v>
      </c>
      <c r="M23" s="290">
        <v>2</v>
      </c>
      <c r="N23" s="289">
        <f t="shared" si="2"/>
        <v>2111</v>
      </c>
      <c r="O23" s="289">
        <f t="shared" si="3"/>
        <v>4</v>
      </c>
      <c r="P23" s="297" t="s">
        <v>1296</v>
      </c>
    </row>
    <row r="24" spans="1:16" ht="12.75">
      <c r="A24" s="290">
        <v>15</v>
      </c>
      <c r="B24" s="290" t="s">
        <v>150</v>
      </c>
      <c r="C24" s="290">
        <v>1</v>
      </c>
      <c r="D24" s="290">
        <v>1745</v>
      </c>
      <c r="E24" s="290">
        <v>3</v>
      </c>
      <c r="F24" s="290">
        <v>0</v>
      </c>
      <c r="G24" s="290">
        <v>0</v>
      </c>
      <c r="H24" s="289">
        <f t="shared" si="1"/>
        <v>1749</v>
      </c>
      <c r="I24" s="290">
        <v>1</v>
      </c>
      <c r="J24" s="290">
        <v>1745</v>
      </c>
      <c r="K24" s="290">
        <v>3</v>
      </c>
      <c r="L24" s="290">
        <v>0</v>
      </c>
      <c r="M24" s="290">
        <v>0</v>
      </c>
      <c r="N24" s="289">
        <f t="shared" si="2"/>
        <v>1749</v>
      </c>
      <c r="O24" s="289">
        <f t="shared" si="3"/>
        <v>0</v>
      </c>
      <c r="P24" s="297"/>
    </row>
    <row r="25" spans="1:16" ht="12.75">
      <c r="A25" s="290">
        <v>16</v>
      </c>
      <c r="B25" s="290" t="s">
        <v>151</v>
      </c>
      <c r="C25" s="290">
        <v>0</v>
      </c>
      <c r="D25" s="290">
        <v>751</v>
      </c>
      <c r="E25" s="290">
        <v>0</v>
      </c>
      <c r="F25" s="290">
        <v>0</v>
      </c>
      <c r="G25" s="290">
        <v>2</v>
      </c>
      <c r="H25" s="289">
        <f t="shared" si="1"/>
        <v>753</v>
      </c>
      <c r="I25" s="290">
        <v>0</v>
      </c>
      <c r="J25" s="290">
        <v>751</v>
      </c>
      <c r="K25" s="290">
        <v>0</v>
      </c>
      <c r="L25" s="290">
        <v>0</v>
      </c>
      <c r="M25" s="290">
        <v>2</v>
      </c>
      <c r="N25" s="289">
        <f t="shared" si="2"/>
        <v>753</v>
      </c>
      <c r="O25" s="289">
        <f t="shared" si="3"/>
        <v>0</v>
      </c>
      <c r="P25" s="297"/>
    </row>
    <row r="26" spans="1:16" ht="12.75">
      <c r="A26" s="290">
        <v>17</v>
      </c>
      <c r="B26" s="290" t="s">
        <v>152</v>
      </c>
      <c r="C26" s="290">
        <v>1</v>
      </c>
      <c r="D26" s="290">
        <v>1791</v>
      </c>
      <c r="E26" s="290">
        <v>0</v>
      </c>
      <c r="F26" s="290">
        <v>0</v>
      </c>
      <c r="G26" s="290">
        <v>2</v>
      </c>
      <c r="H26" s="289">
        <f t="shared" si="1"/>
        <v>1794</v>
      </c>
      <c r="I26" s="290">
        <v>1</v>
      </c>
      <c r="J26" s="290">
        <v>1791</v>
      </c>
      <c r="K26" s="290">
        <v>0</v>
      </c>
      <c r="L26" s="290">
        <v>0</v>
      </c>
      <c r="M26" s="290">
        <v>2</v>
      </c>
      <c r="N26" s="289">
        <f t="shared" si="2"/>
        <v>1794</v>
      </c>
      <c r="O26" s="289">
        <f t="shared" si="3"/>
        <v>0</v>
      </c>
      <c r="P26" s="297"/>
    </row>
    <row r="27" spans="1:16" ht="12.75">
      <c r="A27" s="290">
        <v>18</v>
      </c>
      <c r="B27" s="290" t="s">
        <v>153</v>
      </c>
      <c r="C27" s="290">
        <v>0</v>
      </c>
      <c r="D27" s="290">
        <v>1635</v>
      </c>
      <c r="E27" s="290">
        <v>2</v>
      </c>
      <c r="F27" s="290">
        <v>0</v>
      </c>
      <c r="G27" s="290">
        <v>0</v>
      </c>
      <c r="H27" s="289">
        <f t="shared" si="1"/>
        <v>1637</v>
      </c>
      <c r="I27" s="290">
        <v>0</v>
      </c>
      <c r="J27" s="290">
        <v>1635</v>
      </c>
      <c r="K27" s="290">
        <v>2</v>
      </c>
      <c r="L27" s="290">
        <v>0</v>
      </c>
      <c r="M27" s="290">
        <v>0</v>
      </c>
      <c r="N27" s="289">
        <f t="shared" si="2"/>
        <v>1637</v>
      </c>
      <c r="O27" s="289">
        <f t="shared" si="3"/>
        <v>0</v>
      </c>
      <c r="P27" s="297"/>
    </row>
    <row r="28" spans="1:16" ht="12.75">
      <c r="A28" s="290">
        <v>19</v>
      </c>
      <c r="B28" s="290" t="s">
        <v>154</v>
      </c>
      <c r="C28" s="290">
        <v>0</v>
      </c>
      <c r="D28" s="290">
        <v>993</v>
      </c>
      <c r="E28" s="290">
        <v>9</v>
      </c>
      <c r="F28" s="290">
        <v>0</v>
      </c>
      <c r="G28" s="290">
        <v>0</v>
      </c>
      <c r="H28" s="289">
        <f t="shared" si="1"/>
        <v>1002</v>
      </c>
      <c r="I28" s="290">
        <v>0</v>
      </c>
      <c r="J28" s="290">
        <v>993</v>
      </c>
      <c r="K28" s="290">
        <v>9</v>
      </c>
      <c r="L28" s="290">
        <v>0</v>
      </c>
      <c r="M28" s="290">
        <v>0</v>
      </c>
      <c r="N28" s="289">
        <f t="shared" si="2"/>
        <v>1002</v>
      </c>
      <c r="O28" s="289">
        <f t="shared" si="3"/>
        <v>0</v>
      </c>
      <c r="P28" s="297"/>
    </row>
    <row r="29" spans="1:16" ht="12.75">
      <c r="A29" s="290">
        <v>20</v>
      </c>
      <c r="B29" s="290" t="s">
        <v>155</v>
      </c>
      <c r="C29" s="290">
        <v>0</v>
      </c>
      <c r="D29" s="290">
        <v>985</v>
      </c>
      <c r="E29" s="290">
        <v>3</v>
      </c>
      <c r="F29" s="290">
        <v>0</v>
      </c>
      <c r="G29" s="290">
        <v>0</v>
      </c>
      <c r="H29" s="289">
        <f t="shared" si="1"/>
        <v>988</v>
      </c>
      <c r="I29" s="290">
        <v>0</v>
      </c>
      <c r="J29" s="290">
        <v>985</v>
      </c>
      <c r="K29" s="290">
        <v>3</v>
      </c>
      <c r="L29" s="290">
        <v>0</v>
      </c>
      <c r="M29" s="290">
        <v>0</v>
      </c>
      <c r="N29" s="289">
        <f t="shared" si="2"/>
        <v>988</v>
      </c>
      <c r="O29" s="289">
        <f t="shared" si="3"/>
        <v>0</v>
      </c>
      <c r="P29" s="297"/>
    </row>
    <row r="30" spans="1:16" ht="12.75">
      <c r="A30" s="290">
        <v>21</v>
      </c>
      <c r="B30" s="290" t="s">
        <v>156</v>
      </c>
      <c r="C30" s="290">
        <v>0</v>
      </c>
      <c r="D30" s="290">
        <v>1337</v>
      </c>
      <c r="E30" s="290">
        <v>0</v>
      </c>
      <c r="F30" s="290">
        <v>0</v>
      </c>
      <c r="G30" s="290">
        <v>0</v>
      </c>
      <c r="H30" s="289">
        <f t="shared" si="1"/>
        <v>1337</v>
      </c>
      <c r="I30" s="290">
        <v>0</v>
      </c>
      <c r="J30" s="290">
        <v>1337</v>
      </c>
      <c r="K30" s="290">
        <v>0</v>
      </c>
      <c r="L30" s="290">
        <v>0</v>
      </c>
      <c r="M30" s="290">
        <v>0</v>
      </c>
      <c r="N30" s="289">
        <f t="shared" si="2"/>
        <v>1337</v>
      </c>
      <c r="O30" s="289">
        <f t="shared" si="3"/>
        <v>0</v>
      </c>
      <c r="P30" s="297"/>
    </row>
    <row r="31" spans="1:16" ht="12.75">
      <c r="A31" s="290">
        <v>22</v>
      </c>
      <c r="B31" s="290" t="s">
        <v>157</v>
      </c>
      <c r="C31" s="290">
        <v>0</v>
      </c>
      <c r="D31" s="290">
        <v>1877</v>
      </c>
      <c r="E31" s="290">
        <v>42</v>
      </c>
      <c r="F31" s="290">
        <v>0</v>
      </c>
      <c r="G31" s="290">
        <v>0</v>
      </c>
      <c r="H31" s="289">
        <f t="shared" si="1"/>
        <v>1919</v>
      </c>
      <c r="I31" s="290">
        <v>0</v>
      </c>
      <c r="J31" s="290">
        <v>1877</v>
      </c>
      <c r="K31" s="290">
        <v>42</v>
      </c>
      <c r="L31" s="290">
        <v>0</v>
      </c>
      <c r="M31" s="290">
        <v>0</v>
      </c>
      <c r="N31" s="289">
        <f t="shared" si="2"/>
        <v>1919</v>
      </c>
      <c r="O31" s="289">
        <f t="shared" si="3"/>
        <v>0</v>
      </c>
      <c r="P31" s="297"/>
    </row>
    <row r="32" spans="1:16" ht="12.75">
      <c r="A32" s="290">
        <v>23</v>
      </c>
      <c r="B32" s="290" t="s">
        <v>158</v>
      </c>
      <c r="C32" s="290">
        <v>0</v>
      </c>
      <c r="D32" s="290">
        <v>1364</v>
      </c>
      <c r="E32" s="290">
        <v>0</v>
      </c>
      <c r="F32" s="290">
        <v>0</v>
      </c>
      <c r="G32" s="290">
        <v>0</v>
      </c>
      <c r="H32" s="289">
        <f t="shared" si="1"/>
        <v>1364</v>
      </c>
      <c r="I32" s="290">
        <v>0</v>
      </c>
      <c r="J32" s="290">
        <v>1364</v>
      </c>
      <c r="K32" s="290">
        <v>0</v>
      </c>
      <c r="L32" s="290">
        <v>0</v>
      </c>
      <c r="M32" s="290">
        <v>0</v>
      </c>
      <c r="N32" s="289">
        <f t="shared" si="2"/>
        <v>1364</v>
      </c>
      <c r="O32" s="289">
        <f t="shared" si="3"/>
        <v>0</v>
      </c>
      <c r="P32" s="297"/>
    </row>
    <row r="33" spans="1:16" ht="12.75">
      <c r="A33" s="290">
        <v>24</v>
      </c>
      <c r="B33" s="290" t="s">
        <v>159</v>
      </c>
      <c r="C33" s="290">
        <v>0</v>
      </c>
      <c r="D33" s="290">
        <v>1538</v>
      </c>
      <c r="E33" s="290">
        <v>1</v>
      </c>
      <c r="F33" s="290">
        <v>0</v>
      </c>
      <c r="G33" s="290">
        <v>0</v>
      </c>
      <c r="H33" s="289">
        <f t="shared" si="1"/>
        <v>1539</v>
      </c>
      <c r="I33" s="290">
        <v>0</v>
      </c>
      <c r="J33" s="290">
        <v>1538</v>
      </c>
      <c r="K33" s="290">
        <v>1</v>
      </c>
      <c r="L33" s="290">
        <v>0</v>
      </c>
      <c r="M33" s="290">
        <v>0</v>
      </c>
      <c r="N33" s="289">
        <f t="shared" si="2"/>
        <v>1539</v>
      </c>
      <c r="O33" s="289">
        <f t="shared" si="3"/>
        <v>0</v>
      </c>
      <c r="P33" s="297"/>
    </row>
    <row r="34" spans="1:16" ht="12.75">
      <c r="A34" s="290">
        <v>25</v>
      </c>
      <c r="B34" s="290" t="s">
        <v>160</v>
      </c>
      <c r="C34" s="290">
        <v>0</v>
      </c>
      <c r="D34" s="290">
        <v>1290</v>
      </c>
      <c r="E34" s="290">
        <v>0</v>
      </c>
      <c r="F34" s="290">
        <v>0</v>
      </c>
      <c r="G34" s="290">
        <v>0</v>
      </c>
      <c r="H34" s="289">
        <f t="shared" si="1"/>
        <v>1290</v>
      </c>
      <c r="I34" s="290">
        <v>0</v>
      </c>
      <c r="J34" s="290">
        <v>1290</v>
      </c>
      <c r="K34" s="290">
        <v>0</v>
      </c>
      <c r="L34" s="290"/>
      <c r="M34" s="290"/>
      <c r="N34" s="289">
        <f t="shared" si="2"/>
        <v>1290</v>
      </c>
      <c r="O34" s="289">
        <f t="shared" si="3"/>
        <v>0</v>
      </c>
      <c r="P34" s="297"/>
    </row>
    <row r="35" spans="1:16" ht="12.75">
      <c r="A35" s="290">
        <v>26</v>
      </c>
      <c r="B35" s="290" t="s">
        <v>161</v>
      </c>
      <c r="C35" s="290">
        <v>1</v>
      </c>
      <c r="D35" s="290">
        <v>1902</v>
      </c>
      <c r="E35" s="290">
        <v>1</v>
      </c>
      <c r="F35" s="290">
        <v>33</v>
      </c>
      <c r="G35" s="290">
        <v>0</v>
      </c>
      <c r="H35" s="289">
        <f t="shared" si="1"/>
        <v>1937</v>
      </c>
      <c r="I35" s="290">
        <v>1</v>
      </c>
      <c r="J35" s="290">
        <v>1902</v>
      </c>
      <c r="K35" s="290">
        <v>1</v>
      </c>
      <c r="L35" s="290">
        <v>33</v>
      </c>
      <c r="M35" s="290">
        <v>0</v>
      </c>
      <c r="N35" s="289">
        <f t="shared" si="2"/>
        <v>1937</v>
      </c>
      <c r="O35" s="289">
        <f t="shared" si="3"/>
        <v>0</v>
      </c>
      <c r="P35" s="297"/>
    </row>
    <row r="36" spans="1:16" ht="12.75">
      <c r="A36" s="290">
        <v>27</v>
      </c>
      <c r="B36" s="290" t="s">
        <v>162</v>
      </c>
      <c r="C36" s="290">
        <v>0</v>
      </c>
      <c r="D36" s="290">
        <v>1527</v>
      </c>
      <c r="E36" s="290">
        <v>2</v>
      </c>
      <c r="F36" s="290">
        <v>35</v>
      </c>
      <c r="G36" s="290">
        <v>0</v>
      </c>
      <c r="H36" s="289">
        <f t="shared" si="1"/>
        <v>1564</v>
      </c>
      <c r="I36" s="290">
        <v>0</v>
      </c>
      <c r="J36" s="290">
        <v>1527</v>
      </c>
      <c r="K36" s="290">
        <v>2</v>
      </c>
      <c r="L36" s="290">
        <v>35</v>
      </c>
      <c r="M36" s="290">
        <v>0</v>
      </c>
      <c r="N36" s="289">
        <f t="shared" si="2"/>
        <v>1564</v>
      </c>
      <c r="O36" s="289">
        <f t="shared" si="3"/>
        <v>0</v>
      </c>
      <c r="P36" s="297"/>
    </row>
    <row r="37" spans="1:16" ht="12.75">
      <c r="A37" s="290">
        <v>28</v>
      </c>
      <c r="B37" s="290" t="s">
        <v>163</v>
      </c>
      <c r="C37" s="290">
        <v>0</v>
      </c>
      <c r="D37" s="290">
        <v>471</v>
      </c>
      <c r="E37" s="290">
        <v>0</v>
      </c>
      <c r="F37" s="290">
        <v>0</v>
      </c>
      <c r="G37" s="290">
        <v>0</v>
      </c>
      <c r="H37" s="289">
        <f t="shared" si="1"/>
        <v>471</v>
      </c>
      <c r="I37" s="290">
        <v>0</v>
      </c>
      <c r="J37" s="290">
        <v>471</v>
      </c>
      <c r="K37" s="290">
        <v>0</v>
      </c>
      <c r="L37" s="290">
        <v>0</v>
      </c>
      <c r="M37" s="290">
        <v>0</v>
      </c>
      <c r="N37" s="289">
        <f t="shared" si="2"/>
        <v>471</v>
      </c>
      <c r="O37" s="289">
        <f t="shared" si="3"/>
        <v>0</v>
      </c>
      <c r="P37" s="297"/>
    </row>
    <row r="38" spans="1:16" ht="25.5">
      <c r="A38" s="290">
        <v>29</v>
      </c>
      <c r="B38" s="290" t="s">
        <v>164</v>
      </c>
      <c r="C38" s="290">
        <v>1</v>
      </c>
      <c r="D38" s="290">
        <v>1952</v>
      </c>
      <c r="E38" s="290">
        <v>56</v>
      </c>
      <c r="F38" s="290">
        <v>0</v>
      </c>
      <c r="G38" s="290">
        <v>0</v>
      </c>
      <c r="H38" s="289">
        <f t="shared" si="1"/>
        <v>2009</v>
      </c>
      <c r="I38" s="290">
        <v>1</v>
      </c>
      <c r="J38" s="290">
        <v>1952</v>
      </c>
      <c r="K38" s="290">
        <v>53</v>
      </c>
      <c r="L38" s="290">
        <v>0</v>
      </c>
      <c r="M38" s="290">
        <v>0</v>
      </c>
      <c r="N38" s="289">
        <f t="shared" si="2"/>
        <v>2006</v>
      </c>
      <c r="O38" s="289">
        <f t="shared" si="3"/>
        <v>3</v>
      </c>
      <c r="P38" s="297" t="s">
        <v>1277</v>
      </c>
    </row>
    <row r="39" spans="1:16" ht="12.75">
      <c r="A39" s="290">
        <v>30</v>
      </c>
      <c r="B39" s="290" t="s">
        <v>165</v>
      </c>
      <c r="C39" s="290">
        <v>0</v>
      </c>
      <c r="D39" s="290">
        <v>398</v>
      </c>
      <c r="E39" s="290">
        <v>2</v>
      </c>
      <c r="F39" s="290">
        <v>0</v>
      </c>
      <c r="G39" s="290">
        <v>0</v>
      </c>
      <c r="H39" s="289">
        <f t="shared" si="1"/>
        <v>400</v>
      </c>
      <c r="I39" s="290">
        <v>0</v>
      </c>
      <c r="J39" s="290">
        <v>398</v>
      </c>
      <c r="K39" s="290">
        <v>2</v>
      </c>
      <c r="L39" s="290">
        <v>0</v>
      </c>
      <c r="M39" s="290">
        <v>0</v>
      </c>
      <c r="N39" s="289">
        <f t="shared" si="2"/>
        <v>400</v>
      </c>
      <c r="O39" s="289">
        <f t="shared" si="3"/>
        <v>0</v>
      </c>
      <c r="P39" s="297"/>
    </row>
    <row r="40" spans="1:16" ht="12.75">
      <c r="A40" s="290">
        <v>31</v>
      </c>
      <c r="B40" s="290" t="s">
        <v>166</v>
      </c>
      <c r="C40" s="290">
        <v>0</v>
      </c>
      <c r="D40" s="290">
        <v>2234</v>
      </c>
      <c r="E40" s="290">
        <v>0</v>
      </c>
      <c r="F40" s="290">
        <v>0</v>
      </c>
      <c r="G40" s="290">
        <v>0</v>
      </c>
      <c r="H40" s="289">
        <f t="shared" si="1"/>
        <v>2234</v>
      </c>
      <c r="I40" s="290">
        <v>0</v>
      </c>
      <c r="J40" s="290">
        <v>2234</v>
      </c>
      <c r="K40" s="290">
        <v>0</v>
      </c>
      <c r="L40" s="290">
        <v>0</v>
      </c>
      <c r="M40" s="290">
        <v>0</v>
      </c>
      <c r="N40" s="289">
        <f t="shared" si="2"/>
        <v>2234</v>
      </c>
      <c r="O40" s="289">
        <f t="shared" si="3"/>
        <v>0</v>
      </c>
      <c r="P40" s="297"/>
    </row>
    <row r="41" spans="1:16" ht="12.75">
      <c r="A41" s="290">
        <v>32</v>
      </c>
      <c r="B41" s="290" t="s">
        <v>167</v>
      </c>
      <c r="C41" s="290">
        <v>4</v>
      </c>
      <c r="D41" s="290">
        <v>2151</v>
      </c>
      <c r="E41" s="290">
        <v>14</v>
      </c>
      <c r="F41" s="290">
        <v>0</v>
      </c>
      <c r="G41" s="290">
        <v>0</v>
      </c>
      <c r="H41" s="289">
        <f t="shared" si="1"/>
        <v>2169</v>
      </c>
      <c r="I41" s="290">
        <v>4</v>
      </c>
      <c r="J41" s="290">
        <v>2151</v>
      </c>
      <c r="K41" s="290">
        <v>14</v>
      </c>
      <c r="L41" s="290">
        <v>0</v>
      </c>
      <c r="M41" s="290">
        <v>0</v>
      </c>
      <c r="N41" s="289">
        <f t="shared" si="2"/>
        <v>2169</v>
      </c>
      <c r="O41" s="289">
        <f t="shared" si="3"/>
        <v>0</v>
      </c>
      <c r="P41" s="297"/>
    </row>
    <row r="42" spans="1:16" ht="12.75">
      <c r="A42" s="290">
        <v>33</v>
      </c>
      <c r="B42" s="290" t="s">
        <v>168</v>
      </c>
      <c r="C42" s="290">
        <v>0</v>
      </c>
      <c r="D42" s="290">
        <v>795</v>
      </c>
      <c r="E42" s="290">
        <v>6</v>
      </c>
      <c r="F42" s="290">
        <v>0</v>
      </c>
      <c r="G42" s="290">
        <v>0</v>
      </c>
      <c r="H42" s="289">
        <f t="shared" si="1"/>
        <v>801</v>
      </c>
      <c r="I42" s="290">
        <v>0</v>
      </c>
      <c r="J42" s="290">
        <v>795</v>
      </c>
      <c r="K42" s="290">
        <v>6</v>
      </c>
      <c r="L42" s="290">
        <v>0</v>
      </c>
      <c r="M42" s="290">
        <v>0</v>
      </c>
      <c r="N42" s="289">
        <f t="shared" si="2"/>
        <v>801</v>
      </c>
      <c r="O42" s="289">
        <f t="shared" si="3"/>
        <v>0</v>
      </c>
      <c r="P42" s="297"/>
    </row>
    <row r="43" spans="1:16" ht="12.75">
      <c r="A43" s="290">
        <v>34</v>
      </c>
      <c r="B43" s="290" t="s">
        <v>169</v>
      </c>
      <c r="C43" s="290">
        <v>0</v>
      </c>
      <c r="D43" s="290">
        <v>2833</v>
      </c>
      <c r="E43" s="290">
        <v>14</v>
      </c>
      <c r="F43" s="290">
        <v>0</v>
      </c>
      <c r="G43" s="290">
        <v>0</v>
      </c>
      <c r="H43" s="289">
        <f t="shared" si="1"/>
        <v>2847</v>
      </c>
      <c r="I43" s="290">
        <v>0</v>
      </c>
      <c r="J43" s="290">
        <v>2833</v>
      </c>
      <c r="K43" s="290">
        <v>14</v>
      </c>
      <c r="L43" s="290">
        <v>0</v>
      </c>
      <c r="M43" s="290">
        <v>0</v>
      </c>
      <c r="N43" s="289">
        <f t="shared" si="2"/>
        <v>2847</v>
      </c>
      <c r="O43" s="289">
        <f t="shared" si="3"/>
        <v>0</v>
      </c>
      <c r="P43" s="297"/>
    </row>
    <row r="44" spans="1:16" ht="38.25">
      <c r="A44" s="290">
        <v>35</v>
      </c>
      <c r="B44" s="290" t="s">
        <v>170</v>
      </c>
      <c r="C44" s="290">
        <v>0</v>
      </c>
      <c r="D44" s="290">
        <v>1055</v>
      </c>
      <c r="E44" s="290">
        <v>1</v>
      </c>
      <c r="F44" s="290">
        <v>0</v>
      </c>
      <c r="G44" s="290">
        <v>0</v>
      </c>
      <c r="H44" s="289">
        <f t="shared" si="1"/>
        <v>1056</v>
      </c>
      <c r="I44" s="290">
        <v>0</v>
      </c>
      <c r="J44" s="290">
        <v>1054</v>
      </c>
      <c r="K44" s="290">
        <v>1</v>
      </c>
      <c r="L44" s="290">
        <v>0</v>
      </c>
      <c r="M44" s="290">
        <v>0</v>
      </c>
      <c r="N44" s="289">
        <f t="shared" si="2"/>
        <v>1055</v>
      </c>
      <c r="O44" s="289">
        <f t="shared" si="3"/>
        <v>1</v>
      </c>
      <c r="P44" s="297" t="s">
        <v>1278</v>
      </c>
    </row>
    <row r="45" spans="1:16" ht="12.75">
      <c r="A45" s="290">
        <v>36</v>
      </c>
      <c r="B45" s="290" t="s">
        <v>171</v>
      </c>
      <c r="C45" s="290">
        <v>0</v>
      </c>
      <c r="D45" s="290">
        <v>1238</v>
      </c>
      <c r="E45" s="290">
        <v>0</v>
      </c>
      <c r="F45" s="290">
        <v>0</v>
      </c>
      <c r="G45" s="290">
        <v>0</v>
      </c>
      <c r="H45" s="289">
        <f t="shared" si="1"/>
        <v>1238</v>
      </c>
      <c r="I45" s="290">
        <v>0</v>
      </c>
      <c r="J45" s="290">
        <v>1238</v>
      </c>
      <c r="K45" s="290">
        <v>0</v>
      </c>
      <c r="L45" s="290">
        <v>0</v>
      </c>
      <c r="M45" s="290">
        <v>0</v>
      </c>
      <c r="N45" s="289">
        <f t="shared" si="2"/>
        <v>1238</v>
      </c>
      <c r="O45" s="289">
        <f t="shared" si="3"/>
        <v>0</v>
      </c>
      <c r="P45" s="297"/>
    </row>
    <row r="46" spans="1:16" ht="12.75">
      <c r="A46" s="290">
        <v>37</v>
      </c>
      <c r="B46" s="290" t="s">
        <v>172</v>
      </c>
      <c r="C46" s="290">
        <v>1</v>
      </c>
      <c r="D46" s="290">
        <v>1078</v>
      </c>
      <c r="E46" s="290">
        <v>0</v>
      </c>
      <c r="F46" s="290">
        <v>0</v>
      </c>
      <c r="G46" s="290">
        <v>0</v>
      </c>
      <c r="H46" s="289">
        <f t="shared" si="1"/>
        <v>1079</v>
      </c>
      <c r="I46" s="290">
        <v>1</v>
      </c>
      <c r="J46" s="290">
        <v>1078</v>
      </c>
      <c r="K46" s="290">
        <v>0</v>
      </c>
      <c r="L46" s="290">
        <v>0</v>
      </c>
      <c r="M46" s="290">
        <v>0</v>
      </c>
      <c r="N46" s="289">
        <f t="shared" si="2"/>
        <v>1079</v>
      </c>
      <c r="O46" s="289">
        <f t="shared" si="3"/>
        <v>0</v>
      </c>
      <c r="P46" s="297"/>
    </row>
    <row r="47" spans="1:16" ht="12.75">
      <c r="A47" s="290">
        <v>38</v>
      </c>
      <c r="B47" s="290" t="s">
        <v>173</v>
      </c>
      <c r="C47" s="290">
        <v>0</v>
      </c>
      <c r="D47" s="290">
        <v>1244</v>
      </c>
      <c r="E47" s="290">
        <v>12</v>
      </c>
      <c r="F47" s="290">
        <v>0</v>
      </c>
      <c r="G47" s="290">
        <v>0</v>
      </c>
      <c r="H47" s="289">
        <f t="shared" si="1"/>
        <v>1256</v>
      </c>
      <c r="I47" s="290">
        <v>0</v>
      </c>
      <c r="J47" s="290">
        <v>1244</v>
      </c>
      <c r="K47" s="290">
        <v>12</v>
      </c>
      <c r="L47" s="290">
        <v>0</v>
      </c>
      <c r="M47" s="290">
        <v>0</v>
      </c>
      <c r="N47" s="289">
        <f t="shared" si="2"/>
        <v>1256</v>
      </c>
      <c r="O47" s="289">
        <f t="shared" si="3"/>
        <v>0</v>
      </c>
      <c r="P47" s="297"/>
    </row>
    <row r="48" spans="1:16" ht="25.5">
      <c r="A48" s="290">
        <v>39</v>
      </c>
      <c r="B48" s="290" t="s">
        <v>174</v>
      </c>
      <c r="C48" s="290">
        <v>1</v>
      </c>
      <c r="D48" s="290">
        <v>2416</v>
      </c>
      <c r="E48" s="290">
        <v>7</v>
      </c>
      <c r="F48" s="290">
        <v>0</v>
      </c>
      <c r="G48" s="290">
        <v>0</v>
      </c>
      <c r="H48" s="289">
        <f t="shared" si="1"/>
        <v>2424</v>
      </c>
      <c r="I48" s="290">
        <v>1</v>
      </c>
      <c r="J48" s="290">
        <v>2409</v>
      </c>
      <c r="K48" s="290">
        <v>7</v>
      </c>
      <c r="L48" s="290">
        <v>0</v>
      </c>
      <c r="M48" s="290">
        <v>0</v>
      </c>
      <c r="N48" s="289">
        <f t="shared" si="2"/>
        <v>2417</v>
      </c>
      <c r="O48" s="289">
        <f t="shared" si="3"/>
        <v>7</v>
      </c>
      <c r="P48" s="297" t="s">
        <v>1297</v>
      </c>
    </row>
    <row r="49" spans="1:16" ht="12.75">
      <c r="A49" s="290">
        <v>40</v>
      </c>
      <c r="B49" s="290" t="s">
        <v>175</v>
      </c>
      <c r="C49" s="290">
        <v>0</v>
      </c>
      <c r="D49" s="290">
        <v>1200</v>
      </c>
      <c r="E49" s="290">
        <v>0</v>
      </c>
      <c r="F49" s="290">
        <v>0</v>
      </c>
      <c r="G49" s="290">
        <v>0</v>
      </c>
      <c r="H49" s="289">
        <f t="shared" si="1"/>
        <v>1200</v>
      </c>
      <c r="I49" s="290">
        <v>0</v>
      </c>
      <c r="J49" s="290">
        <v>1200</v>
      </c>
      <c r="K49" s="290">
        <v>0</v>
      </c>
      <c r="L49" s="290">
        <v>0</v>
      </c>
      <c r="M49" s="290">
        <v>0</v>
      </c>
      <c r="N49" s="289">
        <f t="shared" si="2"/>
        <v>1200</v>
      </c>
      <c r="O49" s="289">
        <f t="shared" si="3"/>
        <v>0</v>
      </c>
      <c r="P49" s="297"/>
    </row>
    <row r="50" spans="1:16" ht="12.75">
      <c r="A50" s="290">
        <v>41</v>
      </c>
      <c r="B50" s="290" t="s">
        <v>176</v>
      </c>
      <c r="C50" s="290">
        <v>0</v>
      </c>
      <c r="D50" s="290">
        <v>1200</v>
      </c>
      <c r="E50" s="290">
        <v>0</v>
      </c>
      <c r="F50" s="290">
        <v>0</v>
      </c>
      <c r="G50" s="290">
        <v>0</v>
      </c>
      <c r="H50" s="289">
        <f t="shared" si="1"/>
        <v>1200</v>
      </c>
      <c r="I50" s="290">
        <v>0</v>
      </c>
      <c r="J50" s="290">
        <v>1200</v>
      </c>
      <c r="K50" s="290">
        <v>0</v>
      </c>
      <c r="L50" s="290">
        <v>0</v>
      </c>
      <c r="M50" s="290">
        <v>0</v>
      </c>
      <c r="N50" s="289">
        <f t="shared" si="2"/>
        <v>1200</v>
      </c>
      <c r="O50" s="289">
        <f t="shared" si="3"/>
        <v>0</v>
      </c>
      <c r="P50" s="297"/>
    </row>
    <row r="51" spans="1:16" ht="12.75">
      <c r="A51" s="290">
        <v>42</v>
      </c>
      <c r="B51" s="290" t="s">
        <v>177</v>
      </c>
      <c r="C51" s="290">
        <v>0</v>
      </c>
      <c r="D51" s="290">
        <v>1604</v>
      </c>
      <c r="E51" s="290">
        <v>6</v>
      </c>
      <c r="F51" s="290">
        <v>0</v>
      </c>
      <c r="G51" s="290">
        <v>0</v>
      </c>
      <c r="H51" s="289">
        <f t="shared" si="1"/>
        <v>1610</v>
      </c>
      <c r="I51" s="290">
        <v>0</v>
      </c>
      <c r="J51" s="290">
        <v>1604</v>
      </c>
      <c r="K51" s="290">
        <v>6</v>
      </c>
      <c r="L51" s="290">
        <v>0</v>
      </c>
      <c r="M51" s="290">
        <v>0</v>
      </c>
      <c r="N51" s="289">
        <f t="shared" si="2"/>
        <v>1610</v>
      </c>
      <c r="O51" s="289">
        <f t="shared" si="3"/>
        <v>0</v>
      </c>
      <c r="P51" s="297"/>
    </row>
    <row r="52" spans="1:16" ht="12.75">
      <c r="A52" s="290">
        <v>43</v>
      </c>
      <c r="B52" s="290" t="s">
        <v>178</v>
      </c>
      <c r="C52" s="290">
        <v>0</v>
      </c>
      <c r="D52" s="290">
        <v>1605</v>
      </c>
      <c r="E52" s="290">
        <v>19</v>
      </c>
      <c r="F52" s="290">
        <v>0</v>
      </c>
      <c r="G52" s="290">
        <v>19</v>
      </c>
      <c r="H52" s="289">
        <f t="shared" si="1"/>
        <v>1643</v>
      </c>
      <c r="I52" s="290">
        <v>0</v>
      </c>
      <c r="J52" s="290">
        <v>1605</v>
      </c>
      <c r="K52" s="290">
        <v>19</v>
      </c>
      <c r="L52" s="290">
        <v>0</v>
      </c>
      <c r="M52" s="290">
        <v>19</v>
      </c>
      <c r="N52" s="289">
        <f t="shared" si="2"/>
        <v>1643</v>
      </c>
      <c r="O52" s="289">
        <f t="shared" si="3"/>
        <v>0</v>
      </c>
      <c r="P52" s="297"/>
    </row>
    <row r="53" spans="1:16" ht="12.75">
      <c r="A53" s="290">
        <v>44</v>
      </c>
      <c r="B53" s="290" t="s">
        <v>179</v>
      </c>
      <c r="C53" s="290">
        <v>0</v>
      </c>
      <c r="D53" s="290">
        <v>996</v>
      </c>
      <c r="E53" s="290">
        <v>0</v>
      </c>
      <c r="F53" s="290">
        <v>0</v>
      </c>
      <c r="G53" s="290">
        <v>0</v>
      </c>
      <c r="H53" s="289">
        <f t="shared" si="1"/>
        <v>996</v>
      </c>
      <c r="I53" s="290">
        <v>0</v>
      </c>
      <c r="J53" s="290">
        <v>996</v>
      </c>
      <c r="K53" s="290">
        <v>0</v>
      </c>
      <c r="L53" s="290">
        <v>0</v>
      </c>
      <c r="M53" s="290">
        <v>0</v>
      </c>
      <c r="N53" s="289">
        <f t="shared" si="2"/>
        <v>996</v>
      </c>
      <c r="O53" s="289">
        <f t="shared" si="3"/>
        <v>0</v>
      </c>
      <c r="P53" s="297"/>
    </row>
    <row r="54" spans="1:16" ht="12.75">
      <c r="A54" s="290">
        <v>45</v>
      </c>
      <c r="B54" s="290" t="s">
        <v>181</v>
      </c>
      <c r="C54" s="290">
        <v>0</v>
      </c>
      <c r="D54" s="290">
        <v>939</v>
      </c>
      <c r="E54" s="290">
        <v>2</v>
      </c>
      <c r="F54" s="290">
        <v>66</v>
      </c>
      <c r="G54" s="290">
        <v>0</v>
      </c>
      <c r="H54" s="289">
        <f t="shared" si="1"/>
        <v>1007</v>
      </c>
      <c r="I54" s="290">
        <v>0</v>
      </c>
      <c r="J54" s="290">
        <v>939</v>
      </c>
      <c r="K54" s="290">
        <v>2</v>
      </c>
      <c r="L54" s="290">
        <v>0</v>
      </c>
      <c r="M54" s="290">
        <v>0</v>
      </c>
      <c r="N54" s="289">
        <f t="shared" si="2"/>
        <v>941</v>
      </c>
      <c r="O54" s="289">
        <f t="shared" si="3"/>
        <v>66</v>
      </c>
      <c r="P54" s="297" t="s">
        <v>1298</v>
      </c>
    </row>
    <row r="55" spans="1:16" ht="12.75">
      <c r="A55" s="290">
        <v>46</v>
      </c>
      <c r="B55" s="290" t="s">
        <v>183</v>
      </c>
      <c r="C55" s="290">
        <v>0</v>
      </c>
      <c r="D55" s="290">
        <v>2177</v>
      </c>
      <c r="E55" s="290">
        <v>26</v>
      </c>
      <c r="F55" s="290">
        <v>32</v>
      </c>
      <c r="G55" s="290">
        <v>0</v>
      </c>
      <c r="H55" s="289">
        <f t="shared" si="1"/>
        <v>2235</v>
      </c>
      <c r="I55" s="290">
        <v>0</v>
      </c>
      <c r="J55" s="290">
        <v>2177</v>
      </c>
      <c r="K55" s="290">
        <v>26</v>
      </c>
      <c r="L55" s="290">
        <v>32</v>
      </c>
      <c r="M55" s="290">
        <v>0</v>
      </c>
      <c r="N55" s="289">
        <f t="shared" si="2"/>
        <v>2235</v>
      </c>
      <c r="O55" s="289">
        <f t="shared" si="3"/>
        <v>0</v>
      </c>
      <c r="P55" s="297"/>
    </row>
    <row r="56" spans="1:16" ht="12.75">
      <c r="A56" s="290">
        <v>47</v>
      </c>
      <c r="B56" s="290" t="s">
        <v>184</v>
      </c>
      <c r="C56" s="290">
        <v>6</v>
      </c>
      <c r="D56" s="290">
        <v>2714</v>
      </c>
      <c r="E56" s="290">
        <v>2</v>
      </c>
      <c r="F56" s="290">
        <v>0</v>
      </c>
      <c r="G56" s="290">
        <v>0</v>
      </c>
      <c r="H56" s="289">
        <f t="shared" si="1"/>
        <v>2722</v>
      </c>
      <c r="I56" s="290">
        <v>6</v>
      </c>
      <c r="J56" s="290">
        <v>2714</v>
      </c>
      <c r="K56" s="290">
        <v>2</v>
      </c>
      <c r="L56" s="290">
        <v>0</v>
      </c>
      <c r="M56" s="290">
        <v>0</v>
      </c>
      <c r="N56" s="289">
        <f t="shared" si="2"/>
        <v>2722</v>
      </c>
      <c r="O56" s="289">
        <f t="shared" si="3"/>
        <v>0</v>
      </c>
      <c r="P56" s="297"/>
    </row>
    <row r="57" spans="1:16" ht="12.75">
      <c r="A57" s="290">
        <v>48</v>
      </c>
      <c r="B57" s="290" t="s">
        <v>185</v>
      </c>
      <c r="C57" s="290">
        <v>0</v>
      </c>
      <c r="D57" s="290">
        <v>1049</v>
      </c>
      <c r="E57" s="290">
        <v>0</v>
      </c>
      <c r="F57" s="290">
        <v>0</v>
      </c>
      <c r="G57" s="290">
        <v>0</v>
      </c>
      <c r="H57" s="289">
        <f t="shared" si="1"/>
        <v>1049</v>
      </c>
      <c r="I57" s="290">
        <v>0</v>
      </c>
      <c r="J57" s="290">
        <v>1049</v>
      </c>
      <c r="K57" s="290">
        <v>0</v>
      </c>
      <c r="L57" s="290">
        <v>0</v>
      </c>
      <c r="M57" s="290">
        <v>0</v>
      </c>
      <c r="N57" s="289">
        <f t="shared" si="2"/>
        <v>1049</v>
      </c>
      <c r="O57" s="289">
        <f t="shared" si="3"/>
        <v>0</v>
      </c>
      <c r="P57" s="297"/>
    </row>
    <row r="58" spans="1:16" ht="38.25">
      <c r="A58" s="290">
        <v>49</v>
      </c>
      <c r="B58" s="290" t="s">
        <v>186</v>
      </c>
      <c r="C58" s="290">
        <v>0</v>
      </c>
      <c r="D58" s="290">
        <v>1367</v>
      </c>
      <c r="E58" s="290">
        <v>29</v>
      </c>
      <c r="F58" s="290">
        <v>66</v>
      </c>
      <c r="G58" s="290">
        <v>0</v>
      </c>
      <c r="H58" s="289">
        <f t="shared" si="1"/>
        <v>1462</v>
      </c>
      <c r="I58" s="290">
        <v>0</v>
      </c>
      <c r="J58" s="290">
        <v>1366</v>
      </c>
      <c r="K58" s="290">
        <v>29</v>
      </c>
      <c r="L58" s="290">
        <v>66</v>
      </c>
      <c r="M58" s="290">
        <v>0</v>
      </c>
      <c r="N58" s="289">
        <f t="shared" si="2"/>
        <v>1461</v>
      </c>
      <c r="O58" s="289">
        <f t="shared" si="3"/>
        <v>1</v>
      </c>
      <c r="P58" s="297" t="s">
        <v>1299</v>
      </c>
    </row>
    <row r="59" spans="1:16" ht="12.75">
      <c r="A59" s="290">
        <v>50</v>
      </c>
      <c r="B59" s="290" t="s">
        <v>187</v>
      </c>
      <c r="C59" s="290">
        <v>0</v>
      </c>
      <c r="D59" s="290">
        <v>671</v>
      </c>
      <c r="E59" s="290">
        <v>2</v>
      </c>
      <c r="F59" s="290">
        <v>0</v>
      </c>
      <c r="G59" s="290">
        <v>0</v>
      </c>
      <c r="H59" s="289">
        <f t="shared" si="1"/>
        <v>673</v>
      </c>
      <c r="I59" s="290">
        <v>0</v>
      </c>
      <c r="J59" s="290">
        <v>671</v>
      </c>
      <c r="K59" s="290">
        <v>2</v>
      </c>
      <c r="L59" s="290">
        <v>0</v>
      </c>
      <c r="M59" s="290">
        <v>0</v>
      </c>
      <c r="N59" s="289">
        <f t="shared" si="2"/>
        <v>673</v>
      </c>
      <c r="O59" s="289">
        <f t="shared" si="3"/>
        <v>0</v>
      </c>
      <c r="P59" s="297"/>
    </row>
    <row r="60" spans="1:16" ht="12.75">
      <c r="A60" s="290">
        <v>51</v>
      </c>
      <c r="B60" s="290" t="s">
        <v>188</v>
      </c>
      <c r="C60" s="290">
        <v>0</v>
      </c>
      <c r="D60" s="290">
        <v>1478</v>
      </c>
      <c r="E60" s="290">
        <v>7</v>
      </c>
      <c r="F60" s="290">
        <v>0</v>
      </c>
      <c r="G60" s="290">
        <v>0</v>
      </c>
      <c r="H60" s="289">
        <f t="shared" si="1"/>
        <v>1485</v>
      </c>
      <c r="I60" s="290">
        <v>0</v>
      </c>
      <c r="J60" s="290">
        <v>1478</v>
      </c>
      <c r="K60" s="290">
        <v>7</v>
      </c>
      <c r="L60" s="290">
        <v>0</v>
      </c>
      <c r="M60" s="290">
        <v>0</v>
      </c>
      <c r="N60" s="289">
        <f t="shared" si="2"/>
        <v>1485</v>
      </c>
      <c r="O60" s="289">
        <f t="shared" si="3"/>
        <v>0</v>
      </c>
      <c r="P60" s="297"/>
    </row>
    <row r="61" spans="1:16" ht="12.75">
      <c r="A61" s="290">
        <v>52</v>
      </c>
      <c r="B61" s="290" t="s">
        <v>189</v>
      </c>
      <c r="C61" s="290">
        <v>0</v>
      </c>
      <c r="D61" s="290">
        <v>1633</v>
      </c>
      <c r="E61" s="290">
        <v>4</v>
      </c>
      <c r="F61" s="290">
        <v>0</v>
      </c>
      <c r="G61" s="290">
        <v>0</v>
      </c>
      <c r="H61" s="289">
        <f t="shared" si="1"/>
        <v>1637</v>
      </c>
      <c r="I61" s="290">
        <v>0</v>
      </c>
      <c r="J61" s="290">
        <v>1628</v>
      </c>
      <c r="K61" s="290">
        <v>2</v>
      </c>
      <c r="L61" s="290">
        <v>0</v>
      </c>
      <c r="M61" s="290">
        <v>0</v>
      </c>
      <c r="N61" s="289">
        <f t="shared" si="2"/>
        <v>1630</v>
      </c>
      <c r="O61" s="289">
        <f t="shared" si="3"/>
        <v>7</v>
      </c>
      <c r="P61" s="297" t="s">
        <v>1300</v>
      </c>
    </row>
    <row r="62" spans="1:16" ht="12.75">
      <c r="A62" s="290">
        <v>53</v>
      </c>
      <c r="B62" s="290" t="s">
        <v>190</v>
      </c>
      <c r="C62" s="290">
        <v>0</v>
      </c>
      <c r="D62" s="290">
        <v>1358</v>
      </c>
      <c r="E62" s="290">
        <v>3</v>
      </c>
      <c r="F62" s="290">
        <v>0</v>
      </c>
      <c r="G62" s="290">
        <v>0</v>
      </c>
      <c r="H62" s="289">
        <f t="shared" si="1"/>
        <v>1361</v>
      </c>
      <c r="I62" s="290">
        <v>0</v>
      </c>
      <c r="J62" s="290">
        <v>1358</v>
      </c>
      <c r="K62" s="290">
        <v>3</v>
      </c>
      <c r="L62" s="290">
        <v>0</v>
      </c>
      <c r="M62" s="290">
        <v>0</v>
      </c>
      <c r="N62" s="289">
        <f t="shared" si="2"/>
        <v>1361</v>
      </c>
      <c r="O62" s="289">
        <f t="shared" si="3"/>
        <v>0</v>
      </c>
      <c r="P62" s="297"/>
    </row>
    <row r="63" spans="1:16" ht="12.75">
      <c r="A63" s="290">
        <v>54</v>
      </c>
      <c r="B63" s="290" t="s">
        <v>191</v>
      </c>
      <c r="C63" s="290">
        <v>0</v>
      </c>
      <c r="D63" s="290">
        <v>1058</v>
      </c>
      <c r="E63" s="290">
        <v>56</v>
      </c>
      <c r="F63" s="290">
        <v>0</v>
      </c>
      <c r="G63" s="290">
        <v>0</v>
      </c>
      <c r="H63" s="289">
        <f t="shared" si="1"/>
        <v>1114</v>
      </c>
      <c r="I63" s="290">
        <v>0</v>
      </c>
      <c r="J63" s="290">
        <v>1058</v>
      </c>
      <c r="K63" s="290">
        <v>56</v>
      </c>
      <c r="L63" s="290">
        <v>0</v>
      </c>
      <c r="M63" s="290">
        <v>0</v>
      </c>
      <c r="N63" s="289">
        <f t="shared" si="2"/>
        <v>1114</v>
      </c>
      <c r="O63" s="289">
        <f t="shared" si="3"/>
        <v>0</v>
      </c>
      <c r="P63" s="297"/>
    </row>
    <row r="64" spans="1:16" ht="12.75">
      <c r="A64" s="290">
        <v>55</v>
      </c>
      <c r="B64" s="290" t="s">
        <v>192</v>
      </c>
      <c r="C64" s="290">
        <v>0</v>
      </c>
      <c r="D64" s="290">
        <v>910</v>
      </c>
      <c r="E64" s="290">
        <v>5</v>
      </c>
      <c r="F64" s="290">
        <v>0</v>
      </c>
      <c r="G64" s="290">
        <v>0</v>
      </c>
      <c r="H64" s="289">
        <f t="shared" si="1"/>
        <v>915</v>
      </c>
      <c r="I64" s="290">
        <v>0</v>
      </c>
      <c r="J64" s="290">
        <v>910</v>
      </c>
      <c r="K64" s="290">
        <v>5</v>
      </c>
      <c r="L64" s="290">
        <v>0</v>
      </c>
      <c r="M64" s="290">
        <v>0</v>
      </c>
      <c r="N64" s="289">
        <f t="shared" si="2"/>
        <v>915</v>
      </c>
      <c r="O64" s="289">
        <f t="shared" si="3"/>
        <v>0</v>
      </c>
      <c r="P64" s="297"/>
    </row>
    <row r="65" spans="1:16" ht="12.75">
      <c r="A65" s="290">
        <v>56</v>
      </c>
      <c r="B65" s="290" t="s">
        <v>193</v>
      </c>
      <c r="C65" s="290">
        <v>0</v>
      </c>
      <c r="D65" s="290">
        <v>1611</v>
      </c>
      <c r="E65" s="290">
        <v>0</v>
      </c>
      <c r="F65" s="290">
        <v>20</v>
      </c>
      <c r="G65" s="290">
        <v>0</v>
      </c>
      <c r="H65" s="289">
        <f t="shared" si="1"/>
        <v>1631</v>
      </c>
      <c r="I65" s="290">
        <v>0</v>
      </c>
      <c r="J65" s="290">
        <v>1611</v>
      </c>
      <c r="K65" s="290">
        <v>0</v>
      </c>
      <c r="L65" s="290">
        <v>20</v>
      </c>
      <c r="M65" s="290">
        <v>0</v>
      </c>
      <c r="N65" s="289">
        <f t="shared" si="2"/>
        <v>1631</v>
      </c>
      <c r="O65" s="289">
        <f t="shared" si="3"/>
        <v>0</v>
      </c>
      <c r="P65" s="297"/>
    </row>
    <row r="66" spans="1:16" ht="12.75">
      <c r="A66" s="290">
        <v>57</v>
      </c>
      <c r="B66" s="290" t="s">
        <v>194</v>
      </c>
      <c r="C66" s="290">
        <v>0</v>
      </c>
      <c r="D66" s="290">
        <v>1200</v>
      </c>
      <c r="E66" s="290">
        <v>0</v>
      </c>
      <c r="F66" s="290">
        <v>0</v>
      </c>
      <c r="G66" s="290">
        <v>0</v>
      </c>
      <c r="H66" s="289">
        <f t="shared" si="1"/>
        <v>1200</v>
      </c>
      <c r="I66" s="290">
        <v>0</v>
      </c>
      <c r="J66" s="290">
        <v>1200</v>
      </c>
      <c r="K66" s="290">
        <v>0</v>
      </c>
      <c r="L66" s="290">
        <v>0</v>
      </c>
      <c r="M66" s="290">
        <v>0</v>
      </c>
      <c r="N66" s="289">
        <f t="shared" si="2"/>
        <v>1200</v>
      </c>
      <c r="O66" s="289">
        <f t="shared" si="3"/>
        <v>0</v>
      </c>
      <c r="P66" s="297"/>
    </row>
    <row r="67" spans="1:16" ht="12.75">
      <c r="A67" s="290">
        <v>58</v>
      </c>
      <c r="B67" s="290" t="s">
        <v>195</v>
      </c>
      <c r="C67" s="290">
        <v>0</v>
      </c>
      <c r="D67" s="290">
        <v>880</v>
      </c>
      <c r="E67" s="290">
        <v>5</v>
      </c>
      <c r="F67" s="290">
        <v>0</v>
      </c>
      <c r="G67" s="290">
        <v>0</v>
      </c>
      <c r="H67" s="289">
        <f t="shared" si="1"/>
        <v>885</v>
      </c>
      <c r="I67" s="290">
        <v>0</v>
      </c>
      <c r="J67" s="290">
        <v>880</v>
      </c>
      <c r="K67" s="290">
        <v>5</v>
      </c>
      <c r="L67" s="290">
        <v>0</v>
      </c>
      <c r="M67" s="290">
        <v>0</v>
      </c>
      <c r="N67" s="289">
        <f t="shared" si="2"/>
        <v>885</v>
      </c>
      <c r="O67" s="289">
        <f t="shared" si="3"/>
        <v>0</v>
      </c>
      <c r="P67" s="297"/>
    </row>
    <row r="68" spans="1:16" ht="12.75">
      <c r="A68" s="290">
        <v>59</v>
      </c>
      <c r="B68" s="290" t="s">
        <v>196</v>
      </c>
      <c r="C68" s="290">
        <v>0</v>
      </c>
      <c r="D68" s="290">
        <v>1230</v>
      </c>
      <c r="E68" s="290">
        <v>0</v>
      </c>
      <c r="F68" s="290">
        <v>0</v>
      </c>
      <c r="G68" s="290">
        <v>0</v>
      </c>
      <c r="H68" s="289">
        <f t="shared" si="1"/>
        <v>1230</v>
      </c>
      <c r="I68" s="290">
        <v>0</v>
      </c>
      <c r="J68" s="290">
        <v>1230</v>
      </c>
      <c r="K68" s="290">
        <v>0</v>
      </c>
      <c r="L68" s="290">
        <v>0</v>
      </c>
      <c r="M68" s="290">
        <v>0</v>
      </c>
      <c r="N68" s="289">
        <f t="shared" si="2"/>
        <v>1230</v>
      </c>
      <c r="O68" s="289">
        <f t="shared" si="3"/>
        <v>0</v>
      </c>
      <c r="P68" s="297"/>
    </row>
    <row r="69" spans="1:16" ht="12.75">
      <c r="A69" s="290">
        <v>60</v>
      </c>
      <c r="B69" s="290" t="s">
        <v>197</v>
      </c>
      <c r="C69" s="290">
        <v>1</v>
      </c>
      <c r="D69" s="290">
        <v>2039</v>
      </c>
      <c r="E69" s="290">
        <v>6</v>
      </c>
      <c r="F69" s="290">
        <v>0</v>
      </c>
      <c r="G69" s="290">
        <v>0</v>
      </c>
      <c r="H69" s="289">
        <f t="shared" si="1"/>
        <v>2046</v>
      </c>
      <c r="I69" s="290">
        <v>1</v>
      </c>
      <c r="J69" s="290">
        <v>2039</v>
      </c>
      <c r="K69" s="290">
        <v>6</v>
      </c>
      <c r="L69" s="290">
        <v>0</v>
      </c>
      <c r="M69" s="290">
        <v>0</v>
      </c>
      <c r="N69" s="289">
        <f t="shared" si="2"/>
        <v>2046</v>
      </c>
      <c r="O69" s="289">
        <f t="shared" si="3"/>
        <v>0</v>
      </c>
      <c r="P69" s="297"/>
    </row>
    <row r="70" spans="1:16" ht="12.75">
      <c r="A70" s="290">
        <v>61</v>
      </c>
      <c r="B70" s="290" t="s">
        <v>198</v>
      </c>
      <c r="C70" s="290">
        <v>0</v>
      </c>
      <c r="D70" s="290">
        <v>1975</v>
      </c>
      <c r="E70" s="290">
        <v>9</v>
      </c>
      <c r="F70" s="290">
        <v>0</v>
      </c>
      <c r="G70" s="290">
        <v>3</v>
      </c>
      <c r="H70" s="289">
        <f t="shared" si="1"/>
        <v>1987</v>
      </c>
      <c r="I70" s="290">
        <v>0</v>
      </c>
      <c r="J70" s="290">
        <v>1975</v>
      </c>
      <c r="K70" s="290">
        <v>9</v>
      </c>
      <c r="L70" s="290">
        <v>0</v>
      </c>
      <c r="M70" s="290">
        <v>3</v>
      </c>
      <c r="N70" s="289">
        <f t="shared" si="2"/>
        <v>1987</v>
      </c>
      <c r="O70" s="289">
        <f t="shared" si="3"/>
        <v>0</v>
      </c>
      <c r="P70" s="297"/>
    </row>
    <row r="71" spans="1:16" ht="12.75">
      <c r="A71" s="290">
        <v>62</v>
      </c>
      <c r="B71" s="290" t="s">
        <v>199</v>
      </c>
      <c r="C71" s="290">
        <v>0</v>
      </c>
      <c r="D71" s="290">
        <v>1295</v>
      </c>
      <c r="E71" s="290">
        <v>0</v>
      </c>
      <c r="F71" s="290">
        <v>67</v>
      </c>
      <c r="G71" s="290">
        <v>2</v>
      </c>
      <c r="H71" s="289">
        <f t="shared" si="1"/>
        <v>1364</v>
      </c>
      <c r="I71" s="290">
        <v>0</v>
      </c>
      <c r="J71" s="290">
        <v>1295</v>
      </c>
      <c r="K71" s="290">
        <v>0</v>
      </c>
      <c r="L71" s="290">
        <v>67</v>
      </c>
      <c r="M71" s="290">
        <v>2</v>
      </c>
      <c r="N71" s="289">
        <f t="shared" si="2"/>
        <v>1364</v>
      </c>
      <c r="O71" s="289">
        <f t="shared" si="3"/>
        <v>0</v>
      </c>
      <c r="P71" s="297"/>
    </row>
    <row r="72" spans="1:16" ht="12.75">
      <c r="A72" s="290">
        <v>63</v>
      </c>
      <c r="B72" s="290" t="s">
        <v>200</v>
      </c>
      <c r="C72" s="290">
        <v>0</v>
      </c>
      <c r="D72" s="290">
        <v>1355</v>
      </c>
      <c r="E72" s="290">
        <v>7</v>
      </c>
      <c r="F72" s="290">
        <v>0</v>
      </c>
      <c r="G72" s="290">
        <v>1</v>
      </c>
      <c r="H72" s="289">
        <f t="shared" si="1"/>
        <v>1363</v>
      </c>
      <c r="I72" s="290">
        <v>0</v>
      </c>
      <c r="J72" s="290">
        <v>1355</v>
      </c>
      <c r="K72" s="290">
        <v>7</v>
      </c>
      <c r="L72" s="290">
        <v>0</v>
      </c>
      <c r="M72" s="290">
        <v>1</v>
      </c>
      <c r="N72" s="289">
        <f t="shared" si="2"/>
        <v>1363</v>
      </c>
      <c r="O72" s="289">
        <f t="shared" si="3"/>
        <v>0</v>
      </c>
      <c r="P72" s="297"/>
    </row>
    <row r="73" spans="1:16" ht="12.75">
      <c r="A73" s="290">
        <v>64</v>
      </c>
      <c r="B73" s="290" t="s">
        <v>201</v>
      </c>
      <c r="C73" s="290">
        <v>0</v>
      </c>
      <c r="D73" s="290">
        <v>1075</v>
      </c>
      <c r="E73" s="290">
        <v>0</v>
      </c>
      <c r="F73" s="290">
        <v>0</v>
      </c>
      <c r="G73" s="290">
        <v>0</v>
      </c>
      <c r="H73" s="289">
        <f t="shared" si="1"/>
        <v>1075</v>
      </c>
      <c r="I73" s="290">
        <v>0</v>
      </c>
      <c r="J73" s="290">
        <v>1075</v>
      </c>
      <c r="K73" s="290">
        <v>0</v>
      </c>
      <c r="L73" s="290">
        <v>0</v>
      </c>
      <c r="M73" s="290">
        <v>0</v>
      </c>
      <c r="N73" s="289">
        <f t="shared" si="2"/>
        <v>1075</v>
      </c>
      <c r="O73" s="289">
        <f t="shared" si="3"/>
        <v>0</v>
      </c>
      <c r="P73" s="297"/>
    </row>
    <row r="74" spans="1:16" ht="12.75">
      <c r="A74" s="290">
        <v>65</v>
      </c>
      <c r="B74" s="290" t="s">
        <v>202</v>
      </c>
      <c r="C74" s="290">
        <v>0</v>
      </c>
      <c r="D74" s="290">
        <v>2292</v>
      </c>
      <c r="E74" s="290">
        <v>0</v>
      </c>
      <c r="F74" s="290">
        <v>0</v>
      </c>
      <c r="G74" s="290">
        <v>0</v>
      </c>
      <c r="H74" s="289">
        <f t="shared" si="1"/>
        <v>2292</v>
      </c>
      <c r="I74" s="290">
        <v>0</v>
      </c>
      <c r="J74" s="290">
        <v>2292</v>
      </c>
      <c r="K74" s="290">
        <v>0</v>
      </c>
      <c r="L74" s="290">
        <v>0</v>
      </c>
      <c r="M74" s="290">
        <v>0</v>
      </c>
      <c r="N74" s="289">
        <f t="shared" si="2"/>
        <v>2292</v>
      </c>
      <c r="O74" s="289">
        <f t="shared" si="3"/>
        <v>0</v>
      </c>
      <c r="P74" s="297"/>
    </row>
    <row r="75" spans="1:16" ht="25.5">
      <c r="A75" s="290">
        <v>66</v>
      </c>
      <c r="B75" s="290" t="s">
        <v>203</v>
      </c>
      <c r="C75" s="290">
        <v>0</v>
      </c>
      <c r="D75" s="290">
        <v>887</v>
      </c>
      <c r="E75" s="290">
        <v>0</v>
      </c>
      <c r="F75" s="290">
        <v>0</v>
      </c>
      <c r="G75" s="290">
        <v>1</v>
      </c>
      <c r="H75" s="289">
        <f t="shared" si="1"/>
        <v>888</v>
      </c>
      <c r="I75" s="290">
        <v>0</v>
      </c>
      <c r="J75" s="290">
        <v>887</v>
      </c>
      <c r="K75" s="290">
        <v>0</v>
      </c>
      <c r="L75" s="290">
        <v>0</v>
      </c>
      <c r="M75" s="290">
        <v>0</v>
      </c>
      <c r="N75" s="289">
        <f t="shared" si="2"/>
        <v>887</v>
      </c>
      <c r="O75" s="289">
        <f t="shared" si="3"/>
        <v>1</v>
      </c>
      <c r="P75" s="297" t="s">
        <v>1301</v>
      </c>
    </row>
    <row r="76" spans="1:16" ht="12.75">
      <c r="A76" s="290">
        <v>67</v>
      </c>
      <c r="B76" s="290" t="s">
        <v>204</v>
      </c>
      <c r="C76" s="290">
        <v>0</v>
      </c>
      <c r="D76" s="290">
        <v>1924</v>
      </c>
      <c r="E76" s="290">
        <v>1</v>
      </c>
      <c r="F76" s="290">
        <v>0</v>
      </c>
      <c r="G76" s="290">
        <v>0</v>
      </c>
      <c r="H76" s="289">
        <f t="shared" si="1"/>
        <v>1925</v>
      </c>
      <c r="I76" s="290">
        <v>0</v>
      </c>
      <c r="J76" s="290">
        <v>1924</v>
      </c>
      <c r="K76" s="290">
        <v>1</v>
      </c>
      <c r="L76" s="290">
        <v>0</v>
      </c>
      <c r="M76" s="290">
        <v>0</v>
      </c>
      <c r="N76" s="289">
        <f t="shared" si="2"/>
        <v>1925</v>
      </c>
      <c r="O76" s="289">
        <f t="shared" si="3"/>
        <v>0</v>
      </c>
      <c r="P76" s="297"/>
    </row>
    <row r="77" spans="1:16" ht="12.75">
      <c r="A77" s="290">
        <v>68</v>
      </c>
      <c r="B77" s="290" t="s">
        <v>205</v>
      </c>
      <c r="C77" s="290">
        <v>0</v>
      </c>
      <c r="D77" s="290">
        <v>3013</v>
      </c>
      <c r="E77" s="290">
        <v>7</v>
      </c>
      <c r="F77" s="290">
        <v>0</v>
      </c>
      <c r="G77" s="290">
        <v>0</v>
      </c>
      <c r="H77" s="289">
        <f t="shared" si="1"/>
        <v>3020</v>
      </c>
      <c r="I77" s="290">
        <v>0</v>
      </c>
      <c r="J77" s="290">
        <v>3013</v>
      </c>
      <c r="K77" s="290">
        <v>7</v>
      </c>
      <c r="L77" s="290">
        <v>0</v>
      </c>
      <c r="M77" s="290">
        <v>0</v>
      </c>
      <c r="N77" s="289">
        <f t="shared" si="2"/>
        <v>3020</v>
      </c>
      <c r="O77" s="289">
        <f t="shared" si="3"/>
        <v>0</v>
      </c>
      <c r="P77" s="297"/>
    </row>
    <row r="78" spans="1:16" ht="12.75">
      <c r="A78" s="290">
        <v>69</v>
      </c>
      <c r="B78" s="290" t="s">
        <v>206</v>
      </c>
      <c r="C78" s="290">
        <v>5</v>
      </c>
      <c r="D78" s="290">
        <v>1804</v>
      </c>
      <c r="E78" s="290">
        <v>2</v>
      </c>
      <c r="F78" s="290">
        <v>0</v>
      </c>
      <c r="G78" s="290">
        <v>0</v>
      </c>
      <c r="H78" s="289">
        <f t="shared" si="1"/>
        <v>1811</v>
      </c>
      <c r="I78" s="290">
        <v>5</v>
      </c>
      <c r="J78" s="290">
        <v>1804</v>
      </c>
      <c r="K78" s="290">
        <v>2</v>
      </c>
      <c r="L78" s="290">
        <v>0</v>
      </c>
      <c r="M78" s="290">
        <v>0</v>
      </c>
      <c r="N78" s="289">
        <f t="shared" si="2"/>
        <v>1811</v>
      </c>
      <c r="O78" s="289">
        <f t="shared" si="3"/>
        <v>0</v>
      </c>
      <c r="P78" s="297"/>
    </row>
    <row r="79" spans="1:16" ht="12.75">
      <c r="A79" s="290">
        <v>70</v>
      </c>
      <c r="B79" s="290" t="s">
        <v>207</v>
      </c>
      <c r="C79" s="290">
        <v>0</v>
      </c>
      <c r="D79" s="290">
        <v>1730</v>
      </c>
      <c r="E79" s="290">
        <v>0</v>
      </c>
      <c r="F79" s="290">
        <v>0</v>
      </c>
      <c r="G79" s="290">
        <v>0</v>
      </c>
      <c r="H79" s="289">
        <f t="shared" si="1"/>
        <v>1730</v>
      </c>
      <c r="I79" s="290">
        <v>0</v>
      </c>
      <c r="J79" s="290">
        <v>1730</v>
      </c>
      <c r="K79" s="290">
        <v>0</v>
      </c>
      <c r="L79" s="290">
        <v>0</v>
      </c>
      <c r="M79" s="290">
        <v>0</v>
      </c>
      <c r="N79" s="289">
        <f t="shared" si="2"/>
        <v>1730</v>
      </c>
      <c r="O79" s="289">
        <f t="shared" si="3"/>
        <v>0</v>
      </c>
      <c r="P79" s="297"/>
    </row>
    <row r="80" spans="1:16" ht="12.75">
      <c r="A80" s="290">
        <v>71</v>
      </c>
      <c r="B80" s="290" t="s">
        <v>208</v>
      </c>
      <c r="C80" s="290">
        <v>0</v>
      </c>
      <c r="D80" s="290">
        <v>2305</v>
      </c>
      <c r="E80" s="290">
        <v>4</v>
      </c>
      <c r="F80" s="290">
        <v>0</v>
      </c>
      <c r="G80" s="290">
        <v>0</v>
      </c>
      <c r="H80" s="289">
        <f t="shared" si="1"/>
        <v>2309</v>
      </c>
      <c r="I80" s="290">
        <v>0</v>
      </c>
      <c r="J80" s="290">
        <v>2305</v>
      </c>
      <c r="K80" s="290">
        <v>4</v>
      </c>
      <c r="L80" s="290">
        <v>0</v>
      </c>
      <c r="M80" s="290">
        <v>0</v>
      </c>
      <c r="N80" s="289">
        <f t="shared" si="2"/>
        <v>2309</v>
      </c>
      <c r="O80" s="289">
        <f t="shared" si="3"/>
        <v>0</v>
      </c>
      <c r="P80" s="297"/>
    </row>
    <row r="81" spans="1:16" ht="12.75">
      <c r="A81" s="290">
        <v>72</v>
      </c>
      <c r="B81" s="290" t="s">
        <v>209</v>
      </c>
      <c r="C81" s="290">
        <v>0</v>
      </c>
      <c r="D81" s="290">
        <v>1013</v>
      </c>
      <c r="E81" s="290">
        <v>12</v>
      </c>
      <c r="F81" s="290">
        <v>0</v>
      </c>
      <c r="G81" s="290">
        <v>0</v>
      </c>
      <c r="H81" s="289">
        <f t="shared" si="1"/>
        <v>1025</v>
      </c>
      <c r="I81" s="290">
        <v>0</v>
      </c>
      <c r="J81" s="290">
        <v>1013</v>
      </c>
      <c r="K81" s="290">
        <v>12</v>
      </c>
      <c r="L81" s="290">
        <v>0</v>
      </c>
      <c r="M81" s="290">
        <v>0</v>
      </c>
      <c r="N81" s="289">
        <f t="shared" si="2"/>
        <v>1025</v>
      </c>
      <c r="O81" s="289">
        <f t="shared" si="3"/>
        <v>0</v>
      </c>
      <c r="P81" s="297"/>
    </row>
    <row r="82" spans="1:16" ht="12.75">
      <c r="A82" s="290">
        <v>73</v>
      </c>
      <c r="B82" s="290" t="s">
        <v>210</v>
      </c>
      <c r="C82" s="290">
        <v>0</v>
      </c>
      <c r="D82" s="290">
        <v>1046</v>
      </c>
      <c r="E82" s="290">
        <v>0</v>
      </c>
      <c r="F82" s="290">
        <v>0</v>
      </c>
      <c r="G82" s="290">
        <v>3</v>
      </c>
      <c r="H82" s="289">
        <f t="shared" si="1"/>
        <v>1049</v>
      </c>
      <c r="I82" s="290">
        <v>0</v>
      </c>
      <c r="J82" s="290">
        <v>1046</v>
      </c>
      <c r="K82" s="290">
        <v>0</v>
      </c>
      <c r="L82" s="290">
        <v>0</v>
      </c>
      <c r="M82" s="290">
        <v>3</v>
      </c>
      <c r="N82" s="289">
        <f t="shared" si="2"/>
        <v>1049</v>
      </c>
      <c r="O82" s="289">
        <f t="shared" si="3"/>
        <v>0</v>
      </c>
      <c r="P82" s="297"/>
    </row>
    <row r="83" spans="1:16" ht="12.75">
      <c r="A83" s="290">
        <v>74</v>
      </c>
      <c r="B83" s="290" t="s">
        <v>211</v>
      </c>
      <c r="C83" s="290">
        <v>0</v>
      </c>
      <c r="D83" s="290">
        <v>427</v>
      </c>
      <c r="E83" s="290">
        <v>2</v>
      </c>
      <c r="F83" s="290">
        <v>0</v>
      </c>
      <c r="G83" s="290">
        <v>0</v>
      </c>
      <c r="H83" s="289">
        <f t="shared" si="1"/>
        <v>429</v>
      </c>
      <c r="I83" s="290">
        <v>0</v>
      </c>
      <c r="J83" s="290">
        <v>427</v>
      </c>
      <c r="K83" s="290">
        <v>2</v>
      </c>
      <c r="L83" s="290">
        <v>0</v>
      </c>
      <c r="M83" s="290">
        <v>0</v>
      </c>
      <c r="N83" s="289">
        <f t="shared" si="2"/>
        <v>429</v>
      </c>
      <c r="O83" s="289">
        <f t="shared" si="3"/>
        <v>0</v>
      </c>
      <c r="P83" s="297"/>
    </row>
    <row r="84" spans="1:16" ht="12.75">
      <c r="A84" s="290">
        <v>75</v>
      </c>
      <c r="B84" s="290" t="s">
        <v>212</v>
      </c>
      <c r="C84" s="290">
        <v>0</v>
      </c>
      <c r="D84" s="290">
        <v>537</v>
      </c>
      <c r="E84" s="290">
        <v>1</v>
      </c>
      <c r="F84" s="290">
        <v>0</v>
      </c>
      <c r="G84" s="290">
        <v>0</v>
      </c>
      <c r="H84" s="289">
        <f t="shared" si="1"/>
        <v>538</v>
      </c>
      <c r="I84" s="290">
        <v>0</v>
      </c>
      <c r="J84" s="290">
        <v>537</v>
      </c>
      <c r="K84" s="290">
        <v>1</v>
      </c>
      <c r="L84" s="290">
        <v>0</v>
      </c>
      <c r="M84" s="290">
        <v>0</v>
      </c>
      <c r="N84" s="289">
        <f t="shared" si="2"/>
        <v>538</v>
      </c>
      <c r="O84" s="289">
        <f t="shared" si="3"/>
        <v>0</v>
      </c>
      <c r="P84" s="297"/>
    </row>
    <row r="85" spans="1:16" ht="12.75">
      <c r="A85" s="286" t="s">
        <v>213</v>
      </c>
      <c r="B85" s="286"/>
      <c r="C85" s="286"/>
      <c r="D85" s="286"/>
      <c r="E85" s="286"/>
      <c r="F85" s="286"/>
      <c r="G85" s="286"/>
      <c r="H85" s="286"/>
      <c r="I85" s="286"/>
      <c r="J85" s="286"/>
      <c r="K85" s="286"/>
      <c r="L85" s="286"/>
      <c r="M85" s="286"/>
      <c r="N85" s="286"/>
      <c r="O85" s="286"/>
      <c r="P85" s="286"/>
    </row>
    <row r="86" spans="1:16" ht="12.75">
      <c r="A86" s="286" t="s">
        <v>214</v>
      </c>
      <c r="B86" s="286"/>
      <c r="C86" s="286"/>
      <c r="D86" s="286"/>
      <c r="E86" s="286"/>
      <c r="F86" s="286"/>
      <c r="G86" s="286"/>
      <c r="H86" s="286"/>
      <c r="I86" s="286"/>
      <c r="J86" s="286"/>
      <c r="K86" s="286"/>
      <c r="L86" s="286"/>
      <c r="M86" s="286"/>
      <c r="N86" s="286"/>
      <c r="O86" s="286"/>
      <c r="P86" s="286"/>
    </row>
    <row r="87" spans="1:16" ht="12.75">
      <c r="A87" s="286" t="s">
        <v>215</v>
      </c>
      <c r="B87" s="286"/>
      <c r="C87" s="286"/>
      <c r="D87" s="286"/>
      <c r="E87" s="286"/>
      <c r="F87" s="286"/>
      <c r="G87" s="286"/>
      <c r="H87" s="286"/>
      <c r="I87" s="286"/>
      <c r="J87" s="286"/>
      <c r="K87" s="286"/>
      <c r="L87" s="286"/>
      <c r="M87" s="286"/>
      <c r="N87" s="286"/>
      <c r="O87" s="286"/>
      <c r="P87" s="286"/>
    </row>
    <row r="88" spans="1:16" ht="12.75">
      <c r="A88" s="286" t="s">
        <v>216</v>
      </c>
      <c r="B88" s="286"/>
      <c r="C88" s="286"/>
      <c r="D88" s="286"/>
      <c r="E88" s="286"/>
      <c r="F88" s="286"/>
      <c r="G88" s="286"/>
      <c r="H88" s="286"/>
      <c r="I88" s="286"/>
      <c r="J88" s="286"/>
      <c r="K88" s="286"/>
      <c r="L88" s="286"/>
      <c r="M88" s="286"/>
      <c r="N88" s="286"/>
      <c r="O88" s="286"/>
      <c r="P88" s="286"/>
    </row>
    <row r="89" spans="1:16" ht="12.75">
      <c r="A89" s="286" t="s">
        <v>217</v>
      </c>
      <c r="B89" s="286"/>
      <c r="C89" s="286"/>
      <c r="D89" s="286"/>
      <c r="E89" s="286"/>
      <c r="F89" s="286"/>
      <c r="G89" s="286"/>
      <c r="H89" s="286"/>
      <c r="I89" s="286"/>
      <c r="J89" s="286"/>
      <c r="K89" s="286"/>
      <c r="L89" s="286"/>
      <c r="M89" s="286"/>
      <c r="N89" s="286"/>
      <c r="O89" s="286"/>
      <c r="P89" s="286"/>
    </row>
    <row r="90" spans="1:16" ht="12.75">
      <c r="A90" s="286"/>
      <c r="B90" s="286"/>
      <c r="C90" s="286"/>
      <c r="D90" s="286"/>
      <c r="E90" s="286"/>
      <c r="F90" s="286"/>
      <c r="G90" s="286"/>
      <c r="H90" s="286"/>
      <c r="I90" s="286"/>
      <c r="J90" s="286"/>
      <c r="K90" s="286"/>
      <c r="L90" s="286"/>
      <c r="M90" s="286"/>
      <c r="N90" s="286"/>
      <c r="O90" s="286"/>
      <c r="P90" s="286"/>
    </row>
    <row r="91" spans="1:16" ht="12.75">
      <c r="A91" s="286"/>
      <c r="B91" s="286"/>
      <c r="C91" s="286"/>
      <c r="D91" s="286"/>
      <c r="E91" s="286"/>
      <c r="F91" s="286"/>
      <c r="G91" s="286"/>
      <c r="H91" s="286"/>
      <c r="I91" s="286"/>
      <c r="J91" s="286"/>
      <c r="K91" s="286"/>
      <c r="L91" s="286"/>
      <c r="M91" s="286"/>
      <c r="N91" s="286"/>
      <c r="O91" s="286"/>
      <c r="P91" s="286"/>
    </row>
    <row r="92" spans="1:16" ht="12.75">
      <c r="A92" s="286"/>
      <c r="B92" s="286"/>
      <c r="C92" s="286"/>
      <c r="D92" s="286"/>
      <c r="E92" s="286"/>
      <c r="F92" s="286"/>
      <c r="G92" s="286"/>
      <c r="H92" s="286"/>
      <c r="I92" s="286"/>
      <c r="J92" s="286"/>
      <c r="K92" s="286"/>
      <c r="L92" s="286"/>
      <c r="M92" s="286"/>
      <c r="N92" s="286"/>
      <c r="O92" s="286"/>
      <c r="P92" s="286"/>
    </row>
    <row r="93" spans="1:16" ht="12.75"/>
    <row r="94" spans="1:16" ht="12.75">
      <c r="A94" s="197" t="str">
        <f>'AT-1'!A46</f>
        <v>Date:</v>
      </c>
      <c r="M94" s="294"/>
      <c r="N94" s="294" t="str">
        <f>'AT-1'!J46</f>
        <v>(Signature)</v>
      </c>
    </row>
    <row r="95" spans="1:16" ht="12.75">
      <c r="A95" s="197" t="str">
        <f>'AT-1'!A47</f>
        <v>Place: LUCKNOW</v>
      </c>
      <c r="M95" s="294"/>
      <c r="N95" s="294" t="str">
        <f>'AT-1'!J47</f>
        <v>Secretary Basic Education Department</v>
      </c>
    </row>
    <row r="96" spans="1:16" ht="12.75">
      <c r="M96" s="294" t="str">
        <f>'AT-1'!I48</f>
        <v>Seal:</v>
      </c>
      <c r="N96" s="294"/>
    </row>
  </sheetData>
  <mergeCells count="10">
    <mergeCell ref="A3:P3"/>
    <mergeCell ref="A2:P2"/>
    <mergeCell ref="E1:L1"/>
    <mergeCell ref="A4:P4"/>
    <mergeCell ref="P6:P7"/>
    <mergeCell ref="O6:O7"/>
    <mergeCell ref="B6:B7"/>
    <mergeCell ref="C6:H6"/>
    <mergeCell ref="I6:N6"/>
    <mergeCell ref="A6:A7"/>
  </mergeCells>
  <printOptions horizontalCentered="1"/>
  <pageMargins left="0.59055118110236227" right="0.59055118110236227" top="0.78740157480314965" bottom="0.59055118110236227" header="0.78740157480314965" footer="0.39370078740157483"/>
  <pageSetup paperSize="9" scale="81" fitToHeight="0" pageOrder="overThenDown" orientation="landscape" cellComments="atEnd" r:id="rId1"/>
  <headerFooter>
    <oddFooter>&amp;R&amp;P of &amp;N</oddFooter>
  </headerFooter>
</worksheet>
</file>

<file path=xl/worksheets/sheet60.xml><?xml version="1.0" encoding="utf-8"?>
<worksheet xmlns="http://schemas.openxmlformats.org/spreadsheetml/2006/main" xmlns:r="http://schemas.openxmlformats.org/officeDocument/2006/relationships">
  <sheetPr>
    <tabColor rgb="FF00B050"/>
    <outlinePr summaryBelow="0" summaryRight="0"/>
    <pageSetUpPr fitToPage="1"/>
  </sheetPr>
  <dimension ref="A1:W92"/>
  <sheetViews>
    <sheetView view="pageBreakPreview" zoomScaleSheetLayoutView="100" workbookViewId="0">
      <pane xSplit="2" ySplit="10" topLeftCell="C11" activePane="bottomRight" state="frozen"/>
      <selection activeCell="D42" sqref="D42:F43"/>
      <selection pane="topRight" activeCell="D42" sqref="D42:F43"/>
      <selection pane="bottomLeft" activeCell="D42" sqref="D42:F43"/>
      <selection pane="bottomRight" activeCell="S88" sqref="S88"/>
    </sheetView>
  </sheetViews>
  <sheetFormatPr defaultColWidth="14.42578125" defaultRowHeight="15.75" customHeight="1"/>
  <cols>
    <col min="1" max="1" width="6.7109375" style="529" customWidth="1"/>
    <col min="2" max="2" width="21.7109375" style="529" bestFit="1" customWidth="1"/>
    <col min="3" max="3" width="7.85546875" style="529" customWidth="1"/>
    <col min="4" max="6" width="8.5703125" style="529" customWidth="1"/>
    <col min="7" max="7" width="7.85546875" style="529" customWidth="1"/>
    <col min="8" max="10" width="8.5703125" style="529" customWidth="1"/>
    <col min="11" max="11" width="7.85546875" style="529" customWidth="1"/>
    <col min="12" max="14" width="8.5703125" style="529" customWidth="1"/>
    <col min="15" max="15" width="7.85546875" style="529" customWidth="1"/>
    <col min="16" max="18" width="8.5703125" style="529" customWidth="1"/>
    <col min="19" max="19" width="7.85546875" style="529" customWidth="1"/>
    <col min="20" max="22" width="8.5703125" style="529" customWidth="1"/>
    <col min="23" max="16384" width="14.42578125" style="529"/>
  </cols>
  <sheetData>
    <row r="1" spans="1:23" ht="12.75">
      <c r="Q1" s="598"/>
      <c r="V1" s="487" t="s">
        <v>1227</v>
      </c>
    </row>
    <row r="2" spans="1:23" ht="12.75">
      <c r="A2" s="701" t="str">
        <f>'AT-2-S1 BUDGET'!A2</f>
        <v>[Mid Day Meal Scheme, U.P.]</v>
      </c>
      <c r="B2" s="701"/>
      <c r="C2" s="701"/>
      <c r="D2" s="701"/>
      <c r="E2" s="701"/>
      <c r="F2" s="701"/>
      <c r="G2" s="701"/>
      <c r="H2" s="701"/>
      <c r="I2" s="701"/>
      <c r="J2" s="701"/>
      <c r="K2" s="701"/>
      <c r="L2" s="701"/>
      <c r="M2" s="701"/>
      <c r="N2" s="701"/>
      <c r="O2" s="701"/>
      <c r="P2" s="701"/>
      <c r="Q2" s="701"/>
      <c r="R2" s="701"/>
      <c r="S2" s="701"/>
      <c r="T2" s="701"/>
      <c r="U2" s="701"/>
      <c r="V2" s="701"/>
    </row>
    <row r="3" spans="1:23" ht="23.25">
      <c r="A3" s="704" t="str">
        <f>'AT-2-S1 BUDGET'!A3</f>
        <v>Annual Work Plan and Budget 2019-20</v>
      </c>
      <c r="B3" s="704"/>
      <c r="C3" s="704"/>
      <c r="D3" s="704"/>
      <c r="E3" s="704"/>
      <c r="F3" s="704"/>
      <c r="G3" s="704"/>
      <c r="H3" s="704"/>
      <c r="I3" s="704"/>
      <c r="J3" s="704"/>
      <c r="K3" s="704"/>
      <c r="L3" s="704"/>
      <c r="M3" s="704"/>
      <c r="N3" s="704"/>
      <c r="O3" s="704"/>
      <c r="P3" s="704"/>
      <c r="Q3" s="704"/>
      <c r="R3" s="704"/>
      <c r="S3" s="704"/>
      <c r="T3" s="704"/>
      <c r="U3" s="704"/>
      <c r="V3" s="704"/>
    </row>
    <row r="4" spans="1:23" ht="12.75">
      <c r="A4" s="715" t="s">
        <v>1226</v>
      </c>
      <c r="B4" s="715"/>
      <c r="C4" s="715"/>
      <c r="D4" s="715"/>
      <c r="E4" s="715"/>
      <c r="F4" s="715"/>
      <c r="G4" s="715"/>
      <c r="H4" s="715"/>
      <c r="I4" s="715"/>
      <c r="J4" s="715"/>
      <c r="K4" s="715"/>
      <c r="L4" s="715"/>
      <c r="M4" s="715"/>
      <c r="N4" s="715"/>
      <c r="O4" s="715"/>
      <c r="P4" s="715"/>
      <c r="Q4" s="715"/>
      <c r="R4" s="715"/>
      <c r="S4" s="715"/>
      <c r="T4" s="715"/>
      <c r="U4" s="715"/>
      <c r="V4" s="715"/>
    </row>
    <row r="5" spans="1:23" ht="12.75">
      <c r="A5" s="298" t="str">
        <f>AT_2A_fundflow!A5</f>
        <v>State: UTTAR PRADESH</v>
      </c>
      <c r="B5" s="533"/>
      <c r="C5" s="533"/>
      <c r="D5" s="489"/>
      <c r="E5" s="489"/>
      <c r="F5" s="489"/>
      <c r="V5" s="456" t="str">
        <f>AT_2A_fundflow!U5</f>
        <v>(For the Period 01.04.18 to 31.03.19)</v>
      </c>
    </row>
    <row r="6" spans="1:23" s="386" customFormat="1" ht="12.75" customHeight="1">
      <c r="A6" s="820" t="s">
        <v>83</v>
      </c>
      <c r="B6" s="820" t="s">
        <v>90</v>
      </c>
      <c r="C6" s="820" t="s">
        <v>1173</v>
      </c>
      <c r="D6" s="820"/>
      <c r="E6" s="820"/>
      <c r="F6" s="820"/>
      <c r="G6" s="820" t="s">
        <v>1174</v>
      </c>
      <c r="H6" s="820"/>
      <c r="I6" s="820"/>
      <c r="J6" s="820"/>
      <c r="K6" s="820" t="s">
        <v>1175</v>
      </c>
      <c r="L6" s="820"/>
      <c r="M6" s="820"/>
      <c r="N6" s="820"/>
      <c r="O6" s="820" t="s">
        <v>1176</v>
      </c>
      <c r="P6" s="820"/>
      <c r="Q6" s="820"/>
      <c r="R6" s="820"/>
      <c r="S6" s="820" t="s">
        <v>9</v>
      </c>
      <c r="T6" s="820"/>
      <c r="U6" s="820"/>
      <c r="V6" s="820"/>
    </row>
    <row r="7" spans="1:23" s="386" customFormat="1" ht="30" customHeight="1">
      <c r="A7" s="820"/>
      <c r="B7" s="820"/>
      <c r="C7" s="820" t="s">
        <v>471</v>
      </c>
      <c r="D7" s="820" t="s">
        <v>1244</v>
      </c>
      <c r="E7" s="820"/>
      <c r="F7" s="820"/>
      <c r="G7" s="820" t="s">
        <v>471</v>
      </c>
      <c r="H7" s="820" t="s">
        <v>1245</v>
      </c>
      <c r="I7" s="820"/>
      <c r="J7" s="820"/>
      <c r="K7" s="820" t="s">
        <v>471</v>
      </c>
      <c r="L7" s="820" t="s">
        <v>1246</v>
      </c>
      <c r="M7" s="820"/>
      <c r="N7" s="820"/>
      <c r="O7" s="820" t="s">
        <v>471</v>
      </c>
      <c r="P7" s="820" t="s">
        <v>1247</v>
      </c>
      <c r="Q7" s="820"/>
      <c r="R7" s="820"/>
      <c r="S7" s="820" t="s">
        <v>471</v>
      </c>
      <c r="T7" s="820" t="s">
        <v>1179</v>
      </c>
      <c r="U7" s="820"/>
      <c r="V7" s="820"/>
    </row>
    <row r="8" spans="1:23" s="386" customFormat="1" ht="51" customHeight="1">
      <c r="A8" s="820"/>
      <c r="B8" s="820"/>
      <c r="C8" s="820"/>
      <c r="D8" s="534" t="s">
        <v>1177</v>
      </c>
      <c r="E8" s="534" t="s">
        <v>298</v>
      </c>
      <c r="F8" s="534" t="s">
        <v>9</v>
      </c>
      <c r="G8" s="820"/>
      <c r="H8" s="534" t="s">
        <v>1177</v>
      </c>
      <c r="I8" s="534" t="s">
        <v>298</v>
      </c>
      <c r="J8" s="534" t="s">
        <v>9</v>
      </c>
      <c r="K8" s="820"/>
      <c r="L8" s="534" t="s">
        <v>1177</v>
      </c>
      <c r="M8" s="534" t="s">
        <v>298</v>
      </c>
      <c r="N8" s="534" t="s">
        <v>9</v>
      </c>
      <c r="O8" s="820"/>
      <c r="P8" s="534" t="s">
        <v>1177</v>
      </c>
      <c r="Q8" s="534" t="s">
        <v>298</v>
      </c>
      <c r="R8" s="534" t="s">
        <v>9</v>
      </c>
      <c r="S8" s="820"/>
      <c r="T8" s="534" t="s">
        <v>1177</v>
      </c>
      <c r="U8" s="534" t="s">
        <v>298</v>
      </c>
      <c r="V8" s="534" t="s">
        <v>9</v>
      </c>
    </row>
    <row r="9" spans="1:23" ht="15.75" customHeight="1">
      <c r="A9" s="531">
        <v>1</v>
      </c>
      <c r="B9" s="531">
        <v>2</v>
      </c>
      <c r="C9" s="531">
        <v>3</v>
      </c>
      <c r="D9" s="531">
        <v>4</v>
      </c>
      <c r="E9" s="531">
        <v>5</v>
      </c>
      <c r="F9" s="531">
        <v>6</v>
      </c>
      <c r="G9" s="531">
        <v>7</v>
      </c>
      <c r="H9" s="531">
        <v>8</v>
      </c>
      <c r="I9" s="531">
        <v>9</v>
      </c>
      <c r="J9" s="531">
        <v>10</v>
      </c>
      <c r="K9" s="531">
        <v>11</v>
      </c>
      <c r="L9" s="531">
        <v>12</v>
      </c>
      <c r="M9" s="531">
        <v>13</v>
      </c>
      <c r="N9" s="531">
        <v>14</v>
      </c>
      <c r="O9" s="531">
        <v>15</v>
      </c>
      <c r="P9" s="531">
        <v>16</v>
      </c>
      <c r="Q9" s="531">
        <v>17</v>
      </c>
      <c r="R9" s="531">
        <v>18</v>
      </c>
      <c r="S9" s="531">
        <v>19</v>
      </c>
      <c r="T9" s="531">
        <v>20</v>
      </c>
      <c r="U9" s="531">
        <v>21</v>
      </c>
      <c r="V9" s="531">
        <v>22</v>
      </c>
    </row>
    <row r="10" spans="1:23" ht="12.75">
      <c r="A10" s="491"/>
      <c r="B10" s="492" t="s">
        <v>27</v>
      </c>
      <c r="C10" s="497">
        <f>SUM(C11:C85)</f>
        <v>12192</v>
      </c>
      <c r="D10" s="496">
        <f t="shared" ref="D10:F10" si="0">SUM(D11:D85)</f>
        <v>731.52</v>
      </c>
      <c r="E10" s="496">
        <f t="shared" si="0"/>
        <v>487.68</v>
      </c>
      <c r="F10" s="496">
        <f t="shared" si="0"/>
        <v>1219.2000000000003</v>
      </c>
      <c r="G10" s="497">
        <f>SUM(G11:G85)</f>
        <v>34860</v>
      </c>
      <c r="H10" s="496">
        <f t="shared" ref="H10:J10" si="1">SUM(H11:H85)</f>
        <v>3137.3999999999987</v>
      </c>
      <c r="I10" s="496">
        <f t="shared" si="1"/>
        <v>2091.6</v>
      </c>
      <c r="J10" s="496">
        <f t="shared" si="1"/>
        <v>5228.9999999999991</v>
      </c>
      <c r="K10" s="497">
        <f>SUM(K11:K85)</f>
        <v>10514</v>
      </c>
      <c r="L10" s="496">
        <f t="shared" ref="L10:N10" si="2">SUM(L11:L85)</f>
        <v>1261.6799999999998</v>
      </c>
      <c r="M10" s="496">
        <f t="shared" si="2"/>
        <v>841.12</v>
      </c>
      <c r="N10" s="496">
        <f t="shared" si="2"/>
        <v>2102.8000000000002</v>
      </c>
      <c r="O10" s="497">
        <f>SUM(O11:O85)</f>
        <v>2691</v>
      </c>
      <c r="P10" s="496">
        <f t="shared" ref="P10:R10" si="3">SUM(P11:P85)</f>
        <v>403.65000000000009</v>
      </c>
      <c r="Q10" s="496">
        <f t="shared" si="3"/>
        <v>269.10000000000002</v>
      </c>
      <c r="R10" s="496">
        <f t="shared" si="3"/>
        <v>672.75</v>
      </c>
      <c r="S10" s="497">
        <f>SUM(S11:S85)</f>
        <v>60257</v>
      </c>
      <c r="T10" s="496">
        <f t="shared" ref="T10:V10" si="4">SUM(T11:T85)</f>
        <v>5534.25</v>
      </c>
      <c r="U10" s="496">
        <f t="shared" si="4"/>
        <v>3689.5000000000009</v>
      </c>
      <c r="V10" s="496">
        <f t="shared" si="4"/>
        <v>9223.7500000000018</v>
      </c>
    </row>
    <row r="11" spans="1:23" ht="12.75">
      <c r="A11" s="532">
        <f>AT3A_Schools_PS!A10</f>
        <v>1</v>
      </c>
      <c r="B11" s="532" t="str">
        <f>AT3A_Schools_PS!B10</f>
        <v>01-AGRA</v>
      </c>
      <c r="C11" s="499">
        <v>393</v>
      </c>
      <c r="D11" s="494">
        <f>ROUND(F11*0.6,2)</f>
        <v>23.58</v>
      </c>
      <c r="E11" s="494">
        <f>ROUND(F11-D11,2)</f>
        <v>15.72</v>
      </c>
      <c r="F11" s="495">
        <f>ROUND(C11*10000/100000,2)</f>
        <v>39.299999999999997</v>
      </c>
      <c r="G11" s="499">
        <v>416</v>
      </c>
      <c r="H11" s="494">
        <f>ROUND(J11*0.6,2)</f>
        <v>37.44</v>
      </c>
      <c r="I11" s="494">
        <f>ROUND(J11-H11,2)</f>
        <v>24.96</v>
      </c>
      <c r="J11" s="495">
        <f>ROUND(G11*15000/100000,2)</f>
        <v>62.4</v>
      </c>
      <c r="K11" s="499">
        <v>203</v>
      </c>
      <c r="L11" s="494">
        <f>ROUND(N11*0.6,2)</f>
        <v>24.36</v>
      </c>
      <c r="M11" s="494">
        <f>ROUND(N11-L11,2)</f>
        <v>16.239999999999998</v>
      </c>
      <c r="N11" s="495">
        <f>ROUND(K11*20000/100000,2)</f>
        <v>40.6</v>
      </c>
      <c r="O11" s="499">
        <v>105</v>
      </c>
      <c r="P11" s="494">
        <f>ROUND(R11*0.6,2)</f>
        <v>15.75</v>
      </c>
      <c r="Q11" s="494">
        <f>ROUND(R11-P11,2)</f>
        <v>10.5</v>
      </c>
      <c r="R11" s="495">
        <f>ROUND(O11*25000/100000,2)</f>
        <v>26.25</v>
      </c>
      <c r="S11" s="498">
        <f>C11+G11+K11+O11</f>
        <v>1117</v>
      </c>
      <c r="T11" s="494">
        <f>D11+H11+L11+P11</f>
        <v>101.13</v>
      </c>
      <c r="U11" s="494">
        <f>E11+I11+M11+Q11</f>
        <v>67.42</v>
      </c>
      <c r="V11" s="495">
        <f>T11+U11</f>
        <v>168.55</v>
      </c>
      <c r="W11" s="601"/>
    </row>
    <row r="12" spans="1:23" ht="12.75">
      <c r="A12" s="532">
        <f>AT3A_Schools_PS!A11</f>
        <v>2</v>
      </c>
      <c r="B12" s="532" t="str">
        <f>AT3A_Schools_PS!B11</f>
        <v>02-ALIGARH</v>
      </c>
      <c r="C12" s="499">
        <v>269</v>
      </c>
      <c r="D12" s="494">
        <f t="shared" ref="D12:D75" si="5">ROUND(F12*0.6,2)</f>
        <v>16.14</v>
      </c>
      <c r="E12" s="494">
        <f t="shared" ref="E12:E75" si="6">ROUND(F12-D12,2)</f>
        <v>10.76</v>
      </c>
      <c r="F12" s="495">
        <f t="shared" ref="F12:F75" si="7">ROUND(C12*10000/100000,2)</f>
        <v>26.9</v>
      </c>
      <c r="G12" s="499">
        <v>559</v>
      </c>
      <c r="H12" s="494">
        <f t="shared" ref="H12:H75" si="8">ROUND(J12*0.6,2)</f>
        <v>50.31</v>
      </c>
      <c r="I12" s="494">
        <f t="shared" ref="I12:I75" si="9">ROUND(J12-H12,2)</f>
        <v>33.54</v>
      </c>
      <c r="J12" s="495">
        <f t="shared" ref="J12:J75" si="10">ROUND(G12*15000/100000,2)</f>
        <v>83.85</v>
      </c>
      <c r="K12" s="499">
        <v>101</v>
      </c>
      <c r="L12" s="494">
        <f t="shared" ref="L12:L75" si="11">ROUND(N12*0.6,2)</f>
        <v>12.12</v>
      </c>
      <c r="M12" s="494">
        <f t="shared" ref="M12:M75" si="12">ROUND(N12-L12,2)</f>
        <v>8.08</v>
      </c>
      <c r="N12" s="495">
        <f t="shared" ref="N12:N75" si="13">ROUND(K12*20000/100000,2)</f>
        <v>20.2</v>
      </c>
      <c r="O12" s="499">
        <v>22</v>
      </c>
      <c r="P12" s="494">
        <f t="shared" ref="P12:P75" si="14">ROUND(R12*0.6,2)</f>
        <v>3.3</v>
      </c>
      <c r="Q12" s="494">
        <f t="shared" ref="Q12:Q75" si="15">ROUND(R12-P12,2)</f>
        <v>2.2000000000000002</v>
      </c>
      <c r="R12" s="495">
        <f t="shared" ref="R12:R75" si="16">ROUND(O12*25000/100000,2)</f>
        <v>5.5</v>
      </c>
      <c r="S12" s="498">
        <f t="shared" ref="S12:U75" si="17">C12+G12+K12+O12</f>
        <v>951</v>
      </c>
      <c r="T12" s="494">
        <f t="shared" si="17"/>
        <v>81.87</v>
      </c>
      <c r="U12" s="494">
        <f t="shared" si="17"/>
        <v>54.58</v>
      </c>
      <c r="V12" s="495">
        <f t="shared" ref="V12:V75" si="18">T12+U12</f>
        <v>136.44999999999999</v>
      </c>
      <c r="W12" s="601"/>
    </row>
    <row r="13" spans="1:23" ht="12.75">
      <c r="A13" s="532">
        <f>AT3A_Schools_PS!A12</f>
        <v>3</v>
      </c>
      <c r="B13" s="532" t="str">
        <f>AT3A_Schools_PS!B12</f>
        <v>03-ALLAHABAD</v>
      </c>
      <c r="C13" s="499">
        <v>323</v>
      </c>
      <c r="D13" s="494">
        <f t="shared" si="5"/>
        <v>19.38</v>
      </c>
      <c r="E13" s="494">
        <f t="shared" si="6"/>
        <v>12.92</v>
      </c>
      <c r="F13" s="495">
        <f t="shared" si="7"/>
        <v>32.299999999999997</v>
      </c>
      <c r="G13" s="499">
        <v>380</v>
      </c>
      <c r="H13" s="494">
        <f t="shared" si="8"/>
        <v>34.200000000000003</v>
      </c>
      <c r="I13" s="494">
        <f t="shared" si="9"/>
        <v>22.8</v>
      </c>
      <c r="J13" s="495">
        <f t="shared" si="10"/>
        <v>57</v>
      </c>
      <c r="K13" s="499">
        <v>477</v>
      </c>
      <c r="L13" s="494">
        <f t="shared" si="11"/>
        <v>57.24</v>
      </c>
      <c r="M13" s="494">
        <f t="shared" si="12"/>
        <v>38.159999999999997</v>
      </c>
      <c r="N13" s="495">
        <f t="shared" si="13"/>
        <v>95.4</v>
      </c>
      <c r="O13" s="499">
        <v>137</v>
      </c>
      <c r="P13" s="494">
        <f t="shared" si="14"/>
        <v>20.55</v>
      </c>
      <c r="Q13" s="494">
        <f t="shared" si="15"/>
        <v>13.7</v>
      </c>
      <c r="R13" s="495">
        <f t="shared" si="16"/>
        <v>34.25</v>
      </c>
      <c r="S13" s="498">
        <f t="shared" si="17"/>
        <v>1317</v>
      </c>
      <c r="T13" s="494">
        <f t="shared" si="17"/>
        <v>131.37</v>
      </c>
      <c r="U13" s="494">
        <f t="shared" si="17"/>
        <v>87.58</v>
      </c>
      <c r="V13" s="495">
        <f t="shared" si="18"/>
        <v>218.95</v>
      </c>
      <c r="W13" s="601"/>
    </row>
    <row r="14" spans="1:23" ht="12.75">
      <c r="A14" s="532">
        <f>AT3A_Schools_PS!A13</f>
        <v>4</v>
      </c>
      <c r="B14" s="532" t="str">
        <f>AT3A_Schools_PS!B13</f>
        <v>04-AMBEDKAR NAGAR</v>
      </c>
      <c r="C14" s="499">
        <v>124</v>
      </c>
      <c r="D14" s="494">
        <f t="shared" si="5"/>
        <v>7.44</v>
      </c>
      <c r="E14" s="494">
        <f t="shared" si="6"/>
        <v>4.96</v>
      </c>
      <c r="F14" s="495">
        <f t="shared" si="7"/>
        <v>12.4</v>
      </c>
      <c r="G14" s="499">
        <v>498</v>
      </c>
      <c r="H14" s="494">
        <f t="shared" si="8"/>
        <v>44.82</v>
      </c>
      <c r="I14" s="494">
        <f t="shared" si="9"/>
        <v>29.88</v>
      </c>
      <c r="J14" s="495">
        <f t="shared" si="10"/>
        <v>74.7</v>
      </c>
      <c r="K14" s="499">
        <v>79</v>
      </c>
      <c r="L14" s="494">
        <f t="shared" si="11"/>
        <v>9.48</v>
      </c>
      <c r="M14" s="494">
        <f t="shared" si="12"/>
        <v>6.32</v>
      </c>
      <c r="N14" s="495">
        <f t="shared" si="13"/>
        <v>15.8</v>
      </c>
      <c r="O14" s="499">
        <v>7</v>
      </c>
      <c r="P14" s="494">
        <f t="shared" si="14"/>
        <v>1.05</v>
      </c>
      <c r="Q14" s="494">
        <f t="shared" si="15"/>
        <v>0.7</v>
      </c>
      <c r="R14" s="495">
        <f t="shared" si="16"/>
        <v>1.75</v>
      </c>
      <c r="S14" s="498">
        <f t="shared" si="17"/>
        <v>708</v>
      </c>
      <c r="T14" s="494">
        <f t="shared" si="17"/>
        <v>62.789999999999992</v>
      </c>
      <c r="U14" s="494">
        <f t="shared" si="17"/>
        <v>41.86</v>
      </c>
      <c r="V14" s="495">
        <f t="shared" si="18"/>
        <v>104.64999999999999</v>
      </c>
      <c r="W14" s="601"/>
    </row>
    <row r="15" spans="1:23" ht="12.75">
      <c r="A15" s="532">
        <f>AT3A_Schools_PS!A14</f>
        <v>5</v>
      </c>
      <c r="B15" s="532" t="str">
        <f>AT3A_Schools_PS!B14</f>
        <v>05-AURAIYA</v>
      </c>
      <c r="C15" s="499">
        <v>226</v>
      </c>
      <c r="D15" s="494">
        <f t="shared" si="5"/>
        <v>13.56</v>
      </c>
      <c r="E15" s="494">
        <f t="shared" si="6"/>
        <v>9.0399999999999991</v>
      </c>
      <c r="F15" s="495">
        <f t="shared" si="7"/>
        <v>22.6</v>
      </c>
      <c r="G15" s="499">
        <v>317</v>
      </c>
      <c r="H15" s="494">
        <f t="shared" si="8"/>
        <v>28.53</v>
      </c>
      <c r="I15" s="494">
        <f t="shared" si="9"/>
        <v>19.02</v>
      </c>
      <c r="J15" s="495">
        <f t="shared" si="10"/>
        <v>47.55</v>
      </c>
      <c r="K15" s="499">
        <v>29</v>
      </c>
      <c r="L15" s="494">
        <f t="shared" si="11"/>
        <v>3.48</v>
      </c>
      <c r="M15" s="494">
        <f t="shared" si="12"/>
        <v>2.3199999999999998</v>
      </c>
      <c r="N15" s="495">
        <f t="shared" si="13"/>
        <v>5.8</v>
      </c>
      <c r="O15" s="499">
        <v>3</v>
      </c>
      <c r="P15" s="494">
        <f t="shared" si="14"/>
        <v>0.45</v>
      </c>
      <c r="Q15" s="494">
        <f t="shared" si="15"/>
        <v>0.3</v>
      </c>
      <c r="R15" s="495">
        <f t="shared" si="16"/>
        <v>0.75</v>
      </c>
      <c r="S15" s="498">
        <f t="shared" si="17"/>
        <v>575</v>
      </c>
      <c r="T15" s="494">
        <f t="shared" si="17"/>
        <v>46.02</v>
      </c>
      <c r="U15" s="494">
        <f t="shared" si="17"/>
        <v>30.68</v>
      </c>
      <c r="V15" s="495">
        <f t="shared" si="18"/>
        <v>76.7</v>
      </c>
      <c r="W15" s="601"/>
    </row>
    <row r="16" spans="1:23" ht="12.75">
      <c r="A16" s="532">
        <f>AT3A_Schools_PS!A15</f>
        <v>6</v>
      </c>
      <c r="B16" s="532" t="str">
        <f>AT3A_Schools_PS!B15</f>
        <v>06-AZAMGARH</v>
      </c>
      <c r="C16" s="499">
        <v>174</v>
      </c>
      <c r="D16" s="494">
        <f t="shared" si="5"/>
        <v>10.44</v>
      </c>
      <c r="E16" s="494">
        <f t="shared" si="6"/>
        <v>6.96</v>
      </c>
      <c r="F16" s="495">
        <f t="shared" si="7"/>
        <v>17.399999999999999</v>
      </c>
      <c r="G16" s="499">
        <v>806</v>
      </c>
      <c r="H16" s="494">
        <f t="shared" si="8"/>
        <v>72.540000000000006</v>
      </c>
      <c r="I16" s="494">
        <f t="shared" si="9"/>
        <v>48.36</v>
      </c>
      <c r="J16" s="495">
        <f t="shared" si="10"/>
        <v>120.9</v>
      </c>
      <c r="K16" s="499">
        <v>213</v>
      </c>
      <c r="L16" s="494">
        <f t="shared" si="11"/>
        <v>25.56</v>
      </c>
      <c r="M16" s="494">
        <f t="shared" si="12"/>
        <v>17.04</v>
      </c>
      <c r="N16" s="495">
        <f t="shared" si="13"/>
        <v>42.6</v>
      </c>
      <c r="O16" s="499">
        <v>41</v>
      </c>
      <c r="P16" s="494">
        <f t="shared" si="14"/>
        <v>6.15</v>
      </c>
      <c r="Q16" s="494">
        <f t="shared" si="15"/>
        <v>4.0999999999999996</v>
      </c>
      <c r="R16" s="495">
        <f t="shared" si="16"/>
        <v>10.25</v>
      </c>
      <c r="S16" s="498">
        <f t="shared" si="17"/>
        <v>1234</v>
      </c>
      <c r="T16" s="494">
        <f t="shared" si="17"/>
        <v>114.69000000000001</v>
      </c>
      <c r="U16" s="494">
        <f t="shared" si="17"/>
        <v>76.459999999999994</v>
      </c>
      <c r="V16" s="495">
        <f t="shared" si="18"/>
        <v>191.15</v>
      </c>
      <c r="W16" s="601"/>
    </row>
    <row r="17" spans="1:23" ht="12.75">
      <c r="A17" s="532">
        <f>AT3A_Schools_PS!A16</f>
        <v>7</v>
      </c>
      <c r="B17" s="532" t="str">
        <f>AT3A_Schools_PS!B16</f>
        <v>07-BADAUN</v>
      </c>
      <c r="C17" s="499">
        <v>35</v>
      </c>
      <c r="D17" s="494">
        <f t="shared" si="5"/>
        <v>2.1</v>
      </c>
      <c r="E17" s="494">
        <f t="shared" si="6"/>
        <v>1.4</v>
      </c>
      <c r="F17" s="495">
        <f t="shared" si="7"/>
        <v>3.5</v>
      </c>
      <c r="G17" s="499">
        <v>608</v>
      </c>
      <c r="H17" s="494">
        <f t="shared" si="8"/>
        <v>54.72</v>
      </c>
      <c r="I17" s="494">
        <f t="shared" si="9"/>
        <v>36.479999999999997</v>
      </c>
      <c r="J17" s="495">
        <f t="shared" si="10"/>
        <v>91.2</v>
      </c>
      <c r="K17" s="499">
        <v>235</v>
      </c>
      <c r="L17" s="494">
        <f t="shared" si="11"/>
        <v>28.2</v>
      </c>
      <c r="M17" s="494">
        <f t="shared" si="12"/>
        <v>18.8</v>
      </c>
      <c r="N17" s="495">
        <f t="shared" si="13"/>
        <v>47</v>
      </c>
      <c r="O17" s="499">
        <v>54</v>
      </c>
      <c r="P17" s="494">
        <f t="shared" si="14"/>
        <v>8.1</v>
      </c>
      <c r="Q17" s="494">
        <f t="shared" si="15"/>
        <v>5.4</v>
      </c>
      <c r="R17" s="495">
        <f t="shared" si="16"/>
        <v>13.5</v>
      </c>
      <c r="S17" s="498">
        <f t="shared" si="17"/>
        <v>932</v>
      </c>
      <c r="T17" s="494">
        <f t="shared" si="17"/>
        <v>93.11999999999999</v>
      </c>
      <c r="U17" s="494">
        <f t="shared" si="17"/>
        <v>62.079999999999991</v>
      </c>
      <c r="V17" s="495">
        <f t="shared" si="18"/>
        <v>155.19999999999999</v>
      </c>
      <c r="W17" s="601"/>
    </row>
    <row r="18" spans="1:23" ht="12.75">
      <c r="A18" s="532">
        <f>AT3A_Schools_PS!A17</f>
        <v>8</v>
      </c>
      <c r="B18" s="532" t="str">
        <f>AT3A_Schools_PS!B17</f>
        <v>08-BAGHPAT</v>
      </c>
      <c r="C18" s="499">
        <v>61</v>
      </c>
      <c r="D18" s="494">
        <f t="shared" si="5"/>
        <v>3.66</v>
      </c>
      <c r="E18" s="494">
        <f t="shared" si="6"/>
        <v>2.44</v>
      </c>
      <c r="F18" s="495">
        <f t="shared" si="7"/>
        <v>6.1</v>
      </c>
      <c r="G18" s="499">
        <v>148</v>
      </c>
      <c r="H18" s="494">
        <f t="shared" si="8"/>
        <v>13.32</v>
      </c>
      <c r="I18" s="494">
        <f t="shared" si="9"/>
        <v>8.8800000000000008</v>
      </c>
      <c r="J18" s="495">
        <f t="shared" si="10"/>
        <v>22.2</v>
      </c>
      <c r="K18" s="499">
        <v>36</v>
      </c>
      <c r="L18" s="494">
        <f t="shared" si="11"/>
        <v>4.32</v>
      </c>
      <c r="M18" s="494">
        <f t="shared" si="12"/>
        <v>2.88</v>
      </c>
      <c r="N18" s="495">
        <f t="shared" si="13"/>
        <v>7.2</v>
      </c>
      <c r="O18" s="499">
        <v>12</v>
      </c>
      <c r="P18" s="494">
        <f t="shared" si="14"/>
        <v>1.8</v>
      </c>
      <c r="Q18" s="494">
        <f t="shared" si="15"/>
        <v>1.2</v>
      </c>
      <c r="R18" s="495">
        <f t="shared" si="16"/>
        <v>3</v>
      </c>
      <c r="S18" s="498">
        <f t="shared" si="17"/>
        <v>257</v>
      </c>
      <c r="T18" s="494">
        <f t="shared" si="17"/>
        <v>23.1</v>
      </c>
      <c r="U18" s="494">
        <f t="shared" si="17"/>
        <v>15.399999999999999</v>
      </c>
      <c r="V18" s="495">
        <f t="shared" si="18"/>
        <v>38.5</v>
      </c>
      <c r="W18" s="601"/>
    </row>
    <row r="19" spans="1:23" ht="12.75">
      <c r="A19" s="532">
        <f>AT3A_Schools_PS!A18</f>
        <v>9</v>
      </c>
      <c r="B19" s="532" t="str">
        <f>AT3A_Schools_PS!B18</f>
        <v>09-BAHRAICH</v>
      </c>
      <c r="C19" s="499">
        <v>43</v>
      </c>
      <c r="D19" s="494">
        <f t="shared" si="5"/>
        <v>2.58</v>
      </c>
      <c r="E19" s="494">
        <f t="shared" si="6"/>
        <v>1.72</v>
      </c>
      <c r="F19" s="495">
        <f t="shared" si="7"/>
        <v>4.3</v>
      </c>
      <c r="G19" s="499">
        <v>848</v>
      </c>
      <c r="H19" s="494">
        <f t="shared" si="8"/>
        <v>76.319999999999993</v>
      </c>
      <c r="I19" s="494">
        <f t="shared" si="9"/>
        <v>50.88</v>
      </c>
      <c r="J19" s="495">
        <f t="shared" si="10"/>
        <v>127.2</v>
      </c>
      <c r="K19" s="499">
        <v>354</v>
      </c>
      <c r="L19" s="494">
        <f t="shared" si="11"/>
        <v>42.48</v>
      </c>
      <c r="M19" s="494">
        <f t="shared" si="12"/>
        <v>28.32</v>
      </c>
      <c r="N19" s="495">
        <f t="shared" si="13"/>
        <v>70.8</v>
      </c>
      <c r="O19" s="499">
        <v>62</v>
      </c>
      <c r="P19" s="494">
        <f t="shared" si="14"/>
        <v>9.3000000000000007</v>
      </c>
      <c r="Q19" s="494">
        <f t="shared" si="15"/>
        <v>6.2</v>
      </c>
      <c r="R19" s="495">
        <f t="shared" si="16"/>
        <v>15.5</v>
      </c>
      <c r="S19" s="498">
        <f t="shared" si="17"/>
        <v>1307</v>
      </c>
      <c r="T19" s="494">
        <f t="shared" si="17"/>
        <v>130.68</v>
      </c>
      <c r="U19" s="494">
        <f t="shared" si="17"/>
        <v>87.12</v>
      </c>
      <c r="V19" s="495">
        <f t="shared" si="18"/>
        <v>217.8</v>
      </c>
      <c r="W19" s="601"/>
    </row>
    <row r="20" spans="1:23" ht="12.75">
      <c r="A20" s="532">
        <f>AT3A_Schools_PS!A19</f>
        <v>10</v>
      </c>
      <c r="B20" s="532" t="str">
        <f>AT3A_Schools_PS!B19</f>
        <v>10-BALLIA</v>
      </c>
      <c r="C20" s="499">
        <v>156</v>
      </c>
      <c r="D20" s="494">
        <f t="shared" si="5"/>
        <v>9.36</v>
      </c>
      <c r="E20" s="494">
        <f t="shared" si="6"/>
        <v>6.24</v>
      </c>
      <c r="F20" s="495">
        <f t="shared" si="7"/>
        <v>15.6</v>
      </c>
      <c r="G20" s="499">
        <v>656</v>
      </c>
      <c r="H20" s="494">
        <f t="shared" si="8"/>
        <v>59.04</v>
      </c>
      <c r="I20" s="494">
        <f t="shared" si="9"/>
        <v>39.36</v>
      </c>
      <c r="J20" s="495">
        <f t="shared" si="10"/>
        <v>98.4</v>
      </c>
      <c r="K20" s="499">
        <v>155</v>
      </c>
      <c r="L20" s="494">
        <f t="shared" si="11"/>
        <v>18.600000000000001</v>
      </c>
      <c r="M20" s="494">
        <f t="shared" si="12"/>
        <v>12.4</v>
      </c>
      <c r="N20" s="495">
        <f t="shared" si="13"/>
        <v>31</v>
      </c>
      <c r="O20" s="499">
        <v>45</v>
      </c>
      <c r="P20" s="494">
        <f t="shared" si="14"/>
        <v>6.75</v>
      </c>
      <c r="Q20" s="494">
        <f t="shared" si="15"/>
        <v>4.5</v>
      </c>
      <c r="R20" s="495">
        <f t="shared" si="16"/>
        <v>11.25</v>
      </c>
      <c r="S20" s="498">
        <f t="shared" si="17"/>
        <v>1012</v>
      </c>
      <c r="T20" s="494">
        <f t="shared" si="17"/>
        <v>93.75</v>
      </c>
      <c r="U20" s="494">
        <f t="shared" si="17"/>
        <v>62.5</v>
      </c>
      <c r="V20" s="495">
        <f t="shared" si="18"/>
        <v>156.25</v>
      </c>
      <c r="W20" s="601"/>
    </row>
    <row r="21" spans="1:23" ht="12.75">
      <c r="A21" s="532">
        <f>AT3A_Schools_PS!A20</f>
        <v>11</v>
      </c>
      <c r="B21" s="532" t="str">
        <f>AT3A_Schools_PS!B20</f>
        <v>11-BALRAMPUR</v>
      </c>
      <c r="C21" s="499">
        <v>32</v>
      </c>
      <c r="D21" s="494">
        <f t="shared" si="5"/>
        <v>1.92</v>
      </c>
      <c r="E21" s="494">
        <f t="shared" si="6"/>
        <v>1.28</v>
      </c>
      <c r="F21" s="495">
        <f t="shared" si="7"/>
        <v>3.2</v>
      </c>
      <c r="G21" s="499">
        <v>651</v>
      </c>
      <c r="H21" s="494">
        <f t="shared" si="8"/>
        <v>58.59</v>
      </c>
      <c r="I21" s="494">
        <f t="shared" si="9"/>
        <v>39.06</v>
      </c>
      <c r="J21" s="495">
        <f t="shared" si="10"/>
        <v>97.65</v>
      </c>
      <c r="K21" s="499">
        <v>152</v>
      </c>
      <c r="L21" s="494">
        <f t="shared" si="11"/>
        <v>18.239999999999998</v>
      </c>
      <c r="M21" s="494">
        <f t="shared" si="12"/>
        <v>12.16</v>
      </c>
      <c r="N21" s="495">
        <f t="shared" si="13"/>
        <v>30.4</v>
      </c>
      <c r="O21" s="499">
        <v>6</v>
      </c>
      <c r="P21" s="494">
        <f t="shared" si="14"/>
        <v>0.9</v>
      </c>
      <c r="Q21" s="494">
        <f t="shared" si="15"/>
        <v>0.6</v>
      </c>
      <c r="R21" s="495">
        <f t="shared" si="16"/>
        <v>1.5</v>
      </c>
      <c r="S21" s="498">
        <f t="shared" si="17"/>
        <v>841</v>
      </c>
      <c r="T21" s="494">
        <f t="shared" si="17"/>
        <v>79.650000000000006</v>
      </c>
      <c r="U21" s="494">
        <f t="shared" si="17"/>
        <v>53.1</v>
      </c>
      <c r="V21" s="495">
        <f t="shared" si="18"/>
        <v>132.75</v>
      </c>
      <c r="W21" s="601"/>
    </row>
    <row r="22" spans="1:23" ht="12.75">
      <c r="A22" s="532">
        <f>AT3A_Schools_PS!A21</f>
        <v>12</v>
      </c>
      <c r="B22" s="532" t="str">
        <f>AT3A_Schools_PS!B21</f>
        <v>12-BANDA</v>
      </c>
      <c r="C22" s="499">
        <v>125</v>
      </c>
      <c r="D22" s="494">
        <f t="shared" si="5"/>
        <v>7.5</v>
      </c>
      <c r="E22" s="494">
        <f t="shared" si="6"/>
        <v>5</v>
      </c>
      <c r="F22" s="495">
        <f t="shared" si="7"/>
        <v>12.5</v>
      </c>
      <c r="G22" s="499">
        <v>468</v>
      </c>
      <c r="H22" s="494">
        <f t="shared" si="8"/>
        <v>42.12</v>
      </c>
      <c r="I22" s="494">
        <f t="shared" si="9"/>
        <v>28.08</v>
      </c>
      <c r="J22" s="495">
        <f t="shared" si="10"/>
        <v>70.2</v>
      </c>
      <c r="K22" s="499">
        <v>155</v>
      </c>
      <c r="L22" s="494">
        <f t="shared" si="11"/>
        <v>18.600000000000001</v>
      </c>
      <c r="M22" s="494">
        <f t="shared" si="12"/>
        <v>12.4</v>
      </c>
      <c r="N22" s="495">
        <f t="shared" si="13"/>
        <v>31</v>
      </c>
      <c r="O22" s="499">
        <v>26</v>
      </c>
      <c r="P22" s="494">
        <f t="shared" si="14"/>
        <v>3.9</v>
      </c>
      <c r="Q22" s="494">
        <f t="shared" si="15"/>
        <v>2.6</v>
      </c>
      <c r="R22" s="495">
        <f t="shared" si="16"/>
        <v>6.5</v>
      </c>
      <c r="S22" s="498">
        <f t="shared" si="17"/>
        <v>774</v>
      </c>
      <c r="T22" s="494">
        <f t="shared" si="17"/>
        <v>72.12</v>
      </c>
      <c r="U22" s="494">
        <f t="shared" si="17"/>
        <v>48.08</v>
      </c>
      <c r="V22" s="495">
        <f t="shared" si="18"/>
        <v>120.2</v>
      </c>
      <c r="W22" s="601"/>
    </row>
    <row r="23" spans="1:23" ht="12.75">
      <c r="A23" s="532">
        <f>AT3A_Schools_PS!A22</f>
        <v>13</v>
      </c>
      <c r="B23" s="532" t="str">
        <f>AT3A_Schools_PS!B22</f>
        <v>13-BARABANKI</v>
      </c>
      <c r="C23" s="499">
        <v>93</v>
      </c>
      <c r="D23" s="494">
        <f t="shared" si="5"/>
        <v>5.58</v>
      </c>
      <c r="E23" s="494">
        <f t="shared" si="6"/>
        <v>3.72</v>
      </c>
      <c r="F23" s="495">
        <f t="shared" si="7"/>
        <v>9.3000000000000007</v>
      </c>
      <c r="G23" s="499">
        <v>827</v>
      </c>
      <c r="H23" s="494">
        <f t="shared" si="8"/>
        <v>74.430000000000007</v>
      </c>
      <c r="I23" s="494">
        <f t="shared" si="9"/>
        <v>49.62</v>
      </c>
      <c r="J23" s="495">
        <f t="shared" si="10"/>
        <v>124.05</v>
      </c>
      <c r="K23" s="499">
        <v>192</v>
      </c>
      <c r="L23" s="494">
        <f t="shared" si="11"/>
        <v>23.04</v>
      </c>
      <c r="M23" s="494">
        <f t="shared" si="12"/>
        <v>15.36</v>
      </c>
      <c r="N23" s="495">
        <f t="shared" si="13"/>
        <v>38.4</v>
      </c>
      <c r="O23" s="499">
        <v>31</v>
      </c>
      <c r="P23" s="494">
        <f t="shared" si="14"/>
        <v>4.6500000000000004</v>
      </c>
      <c r="Q23" s="494">
        <f t="shared" si="15"/>
        <v>3.1</v>
      </c>
      <c r="R23" s="495">
        <f t="shared" si="16"/>
        <v>7.75</v>
      </c>
      <c r="S23" s="498">
        <f t="shared" si="17"/>
        <v>1143</v>
      </c>
      <c r="T23" s="494">
        <f t="shared" si="17"/>
        <v>107.70000000000002</v>
      </c>
      <c r="U23" s="494">
        <f t="shared" si="17"/>
        <v>71.799999999999983</v>
      </c>
      <c r="V23" s="495">
        <f t="shared" si="18"/>
        <v>179.5</v>
      </c>
      <c r="W23" s="601"/>
    </row>
    <row r="24" spans="1:23" ht="12.75">
      <c r="A24" s="532">
        <f>AT3A_Schools_PS!A23</f>
        <v>14</v>
      </c>
      <c r="B24" s="532" t="str">
        <f>AT3A_Schools_PS!B23</f>
        <v>14-BAREILY</v>
      </c>
      <c r="C24" s="499">
        <v>187</v>
      </c>
      <c r="D24" s="494">
        <f t="shared" si="5"/>
        <v>11.22</v>
      </c>
      <c r="E24" s="494">
        <f t="shared" si="6"/>
        <v>7.48</v>
      </c>
      <c r="F24" s="495">
        <f t="shared" si="7"/>
        <v>18.7</v>
      </c>
      <c r="G24" s="499">
        <v>672</v>
      </c>
      <c r="H24" s="494">
        <f t="shared" si="8"/>
        <v>60.48</v>
      </c>
      <c r="I24" s="494">
        <f t="shared" si="9"/>
        <v>40.32</v>
      </c>
      <c r="J24" s="495">
        <f t="shared" si="10"/>
        <v>100.8</v>
      </c>
      <c r="K24" s="499">
        <v>189</v>
      </c>
      <c r="L24" s="494">
        <f t="shared" si="11"/>
        <v>22.68</v>
      </c>
      <c r="M24" s="494">
        <f t="shared" si="12"/>
        <v>15.12</v>
      </c>
      <c r="N24" s="495">
        <f t="shared" si="13"/>
        <v>37.799999999999997</v>
      </c>
      <c r="O24" s="499">
        <v>51</v>
      </c>
      <c r="P24" s="494">
        <f t="shared" si="14"/>
        <v>7.65</v>
      </c>
      <c r="Q24" s="494">
        <f t="shared" si="15"/>
        <v>5.0999999999999996</v>
      </c>
      <c r="R24" s="495">
        <f t="shared" si="16"/>
        <v>12.75</v>
      </c>
      <c r="S24" s="498">
        <f t="shared" si="17"/>
        <v>1099</v>
      </c>
      <c r="T24" s="494">
        <f t="shared" si="17"/>
        <v>102.03</v>
      </c>
      <c r="U24" s="494">
        <f t="shared" si="17"/>
        <v>68.02</v>
      </c>
      <c r="V24" s="495">
        <f t="shared" si="18"/>
        <v>170.05</v>
      </c>
      <c r="W24" s="601"/>
    </row>
    <row r="25" spans="1:23" ht="12.75">
      <c r="A25" s="532">
        <f>AT3A_Schools_PS!A24</f>
        <v>15</v>
      </c>
      <c r="B25" s="532" t="str">
        <f>AT3A_Schools_PS!B24</f>
        <v>15-BASTI</v>
      </c>
      <c r="C25" s="499">
        <v>239</v>
      </c>
      <c r="D25" s="494">
        <f t="shared" si="5"/>
        <v>14.34</v>
      </c>
      <c r="E25" s="494">
        <f t="shared" si="6"/>
        <v>9.56</v>
      </c>
      <c r="F25" s="495">
        <f t="shared" si="7"/>
        <v>23.9</v>
      </c>
      <c r="G25" s="499">
        <v>613</v>
      </c>
      <c r="H25" s="494">
        <f t="shared" si="8"/>
        <v>55.17</v>
      </c>
      <c r="I25" s="494">
        <f t="shared" si="9"/>
        <v>36.78</v>
      </c>
      <c r="J25" s="495">
        <f t="shared" si="10"/>
        <v>91.95</v>
      </c>
      <c r="K25" s="499">
        <v>42</v>
      </c>
      <c r="L25" s="494">
        <f t="shared" si="11"/>
        <v>5.04</v>
      </c>
      <c r="M25" s="494">
        <f t="shared" si="12"/>
        <v>3.36</v>
      </c>
      <c r="N25" s="495">
        <f t="shared" si="13"/>
        <v>8.4</v>
      </c>
      <c r="O25" s="499">
        <v>9</v>
      </c>
      <c r="P25" s="494">
        <f t="shared" si="14"/>
        <v>1.35</v>
      </c>
      <c r="Q25" s="494">
        <f t="shared" si="15"/>
        <v>0.9</v>
      </c>
      <c r="R25" s="495">
        <f t="shared" si="16"/>
        <v>2.25</v>
      </c>
      <c r="S25" s="498">
        <f t="shared" si="17"/>
        <v>903</v>
      </c>
      <c r="T25" s="494">
        <f t="shared" si="17"/>
        <v>75.900000000000006</v>
      </c>
      <c r="U25" s="494">
        <f t="shared" si="17"/>
        <v>50.6</v>
      </c>
      <c r="V25" s="495">
        <f t="shared" si="18"/>
        <v>126.5</v>
      </c>
      <c r="W25" s="601"/>
    </row>
    <row r="26" spans="1:23" ht="12.75">
      <c r="A26" s="532">
        <f>AT3A_Schools_PS!A25</f>
        <v>16</v>
      </c>
      <c r="B26" s="532" t="str">
        <f>AT3A_Schools_PS!B25</f>
        <v>16-BHADOHI</v>
      </c>
      <c r="C26" s="499">
        <v>34</v>
      </c>
      <c r="D26" s="494">
        <f t="shared" si="5"/>
        <v>2.04</v>
      </c>
      <c r="E26" s="494">
        <f t="shared" si="6"/>
        <v>1.36</v>
      </c>
      <c r="F26" s="495">
        <f t="shared" si="7"/>
        <v>3.4</v>
      </c>
      <c r="G26" s="499">
        <v>252</v>
      </c>
      <c r="H26" s="494">
        <f t="shared" si="8"/>
        <v>22.68</v>
      </c>
      <c r="I26" s="494">
        <f t="shared" si="9"/>
        <v>15.12</v>
      </c>
      <c r="J26" s="495">
        <f t="shared" si="10"/>
        <v>37.799999999999997</v>
      </c>
      <c r="K26" s="499">
        <v>108</v>
      </c>
      <c r="L26" s="494">
        <f t="shared" si="11"/>
        <v>12.96</v>
      </c>
      <c r="M26" s="494">
        <f t="shared" si="12"/>
        <v>8.64</v>
      </c>
      <c r="N26" s="495">
        <f t="shared" si="13"/>
        <v>21.6</v>
      </c>
      <c r="O26" s="499">
        <v>28</v>
      </c>
      <c r="P26" s="494">
        <f t="shared" si="14"/>
        <v>4.2</v>
      </c>
      <c r="Q26" s="494">
        <f t="shared" si="15"/>
        <v>2.8</v>
      </c>
      <c r="R26" s="495">
        <f t="shared" si="16"/>
        <v>7</v>
      </c>
      <c r="S26" s="498">
        <f t="shared" si="17"/>
        <v>422</v>
      </c>
      <c r="T26" s="494">
        <f t="shared" si="17"/>
        <v>41.88</v>
      </c>
      <c r="U26" s="494">
        <f t="shared" si="17"/>
        <v>27.92</v>
      </c>
      <c r="V26" s="495">
        <f t="shared" si="18"/>
        <v>69.800000000000011</v>
      </c>
      <c r="W26" s="601"/>
    </row>
    <row r="27" spans="1:23" ht="12.75">
      <c r="A27" s="532">
        <f>AT3A_Schools_PS!A26</f>
        <v>17</v>
      </c>
      <c r="B27" s="532" t="str">
        <f>AT3A_Schools_PS!B26</f>
        <v>17-BIJNOUR</v>
      </c>
      <c r="C27" s="499">
        <v>419</v>
      </c>
      <c r="D27" s="494">
        <f t="shared" si="5"/>
        <v>25.14</v>
      </c>
      <c r="E27" s="494">
        <f t="shared" si="6"/>
        <v>16.760000000000002</v>
      </c>
      <c r="F27" s="495">
        <f t="shared" si="7"/>
        <v>41.9</v>
      </c>
      <c r="G27" s="499">
        <v>470</v>
      </c>
      <c r="H27" s="494">
        <f t="shared" si="8"/>
        <v>42.3</v>
      </c>
      <c r="I27" s="494">
        <f t="shared" si="9"/>
        <v>28.2</v>
      </c>
      <c r="J27" s="495">
        <f t="shared" si="10"/>
        <v>70.5</v>
      </c>
      <c r="K27" s="499">
        <v>63</v>
      </c>
      <c r="L27" s="494">
        <f t="shared" si="11"/>
        <v>7.56</v>
      </c>
      <c r="M27" s="494">
        <f t="shared" si="12"/>
        <v>5.04</v>
      </c>
      <c r="N27" s="495">
        <f t="shared" si="13"/>
        <v>12.6</v>
      </c>
      <c r="O27" s="499">
        <v>22</v>
      </c>
      <c r="P27" s="494">
        <f t="shared" si="14"/>
        <v>3.3</v>
      </c>
      <c r="Q27" s="494">
        <f t="shared" si="15"/>
        <v>2.2000000000000002</v>
      </c>
      <c r="R27" s="495">
        <f t="shared" si="16"/>
        <v>5.5</v>
      </c>
      <c r="S27" s="498">
        <f t="shared" si="17"/>
        <v>974</v>
      </c>
      <c r="T27" s="494">
        <f t="shared" si="17"/>
        <v>78.3</v>
      </c>
      <c r="U27" s="494">
        <f t="shared" si="17"/>
        <v>52.2</v>
      </c>
      <c r="V27" s="495">
        <f t="shared" si="18"/>
        <v>130.5</v>
      </c>
      <c r="W27" s="601"/>
    </row>
    <row r="28" spans="1:23" ht="12.75">
      <c r="A28" s="532">
        <f>AT3A_Schools_PS!A27</f>
        <v>18</v>
      </c>
      <c r="B28" s="532" t="str">
        <f>AT3A_Schools_PS!B27</f>
        <v>18-BULANDSHAHAR</v>
      </c>
      <c r="C28" s="499">
        <v>210</v>
      </c>
      <c r="D28" s="494">
        <f t="shared" si="5"/>
        <v>12.6</v>
      </c>
      <c r="E28" s="494">
        <f t="shared" si="6"/>
        <v>8.4</v>
      </c>
      <c r="F28" s="495">
        <f t="shared" si="7"/>
        <v>21</v>
      </c>
      <c r="G28" s="499">
        <v>416</v>
      </c>
      <c r="H28" s="494">
        <f t="shared" si="8"/>
        <v>37.44</v>
      </c>
      <c r="I28" s="494">
        <f t="shared" si="9"/>
        <v>24.96</v>
      </c>
      <c r="J28" s="495">
        <f t="shared" si="10"/>
        <v>62.4</v>
      </c>
      <c r="K28" s="499">
        <v>228</v>
      </c>
      <c r="L28" s="494">
        <f t="shared" si="11"/>
        <v>27.36</v>
      </c>
      <c r="M28" s="494">
        <f t="shared" si="12"/>
        <v>18.239999999999998</v>
      </c>
      <c r="N28" s="495">
        <f t="shared" si="13"/>
        <v>45.6</v>
      </c>
      <c r="O28" s="499">
        <v>58</v>
      </c>
      <c r="P28" s="494">
        <f t="shared" si="14"/>
        <v>8.6999999999999993</v>
      </c>
      <c r="Q28" s="494">
        <f t="shared" si="15"/>
        <v>5.8</v>
      </c>
      <c r="R28" s="495">
        <f t="shared" si="16"/>
        <v>14.5</v>
      </c>
      <c r="S28" s="498">
        <f t="shared" si="17"/>
        <v>912</v>
      </c>
      <c r="T28" s="494">
        <f t="shared" si="17"/>
        <v>86.100000000000009</v>
      </c>
      <c r="U28" s="494">
        <f t="shared" si="17"/>
        <v>57.399999999999991</v>
      </c>
      <c r="V28" s="495">
        <f t="shared" si="18"/>
        <v>143.5</v>
      </c>
      <c r="W28" s="601"/>
    </row>
    <row r="29" spans="1:23" ht="12.75">
      <c r="A29" s="532">
        <f>AT3A_Schools_PS!A28</f>
        <v>19</v>
      </c>
      <c r="B29" s="532" t="str">
        <f>AT3A_Schools_PS!B28</f>
        <v>19-CHANDAULI</v>
      </c>
      <c r="C29" s="499">
        <v>25</v>
      </c>
      <c r="D29" s="494">
        <f t="shared" si="5"/>
        <v>1.5</v>
      </c>
      <c r="E29" s="494">
        <f t="shared" si="6"/>
        <v>1</v>
      </c>
      <c r="F29" s="495">
        <f t="shared" si="7"/>
        <v>2.5</v>
      </c>
      <c r="G29" s="499">
        <v>314</v>
      </c>
      <c r="H29" s="494">
        <f t="shared" si="8"/>
        <v>28.26</v>
      </c>
      <c r="I29" s="494">
        <f t="shared" si="9"/>
        <v>18.84</v>
      </c>
      <c r="J29" s="495">
        <f t="shared" si="10"/>
        <v>47.1</v>
      </c>
      <c r="K29" s="499">
        <v>167</v>
      </c>
      <c r="L29" s="494">
        <f t="shared" si="11"/>
        <v>20.04</v>
      </c>
      <c r="M29" s="494">
        <f t="shared" si="12"/>
        <v>13.36</v>
      </c>
      <c r="N29" s="495">
        <f t="shared" si="13"/>
        <v>33.4</v>
      </c>
      <c r="O29" s="499">
        <v>48</v>
      </c>
      <c r="P29" s="494">
        <f t="shared" si="14"/>
        <v>7.2</v>
      </c>
      <c r="Q29" s="494">
        <f t="shared" si="15"/>
        <v>4.8</v>
      </c>
      <c r="R29" s="495">
        <f t="shared" si="16"/>
        <v>12</v>
      </c>
      <c r="S29" s="498">
        <f t="shared" si="17"/>
        <v>554</v>
      </c>
      <c r="T29" s="494">
        <f t="shared" si="17"/>
        <v>57</v>
      </c>
      <c r="U29" s="494">
        <f t="shared" si="17"/>
        <v>38</v>
      </c>
      <c r="V29" s="495">
        <f t="shared" si="18"/>
        <v>95</v>
      </c>
      <c r="W29" s="601"/>
    </row>
    <row r="30" spans="1:23" ht="12.75">
      <c r="A30" s="532">
        <f>AT3A_Schools_PS!A29</f>
        <v>20</v>
      </c>
      <c r="B30" s="532" t="str">
        <f>AT3A_Schools_PS!B29</f>
        <v>20-CHITRAKOOT</v>
      </c>
      <c r="C30" s="499">
        <v>87</v>
      </c>
      <c r="D30" s="494">
        <f t="shared" si="5"/>
        <v>5.22</v>
      </c>
      <c r="E30" s="494">
        <f t="shared" si="6"/>
        <v>3.48</v>
      </c>
      <c r="F30" s="495">
        <f t="shared" si="7"/>
        <v>8.6999999999999993</v>
      </c>
      <c r="G30" s="499">
        <v>389</v>
      </c>
      <c r="H30" s="494">
        <f t="shared" si="8"/>
        <v>35.01</v>
      </c>
      <c r="I30" s="494">
        <f t="shared" si="9"/>
        <v>23.34</v>
      </c>
      <c r="J30" s="495">
        <f t="shared" si="10"/>
        <v>58.35</v>
      </c>
      <c r="K30" s="499">
        <v>60</v>
      </c>
      <c r="L30" s="494">
        <f t="shared" si="11"/>
        <v>7.2</v>
      </c>
      <c r="M30" s="494">
        <f t="shared" si="12"/>
        <v>4.8</v>
      </c>
      <c r="N30" s="495">
        <f t="shared" si="13"/>
        <v>12</v>
      </c>
      <c r="O30" s="499">
        <v>8</v>
      </c>
      <c r="P30" s="494">
        <f t="shared" si="14"/>
        <v>1.2</v>
      </c>
      <c r="Q30" s="494">
        <f t="shared" si="15"/>
        <v>0.8</v>
      </c>
      <c r="R30" s="495">
        <f t="shared" si="16"/>
        <v>2</v>
      </c>
      <c r="S30" s="498">
        <f t="shared" si="17"/>
        <v>544</v>
      </c>
      <c r="T30" s="494">
        <f t="shared" si="17"/>
        <v>48.63</v>
      </c>
      <c r="U30" s="494">
        <f t="shared" si="17"/>
        <v>32.42</v>
      </c>
      <c r="V30" s="495">
        <f t="shared" si="18"/>
        <v>81.050000000000011</v>
      </c>
      <c r="W30" s="601"/>
    </row>
    <row r="31" spans="1:23" ht="12.75">
      <c r="A31" s="532">
        <f>AT3A_Schools_PS!A30</f>
        <v>21</v>
      </c>
      <c r="B31" s="532" t="str">
        <f>AT3A_Schools_PS!B30</f>
        <v>21-AMETHI</v>
      </c>
      <c r="C31" s="499">
        <v>162</v>
      </c>
      <c r="D31" s="494">
        <f t="shared" si="5"/>
        <v>9.7200000000000006</v>
      </c>
      <c r="E31" s="494">
        <f t="shared" si="6"/>
        <v>6.48</v>
      </c>
      <c r="F31" s="495">
        <f t="shared" si="7"/>
        <v>16.2</v>
      </c>
      <c r="G31" s="499">
        <v>429</v>
      </c>
      <c r="H31" s="494">
        <f t="shared" si="8"/>
        <v>38.61</v>
      </c>
      <c r="I31" s="494">
        <f t="shared" si="9"/>
        <v>25.74</v>
      </c>
      <c r="J31" s="495">
        <f t="shared" si="10"/>
        <v>64.349999999999994</v>
      </c>
      <c r="K31" s="499">
        <v>72</v>
      </c>
      <c r="L31" s="494">
        <f t="shared" si="11"/>
        <v>8.64</v>
      </c>
      <c r="M31" s="494">
        <f t="shared" si="12"/>
        <v>5.76</v>
      </c>
      <c r="N31" s="495">
        <f t="shared" si="13"/>
        <v>14.4</v>
      </c>
      <c r="O31" s="499">
        <v>12</v>
      </c>
      <c r="P31" s="494">
        <f t="shared" si="14"/>
        <v>1.8</v>
      </c>
      <c r="Q31" s="494">
        <f t="shared" si="15"/>
        <v>1.2</v>
      </c>
      <c r="R31" s="495">
        <f t="shared" si="16"/>
        <v>3</v>
      </c>
      <c r="S31" s="498">
        <f t="shared" si="17"/>
        <v>675</v>
      </c>
      <c r="T31" s="494">
        <f t="shared" si="17"/>
        <v>58.769999999999996</v>
      </c>
      <c r="U31" s="494">
        <f t="shared" si="17"/>
        <v>39.18</v>
      </c>
      <c r="V31" s="495">
        <f t="shared" si="18"/>
        <v>97.949999999999989</v>
      </c>
      <c r="W31" s="601"/>
    </row>
    <row r="32" spans="1:23" ht="12.75">
      <c r="A32" s="532">
        <f>AT3A_Schools_PS!A31</f>
        <v>22</v>
      </c>
      <c r="B32" s="532" t="str">
        <f>AT3A_Schools_PS!B31</f>
        <v>22-DEORIA</v>
      </c>
      <c r="C32" s="499">
        <v>86</v>
      </c>
      <c r="D32" s="494">
        <f t="shared" si="5"/>
        <v>5.16</v>
      </c>
      <c r="E32" s="494">
        <f t="shared" si="6"/>
        <v>3.44</v>
      </c>
      <c r="F32" s="495">
        <f t="shared" si="7"/>
        <v>8.6</v>
      </c>
      <c r="G32" s="499">
        <v>521</v>
      </c>
      <c r="H32" s="494">
        <f t="shared" si="8"/>
        <v>46.89</v>
      </c>
      <c r="I32" s="494">
        <f t="shared" si="9"/>
        <v>31.26</v>
      </c>
      <c r="J32" s="495">
        <f t="shared" si="10"/>
        <v>78.150000000000006</v>
      </c>
      <c r="K32" s="499">
        <v>312</v>
      </c>
      <c r="L32" s="494">
        <f t="shared" si="11"/>
        <v>37.44</v>
      </c>
      <c r="M32" s="494">
        <f t="shared" si="12"/>
        <v>24.96</v>
      </c>
      <c r="N32" s="495">
        <f t="shared" si="13"/>
        <v>62.4</v>
      </c>
      <c r="O32" s="499">
        <v>70</v>
      </c>
      <c r="P32" s="494">
        <f t="shared" si="14"/>
        <v>10.5</v>
      </c>
      <c r="Q32" s="494">
        <f t="shared" si="15"/>
        <v>7</v>
      </c>
      <c r="R32" s="495">
        <f t="shared" si="16"/>
        <v>17.5</v>
      </c>
      <c r="S32" s="498">
        <f t="shared" si="17"/>
        <v>989</v>
      </c>
      <c r="T32" s="494">
        <f t="shared" si="17"/>
        <v>99.99</v>
      </c>
      <c r="U32" s="494">
        <f t="shared" si="17"/>
        <v>66.66</v>
      </c>
      <c r="V32" s="495">
        <f t="shared" si="18"/>
        <v>166.64999999999998</v>
      </c>
      <c r="W32" s="601"/>
    </row>
    <row r="33" spans="1:23" ht="12.75">
      <c r="A33" s="532">
        <f>AT3A_Schools_PS!A32</f>
        <v>23</v>
      </c>
      <c r="B33" s="532" t="str">
        <f>AT3A_Schools_PS!B32</f>
        <v>23-ETAH</v>
      </c>
      <c r="C33" s="499">
        <v>234</v>
      </c>
      <c r="D33" s="494">
        <f t="shared" si="5"/>
        <v>14.04</v>
      </c>
      <c r="E33" s="494">
        <f t="shared" si="6"/>
        <v>9.36</v>
      </c>
      <c r="F33" s="495">
        <f t="shared" si="7"/>
        <v>23.4</v>
      </c>
      <c r="G33" s="499">
        <v>448</v>
      </c>
      <c r="H33" s="494">
        <f t="shared" si="8"/>
        <v>40.32</v>
      </c>
      <c r="I33" s="494">
        <f t="shared" si="9"/>
        <v>26.88</v>
      </c>
      <c r="J33" s="495">
        <f t="shared" si="10"/>
        <v>67.2</v>
      </c>
      <c r="K33" s="499">
        <v>48</v>
      </c>
      <c r="L33" s="494">
        <f t="shared" si="11"/>
        <v>5.76</v>
      </c>
      <c r="M33" s="494">
        <f t="shared" si="12"/>
        <v>3.84</v>
      </c>
      <c r="N33" s="495">
        <f t="shared" si="13"/>
        <v>9.6</v>
      </c>
      <c r="O33" s="499">
        <v>4</v>
      </c>
      <c r="P33" s="494">
        <f t="shared" si="14"/>
        <v>0.6</v>
      </c>
      <c r="Q33" s="494">
        <f t="shared" si="15"/>
        <v>0.4</v>
      </c>
      <c r="R33" s="495">
        <f t="shared" si="16"/>
        <v>1</v>
      </c>
      <c r="S33" s="498">
        <f t="shared" si="17"/>
        <v>734</v>
      </c>
      <c r="T33" s="494">
        <f t="shared" si="17"/>
        <v>60.72</v>
      </c>
      <c r="U33" s="494">
        <f t="shared" si="17"/>
        <v>40.479999999999997</v>
      </c>
      <c r="V33" s="495">
        <f t="shared" si="18"/>
        <v>101.19999999999999</v>
      </c>
      <c r="W33" s="601"/>
    </row>
    <row r="34" spans="1:23" ht="12.75">
      <c r="A34" s="532">
        <f>AT3A_Schools_PS!A33</f>
        <v>24</v>
      </c>
      <c r="B34" s="532" t="str">
        <f>AT3A_Schools_PS!B33</f>
        <v>24-FAIZABAD</v>
      </c>
      <c r="C34" s="499">
        <v>145</v>
      </c>
      <c r="D34" s="494">
        <f t="shared" si="5"/>
        <v>8.6999999999999993</v>
      </c>
      <c r="E34" s="494">
        <f t="shared" si="6"/>
        <v>5.8</v>
      </c>
      <c r="F34" s="495">
        <f t="shared" si="7"/>
        <v>14.5</v>
      </c>
      <c r="G34" s="499">
        <v>443</v>
      </c>
      <c r="H34" s="494">
        <f t="shared" si="8"/>
        <v>39.869999999999997</v>
      </c>
      <c r="I34" s="494">
        <f t="shared" si="9"/>
        <v>26.58</v>
      </c>
      <c r="J34" s="495">
        <f t="shared" si="10"/>
        <v>66.45</v>
      </c>
      <c r="K34" s="499">
        <v>196</v>
      </c>
      <c r="L34" s="494">
        <f t="shared" si="11"/>
        <v>23.52</v>
      </c>
      <c r="M34" s="494">
        <f t="shared" si="12"/>
        <v>15.68</v>
      </c>
      <c r="N34" s="495">
        <f t="shared" si="13"/>
        <v>39.200000000000003</v>
      </c>
      <c r="O34" s="499">
        <v>18</v>
      </c>
      <c r="P34" s="494">
        <f t="shared" si="14"/>
        <v>2.7</v>
      </c>
      <c r="Q34" s="494">
        <f t="shared" si="15"/>
        <v>1.8</v>
      </c>
      <c r="R34" s="495">
        <f t="shared" si="16"/>
        <v>4.5</v>
      </c>
      <c r="S34" s="498">
        <f t="shared" si="17"/>
        <v>802</v>
      </c>
      <c r="T34" s="494">
        <f t="shared" si="17"/>
        <v>74.789999999999992</v>
      </c>
      <c r="U34" s="494">
        <f t="shared" si="17"/>
        <v>49.859999999999992</v>
      </c>
      <c r="V34" s="495">
        <f t="shared" si="18"/>
        <v>124.64999999999998</v>
      </c>
      <c r="W34" s="601"/>
    </row>
    <row r="35" spans="1:23" ht="12.75">
      <c r="A35" s="532">
        <f>AT3A_Schools_PS!A34</f>
        <v>25</v>
      </c>
      <c r="B35" s="532" t="str">
        <f>AT3A_Schools_PS!B34</f>
        <v>25-FARRUKHABAD</v>
      </c>
      <c r="C35" s="499">
        <v>163</v>
      </c>
      <c r="D35" s="494">
        <f t="shared" si="5"/>
        <v>9.7799999999999994</v>
      </c>
      <c r="E35" s="494">
        <f t="shared" si="6"/>
        <v>6.52</v>
      </c>
      <c r="F35" s="495">
        <f t="shared" si="7"/>
        <v>16.3</v>
      </c>
      <c r="G35" s="499">
        <v>463</v>
      </c>
      <c r="H35" s="494">
        <f t="shared" si="8"/>
        <v>41.67</v>
      </c>
      <c r="I35" s="494">
        <f t="shared" si="9"/>
        <v>27.78</v>
      </c>
      <c r="J35" s="495">
        <f t="shared" si="10"/>
        <v>69.45</v>
      </c>
      <c r="K35" s="499">
        <v>70</v>
      </c>
      <c r="L35" s="494">
        <f t="shared" si="11"/>
        <v>8.4</v>
      </c>
      <c r="M35" s="494">
        <f t="shared" si="12"/>
        <v>5.6</v>
      </c>
      <c r="N35" s="495">
        <f t="shared" si="13"/>
        <v>14</v>
      </c>
      <c r="O35" s="499">
        <v>8</v>
      </c>
      <c r="P35" s="494">
        <f t="shared" si="14"/>
        <v>1.2</v>
      </c>
      <c r="Q35" s="494">
        <f t="shared" si="15"/>
        <v>0.8</v>
      </c>
      <c r="R35" s="495">
        <f t="shared" si="16"/>
        <v>2</v>
      </c>
      <c r="S35" s="498">
        <f t="shared" si="17"/>
        <v>704</v>
      </c>
      <c r="T35" s="494">
        <f t="shared" si="17"/>
        <v>61.050000000000004</v>
      </c>
      <c r="U35" s="494">
        <f t="shared" si="17"/>
        <v>40.699999999999996</v>
      </c>
      <c r="V35" s="495">
        <f t="shared" si="18"/>
        <v>101.75</v>
      </c>
      <c r="W35" s="601"/>
    </row>
    <row r="36" spans="1:23" ht="12.75">
      <c r="A36" s="532">
        <f>AT3A_Schools_PS!A35</f>
        <v>26</v>
      </c>
      <c r="B36" s="532" t="str">
        <f>AT3A_Schools_PS!B35</f>
        <v>26-FATEHPUR</v>
      </c>
      <c r="C36" s="499">
        <v>238</v>
      </c>
      <c r="D36" s="494">
        <f t="shared" si="5"/>
        <v>14.28</v>
      </c>
      <c r="E36" s="494">
        <f t="shared" si="6"/>
        <v>9.52</v>
      </c>
      <c r="F36" s="495">
        <f t="shared" si="7"/>
        <v>23.8</v>
      </c>
      <c r="G36" s="499">
        <v>664</v>
      </c>
      <c r="H36" s="494">
        <f t="shared" si="8"/>
        <v>59.76</v>
      </c>
      <c r="I36" s="494">
        <f t="shared" si="9"/>
        <v>39.840000000000003</v>
      </c>
      <c r="J36" s="495">
        <f t="shared" si="10"/>
        <v>99.6</v>
      </c>
      <c r="K36" s="499">
        <v>94</v>
      </c>
      <c r="L36" s="494">
        <f t="shared" si="11"/>
        <v>11.28</v>
      </c>
      <c r="M36" s="494">
        <f t="shared" si="12"/>
        <v>7.52</v>
      </c>
      <c r="N36" s="495">
        <f t="shared" si="13"/>
        <v>18.8</v>
      </c>
      <c r="O36" s="499">
        <v>7</v>
      </c>
      <c r="P36" s="494">
        <f t="shared" si="14"/>
        <v>1.05</v>
      </c>
      <c r="Q36" s="494">
        <f t="shared" si="15"/>
        <v>0.7</v>
      </c>
      <c r="R36" s="495">
        <f t="shared" si="16"/>
        <v>1.75</v>
      </c>
      <c r="S36" s="498">
        <f t="shared" si="17"/>
        <v>1003</v>
      </c>
      <c r="T36" s="494">
        <f t="shared" si="17"/>
        <v>86.36999999999999</v>
      </c>
      <c r="U36" s="494">
        <f t="shared" si="17"/>
        <v>57.58</v>
      </c>
      <c r="V36" s="495">
        <f t="shared" si="18"/>
        <v>143.94999999999999</v>
      </c>
      <c r="W36" s="601"/>
    </row>
    <row r="37" spans="1:23" ht="12.75">
      <c r="A37" s="532">
        <f>AT3A_Schools_PS!A36</f>
        <v>27</v>
      </c>
      <c r="B37" s="532" t="str">
        <f>AT3A_Schools_PS!B36</f>
        <v>27-FIROZABAD</v>
      </c>
      <c r="C37" s="499">
        <v>153</v>
      </c>
      <c r="D37" s="494">
        <f t="shared" si="5"/>
        <v>9.18</v>
      </c>
      <c r="E37" s="494">
        <f t="shared" si="6"/>
        <v>6.12</v>
      </c>
      <c r="F37" s="495">
        <f t="shared" si="7"/>
        <v>15.3</v>
      </c>
      <c r="G37" s="499">
        <v>612</v>
      </c>
      <c r="H37" s="494">
        <f t="shared" si="8"/>
        <v>55.08</v>
      </c>
      <c r="I37" s="494">
        <f t="shared" si="9"/>
        <v>36.72</v>
      </c>
      <c r="J37" s="495">
        <f t="shared" si="10"/>
        <v>91.8</v>
      </c>
      <c r="K37" s="499">
        <v>44</v>
      </c>
      <c r="L37" s="494">
        <f t="shared" si="11"/>
        <v>5.28</v>
      </c>
      <c r="M37" s="494">
        <f t="shared" si="12"/>
        <v>3.52</v>
      </c>
      <c r="N37" s="495">
        <f t="shared" si="13"/>
        <v>8.8000000000000007</v>
      </c>
      <c r="O37" s="499">
        <v>6</v>
      </c>
      <c r="P37" s="494">
        <f t="shared" si="14"/>
        <v>0.9</v>
      </c>
      <c r="Q37" s="494">
        <f t="shared" si="15"/>
        <v>0.6</v>
      </c>
      <c r="R37" s="495">
        <f t="shared" si="16"/>
        <v>1.5</v>
      </c>
      <c r="S37" s="498">
        <f t="shared" si="17"/>
        <v>815</v>
      </c>
      <c r="T37" s="494">
        <f t="shared" si="17"/>
        <v>70.44</v>
      </c>
      <c r="U37" s="494">
        <f t="shared" si="17"/>
        <v>46.96</v>
      </c>
      <c r="V37" s="495">
        <f t="shared" si="18"/>
        <v>117.4</v>
      </c>
      <c r="W37" s="601"/>
    </row>
    <row r="38" spans="1:23" ht="12.75">
      <c r="A38" s="532">
        <f>AT3A_Schools_PS!A37</f>
        <v>28</v>
      </c>
      <c r="B38" s="532" t="str">
        <f>AT3A_Schools_PS!B37</f>
        <v>28-G.B. NAGAR</v>
      </c>
      <c r="C38" s="499">
        <v>80</v>
      </c>
      <c r="D38" s="494">
        <f t="shared" si="5"/>
        <v>4.8</v>
      </c>
      <c r="E38" s="494">
        <f t="shared" si="6"/>
        <v>3.2</v>
      </c>
      <c r="F38" s="495">
        <f t="shared" si="7"/>
        <v>8</v>
      </c>
      <c r="G38" s="499">
        <v>119</v>
      </c>
      <c r="H38" s="494">
        <f t="shared" si="8"/>
        <v>10.71</v>
      </c>
      <c r="I38" s="494">
        <f t="shared" si="9"/>
        <v>7.14</v>
      </c>
      <c r="J38" s="495">
        <f t="shared" si="10"/>
        <v>17.850000000000001</v>
      </c>
      <c r="K38" s="499">
        <v>30</v>
      </c>
      <c r="L38" s="494">
        <f t="shared" si="11"/>
        <v>3.6</v>
      </c>
      <c r="M38" s="494">
        <f t="shared" si="12"/>
        <v>2.4</v>
      </c>
      <c r="N38" s="495">
        <f t="shared" si="13"/>
        <v>6</v>
      </c>
      <c r="O38" s="499">
        <v>32</v>
      </c>
      <c r="P38" s="494">
        <f t="shared" si="14"/>
        <v>4.8</v>
      </c>
      <c r="Q38" s="494">
        <f t="shared" si="15"/>
        <v>3.2</v>
      </c>
      <c r="R38" s="495">
        <f t="shared" si="16"/>
        <v>8</v>
      </c>
      <c r="S38" s="498">
        <f t="shared" si="17"/>
        <v>261</v>
      </c>
      <c r="T38" s="494">
        <f t="shared" si="17"/>
        <v>23.910000000000004</v>
      </c>
      <c r="U38" s="494">
        <f t="shared" si="17"/>
        <v>15.940000000000001</v>
      </c>
      <c r="V38" s="495">
        <f t="shared" si="18"/>
        <v>39.850000000000009</v>
      </c>
      <c r="W38" s="601"/>
    </row>
    <row r="39" spans="1:23" ht="12.75">
      <c r="A39" s="532">
        <f>AT3A_Schools_PS!A38</f>
        <v>29</v>
      </c>
      <c r="B39" s="532" t="str">
        <f>AT3A_Schools_PS!B38</f>
        <v>29-GHAZIPUR</v>
      </c>
      <c r="C39" s="499">
        <v>208</v>
      </c>
      <c r="D39" s="494">
        <f t="shared" si="5"/>
        <v>12.48</v>
      </c>
      <c r="E39" s="494">
        <f t="shared" si="6"/>
        <v>8.32</v>
      </c>
      <c r="F39" s="495">
        <f t="shared" si="7"/>
        <v>20.8</v>
      </c>
      <c r="G39" s="499">
        <v>593</v>
      </c>
      <c r="H39" s="494">
        <f t="shared" si="8"/>
        <v>53.37</v>
      </c>
      <c r="I39" s="494">
        <f t="shared" si="9"/>
        <v>35.58</v>
      </c>
      <c r="J39" s="495">
        <f t="shared" si="10"/>
        <v>88.95</v>
      </c>
      <c r="K39" s="499">
        <v>188</v>
      </c>
      <c r="L39" s="494">
        <f t="shared" si="11"/>
        <v>22.56</v>
      </c>
      <c r="M39" s="494">
        <f t="shared" si="12"/>
        <v>15.04</v>
      </c>
      <c r="N39" s="495">
        <f t="shared" si="13"/>
        <v>37.6</v>
      </c>
      <c r="O39" s="499">
        <v>56</v>
      </c>
      <c r="P39" s="494">
        <f t="shared" si="14"/>
        <v>8.4</v>
      </c>
      <c r="Q39" s="494">
        <f t="shared" si="15"/>
        <v>5.6</v>
      </c>
      <c r="R39" s="495">
        <f t="shared" si="16"/>
        <v>14</v>
      </c>
      <c r="S39" s="498">
        <f t="shared" si="17"/>
        <v>1045</v>
      </c>
      <c r="T39" s="494">
        <f t="shared" si="17"/>
        <v>96.81</v>
      </c>
      <c r="U39" s="494">
        <f t="shared" si="17"/>
        <v>64.539999999999992</v>
      </c>
      <c r="V39" s="495">
        <f t="shared" si="18"/>
        <v>161.35</v>
      </c>
      <c r="W39" s="601"/>
    </row>
    <row r="40" spans="1:23" ht="12.75">
      <c r="A40" s="532">
        <f>AT3A_Schools_PS!A39</f>
        <v>30</v>
      </c>
      <c r="B40" s="532" t="str">
        <f>AT3A_Schools_PS!B39</f>
        <v>30-GHAZIYABAD</v>
      </c>
      <c r="C40" s="499">
        <v>26</v>
      </c>
      <c r="D40" s="494">
        <f t="shared" si="5"/>
        <v>1.56</v>
      </c>
      <c r="E40" s="494">
        <f t="shared" si="6"/>
        <v>1.04</v>
      </c>
      <c r="F40" s="495">
        <f t="shared" si="7"/>
        <v>2.6</v>
      </c>
      <c r="G40" s="499">
        <v>72</v>
      </c>
      <c r="H40" s="494">
        <f t="shared" si="8"/>
        <v>6.48</v>
      </c>
      <c r="I40" s="494">
        <f t="shared" si="9"/>
        <v>4.32</v>
      </c>
      <c r="J40" s="495">
        <f t="shared" si="10"/>
        <v>10.8</v>
      </c>
      <c r="K40" s="499">
        <v>70</v>
      </c>
      <c r="L40" s="494">
        <f t="shared" si="11"/>
        <v>8.4</v>
      </c>
      <c r="M40" s="494">
        <f t="shared" si="12"/>
        <v>5.6</v>
      </c>
      <c r="N40" s="495">
        <f t="shared" si="13"/>
        <v>14</v>
      </c>
      <c r="O40" s="499">
        <v>57</v>
      </c>
      <c r="P40" s="494">
        <f t="shared" si="14"/>
        <v>8.5500000000000007</v>
      </c>
      <c r="Q40" s="494">
        <f t="shared" si="15"/>
        <v>5.7</v>
      </c>
      <c r="R40" s="495">
        <f t="shared" si="16"/>
        <v>14.25</v>
      </c>
      <c r="S40" s="498">
        <f t="shared" si="17"/>
        <v>225</v>
      </c>
      <c r="T40" s="494">
        <f t="shared" si="17"/>
        <v>24.990000000000002</v>
      </c>
      <c r="U40" s="494">
        <f t="shared" si="17"/>
        <v>16.66</v>
      </c>
      <c r="V40" s="495">
        <f t="shared" si="18"/>
        <v>41.650000000000006</v>
      </c>
      <c r="W40" s="601"/>
    </row>
    <row r="41" spans="1:23" ht="12.75">
      <c r="A41" s="532">
        <f>AT3A_Schools_PS!A40</f>
        <v>31</v>
      </c>
      <c r="B41" s="532" t="str">
        <f>AT3A_Schools_PS!B40</f>
        <v>31-GONDA</v>
      </c>
      <c r="C41" s="499">
        <v>118</v>
      </c>
      <c r="D41" s="494">
        <f t="shared" si="5"/>
        <v>7.08</v>
      </c>
      <c r="E41" s="494">
        <f t="shared" si="6"/>
        <v>4.72</v>
      </c>
      <c r="F41" s="495">
        <f t="shared" si="7"/>
        <v>11.8</v>
      </c>
      <c r="G41" s="499">
        <v>867</v>
      </c>
      <c r="H41" s="494">
        <f t="shared" si="8"/>
        <v>78.03</v>
      </c>
      <c r="I41" s="494">
        <f t="shared" si="9"/>
        <v>52.02</v>
      </c>
      <c r="J41" s="495">
        <f t="shared" si="10"/>
        <v>130.05000000000001</v>
      </c>
      <c r="K41" s="499">
        <v>173</v>
      </c>
      <c r="L41" s="494">
        <f t="shared" si="11"/>
        <v>20.76</v>
      </c>
      <c r="M41" s="494">
        <f t="shared" si="12"/>
        <v>13.84</v>
      </c>
      <c r="N41" s="495">
        <f t="shared" si="13"/>
        <v>34.6</v>
      </c>
      <c r="O41" s="499">
        <v>26</v>
      </c>
      <c r="P41" s="494">
        <f t="shared" si="14"/>
        <v>3.9</v>
      </c>
      <c r="Q41" s="494">
        <f t="shared" si="15"/>
        <v>2.6</v>
      </c>
      <c r="R41" s="495">
        <f t="shared" si="16"/>
        <v>6.5</v>
      </c>
      <c r="S41" s="498">
        <f t="shared" si="17"/>
        <v>1184</v>
      </c>
      <c r="T41" s="494">
        <f t="shared" si="17"/>
        <v>109.77000000000001</v>
      </c>
      <c r="U41" s="494">
        <f t="shared" si="17"/>
        <v>73.179999999999993</v>
      </c>
      <c r="V41" s="495">
        <f t="shared" si="18"/>
        <v>182.95</v>
      </c>
      <c r="W41" s="601"/>
    </row>
    <row r="42" spans="1:23" ht="12.75">
      <c r="A42" s="532">
        <f>AT3A_Schools_PS!A41</f>
        <v>32</v>
      </c>
      <c r="B42" s="532" t="str">
        <f>AT3A_Schools_PS!B41</f>
        <v>32-GORAKHPUR</v>
      </c>
      <c r="C42" s="499">
        <v>214</v>
      </c>
      <c r="D42" s="494">
        <f t="shared" si="5"/>
        <v>12.84</v>
      </c>
      <c r="E42" s="494">
        <f t="shared" si="6"/>
        <v>8.56</v>
      </c>
      <c r="F42" s="495">
        <f t="shared" si="7"/>
        <v>21.4</v>
      </c>
      <c r="G42" s="499">
        <v>385</v>
      </c>
      <c r="H42" s="494">
        <f t="shared" si="8"/>
        <v>34.65</v>
      </c>
      <c r="I42" s="494">
        <f t="shared" si="9"/>
        <v>23.1</v>
      </c>
      <c r="J42" s="495">
        <f t="shared" si="10"/>
        <v>57.75</v>
      </c>
      <c r="K42" s="499">
        <v>246</v>
      </c>
      <c r="L42" s="494">
        <f t="shared" si="11"/>
        <v>29.52</v>
      </c>
      <c r="M42" s="494">
        <f t="shared" si="12"/>
        <v>19.68</v>
      </c>
      <c r="N42" s="495">
        <f t="shared" si="13"/>
        <v>49.2</v>
      </c>
      <c r="O42" s="499">
        <v>287</v>
      </c>
      <c r="P42" s="494">
        <f t="shared" si="14"/>
        <v>43.05</v>
      </c>
      <c r="Q42" s="494">
        <f t="shared" si="15"/>
        <v>28.7</v>
      </c>
      <c r="R42" s="495">
        <f t="shared" si="16"/>
        <v>71.75</v>
      </c>
      <c r="S42" s="498">
        <f t="shared" si="17"/>
        <v>1132</v>
      </c>
      <c r="T42" s="494">
        <f t="shared" si="17"/>
        <v>120.05999999999999</v>
      </c>
      <c r="U42" s="494">
        <f t="shared" si="17"/>
        <v>80.040000000000006</v>
      </c>
      <c r="V42" s="495">
        <f t="shared" si="18"/>
        <v>200.1</v>
      </c>
      <c r="W42" s="601"/>
    </row>
    <row r="43" spans="1:23" ht="12.75">
      <c r="A43" s="532">
        <f>AT3A_Schools_PS!A42</f>
        <v>33</v>
      </c>
      <c r="B43" s="532" t="str">
        <f>AT3A_Schools_PS!B42</f>
        <v>33-HAMEERPUR</v>
      </c>
      <c r="C43" s="499">
        <v>112</v>
      </c>
      <c r="D43" s="494">
        <f t="shared" si="5"/>
        <v>6.72</v>
      </c>
      <c r="E43" s="494">
        <f t="shared" si="6"/>
        <v>4.4800000000000004</v>
      </c>
      <c r="F43" s="495">
        <f t="shared" si="7"/>
        <v>11.2</v>
      </c>
      <c r="G43" s="499">
        <v>267</v>
      </c>
      <c r="H43" s="494">
        <f t="shared" si="8"/>
        <v>24.03</v>
      </c>
      <c r="I43" s="494">
        <f t="shared" si="9"/>
        <v>16.02</v>
      </c>
      <c r="J43" s="495">
        <f t="shared" si="10"/>
        <v>40.049999999999997</v>
      </c>
      <c r="K43" s="499">
        <v>53</v>
      </c>
      <c r="L43" s="494">
        <f t="shared" si="11"/>
        <v>6.36</v>
      </c>
      <c r="M43" s="494">
        <f t="shared" si="12"/>
        <v>4.24</v>
      </c>
      <c r="N43" s="495">
        <f t="shared" si="13"/>
        <v>10.6</v>
      </c>
      <c r="O43" s="499">
        <v>15</v>
      </c>
      <c r="P43" s="494">
        <f t="shared" si="14"/>
        <v>2.25</v>
      </c>
      <c r="Q43" s="494">
        <f t="shared" si="15"/>
        <v>1.5</v>
      </c>
      <c r="R43" s="495">
        <f t="shared" si="16"/>
        <v>3.75</v>
      </c>
      <c r="S43" s="498">
        <f t="shared" si="17"/>
        <v>447</v>
      </c>
      <c r="T43" s="494">
        <f t="shared" si="17"/>
        <v>39.36</v>
      </c>
      <c r="U43" s="494">
        <f t="shared" si="17"/>
        <v>26.240000000000002</v>
      </c>
      <c r="V43" s="495">
        <f t="shared" si="18"/>
        <v>65.599999999999994</v>
      </c>
      <c r="W43" s="601"/>
    </row>
    <row r="44" spans="1:23" ht="12.75">
      <c r="A44" s="532">
        <f>AT3A_Schools_PS!A43</f>
        <v>34</v>
      </c>
      <c r="B44" s="532" t="str">
        <f>AT3A_Schools_PS!B43</f>
        <v>34-HARDOI</v>
      </c>
      <c r="C44" s="499">
        <v>92</v>
      </c>
      <c r="D44" s="494">
        <f t="shared" si="5"/>
        <v>5.52</v>
      </c>
      <c r="E44" s="494">
        <f t="shared" si="6"/>
        <v>3.68</v>
      </c>
      <c r="F44" s="495">
        <f t="shared" si="7"/>
        <v>9.1999999999999993</v>
      </c>
      <c r="G44" s="499">
        <v>992</v>
      </c>
      <c r="H44" s="494">
        <f t="shared" si="8"/>
        <v>89.28</v>
      </c>
      <c r="I44" s="494">
        <f t="shared" si="9"/>
        <v>59.52</v>
      </c>
      <c r="J44" s="495">
        <f t="shared" si="10"/>
        <v>148.80000000000001</v>
      </c>
      <c r="K44" s="499">
        <v>331</v>
      </c>
      <c r="L44" s="494">
        <f t="shared" si="11"/>
        <v>39.72</v>
      </c>
      <c r="M44" s="494">
        <f t="shared" si="12"/>
        <v>26.48</v>
      </c>
      <c r="N44" s="495">
        <f t="shared" si="13"/>
        <v>66.2</v>
      </c>
      <c r="O44" s="499">
        <v>45</v>
      </c>
      <c r="P44" s="494">
        <f t="shared" si="14"/>
        <v>6.75</v>
      </c>
      <c r="Q44" s="494">
        <f t="shared" si="15"/>
        <v>4.5</v>
      </c>
      <c r="R44" s="495">
        <f t="shared" si="16"/>
        <v>11.25</v>
      </c>
      <c r="S44" s="498">
        <f t="shared" si="17"/>
        <v>1460</v>
      </c>
      <c r="T44" s="494">
        <f t="shared" si="17"/>
        <v>141.26999999999998</v>
      </c>
      <c r="U44" s="494">
        <f t="shared" si="17"/>
        <v>94.18</v>
      </c>
      <c r="V44" s="495">
        <f t="shared" si="18"/>
        <v>235.45</v>
      </c>
      <c r="W44" s="601"/>
    </row>
    <row r="45" spans="1:23" ht="12.75">
      <c r="A45" s="532">
        <f>AT3A_Schools_PS!A44</f>
        <v>35</v>
      </c>
      <c r="B45" s="532" t="str">
        <f>AT3A_Schools_PS!B44</f>
        <v>35-HATHRAS</v>
      </c>
      <c r="C45" s="499">
        <v>296</v>
      </c>
      <c r="D45" s="494">
        <f t="shared" si="5"/>
        <v>17.760000000000002</v>
      </c>
      <c r="E45" s="494">
        <f t="shared" si="6"/>
        <v>11.84</v>
      </c>
      <c r="F45" s="495">
        <f t="shared" si="7"/>
        <v>29.6</v>
      </c>
      <c r="G45" s="499">
        <v>233</v>
      </c>
      <c r="H45" s="494">
        <f t="shared" si="8"/>
        <v>20.97</v>
      </c>
      <c r="I45" s="494">
        <f t="shared" si="9"/>
        <v>13.98</v>
      </c>
      <c r="J45" s="495">
        <f t="shared" si="10"/>
        <v>34.950000000000003</v>
      </c>
      <c r="K45" s="499">
        <v>38</v>
      </c>
      <c r="L45" s="494">
        <f t="shared" si="11"/>
        <v>4.5599999999999996</v>
      </c>
      <c r="M45" s="494">
        <f t="shared" si="12"/>
        <v>3.04</v>
      </c>
      <c r="N45" s="495">
        <f t="shared" si="13"/>
        <v>7.6</v>
      </c>
      <c r="O45" s="499">
        <v>4</v>
      </c>
      <c r="P45" s="494">
        <f t="shared" si="14"/>
        <v>0.6</v>
      </c>
      <c r="Q45" s="494">
        <f t="shared" si="15"/>
        <v>0.4</v>
      </c>
      <c r="R45" s="495">
        <f t="shared" si="16"/>
        <v>1</v>
      </c>
      <c r="S45" s="498">
        <f t="shared" si="17"/>
        <v>571</v>
      </c>
      <c r="T45" s="494">
        <f t="shared" si="17"/>
        <v>43.890000000000008</v>
      </c>
      <c r="U45" s="494">
        <f t="shared" si="17"/>
        <v>29.259999999999998</v>
      </c>
      <c r="V45" s="495">
        <f t="shared" si="18"/>
        <v>73.150000000000006</v>
      </c>
      <c r="W45" s="601"/>
    </row>
    <row r="46" spans="1:23" ht="12.75">
      <c r="A46" s="532">
        <f>AT3A_Schools_PS!A45</f>
        <v>36</v>
      </c>
      <c r="B46" s="532" t="str">
        <f>AT3A_Schools_PS!B45</f>
        <v>36-ITAWAH</v>
      </c>
      <c r="C46" s="499">
        <v>184</v>
      </c>
      <c r="D46" s="494">
        <f t="shared" si="5"/>
        <v>11.04</v>
      </c>
      <c r="E46" s="494">
        <f t="shared" si="6"/>
        <v>7.36</v>
      </c>
      <c r="F46" s="495">
        <f t="shared" si="7"/>
        <v>18.399999999999999</v>
      </c>
      <c r="G46" s="499">
        <v>242</v>
      </c>
      <c r="H46" s="494">
        <f t="shared" si="8"/>
        <v>21.78</v>
      </c>
      <c r="I46" s="494">
        <f t="shared" si="9"/>
        <v>14.52</v>
      </c>
      <c r="J46" s="495">
        <f t="shared" si="10"/>
        <v>36.299999999999997</v>
      </c>
      <c r="K46" s="499">
        <v>101</v>
      </c>
      <c r="L46" s="494">
        <f t="shared" si="11"/>
        <v>12.12</v>
      </c>
      <c r="M46" s="494">
        <f t="shared" si="12"/>
        <v>8.08</v>
      </c>
      <c r="N46" s="495">
        <f t="shared" si="13"/>
        <v>20.2</v>
      </c>
      <c r="O46" s="499">
        <v>148</v>
      </c>
      <c r="P46" s="494">
        <f t="shared" si="14"/>
        <v>22.2</v>
      </c>
      <c r="Q46" s="494">
        <f t="shared" si="15"/>
        <v>14.8</v>
      </c>
      <c r="R46" s="495">
        <f t="shared" si="16"/>
        <v>37</v>
      </c>
      <c r="S46" s="498">
        <f t="shared" si="17"/>
        <v>675</v>
      </c>
      <c r="T46" s="494">
        <f t="shared" si="17"/>
        <v>67.14</v>
      </c>
      <c r="U46" s="494">
        <f t="shared" si="17"/>
        <v>44.760000000000005</v>
      </c>
      <c r="V46" s="495">
        <f t="shared" si="18"/>
        <v>111.9</v>
      </c>
      <c r="W46" s="601"/>
    </row>
    <row r="47" spans="1:23" ht="12.75">
      <c r="A47" s="532">
        <f>AT3A_Schools_PS!A46</f>
        <v>37</v>
      </c>
      <c r="B47" s="532" t="str">
        <f>AT3A_Schools_PS!B46</f>
        <v>37-J.P. NAGAR</v>
      </c>
      <c r="C47" s="499">
        <v>282</v>
      </c>
      <c r="D47" s="494">
        <f t="shared" si="5"/>
        <v>16.920000000000002</v>
      </c>
      <c r="E47" s="494">
        <f t="shared" si="6"/>
        <v>11.28</v>
      </c>
      <c r="F47" s="495">
        <f t="shared" si="7"/>
        <v>28.2</v>
      </c>
      <c r="G47" s="499">
        <v>252</v>
      </c>
      <c r="H47" s="494">
        <f t="shared" si="8"/>
        <v>22.68</v>
      </c>
      <c r="I47" s="494">
        <f t="shared" si="9"/>
        <v>15.12</v>
      </c>
      <c r="J47" s="495">
        <f t="shared" si="10"/>
        <v>37.799999999999997</v>
      </c>
      <c r="K47" s="499">
        <v>48</v>
      </c>
      <c r="L47" s="494">
        <f t="shared" si="11"/>
        <v>5.76</v>
      </c>
      <c r="M47" s="494">
        <f t="shared" si="12"/>
        <v>3.84</v>
      </c>
      <c r="N47" s="495">
        <f t="shared" si="13"/>
        <v>9.6</v>
      </c>
      <c r="O47" s="499">
        <v>9</v>
      </c>
      <c r="P47" s="494">
        <f t="shared" si="14"/>
        <v>1.35</v>
      </c>
      <c r="Q47" s="494">
        <f t="shared" si="15"/>
        <v>0.9</v>
      </c>
      <c r="R47" s="495">
        <f t="shared" si="16"/>
        <v>2.25</v>
      </c>
      <c r="S47" s="498">
        <f t="shared" si="17"/>
        <v>591</v>
      </c>
      <c r="T47" s="494">
        <f t="shared" si="17"/>
        <v>46.71</v>
      </c>
      <c r="U47" s="494">
        <f t="shared" si="17"/>
        <v>31.139999999999997</v>
      </c>
      <c r="V47" s="495">
        <f t="shared" si="18"/>
        <v>77.849999999999994</v>
      </c>
      <c r="W47" s="601"/>
    </row>
    <row r="48" spans="1:23" ht="12.75">
      <c r="A48" s="532">
        <f>AT3A_Schools_PS!A47</f>
        <v>38</v>
      </c>
      <c r="B48" s="532" t="str">
        <f>AT3A_Schools_PS!B47</f>
        <v>38-JALAUN</v>
      </c>
      <c r="C48" s="499">
        <v>247</v>
      </c>
      <c r="D48" s="494">
        <f t="shared" si="5"/>
        <v>14.82</v>
      </c>
      <c r="E48" s="494">
        <f t="shared" si="6"/>
        <v>9.8800000000000008</v>
      </c>
      <c r="F48" s="495">
        <f t="shared" si="7"/>
        <v>24.7</v>
      </c>
      <c r="G48" s="499">
        <v>405</v>
      </c>
      <c r="H48" s="494">
        <f t="shared" si="8"/>
        <v>36.450000000000003</v>
      </c>
      <c r="I48" s="494">
        <f t="shared" si="9"/>
        <v>24.3</v>
      </c>
      <c r="J48" s="495">
        <f t="shared" si="10"/>
        <v>60.75</v>
      </c>
      <c r="K48" s="499">
        <v>28</v>
      </c>
      <c r="L48" s="494">
        <f t="shared" si="11"/>
        <v>3.36</v>
      </c>
      <c r="M48" s="494">
        <f t="shared" si="12"/>
        <v>2.2400000000000002</v>
      </c>
      <c r="N48" s="495">
        <f t="shared" si="13"/>
        <v>5.6</v>
      </c>
      <c r="O48" s="499">
        <v>2</v>
      </c>
      <c r="P48" s="494">
        <f t="shared" si="14"/>
        <v>0.3</v>
      </c>
      <c r="Q48" s="494">
        <f t="shared" si="15"/>
        <v>0.2</v>
      </c>
      <c r="R48" s="495">
        <f t="shared" si="16"/>
        <v>0.5</v>
      </c>
      <c r="S48" s="498">
        <f t="shared" si="17"/>
        <v>682</v>
      </c>
      <c r="T48" s="494">
        <f t="shared" si="17"/>
        <v>54.93</v>
      </c>
      <c r="U48" s="494">
        <f t="shared" si="17"/>
        <v>36.620000000000005</v>
      </c>
      <c r="V48" s="495">
        <f t="shared" si="18"/>
        <v>91.550000000000011</v>
      </c>
      <c r="W48" s="601"/>
    </row>
    <row r="49" spans="1:23" ht="12.75">
      <c r="A49" s="532">
        <f>AT3A_Schools_PS!A48</f>
        <v>39</v>
      </c>
      <c r="B49" s="532" t="str">
        <f>AT3A_Schools_PS!B48</f>
        <v>39-JAUNPUR</v>
      </c>
      <c r="C49" s="499">
        <v>115</v>
      </c>
      <c r="D49" s="494">
        <f t="shared" si="5"/>
        <v>6.9</v>
      </c>
      <c r="E49" s="494">
        <f t="shared" si="6"/>
        <v>4.5999999999999996</v>
      </c>
      <c r="F49" s="495">
        <f t="shared" si="7"/>
        <v>11.5</v>
      </c>
      <c r="G49" s="499">
        <v>836</v>
      </c>
      <c r="H49" s="494">
        <f t="shared" si="8"/>
        <v>75.239999999999995</v>
      </c>
      <c r="I49" s="494">
        <f t="shared" si="9"/>
        <v>50.16</v>
      </c>
      <c r="J49" s="495">
        <f t="shared" si="10"/>
        <v>125.4</v>
      </c>
      <c r="K49" s="499">
        <v>227</v>
      </c>
      <c r="L49" s="494">
        <f t="shared" si="11"/>
        <v>27.24</v>
      </c>
      <c r="M49" s="494">
        <f t="shared" si="12"/>
        <v>18.16</v>
      </c>
      <c r="N49" s="495">
        <f t="shared" si="13"/>
        <v>45.4</v>
      </c>
      <c r="O49" s="499">
        <v>68</v>
      </c>
      <c r="P49" s="494">
        <f t="shared" si="14"/>
        <v>10.199999999999999</v>
      </c>
      <c r="Q49" s="494">
        <f t="shared" si="15"/>
        <v>6.8</v>
      </c>
      <c r="R49" s="495">
        <f t="shared" si="16"/>
        <v>17</v>
      </c>
      <c r="S49" s="498">
        <f t="shared" si="17"/>
        <v>1246</v>
      </c>
      <c r="T49" s="494">
        <f t="shared" si="17"/>
        <v>119.58</v>
      </c>
      <c r="U49" s="494">
        <f t="shared" si="17"/>
        <v>79.72</v>
      </c>
      <c r="V49" s="495">
        <f t="shared" si="18"/>
        <v>199.3</v>
      </c>
      <c r="W49" s="601"/>
    </row>
    <row r="50" spans="1:23" ht="12.75">
      <c r="A50" s="532">
        <f>AT3A_Schools_PS!A49</f>
        <v>40</v>
      </c>
      <c r="B50" s="532" t="str">
        <f>AT3A_Schools_PS!B49</f>
        <v>40-JHANSI</v>
      </c>
      <c r="C50" s="499">
        <v>310</v>
      </c>
      <c r="D50" s="494">
        <f t="shared" si="5"/>
        <v>18.600000000000001</v>
      </c>
      <c r="E50" s="494">
        <f t="shared" si="6"/>
        <v>12.4</v>
      </c>
      <c r="F50" s="495">
        <f t="shared" si="7"/>
        <v>31</v>
      </c>
      <c r="G50" s="499">
        <v>239</v>
      </c>
      <c r="H50" s="494">
        <f t="shared" si="8"/>
        <v>21.51</v>
      </c>
      <c r="I50" s="494">
        <f t="shared" si="9"/>
        <v>14.34</v>
      </c>
      <c r="J50" s="495">
        <f t="shared" si="10"/>
        <v>35.85</v>
      </c>
      <c r="K50" s="499">
        <v>100</v>
      </c>
      <c r="L50" s="494">
        <f t="shared" si="11"/>
        <v>12</v>
      </c>
      <c r="M50" s="494">
        <f t="shared" si="12"/>
        <v>8</v>
      </c>
      <c r="N50" s="495">
        <f t="shared" si="13"/>
        <v>20</v>
      </c>
      <c r="O50" s="499">
        <v>22</v>
      </c>
      <c r="P50" s="494">
        <f t="shared" si="14"/>
        <v>3.3</v>
      </c>
      <c r="Q50" s="494">
        <f t="shared" si="15"/>
        <v>2.2000000000000002</v>
      </c>
      <c r="R50" s="495">
        <f t="shared" si="16"/>
        <v>5.5</v>
      </c>
      <c r="S50" s="498">
        <f t="shared" si="17"/>
        <v>671</v>
      </c>
      <c r="T50" s="494">
        <f t="shared" si="17"/>
        <v>55.41</v>
      </c>
      <c r="U50" s="494">
        <f t="shared" si="17"/>
        <v>36.940000000000005</v>
      </c>
      <c r="V50" s="495">
        <f t="shared" si="18"/>
        <v>92.35</v>
      </c>
      <c r="W50" s="601"/>
    </row>
    <row r="51" spans="1:23" ht="12.75">
      <c r="A51" s="532">
        <f>AT3A_Schools_PS!A50</f>
        <v>41</v>
      </c>
      <c r="B51" s="532" t="str">
        <f>AT3A_Schools_PS!B50</f>
        <v>41-KANNAUJ</v>
      </c>
      <c r="C51" s="499">
        <v>150</v>
      </c>
      <c r="D51" s="494">
        <f t="shared" si="5"/>
        <v>9</v>
      </c>
      <c r="E51" s="494">
        <f t="shared" si="6"/>
        <v>6</v>
      </c>
      <c r="F51" s="495">
        <f t="shared" si="7"/>
        <v>15</v>
      </c>
      <c r="G51" s="499">
        <v>432</v>
      </c>
      <c r="H51" s="494">
        <f t="shared" si="8"/>
        <v>38.880000000000003</v>
      </c>
      <c r="I51" s="494">
        <f t="shared" si="9"/>
        <v>25.92</v>
      </c>
      <c r="J51" s="495">
        <f t="shared" si="10"/>
        <v>64.8</v>
      </c>
      <c r="K51" s="499">
        <v>39</v>
      </c>
      <c r="L51" s="494">
        <f t="shared" si="11"/>
        <v>4.68</v>
      </c>
      <c r="M51" s="494">
        <f t="shared" si="12"/>
        <v>3.12</v>
      </c>
      <c r="N51" s="495">
        <f t="shared" si="13"/>
        <v>7.8</v>
      </c>
      <c r="O51" s="499">
        <v>4</v>
      </c>
      <c r="P51" s="494">
        <f t="shared" si="14"/>
        <v>0.6</v>
      </c>
      <c r="Q51" s="494">
        <f t="shared" si="15"/>
        <v>0.4</v>
      </c>
      <c r="R51" s="495">
        <f t="shared" si="16"/>
        <v>1</v>
      </c>
      <c r="S51" s="498">
        <f t="shared" si="17"/>
        <v>625</v>
      </c>
      <c r="T51" s="494">
        <f t="shared" si="17"/>
        <v>53.160000000000004</v>
      </c>
      <c r="U51" s="494">
        <f t="shared" si="17"/>
        <v>35.44</v>
      </c>
      <c r="V51" s="495">
        <f t="shared" si="18"/>
        <v>88.6</v>
      </c>
      <c r="W51" s="601"/>
    </row>
    <row r="52" spans="1:23" ht="12.75">
      <c r="A52" s="532">
        <f>AT3A_Schools_PS!A51</f>
        <v>42</v>
      </c>
      <c r="B52" s="532" t="str">
        <f>AT3A_Schools_PS!B51</f>
        <v>42-KANPUR DEHAT</v>
      </c>
      <c r="C52" s="499">
        <v>409</v>
      </c>
      <c r="D52" s="494">
        <f t="shared" si="5"/>
        <v>24.54</v>
      </c>
      <c r="E52" s="494">
        <f t="shared" si="6"/>
        <v>16.36</v>
      </c>
      <c r="F52" s="495">
        <f t="shared" si="7"/>
        <v>40.9</v>
      </c>
      <c r="G52" s="499">
        <v>422</v>
      </c>
      <c r="H52" s="494">
        <f t="shared" si="8"/>
        <v>37.979999999999997</v>
      </c>
      <c r="I52" s="494">
        <f t="shared" si="9"/>
        <v>25.32</v>
      </c>
      <c r="J52" s="495">
        <f t="shared" si="10"/>
        <v>63.3</v>
      </c>
      <c r="K52" s="499">
        <v>29</v>
      </c>
      <c r="L52" s="494">
        <f t="shared" si="11"/>
        <v>3.48</v>
      </c>
      <c r="M52" s="494">
        <f t="shared" si="12"/>
        <v>2.3199999999999998</v>
      </c>
      <c r="N52" s="495">
        <f t="shared" si="13"/>
        <v>5.8</v>
      </c>
      <c r="O52" s="499">
        <v>1</v>
      </c>
      <c r="P52" s="494">
        <f t="shared" si="14"/>
        <v>0.15</v>
      </c>
      <c r="Q52" s="494">
        <f t="shared" si="15"/>
        <v>0.1</v>
      </c>
      <c r="R52" s="495">
        <f t="shared" si="16"/>
        <v>0.25</v>
      </c>
      <c r="S52" s="498">
        <f t="shared" si="17"/>
        <v>861</v>
      </c>
      <c r="T52" s="494">
        <f t="shared" si="17"/>
        <v>66.150000000000006</v>
      </c>
      <c r="U52" s="494">
        <f t="shared" si="17"/>
        <v>44.1</v>
      </c>
      <c r="V52" s="495">
        <f t="shared" si="18"/>
        <v>110.25</v>
      </c>
      <c r="W52" s="601"/>
    </row>
    <row r="53" spans="1:23" ht="12.75">
      <c r="A53" s="532">
        <f>AT3A_Schools_PS!A52</f>
        <v>43</v>
      </c>
      <c r="B53" s="532" t="str">
        <f>AT3A_Schools_PS!B52</f>
        <v>43-KANPUR NAGAR</v>
      </c>
      <c r="C53" s="499">
        <v>382</v>
      </c>
      <c r="D53" s="494">
        <f t="shared" si="5"/>
        <v>22.92</v>
      </c>
      <c r="E53" s="494">
        <f t="shared" si="6"/>
        <v>15.28</v>
      </c>
      <c r="F53" s="495">
        <f t="shared" si="7"/>
        <v>38.200000000000003</v>
      </c>
      <c r="G53" s="499">
        <v>422</v>
      </c>
      <c r="H53" s="494">
        <f t="shared" si="8"/>
        <v>37.979999999999997</v>
      </c>
      <c r="I53" s="494">
        <f t="shared" si="9"/>
        <v>25.32</v>
      </c>
      <c r="J53" s="495">
        <f t="shared" si="10"/>
        <v>63.3</v>
      </c>
      <c r="K53" s="499">
        <v>44</v>
      </c>
      <c r="L53" s="494">
        <f t="shared" si="11"/>
        <v>5.28</v>
      </c>
      <c r="M53" s="494">
        <f t="shared" si="12"/>
        <v>3.52</v>
      </c>
      <c r="N53" s="495">
        <f t="shared" si="13"/>
        <v>8.8000000000000007</v>
      </c>
      <c r="O53" s="499">
        <v>2</v>
      </c>
      <c r="P53" s="494">
        <f t="shared" si="14"/>
        <v>0.3</v>
      </c>
      <c r="Q53" s="494">
        <f t="shared" si="15"/>
        <v>0.2</v>
      </c>
      <c r="R53" s="495">
        <f t="shared" si="16"/>
        <v>0.5</v>
      </c>
      <c r="S53" s="498">
        <f t="shared" si="17"/>
        <v>850</v>
      </c>
      <c r="T53" s="494">
        <f t="shared" si="17"/>
        <v>66.47999999999999</v>
      </c>
      <c r="U53" s="494">
        <f t="shared" si="17"/>
        <v>44.320000000000007</v>
      </c>
      <c r="V53" s="495">
        <f t="shared" si="18"/>
        <v>110.8</v>
      </c>
      <c r="W53" s="601"/>
    </row>
    <row r="54" spans="1:23" ht="12.75">
      <c r="A54" s="532">
        <f>AT3A_Schools_PS!A53</f>
        <v>44</v>
      </c>
      <c r="B54" s="532" t="str">
        <f>AT3A_Schools_PS!B53</f>
        <v>44-KAAS GANJ</v>
      </c>
      <c r="C54" s="499">
        <v>104</v>
      </c>
      <c r="D54" s="494">
        <f t="shared" si="5"/>
        <v>6.24</v>
      </c>
      <c r="E54" s="494">
        <f t="shared" si="6"/>
        <v>4.16</v>
      </c>
      <c r="F54" s="495">
        <f t="shared" si="7"/>
        <v>10.4</v>
      </c>
      <c r="G54" s="499">
        <v>345</v>
      </c>
      <c r="H54" s="494">
        <f t="shared" si="8"/>
        <v>31.05</v>
      </c>
      <c r="I54" s="494">
        <f t="shared" si="9"/>
        <v>20.7</v>
      </c>
      <c r="J54" s="495">
        <f t="shared" si="10"/>
        <v>51.75</v>
      </c>
      <c r="K54" s="499">
        <v>78</v>
      </c>
      <c r="L54" s="494">
        <f t="shared" si="11"/>
        <v>9.36</v>
      </c>
      <c r="M54" s="494">
        <f t="shared" si="12"/>
        <v>6.24</v>
      </c>
      <c r="N54" s="495">
        <f t="shared" si="13"/>
        <v>15.6</v>
      </c>
      <c r="O54" s="499">
        <v>16</v>
      </c>
      <c r="P54" s="494">
        <f t="shared" si="14"/>
        <v>2.4</v>
      </c>
      <c r="Q54" s="494">
        <f t="shared" si="15"/>
        <v>1.6</v>
      </c>
      <c r="R54" s="495">
        <f t="shared" si="16"/>
        <v>4</v>
      </c>
      <c r="S54" s="498">
        <f t="shared" si="17"/>
        <v>543</v>
      </c>
      <c r="T54" s="494">
        <f t="shared" si="17"/>
        <v>49.05</v>
      </c>
      <c r="U54" s="494">
        <f t="shared" si="17"/>
        <v>32.700000000000003</v>
      </c>
      <c r="V54" s="495">
        <f t="shared" si="18"/>
        <v>81.75</v>
      </c>
      <c r="W54" s="601"/>
    </row>
    <row r="55" spans="1:23" ht="12.75">
      <c r="A55" s="532">
        <f>AT3A_Schools_PS!A54</f>
        <v>45</v>
      </c>
      <c r="B55" s="532" t="str">
        <f>AT3A_Schools_PS!B54</f>
        <v>45-KAUSHAMBI</v>
      </c>
      <c r="C55" s="499">
        <v>81</v>
      </c>
      <c r="D55" s="494">
        <f t="shared" si="5"/>
        <v>4.8600000000000003</v>
      </c>
      <c r="E55" s="494">
        <f t="shared" si="6"/>
        <v>3.24</v>
      </c>
      <c r="F55" s="495">
        <f t="shared" si="7"/>
        <v>8.1</v>
      </c>
      <c r="G55" s="499">
        <v>335</v>
      </c>
      <c r="H55" s="494">
        <f t="shared" si="8"/>
        <v>30.15</v>
      </c>
      <c r="I55" s="494">
        <f t="shared" si="9"/>
        <v>20.100000000000001</v>
      </c>
      <c r="J55" s="495">
        <f t="shared" si="10"/>
        <v>50.25</v>
      </c>
      <c r="K55" s="499">
        <v>96</v>
      </c>
      <c r="L55" s="494">
        <f t="shared" si="11"/>
        <v>11.52</v>
      </c>
      <c r="M55" s="494">
        <f t="shared" si="12"/>
        <v>7.68</v>
      </c>
      <c r="N55" s="495">
        <f t="shared" si="13"/>
        <v>19.2</v>
      </c>
      <c r="O55" s="499">
        <v>21</v>
      </c>
      <c r="P55" s="494">
        <f t="shared" si="14"/>
        <v>3.15</v>
      </c>
      <c r="Q55" s="494">
        <f t="shared" si="15"/>
        <v>2.1</v>
      </c>
      <c r="R55" s="495">
        <f t="shared" si="16"/>
        <v>5.25</v>
      </c>
      <c r="S55" s="498">
        <f t="shared" si="17"/>
        <v>533</v>
      </c>
      <c r="T55" s="494">
        <f t="shared" si="17"/>
        <v>49.68</v>
      </c>
      <c r="U55" s="494">
        <f t="shared" si="17"/>
        <v>33.120000000000005</v>
      </c>
      <c r="V55" s="495">
        <f t="shared" si="18"/>
        <v>82.800000000000011</v>
      </c>
      <c r="W55" s="601"/>
    </row>
    <row r="56" spans="1:23" ht="12.75">
      <c r="A56" s="532">
        <f>AT3A_Schools_PS!A55</f>
        <v>46</v>
      </c>
      <c r="B56" s="532" t="str">
        <f>AT3A_Schools_PS!B55</f>
        <v>46-KUSHINAGAR</v>
      </c>
      <c r="C56" s="499">
        <v>120</v>
      </c>
      <c r="D56" s="494">
        <f t="shared" si="5"/>
        <v>7.2</v>
      </c>
      <c r="E56" s="494">
        <f t="shared" si="6"/>
        <v>4.8</v>
      </c>
      <c r="F56" s="495">
        <f t="shared" si="7"/>
        <v>12</v>
      </c>
      <c r="G56" s="499">
        <v>710</v>
      </c>
      <c r="H56" s="494">
        <f t="shared" si="8"/>
        <v>63.9</v>
      </c>
      <c r="I56" s="494">
        <f t="shared" si="9"/>
        <v>42.6</v>
      </c>
      <c r="J56" s="495">
        <f t="shared" si="10"/>
        <v>106.5</v>
      </c>
      <c r="K56" s="499">
        <v>280</v>
      </c>
      <c r="L56" s="494">
        <f t="shared" si="11"/>
        <v>33.6</v>
      </c>
      <c r="M56" s="494">
        <f t="shared" si="12"/>
        <v>22.4</v>
      </c>
      <c r="N56" s="495">
        <f t="shared" si="13"/>
        <v>56</v>
      </c>
      <c r="O56" s="499">
        <v>24</v>
      </c>
      <c r="P56" s="494">
        <f t="shared" si="14"/>
        <v>3.6</v>
      </c>
      <c r="Q56" s="494">
        <f t="shared" si="15"/>
        <v>2.4</v>
      </c>
      <c r="R56" s="495">
        <f t="shared" si="16"/>
        <v>6</v>
      </c>
      <c r="S56" s="498">
        <f t="shared" si="17"/>
        <v>1134</v>
      </c>
      <c r="T56" s="494">
        <f t="shared" si="17"/>
        <v>108.29999999999998</v>
      </c>
      <c r="U56" s="494">
        <f t="shared" si="17"/>
        <v>72.2</v>
      </c>
      <c r="V56" s="495">
        <f t="shared" si="18"/>
        <v>180.5</v>
      </c>
      <c r="W56" s="601"/>
    </row>
    <row r="57" spans="1:23" ht="12.75">
      <c r="A57" s="532">
        <f>AT3A_Schools_PS!A56</f>
        <v>47</v>
      </c>
      <c r="B57" s="532" t="str">
        <f>AT3A_Schools_PS!B56</f>
        <v>47-LAKHIMPUR KHERI</v>
      </c>
      <c r="C57" s="499">
        <v>111</v>
      </c>
      <c r="D57" s="494">
        <f t="shared" si="5"/>
        <v>6.66</v>
      </c>
      <c r="E57" s="494">
        <f t="shared" si="6"/>
        <v>4.4400000000000004</v>
      </c>
      <c r="F57" s="495">
        <f t="shared" si="7"/>
        <v>11.1</v>
      </c>
      <c r="G57" s="499">
        <v>864</v>
      </c>
      <c r="H57" s="494">
        <f t="shared" si="8"/>
        <v>77.760000000000005</v>
      </c>
      <c r="I57" s="494">
        <f t="shared" si="9"/>
        <v>51.84</v>
      </c>
      <c r="J57" s="495">
        <f t="shared" si="10"/>
        <v>129.6</v>
      </c>
      <c r="K57" s="499">
        <v>375</v>
      </c>
      <c r="L57" s="494">
        <f t="shared" si="11"/>
        <v>45</v>
      </c>
      <c r="M57" s="494">
        <f t="shared" si="12"/>
        <v>30</v>
      </c>
      <c r="N57" s="495">
        <f t="shared" si="13"/>
        <v>75</v>
      </c>
      <c r="O57" s="499">
        <v>109</v>
      </c>
      <c r="P57" s="494">
        <f t="shared" si="14"/>
        <v>16.350000000000001</v>
      </c>
      <c r="Q57" s="494">
        <f t="shared" si="15"/>
        <v>10.9</v>
      </c>
      <c r="R57" s="495">
        <f t="shared" si="16"/>
        <v>27.25</v>
      </c>
      <c r="S57" s="498">
        <f t="shared" si="17"/>
        <v>1459</v>
      </c>
      <c r="T57" s="494">
        <f t="shared" si="17"/>
        <v>145.77000000000001</v>
      </c>
      <c r="U57" s="494">
        <f t="shared" si="17"/>
        <v>97.18</v>
      </c>
      <c r="V57" s="495">
        <f t="shared" si="18"/>
        <v>242.95000000000002</v>
      </c>
      <c r="W57" s="601"/>
    </row>
    <row r="58" spans="1:23" ht="12.75">
      <c r="A58" s="532">
        <f>AT3A_Schools_PS!A57</f>
        <v>48</v>
      </c>
      <c r="B58" s="532" t="str">
        <f>AT3A_Schools_PS!B57</f>
        <v>48-LALITPUR</v>
      </c>
      <c r="C58" s="499">
        <v>73</v>
      </c>
      <c r="D58" s="494">
        <f t="shared" si="5"/>
        <v>4.38</v>
      </c>
      <c r="E58" s="494">
        <f t="shared" si="6"/>
        <v>2.92</v>
      </c>
      <c r="F58" s="495">
        <f t="shared" si="7"/>
        <v>7.3</v>
      </c>
      <c r="G58" s="499">
        <v>386</v>
      </c>
      <c r="H58" s="494">
        <f t="shared" si="8"/>
        <v>34.74</v>
      </c>
      <c r="I58" s="494">
        <f t="shared" si="9"/>
        <v>23.16</v>
      </c>
      <c r="J58" s="495">
        <f t="shared" si="10"/>
        <v>57.9</v>
      </c>
      <c r="K58" s="499">
        <v>111</v>
      </c>
      <c r="L58" s="494">
        <f t="shared" si="11"/>
        <v>13.32</v>
      </c>
      <c r="M58" s="494">
        <f t="shared" si="12"/>
        <v>8.8800000000000008</v>
      </c>
      <c r="N58" s="495">
        <f t="shared" si="13"/>
        <v>22.2</v>
      </c>
      <c r="O58" s="499">
        <v>17</v>
      </c>
      <c r="P58" s="494">
        <f t="shared" si="14"/>
        <v>2.5499999999999998</v>
      </c>
      <c r="Q58" s="494">
        <f t="shared" si="15"/>
        <v>1.7</v>
      </c>
      <c r="R58" s="495">
        <f t="shared" si="16"/>
        <v>4.25</v>
      </c>
      <c r="S58" s="498">
        <f t="shared" si="17"/>
        <v>587</v>
      </c>
      <c r="T58" s="494">
        <f t="shared" si="17"/>
        <v>54.99</v>
      </c>
      <c r="U58" s="494">
        <f t="shared" si="17"/>
        <v>36.660000000000004</v>
      </c>
      <c r="V58" s="495">
        <f t="shared" si="18"/>
        <v>91.65</v>
      </c>
      <c r="W58" s="601"/>
    </row>
    <row r="59" spans="1:23" ht="12.75">
      <c r="A59" s="532">
        <f>AT3A_Schools_PS!A58</f>
        <v>49</v>
      </c>
      <c r="B59" s="532" t="str">
        <f>AT3A_Schools_PS!B58</f>
        <v>49-LUCKNOW</v>
      </c>
      <c r="C59" s="499">
        <v>107</v>
      </c>
      <c r="D59" s="494">
        <f t="shared" si="5"/>
        <v>6.42</v>
      </c>
      <c r="E59" s="494">
        <f t="shared" si="6"/>
        <v>4.28</v>
      </c>
      <c r="F59" s="495">
        <f t="shared" si="7"/>
        <v>10.7</v>
      </c>
      <c r="G59" s="499">
        <v>536</v>
      </c>
      <c r="H59" s="494">
        <f t="shared" si="8"/>
        <v>48.24</v>
      </c>
      <c r="I59" s="494">
        <f t="shared" si="9"/>
        <v>32.159999999999997</v>
      </c>
      <c r="J59" s="495">
        <f t="shared" si="10"/>
        <v>80.400000000000006</v>
      </c>
      <c r="K59" s="499">
        <v>56</v>
      </c>
      <c r="L59" s="494">
        <f t="shared" si="11"/>
        <v>6.72</v>
      </c>
      <c r="M59" s="494">
        <f t="shared" si="12"/>
        <v>4.4800000000000004</v>
      </c>
      <c r="N59" s="495">
        <f t="shared" si="13"/>
        <v>11.2</v>
      </c>
      <c r="O59" s="499">
        <v>0</v>
      </c>
      <c r="P59" s="494">
        <f t="shared" si="14"/>
        <v>0</v>
      </c>
      <c r="Q59" s="494">
        <f t="shared" si="15"/>
        <v>0</v>
      </c>
      <c r="R59" s="495">
        <f t="shared" si="16"/>
        <v>0</v>
      </c>
      <c r="S59" s="498">
        <f t="shared" si="17"/>
        <v>699</v>
      </c>
      <c r="T59" s="494">
        <f t="shared" si="17"/>
        <v>61.38</v>
      </c>
      <c r="U59" s="494">
        <f t="shared" si="17"/>
        <v>40.92</v>
      </c>
      <c r="V59" s="495">
        <f t="shared" si="18"/>
        <v>102.30000000000001</v>
      </c>
      <c r="W59" s="601"/>
    </row>
    <row r="60" spans="1:23" ht="12.75">
      <c r="A60" s="532">
        <f>AT3A_Schools_PS!A59</f>
        <v>50</v>
      </c>
      <c r="B60" s="532" t="str">
        <f>AT3A_Schools_PS!B59</f>
        <v>50-MAHOBA</v>
      </c>
      <c r="C60" s="499">
        <v>73</v>
      </c>
      <c r="D60" s="494">
        <f t="shared" si="5"/>
        <v>4.38</v>
      </c>
      <c r="E60" s="494">
        <f t="shared" si="6"/>
        <v>2.92</v>
      </c>
      <c r="F60" s="495">
        <f t="shared" si="7"/>
        <v>7.3</v>
      </c>
      <c r="G60" s="499">
        <v>150</v>
      </c>
      <c r="H60" s="494">
        <f t="shared" si="8"/>
        <v>13.5</v>
      </c>
      <c r="I60" s="494">
        <f t="shared" si="9"/>
        <v>9</v>
      </c>
      <c r="J60" s="495">
        <f t="shared" si="10"/>
        <v>22.5</v>
      </c>
      <c r="K60" s="499">
        <v>127</v>
      </c>
      <c r="L60" s="494">
        <f t="shared" si="11"/>
        <v>15.24</v>
      </c>
      <c r="M60" s="494">
        <f t="shared" si="12"/>
        <v>10.16</v>
      </c>
      <c r="N60" s="495">
        <f t="shared" si="13"/>
        <v>25.4</v>
      </c>
      <c r="O60" s="499">
        <v>39</v>
      </c>
      <c r="P60" s="494">
        <f t="shared" si="14"/>
        <v>5.85</v>
      </c>
      <c r="Q60" s="494">
        <f t="shared" si="15"/>
        <v>3.9</v>
      </c>
      <c r="R60" s="495">
        <f t="shared" si="16"/>
        <v>9.75</v>
      </c>
      <c r="S60" s="498">
        <f t="shared" si="17"/>
        <v>389</v>
      </c>
      <c r="T60" s="494">
        <f t="shared" si="17"/>
        <v>38.97</v>
      </c>
      <c r="U60" s="494">
        <f t="shared" si="17"/>
        <v>25.979999999999997</v>
      </c>
      <c r="V60" s="495">
        <f t="shared" si="18"/>
        <v>64.949999999999989</v>
      </c>
      <c r="W60" s="601"/>
    </row>
    <row r="61" spans="1:23" ht="12.75">
      <c r="A61" s="532">
        <f>AT3A_Schools_PS!A60</f>
        <v>51</v>
      </c>
      <c r="B61" s="532" t="str">
        <f>AT3A_Schools_PS!B60</f>
        <v>51-MAHRAJGANJ</v>
      </c>
      <c r="C61" s="499">
        <v>85</v>
      </c>
      <c r="D61" s="494">
        <f t="shared" si="5"/>
        <v>5.0999999999999996</v>
      </c>
      <c r="E61" s="494">
        <f t="shared" si="6"/>
        <v>3.4</v>
      </c>
      <c r="F61" s="495">
        <f t="shared" si="7"/>
        <v>8.5</v>
      </c>
      <c r="G61" s="499">
        <v>280</v>
      </c>
      <c r="H61" s="494">
        <f t="shared" si="8"/>
        <v>25.2</v>
      </c>
      <c r="I61" s="494">
        <f t="shared" si="9"/>
        <v>16.8</v>
      </c>
      <c r="J61" s="495">
        <f t="shared" si="10"/>
        <v>42</v>
      </c>
      <c r="K61" s="499">
        <v>343</v>
      </c>
      <c r="L61" s="494">
        <f t="shared" si="11"/>
        <v>41.16</v>
      </c>
      <c r="M61" s="494">
        <f t="shared" si="12"/>
        <v>27.44</v>
      </c>
      <c r="N61" s="495">
        <f t="shared" si="13"/>
        <v>68.599999999999994</v>
      </c>
      <c r="O61" s="499">
        <v>98</v>
      </c>
      <c r="P61" s="494">
        <f t="shared" si="14"/>
        <v>14.7</v>
      </c>
      <c r="Q61" s="494">
        <f t="shared" si="15"/>
        <v>9.8000000000000007</v>
      </c>
      <c r="R61" s="495">
        <f t="shared" si="16"/>
        <v>24.5</v>
      </c>
      <c r="S61" s="498">
        <f t="shared" si="17"/>
        <v>806</v>
      </c>
      <c r="T61" s="494">
        <f t="shared" si="17"/>
        <v>86.16</v>
      </c>
      <c r="U61" s="494">
        <f t="shared" si="17"/>
        <v>57.44</v>
      </c>
      <c r="V61" s="495">
        <f t="shared" si="18"/>
        <v>143.6</v>
      </c>
      <c r="W61" s="601"/>
    </row>
    <row r="62" spans="1:23" ht="12.75">
      <c r="A62" s="532">
        <f>AT3A_Schools_PS!A61</f>
        <v>52</v>
      </c>
      <c r="B62" s="532" t="str">
        <f>AT3A_Schools_PS!B61</f>
        <v>52-MAINPURI</v>
      </c>
      <c r="C62" s="499">
        <v>246</v>
      </c>
      <c r="D62" s="494">
        <f t="shared" si="5"/>
        <v>14.76</v>
      </c>
      <c r="E62" s="494">
        <f t="shared" si="6"/>
        <v>9.84</v>
      </c>
      <c r="F62" s="495">
        <f t="shared" si="7"/>
        <v>24.6</v>
      </c>
      <c r="G62" s="499">
        <v>415</v>
      </c>
      <c r="H62" s="494">
        <f t="shared" si="8"/>
        <v>37.35</v>
      </c>
      <c r="I62" s="494">
        <f t="shared" si="9"/>
        <v>24.9</v>
      </c>
      <c r="J62" s="495">
        <f t="shared" si="10"/>
        <v>62.25</v>
      </c>
      <c r="K62" s="499">
        <v>144</v>
      </c>
      <c r="L62" s="494">
        <f t="shared" si="11"/>
        <v>17.28</v>
      </c>
      <c r="M62" s="494">
        <f t="shared" si="12"/>
        <v>11.52</v>
      </c>
      <c r="N62" s="495">
        <f t="shared" si="13"/>
        <v>28.8</v>
      </c>
      <c r="O62" s="499">
        <v>23</v>
      </c>
      <c r="P62" s="494">
        <f t="shared" si="14"/>
        <v>3.45</v>
      </c>
      <c r="Q62" s="494">
        <f t="shared" si="15"/>
        <v>2.2999999999999998</v>
      </c>
      <c r="R62" s="495">
        <f t="shared" si="16"/>
        <v>5.75</v>
      </c>
      <c r="S62" s="498">
        <f t="shared" si="17"/>
        <v>828</v>
      </c>
      <c r="T62" s="494">
        <f t="shared" si="17"/>
        <v>72.84</v>
      </c>
      <c r="U62" s="494">
        <f t="shared" si="17"/>
        <v>48.559999999999988</v>
      </c>
      <c r="V62" s="495">
        <f t="shared" si="18"/>
        <v>121.39999999999999</v>
      </c>
      <c r="W62" s="601"/>
    </row>
    <row r="63" spans="1:23" ht="12.75">
      <c r="A63" s="532">
        <f>AT3A_Schools_PS!A62</f>
        <v>53</v>
      </c>
      <c r="B63" s="532" t="str">
        <f>AT3A_Schools_PS!B62</f>
        <v>53-MATHURA</v>
      </c>
      <c r="C63" s="499">
        <v>328</v>
      </c>
      <c r="D63" s="494">
        <f t="shared" si="5"/>
        <v>19.68</v>
      </c>
      <c r="E63" s="494">
        <f t="shared" si="6"/>
        <v>13.12</v>
      </c>
      <c r="F63" s="495">
        <f t="shared" si="7"/>
        <v>32.799999999999997</v>
      </c>
      <c r="G63" s="499">
        <v>380</v>
      </c>
      <c r="H63" s="494">
        <f t="shared" si="8"/>
        <v>34.200000000000003</v>
      </c>
      <c r="I63" s="494">
        <f t="shared" si="9"/>
        <v>22.8</v>
      </c>
      <c r="J63" s="495">
        <f t="shared" si="10"/>
        <v>57</v>
      </c>
      <c r="K63" s="499">
        <v>26</v>
      </c>
      <c r="L63" s="494">
        <f t="shared" si="11"/>
        <v>3.12</v>
      </c>
      <c r="M63" s="494">
        <f t="shared" si="12"/>
        <v>2.08</v>
      </c>
      <c r="N63" s="495">
        <f t="shared" si="13"/>
        <v>5.2</v>
      </c>
      <c r="O63" s="499">
        <v>5</v>
      </c>
      <c r="P63" s="494">
        <f t="shared" si="14"/>
        <v>0.75</v>
      </c>
      <c r="Q63" s="494">
        <f t="shared" si="15"/>
        <v>0.5</v>
      </c>
      <c r="R63" s="495">
        <f t="shared" si="16"/>
        <v>1.25</v>
      </c>
      <c r="S63" s="498">
        <f t="shared" si="17"/>
        <v>739</v>
      </c>
      <c r="T63" s="494">
        <f t="shared" si="17"/>
        <v>57.75</v>
      </c>
      <c r="U63" s="494">
        <f t="shared" si="17"/>
        <v>38.5</v>
      </c>
      <c r="V63" s="495">
        <f t="shared" si="18"/>
        <v>96.25</v>
      </c>
      <c r="W63" s="601"/>
    </row>
    <row r="64" spans="1:23" ht="12.75">
      <c r="A64" s="532">
        <f>AT3A_Schools_PS!A63</f>
        <v>54</v>
      </c>
      <c r="B64" s="532" t="str">
        <f>AT3A_Schools_PS!B63</f>
        <v>54-MAU</v>
      </c>
      <c r="C64" s="499">
        <v>129</v>
      </c>
      <c r="D64" s="494">
        <f t="shared" si="5"/>
        <v>7.74</v>
      </c>
      <c r="E64" s="494">
        <f t="shared" si="6"/>
        <v>5.16</v>
      </c>
      <c r="F64" s="495">
        <f t="shared" si="7"/>
        <v>12.9</v>
      </c>
      <c r="G64" s="499">
        <v>259</v>
      </c>
      <c r="H64" s="494">
        <f t="shared" si="8"/>
        <v>23.31</v>
      </c>
      <c r="I64" s="494">
        <f t="shared" si="9"/>
        <v>15.54</v>
      </c>
      <c r="J64" s="495">
        <f t="shared" si="10"/>
        <v>38.85</v>
      </c>
      <c r="K64" s="499">
        <v>147</v>
      </c>
      <c r="L64" s="494">
        <f t="shared" si="11"/>
        <v>17.64</v>
      </c>
      <c r="M64" s="494">
        <f t="shared" si="12"/>
        <v>11.76</v>
      </c>
      <c r="N64" s="495">
        <f t="shared" si="13"/>
        <v>29.4</v>
      </c>
      <c r="O64" s="499">
        <v>33</v>
      </c>
      <c r="P64" s="494">
        <f t="shared" si="14"/>
        <v>4.95</v>
      </c>
      <c r="Q64" s="494">
        <f t="shared" si="15"/>
        <v>3.3</v>
      </c>
      <c r="R64" s="495">
        <f t="shared" si="16"/>
        <v>8.25</v>
      </c>
      <c r="S64" s="498">
        <f t="shared" si="17"/>
        <v>568</v>
      </c>
      <c r="T64" s="494">
        <f t="shared" si="17"/>
        <v>53.64</v>
      </c>
      <c r="U64" s="494">
        <f t="shared" si="17"/>
        <v>35.76</v>
      </c>
      <c r="V64" s="495">
        <f t="shared" si="18"/>
        <v>89.4</v>
      </c>
      <c r="W64" s="601"/>
    </row>
    <row r="65" spans="1:23" ht="12.75">
      <c r="A65" s="532">
        <f>AT3A_Schools_PS!A64</f>
        <v>55</v>
      </c>
      <c r="B65" s="532" t="str">
        <f>AT3A_Schools_PS!B64</f>
        <v>55-MEERUT</v>
      </c>
      <c r="C65" s="499">
        <v>189</v>
      </c>
      <c r="D65" s="494">
        <f t="shared" si="5"/>
        <v>11.34</v>
      </c>
      <c r="E65" s="494">
        <f t="shared" si="6"/>
        <v>7.56</v>
      </c>
      <c r="F65" s="495">
        <f t="shared" si="7"/>
        <v>18.899999999999999</v>
      </c>
      <c r="G65" s="499">
        <v>241</v>
      </c>
      <c r="H65" s="494">
        <f t="shared" si="8"/>
        <v>21.69</v>
      </c>
      <c r="I65" s="494">
        <f t="shared" si="9"/>
        <v>14.46</v>
      </c>
      <c r="J65" s="495">
        <f t="shared" si="10"/>
        <v>36.15</v>
      </c>
      <c r="K65" s="499">
        <v>55</v>
      </c>
      <c r="L65" s="494">
        <f t="shared" si="11"/>
        <v>6.6</v>
      </c>
      <c r="M65" s="494">
        <f t="shared" si="12"/>
        <v>4.4000000000000004</v>
      </c>
      <c r="N65" s="495">
        <f t="shared" si="13"/>
        <v>11</v>
      </c>
      <c r="O65" s="499">
        <v>27</v>
      </c>
      <c r="P65" s="494">
        <f t="shared" si="14"/>
        <v>4.05</v>
      </c>
      <c r="Q65" s="494">
        <f t="shared" si="15"/>
        <v>2.7</v>
      </c>
      <c r="R65" s="495">
        <f t="shared" si="16"/>
        <v>6.75</v>
      </c>
      <c r="S65" s="498">
        <f t="shared" si="17"/>
        <v>512</v>
      </c>
      <c r="T65" s="494">
        <f t="shared" si="17"/>
        <v>43.68</v>
      </c>
      <c r="U65" s="494">
        <f t="shared" si="17"/>
        <v>29.12</v>
      </c>
      <c r="V65" s="495">
        <f t="shared" si="18"/>
        <v>72.8</v>
      </c>
      <c r="W65" s="601"/>
    </row>
    <row r="66" spans="1:23" ht="12.75">
      <c r="A66" s="532">
        <f>AT3A_Schools_PS!A65</f>
        <v>56</v>
      </c>
      <c r="B66" s="532" t="str">
        <f>AT3A_Schools_PS!B65</f>
        <v>56-MIRZAPUR</v>
      </c>
      <c r="C66" s="499">
        <v>64</v>
      </c>
      <c r="D66" s="494">
        <f t="shared" si="5"/>
        <v>3.84</v>
      </c>
      <c r="E66" s="494">
        <f t="shared" si="6"/>
        <v>2.56</v>
      </c>
      <c r="F66" s="495">
        <f t="shared" si="7"/>
        <v>6.4</v>
      </c>
      <c r="G66" s="499">
        <v>384</v>
      </c>
      <c r="H66" s="494">
        <f t="shared" si="8"/>
        <v>34.56</v>
      </c>
      <c r="I66" s="494">
        <f t="shared" si="9"/>
        <v>23.04</v>
      </c>
      <c r="J66" s="495">
        <f t="shared" si="10"/>
        <v>57.6</v>
      </c>
      <c r="K66" s="499">
        <v>348</v>
      </c>
      <c r="L66" s="494">
        <f t="shared" si="11"/>
        <v>41.76</v>
      </c>
      <c r="M66" s="494">
        <f t="shared" si="12"/>
        <v>27.84</v>
      </c>
      <c r="N66" s="495">
        <f t="shared" si="13"/>
        <v>69.599999999999994</v>
      </c>
      <c r="O66" s="499">
        <v>43</v>
      </c>
      <c r="P66" s="494">
        <f t="shared" si="14"/>
        <v>6.45</v>
      </c>
      <c r="Q66" s="494">
        <f t="shared" si="15"/>
        <v>4.3</v>
      </c>
      <c r="R66" s="495">
        <f t="shared" si="16"/>
        <v>10.75</v>
      </c>
      <c r="S66" s="498">
        <f t="shared" si="17"/>
        <v>839</v>
      </c>
      <c r="T66" s="494">
        <f t="shared" si="17"/>
        <v>86.61</v>
      </c>
      <c r="U66" s="494">
        <f t="shared" si="17"/>
        <v>57.739999999999995</v>
      </c>
      <c r="V66" s="495">
        <f t="shared" si="18"/>
        <v>144.35</v>
      </c>
      <c r="W66" s="601"/>
    </row>
    <row r="67" spans="1:23" ht="12.75">
      <c r="A67" s="532">
        <f>AT3A_Schools_PS!A66</f>
        <v>57</v>
      </c>
      <c r="B67" s="532" t="str">
        <f>AT3A_Schools_PS!B66</f>
        <v>57-MORADABAD</v>
      </c>
      <c r="C67" s="499">
        <v>184</v>
      </c>
      <c r="D67" s="494">
        <f t="shared" si="5"/>
        <v>11.04</v>
      </c>
      <c r="E67" s="494">
        <f t="shared" si="6"/>
        <v>7.36</v>
      </c>
      <c r="F67" s="495">
        <f t="shared" si="7"/>
        <v>18.399999999999999</v>
      </c>
      <c r="G67" s="499">
        <v>366</v>
      </c>
      <c r="H67" s="494">
        <f t="shared" si="8"/>
        <v>32.94</v>
      </c>
      <c r="I67" s="494">
        <f t="shared" si="9"/>
        <v>21.96</v>
      </c>
      <c r="J67" s="495">
        <f t="shared" si="10"/>
        <v>54.9</v>
      </c>
      <c r="K67" s="499">
        <v>90</v>
      </c>
      <c r="L67" s="494">
        <f t="shared" si="11"/>
        <v>10.8</v>
      </c>
      <c r="M67" s="494">
        <f t="shared" si="12"/>
        <v>7.2</v>
      </c>
      <c r="N67" s="495">
        <f t="shared" si="13"/>
        <v>18</v>
      </c>
      <c r="O67" s="499">
        <v>17</v>
      </c>
      <c r="P67" s="494">
        <f t="shared" si="14"/>
        <v>2.5499999999999998</v>
      </c>
      <c r="Q67" s="494">
        <f t="shared" si="15"/>
        <v>1.7</v>
      </c>
      <c r="R67" s="495">
        <f t="shared" si="16"/>
        <v>4.25</v>
      </c>
      <c r="S67" s="498">
        <f t="shared" si="17"/>
        <v>657</v>
      </c>
      <c r="T67" s="494">
        <f t="shared" si="17"/>
        <v>57.33</v>
      </c>
      <c r="U67" s="494">
        <f t="shared" si="17"/>
        <v>38.220000000000006</v>
      </c>
      <c r="V67" s="495">
        <f t="shared" si="18"/>
        <v>95.550000000000011</v>
      </c>
      <c r="W67" s="601"/>
    </row>
    <row r="68" spans="1:23" ht="12.75">
      <c r="A68" s="532">
        <f>AT3A_Schools_PS!A67</f>
        <v>58</v>
      </c>
      <c r="B68" s="532" t="str">
        <f>AT3A_Schools_PS!B67</f>
        <v>58-MUZAFFARNAGAR</v>
      </c>
      <c r="C68" s="499">
        <v>117</v>
      </c>
      <c r="D68" s="494">
        <f t="shared" si="5"/>
        <v>7.02</v>
      </c>
      <c r="E68" s="494">
        <f t="shared" si="6"/>
        <v>4.68</v>
      </c>
      <c r="F68" s="495">
        <f t="shared" si="7"/>
        <v>11.7</v>
      </c>
      <c r="G68" s="499">
        <v>250</v>
      </c>
      <c r="H68" s="494">
        <f t="shared" si="8"/>
        <v>22.5</v>
      </c>
      <c r="I68" s="494">
        <f t="shared" si="9"/>
        <v>15</v>
      </c>
      <c r="J68" s="495">
        <f t="shared" si="10"/>
        <v>37.5</v>
      </c>
      <c r="K68" s="499">
        <v>71</v>
      </c>
      <c r="L68" s="494">
        <f t="shared" si="11"/>
        <v>8.52</v>
      </c>
      <c r="M68" s="494">
        <f t="shared" si="12"/>
        <v>5.68</v>
      </c>
      <c r="N68" s="495">
        <f t="shared" si="13"/>
        <v>14.2</v>
      </c>
      <c r="O68" s="499">
        <v>39</v>
      </c>
      <c r="P68" s="494">
        <f t="shared" si="14"/>
        <v>5.85</v>
      </c>
      <c r="Q68" s="494">
        <f t="shared" si="15"/>
        <v>3.9</v>
      </c>
      <c r="R68" s="495">
        <f t="shared" si="16"/>
        <v>9.75</v>
      </c>
      <c r="S68" s="498">
        <f t="shared" si="17"/>
        <v>477</v>
      </c>
      <c r="T68" s="494">
        <f t="shared" si="17"/>
        <v>43.89</v>
      </c>
      <c r="U68" s="494">
        <f t="shared" si="17"/>
        <v>29.259999999999998</v>
      </c>
      <c r="V68" s="495">
        <f t="shared" si="18"/>
        <v>73.150000000000006</v>
      </c>
      <c r="W68" s="601"/>
    </row>
    <row r="69" spans="1:23" ht="12.75">
      <c r="A69" s="532">
        <f>AT3A_Schools_PS!A68</f>
        <v>59</v>
      </c>
      <c r="B69" s="532" t="str">
        <f>AT3A_Schools_PS!B68</f>
        <v>59-PILIBHIT</v>
      </c>
      <c r="C69" s="499">
        <v>125</v>
      </c>
      <c r="D69" s="494">
        <f t="shared" si="5"/>
        <v>7.5</v>
      </c>
      <c r="E69" s="494">
        <f t="shared" si="6"/>
        <v>5</v>
      </c>
      <c r="F69" s="495">
        <f t="shared" si="7"/>
        <v>12.5</v>
      </c>
      <c r="G69" s="499">
        <v>436</v>
      </c>
      <c r="H69" s="494">
        <f t="shared" si="8"/>
        <v>39.24</v>
      </c>
      <c r="I69" s="494">
        <f t="shared" si="9"/>
        <v>26.16</v>
      </c>
      <c r="J69" s="495">
        <f t="shared" si="10"/>
        <v>65.400000000000006</v>
      </c>
      <c r="K69" s="499">
        <v>101</v>
      </c>
      <c r="L69" s="494">
        <f t="shared" si="11"/>
        <v>12.12</v>
      </c>
      <c r="M69" s="494">
        <f t="shared" si="12"/>
        <v>8.08</v>
      </c>
      <c r="N69" s="495">
        <f t="shared" si="13"/>
        <v>20.2</v>
      </c>
      <c r="O69" s="499">
        <v>21</v>
      </c>
      <c r="P69" s="494">
        <f t="shared" si="14"/>
        <v>3.15</v>
      </c>
      <c r="Q69" s="494">
        <f t="shared" si="15"/>
        <v>2.1</v>
      </c>
      <c r="R69" s="495">
        <f t="shared" si="16"/>
        <v>5.25</v>
      </c>
      <c r="S69" s="498">
        <f t="shared" si="17"/>
        <v>683</v>
      </c>
      <c r="T69" s="494">
        <f t="shared" si="17"/>
        <v>62.01</v>
      </c>
      <c r="U69" s="494">
        <f t="shared" si="17"/>
        <v>41.34</v>
      </c>
      <c r="V69" s="495">
        <f t="shared" si="18"/>
        <v>103.35</v>
      </c>
      <c r="W69" s="601"/>
    </row>
    <row r="70" spans="1:23" ht="12.75">
      <c r="A70" s="532">
        <f>AT3A_Schools_PS!A69</f>
        <v>60</v>
      </c>
      <c r="B70" s="532" t="str">
        <f>AT3A_Schools_PS!B69</f>
        <v>60-PRATAPGARH</v>
      </c>
      <c r="C70" s="499">
        <v>261</v>
      </c>
      <c r="D70" s="494">
        <f t="shared" si="5"/>
        <v>15.66</v>
      </c>
      <c r="E70" s="494">
        <f t="shared" si="6"/>
        <v>10.44</v>
      </c>
      <c r="F70" s="495">
        <f t="shared" si="7"/>
        <v>26.1</v>
      </c>
      <c r="G70" s="499">
        <v>706</v>
      </c>
      <c r="H70" s="494">
        <f t="shared" si="8"/>
        <v>63.54</v>
      </c>
      <c r="I70" s="494">
        <f t="shared" si="9"/>
        <v>42.36</v>
      </c>
      <c r="J70" s="495">
        <f t="shared" si="10"/>
        <v>105.9</v>
      </c>
      <c r="K70" s="499">
        <v>73</v>
      </c>
      <c r="L70" s="494">
        <f t="shared" si="11"/>
        <v>8.76</v>
      </c>
      <c r="M70" s="494">
        <f t="shared" si="12"/>
        <v>5.84</v>
      </c>
      <c r="N70" s="495">
        <f t="shared" si="13"/>
        <v>14.6</v>
      </c>
      <c r="O70" s="499">
        <v>8</v>
      </c>
      <c r="P70" s="494">
        <f t="shared" si="14"/>
        <v>1.2</v>
      </c>
      <c r="Q70" s="494">
        <f t="shared" si="15"/>
        <v>0.8</v>
      </c>
      <c r="R70" s="495">
        <f t="shared" si="16"/>
        <v>2</v>
      </c>
      <c r="S70" s="498">
        <f t="shared" si="17"/>
        <v>1048</v>
      </c>
      <c r="T70" s="494">
        <f t="shared" si="17"/>
        <v>89.160000000000011</v>
      </c>
      <c r="U70" s="494">
        <f t="shared" si="17"/>
        <v>59.44</v>
      </c>
      <c r="V70" s="495">
        <f t="shared" si="18"/>
        <v>148.60000000000002</v>
      </c>
      <c r="W70" s="601"/>
    </row>
    <row r="71" spans="1:23" ht="12.75">
      <c r="A71" s="532">
        <f>AT3A_Schools_PS!A70</f>
        <v>61</v>
      </c>
      <c r="B71" s="532" t="str">
        <f>AT3A_Schools_PS!B70</f>
        <v>61-RAI BAREILY</v>
      </c>
      <c r="C71" s="499">
        <v>182</v>
      </c>
      <c r="D71" s="494">
        <f t="shared" si="5"/>
        <v>10.92</v>
      </c>
      <c r="E71" s="494">
        <f t="shared" si="6"/>
        <v>7.28</v>
      </c>
      <c r="F71" s="495">
        <f t="shared" si="7"/>
        <v>18.2</v>
      </c>
      <c r="G71" s="499">
        <v>213</v>
      </c>
      <c r="H71" s="494">
        <f t="shared" si="8"/>
        <v>19.170000000000002</v>
      </c>
      <c r="I71" s="494">
        <f t="shared" si="9"/>
        <v>12.78</v>
      </c>
      <c r="J71" s="495">
        <f t="shared" si="10"/>
        <v>31.95</v>
      </c>
      <c r="K71" s="499">
        <v>465</v>
      </c>
      <c r="L71" s="494">
        <f t="shared" si="11"/>
        <v>55.8</v>
      </c>
      <c r="M71" s="494">
        <f t="shared" si="12"/>
        <v>37.200000000000003</v>
      </c>
      <c r="N71" s="495">
        <f t="shared" si="13"/>
        <v>93</v>
      </c>
      <c r="O71" s="499">
        <v>123</v>
      </c>
      <c r="P71" s="494">
        <f t="shared" si="14"/>
        <v>18.45</v>
      </c>
      <c r="Q71" s="494">
        <f t="shared" si="15"/>
        <v>12.3</v>
      </c>
      <c r="R71" s="495">
        <f t="shared" si="16"/>
        <v>30.75</v>
      </c>
      <c r="S71" s="498">
        <f t="shared" si="17"/>
        <v>983</v>
      </c>
      <c r="T71" s="494">
        <f t="shared" si="17"/>
        <v>104.34</v>
      </c>
      <c r="U71" s="494">
        <f t="shared" si="17"/>
        <v>69.56</v>
      </c>
      <c r="V71" s="495">
        <f t="shared" si="18"/>
        <v>173.9</v>
      </c>
      <c r="W71" s="601"/>
    </row>
    <row r="72" spans="1:23" ht="12.75">
      <c r="A72" s="532">
        <f>AT3A_Schools_PS!A71</f>
        <v>62</v>
      </c>
      <c r="B72" s="532" t="str">
        <f>AT3A_Schools_PS!B71</f>
        <v>62-RAMPUR</v>
      </c>
      <c r="C72" s="499">
        <v>247</v>
      </c>
      <c r="D72" s="494">
        <f t="shared" si="5"/>
        <v>14.82</v>
      </c>
      <c r="E72" s="494">
        <f t="shared" si="6"/>
        <v>9.8800000000000008</v>
      </c>
      <c r="F72" s="495">
        <f t="shared" si="7"/>
        <v>24.7</v>
      </c>
      <c r="G72" s="499">
        <v>413</v>
      </c>
      <c r="H72" s="494">
        <f t="shared" si="8"/>
        <v>37.17</v>
      </c>
      <c r="I72" s="494">
        <f t="shared" si="9"/>
        <v>24.78</v>
      </c>
      <c r="J72" s="495">
        <f t="shared" si="10"/>
        <v>61.95</v>
      </c>
      <c r="K72" s="499">
        <v>66</v>
      </c>
      <c r="L72" s="494">
        <f t="shared" si="11"/>
        <v>7.92</v>
      </c>
      <c r="M72" s="494">
        <f t="shared" si="12"/>
        <v>5.28</v>
      </c>
      <c r="N72" s="495">
        <f t="shared" si="13"/>
        <v>13.2</v>
      </c>
      <c r="O72" s="499">
        <v>9</v>
      </c>
      <c r="P72" s="494">
        <f t="shared" si="14"/>
        <v>1.35</v>
      </c>
      <c r="Q72" s="494">
        <f t="shared" si="15"/>
        <v>0.9</v>
      </c>
      <c r="R72" s="495">
        <f t="shared" si="16"/>
        <v>2.25</v>
      </c>
      <c r="S72" s="498">
        <f t="shared" si="17"/>
        <v>735</v>
      </c>
      <c r="T72" s="494">
        <f t="shared" si="17"/>
        <v>61.260000000000005</v>
      </c>
      <c r="U72" s="494">
        <f t="shared" si="17"/>
        <v>40.840000000000003</v>
      </c>
      <c r="V72" s="495">
        <f t="shared" si="18"/>
        <v>102.10000000000001</v>
      </c>
      <c r="W72" s="601"/>
    </row>
    <row r="73" spans="1:23" ht="12.75">
      <c r="A73" s="532">
        <f>AT3A_Schools_PS!A72</f>
        <v>63</v>
      </c>
      <c r="B73" s="532" t="str">
        <f>AT3A_Schools_PS!B72</f>
        <v>63-SAHARANPUR</v>
      </c>
      <c r="C73" s="499">
        <v>269</v>
      </c>
      <c r="D73" s="494">
        <f t="shared" si="5"/>
        <v>16.14</v>
      </c>
      <c r="E73" s="494">
        <f t="shared" si="6"/>
        <v>10.76</v>
      </c>
      <c r="F73" s="495">
        <f t="shared" si="7"/>
        <v>26.9</v>
      </c>
      <c r="G73" s="499">
        <v>332</v>
      </c>
      <c r="H73" s="494">
        <f t="shared" si="8"/>
        <v>29.88</v>
      </c>
      <c r="I73" s="494">
        <f t="shared" si="9"/>
        <v>19.920000000000002</v>
      </c>
      <c r="J73" s="495">
        <f t="shared" si="10"/>
        <v>49.8</v>
      </c>
      <c r="K73" s="499">
        <v>84</v>
      </c>
      <c r="L73" s="494">
        <f t="shared" si="11"/>
        <v>10.08</v>
      </c>
      <c r="M73" s="494">
        <f t="shared" si="12"/>
        <v>6.72</v>
      </c>
      <c r="N73" s="495">
        <f t="shared" si="13"/>
        <v>16.8</v>
      </c>
      <c r="O73" s="499">
        <v>47</v>
      </c>
      <c r="P73" s="494">
        <f t="shared" si="14"/>
        <v>7.05</v>
      </c>
      <c r="Q73" s="494">
        <f t="shared" si="15"/>
        <v>4.7</v>
      </c>
      <c r="R73" s="495">
        <f t="shared" si="16"/>
        <v>11.75</v>
      </c>
      <c r="S73" s="498">
        <f t="shared" si="17"/>
        <v>732</v>
      </c>
      <c r="T73" s="494">
        <f t="shared" si="17"/>
        <v>63.149999999999991</v>
      </c>
      <c r="U73" s="494">
        <f t="shared" si="17"/>
        <v>42.1</v>
      </c>
      <c r="V73" s="495">
        <f t="shared" si="18"/>
        <v>105.25</v>
      </c>
      <c r="W73" s="601"/>
    </row>
    <row r="74" spans="1:23" ht="12.75">
      <c r="A74" s="532">
        <f>AT3A_Schools_PS!A73</f>
        <v>64</v>
      </c>
      <c r="B74" s="532" t="str">
        <f>AT3A_Schools_PS!B73</f>
        <v>64-SANTKABIR NAGAR</v>
      </c>
      <c r="C74" s="499">
        <v>157</v>
      </c>
      <c r="D74" s="494">
        <f t="shared" si="5"/>
        <v>9.42</v>
      </c>
      <c r="E74" s="494">
        <f t="shared" si="6"/>
        <v>6.28</v>
      </c>
      <c r="F74" s="495">
        <f t="shared" si="7"/>
        <v>15.7</v>
      </c>
      <c r="G74" s="499">
        <v>353</v>
      </c>
      <c r="H74" s="494">
        <f t="shared" si="8"/>
        <v>31.77</v>
      </c>
      <c r="I74" s="494">
        <f t="shared" si="9"/>
        <v>21.18</v>
      </c>
      <c r="J74" s="495">
        <f t="shared" si="10"/>
        <v>52.95</v>
      </c>
      <c r="K74" s="499">
        <v>55</v>
      </c>
      <c r="L74" s="494">
        <f t="shared" si="11"/>
        <v>6.6</v>
      </c>
      <c r="M74" s="494">
        <f t="shared" si="12"/>
        <v>4.4000000000000004</v>
      </c>
      <c r="N74" s="495">
        <f t="shared" si="13"/>
        <v>11</v>
      </c>
      <c r="O74" s="499">
        <v>9</v>
      </c>
      <c r="P74" s="494">
        <f t="shared" si="14"/>
        <v>1.35</v>
      </c>
      <c r="Q74" s="494">
        <f t="shared" si="15"/>
        <v>0.9</v>
      </c>
      <c r="R74" s="495">
        <f t="shared" si="16"/>
        <v>2.25</v>
      </c>
      <c r="S74" s="498">
        <f t="shared" si="17"/>
        <v>574</v>
      </c>
      <c r="T74" s="494">
        <f t="shared" si="17"/>
        <v>49.14</v>
      </c>
      <c r="U74" s="494">
        <f t="shared" si="17"/>
        <v>32.76</v>
      </c>
      <c r="V74" s="495">
        <f t="shared" si="18"/>
        <v>81.900000000000006</v>
      </c>
      <c r="W74" s="601"/>
    </row>
    <row r="75" spans="1:23" ht="12.75">
      <c r="A75" s="532">
        <f>AT3A_Schools_PS!A74</f>
        <v>65</v>
      </c>
      <c r="B75" s="532" t="str">
        <f>AT3A_Schools_PS!B74</f>
        <v>65-SHAHJAHANPUR</v>
      </c>
      <c r="C75" s="499">
        <v>130</v>
      </c>
      <c r="D75" s="494">
        <f t="shared" si="5"/>
        <v>7.8</v>
      </c>
      <c r="E75" s="494">
        <f t="shared" si="6"/>
        <v>5.2</v>
      </c>
      <c r="F75" s="495">
        <f t="shared" si="7"/>
        <v>13</v>
      </c>
      <c r="G75" s="499">
        <v>836</v>
      </c>
      <c r="H75" s="494">
        <f t="shared" si="8"/>
        <v>75.239999999999995</v>
      </c>
      <c r="I75" s="494">
        <f t="shared" si="9"/>
        <v>50.16</v>
      </c>
      <c r="J75" s="495">
        <f t="shared" si="10"/>
        <v>125.4</v>
      </c>
      <c r="K75" s="499">
        <v>206</v>
      </c>
      <c r="L75" s="494">
        <f t="shared" si="11"/>
        <v>24.72</v>
      </c>
      <c r="M75" s="494">
        <f t="shared" si="12"/>
        <v>16.48</v>
      </c>
      <c r="N75" s="495">
        <f t="shared" si="13"/>
        <v>41.2</v>
      </c>
      <c r="O75" s="499">
        <v>36</v>
      </c>
      <c r="P75" s="494">
        <f t="shared" si="14"/>
        <v>5.4</v>
      </c>
      <c r="Q75" s="494">
        <f t="shared" si="15"/>
        <v>3.6</v>
      </c>
      <c r="R75" s="495">
        <f t="shared" si="16"/>
        <v>9</v>
      </c>
      <c r="S75" s="498">
        <f t="shared" si="17"/>
        <v>1208</v>
      </c>
      <c r="T75" s="494">
        <f t="shared" si="17"/>
        <v>113.16</v>
      </c>
      <c r="U75" s="494">
        <f t="shared" si="17"/>
        <v>75.44</v>
      </c>
      <c r="V75" s="495">
        <f t="shared" si="18"/>
        <v>188.6</v>
      </c>
      <c r="W75" s="601"/>
    </row>
    <row r="76" spans="1:23" ht="12.75">
      <c r="A76" s="532">
        <f>AT3A_Schools_PS!A75</f>
        <v>66</v>
      </c>
      <c r="B76" s="532" t="str">
        <f>AT3A_Schools_PS!B75</f>
        <v>66-SHRAWASTI</v>
      </c>
      <c r="C76" s="499">
        <v>48</v>
      </c>
      <c r="D76" s="494">
        <f t="shared" ref="D76:D85" si="19">ROUND(F76*0.6,2)</f>
        <v>2.88</v>
      </c>
      <c r="E76" s="494">
        <f t="shared" ref="E76:E85" si="20">ROUND(F76-D76,2)</f>
        <v>1.92</v>
      </c>
      <c r="F76" s="495">
        <f t="shared" ref="F76:F85" si="21">ROUND(C76*10000/100000,2)</f>
        <v>4.8</v>
      </c>
      <c r="G76" s="499">
        <v>360</v>
      </c>
      <c r="H76" s="494">
        <f t="shared" ref="H76:H85" si="22">ROUND(J76*0.6,2)</f>
        <v>32.4</v>
      </c>
      <c r="I76" s="494">
        <f t="shared" ref="I76:I85" si="23">ROUND(J76-H76,2)</f>
        <v>21.6</v>
      </c>
      <c r="J76" s="495">
        <f t="shared" ref="J76:J85" si="24">ROUND(G76*15000/100000,2)</f>
        <v>54</v>
      </c>
      <c r="K76" s="499">
        <v>70</v>
      </c>
      <c r="L76" s="494">
        <f t="shared" ref="L76:L85" si="25">ROUND(N76*0.6,2)</f>
        <v>8.4</v>
      </c>
      <c r="M76" s="494">
        <f t="shared" ref="M76:M85" si="26">ROUND(N76-L76,2)</f>
        <v>5.6</v>
      </c>
      <c r="N76" s="495">
        <f t="shared" ref="N76:N85" si="27">ROUND(K76*20000/100000,2)</f>
        <v>14</v>
      </c>
      <c r="O76" s="499">
        <v>6</v>
      </c>
      <c r="P76" s="494">
        <f t="shared" ref="P76:P85" si="28">ROUND(R76*0.6,2)</f>
        <v>0.9</v>
      </c>
      <c r="Q76" s="494">
        <f t="shared" ref="Q76:Q85" si="29">ROUND(R76-P76,2)</f>
        <v>0.6</v>
      </c>
      <c r="R76" s="495">
        <f t="shared" ref="R76:R85" si="30">ROUND(O76*25000/100000,2)</f>
        <v>1.5</v>
      </c>
      <c r="S76" s="498">
        <f t="shared" ref="S76:U85" si="31">C76+G76+K76+O76</f>
        <v>484</v>
      </c>
      <c r="T76" s="494">
        <f t="shared" si="31"/>
        <v>44.58</v>
      </c>
      <c r="U76" s="494">
        <f t="shared" si="31"/>
        <v>29.720000000000006</v>
      </c>
      <c r="V76" s="495">
        <f t="shared" ref="V76:V85" si="32">T76+U76</f>
        <v>74.300000000000011</v>
      </c>
      <c r="W76" s="601"/>
    </row>
    <row r="77" spans="1:23" ht="12.75">
      <c r="A77" s="532">
        <f>AT3A_Schools_PS!A76</f>
        <v>67</v>
      </c>
      <c r="B77" s="532" t="str">
        <f>AT3A_Schools_PS!B76</f>
        <v>67-SIDDHARTHNAGAR</v>
      </c>
      <c r="C77" s="499">
        <v>130</v>
      </c>
      <c r="D77" s="494">
        <f t="shared" si="19"/>
        <v>7.8</v>
      </c>
      <c r="E77" s="494">
        <f t="shared" si="20"/>
        <v>5.2</v>
      </c>
      <c r="F77" s="495">
        <f t="shared" si="21"/>
        <v>13</v>
      </c>
      <c r="G77" s="499">
        <v>691</v>
      </c>
      <c r="H77" s="494">
        <f t="shared" si="22"/>
        <v>62.19</v>
      </c>
      <c r="I77" s="494">
        <f t="shared" si="23"/>
        <v>41.46</v>
      </c>
      <c r="J77" s="495">
        <f t="shared" si="24"/>
        <v>103.65</v>
      </c>
      <c r="K77" s="499">
        <v>160</v>
      </c>
      <c r="L77" s="494">
        <f t="shared" si="25"/>
        <v>19.2</v>
      </c>
      <c r="M77" s="494">
        <f t="shared" si="26"/>
        <v>12.8</v>
      </c>
      <c r="N77" s="495">
        <f t="shared" si="27"/>
        <v>32</v>
      </c>
      <c r="O77" s="499">
        <v>28</v>
      </c>
      <c r="P77" s="494">
        <f t="shared" si="28"/>
        <v>4.2</v>
      </c>
      <c r="Q77" s="494">
        <f t="shared" si="29"/>
        <v>2.8</v>
      </c>
      <c r="R77" s="495">
        <f t="shared" si="30"/>
        <v>7</v>
      </c>
      <c r="S77" s="498">
        <f t="shared" si="31"/>
        <v>1009</v>
      </c>
      <c r="T77" s="494">
        <f t="shared" si="31"/>
        <v>93.39</v>
      </c>
      <c r="U77" s="494">
        <f t="shared" si="31"/>
        <v>62.260000000000005</v>
      </c>
      <c r="V77" s="495">
        <f t="shared" si="32"/>
        <v>155.65</v>
      </c>
      <c r="W77" s="601"/>
    </row>
    <row r="78" spans="1:23" ht="12.75">
      <c r="A78" s="532">
        <f>AT3A_Schools_PS!A77</f>
        <v>68</v>
      </c>
      <c r="B78" s="532" t="str">
        <f>AT3A_Schools_PS!B77</f>
        <v>68-SITAPUR</v>
      </c>
      <c r="C78" s="499">
        <v>124</v>
      </c>
      <c r="D78" s="494">
        <f t="shared" si="19"/>
        <v>7.44</v>
      </c>
      <c r="E78" s="494">
        <f t="shared" si="20"/>
        <v>4.96</v>
      </c>
      <c r="F78" s="495">
        <f t="shared" si="21"/>
        <v>12.4</v>
      </c>
      <c r="G78" s="499">
        <v>1077</v>
      </c>
      <c r="H78" s="494">
        <f t="shared" si="22"/>
        <v>96.93</v>
      </c>
      <c r="I78" s="494">
        <f t="shared" si="23"/>
        <v>64.62</v>
      </c>
      <c r="J78" s="495">
        <f t="shared" si="24"/>
        <v>161.55000000000001</v>
      </c>
      <c r="K78" s="499">
        <v>337</v>
      </c>
      <c r="L78" s="494">
        <f t="shared" si="25"/>
        <v>40.44</v>
      </c>
      <c r="M78" s="494">
        <f t="shared" si="26"/>
        <v>26.96</v>
      </c>
      <c r="N78" s="495">
        <f t="shared" si="27"/>
        <v>67.400000000000006</v>
      </c>
      <c r="O78" s="499">
        <v>38</v>
      </c>
      <c r="P78" s="494">
        <f t="shared" si="28"/>
        <v>5.7</v>
      </c>
      <c r="Q78" s="494">
        <f t="shared" si="29"/>
        <v>3.8</v>
      </c>
      <c r="R78" s="495">
        <f t="shared" si="30"/>
        <v>9.5</v>
      </c>
      <c r="S78" s="498">
        <f t="shared" si="31"/>
        <v>1576</v>
      </c>
      <c r="T78" s="494">
        <f t="shared" si="31"/>
        <v>150.51</v>
      </c>
      <c r="U78" s="494">
        <f t="shared" si="31"/>
        <v>100.33999999999999</v>
      </c>
      <c r="V78" s="495">
        <f t="shared" si="32"/>
        <v>250.84999999999997</v>
      </c>
      <c r="W78" s="601"/>
    </row>
    <row r="79" spans="1:23" ht="12.75">
      <c r="A79" s="532">
        <f>AT3A_Schools_PS!A78</f>
        <v>69</v>
      </c>
      <c r="B79" s="532" t="str">
        <f>AT3A_Schools_PS!B78</f>
        <v>69-SONBHADRA</v>
      </c>
      <c r="C79" s="499">
        <v>131</v>
      </c>
      <c r="D79" s="494">
        <f t="shared" si="19"/>
        <v>7.86</v>
      </c>
      <c r="E79" s="494">
        <f t="shared" si="20"/>
        <v>5.24</v>
      </c>
      <c r="F79" s="495">
        <f t="shared" si="21"/>
        <v>13.1</v>
      </c>
      <c r="G79" s="499">
        <v>635</v>
      </c>
      <c r="H79" s="494">
        <f t="shared" si="22"/>
        <v>57.15</v>
      </c>
      <c r="I79" s="494">
        <f t="shared" si="23"/>
        <v>38.1</v>
      </c>
      <c r="J79" s="495">
        <f t="shared" si="24"/>
        <v>95.25</v>
      </c>
      <c r="K79" s="499">
        <v>144</v>
      </c>
      <c r="L79" s="494">
        <f t="shared" si="25"/>
        <v>17.28</v>
      </c>
      <c r="M79" s="494">
        <f t="shared" si="26"/>
        <v>11.52</v>
      </c>
      <c r="N79" s="495">
        <f t="shared" si="27"/>
        <v>28.8</v>
      </c>
      <c r="O79" s="499">
        <v>24</v>
      </c>
      <c r="P79" s="494">
        <f t="shared" si="28"/>
        <v>3.6</v>
      </c>
      <c r="Q79" s="494">
        <f t="shared" si="29"/>
        <v>2.4</v>
      </c>
      <c r="R79" s="495">
        <f t="shared" si="30"/>
        <v>6</v>
      </c>
      <c r="S79" s="498">
        <f t="shared" si="31"/>
        <v>934</v>
      </c>
      <c r="T79" s="494">
        <f t="shared" si="31"/>
        <v>85.89</v>
      </c>
      <c r="U79" s="494">
        <f t="shared" si="31"/>
        <v>57.26</v>
      </c>
      <c r="V79" s="495">
        <f t="shared" si="32"/>
        <v>143.15</v>
      </c>
      <c r="W79" s="601"/>
    </row>
    <row r="80" spans="1:23" ht="12.75">
      <c r="A80" s="532">
        <f>AT3A_Schools_PS!A79</f>
        <v>70</v>
      </c>
      <c r="B80" s="532" t="str">
        <f>AT3A_Schools_PS!B79</f>
        <v>70-SULTANPUR</v>
      </c>
      <c r="C80" s="499">
        <v>118</v>
      </c>
      <c r="D80" s="494">
        <f t="shared" si="19"/>
        <v>7.08</v>
      </c>
      <c r="E80" s="494">
        <f t="shared" si="20"/>
        <v>4.72</v>
      </c>
      <c r="F80" s="495">
        <f t="shared" si="21"/>
        <v>11.8</v>
      </c>
      <c r="G80" s="499">
        <v>638</v>
      </c>
      <c r="H80" s="494">
        <f t="shared" si="22"/>
        <v>57.42</v>
      </c>
      <c r="I80" s="494">
        <f t="shared" si="23"/>
        <v>38.28</v>
      </c>
      <c r="J80" s="495">
        <f t="shared" si="24"/>
        <v>95.7</v>
      </c>
      <c r="K80" s="499">
        <v>121</v>
      </c>
      <c r="L80" s="494">
        <f t="shared" si="25"/>
        <v>14.52</v>
      </c>
      <c r="M80" s="494">
        <f t="shared" si="26"/>
        <v>9.68</v>
      </c>
      <c r="N80" s="495">
        <f t="shared" si="27"/>
        <v>24.2</v>
      </c>
      <c r="O80" s="499">
        <v>11</v>
      </c>
      <c r="P80" s="494">
        <f t="shared" si="28"/>
        <v>1.65</v>
      </c>
      <c r="Q80" s="494">
        <f t="shared" si="29"/>
        <v>1.1000000000000001</v>
      </c>
      <c r="R80" s="495">
        <f t="shared" si="30"/>
        <v>2.75</v>
      </c>
      <c r="S80" s="498">
        <f t="shared" si="31"/>
        <v>888</v>
      </c>
      <c r="T80" s="494">
        <f t="shared" si="31"/>
        <v>80.67</v>
      </c>
      <c r="U80" s="494">
        <f t="shared" si="31"/>
        <v>53.78</v>
      </c>
      <c r="V80" s="495">
        <f t="shared" si="32"/>
        <v>134.44999999999999</v>
      </c>
      <c r="W80" s="601"/>
    </row>
    <row r="81" spans="1:23" ht="12.75">
      <c r="A81" s="532">
        <f>AT3A_Schools_PS!A80</f>
        <v>71</v>
      </c>
      <c r="B81" s="532" t="str">
        <f>AT3A_Schools_PS!B80</f>
        <v>71-UNNAO</v>
      </c>
      <c r="C81" s="499">
        <v>287</v>
      </c>
      <c r="D81" s="494">
        <f t="shared" si="19"/>
        <v>17.22</v>
      </c>
      <c r="E81" s="494">
        <f t="shared" si="20"/>
        <v>11.48</v>
      </c>
      <c r="F81" s="495">
        <f t="shared" si="21"/>
        <v>28.7</v>
      </c>
      <c r="G81" s="499">
        <v>818</v>
      </c>
      <c r="H81" s="494">
        <f t="shared" si="22"/>
        <v>73.62</v>
      </c>
      <c r="I81" s="494">
        <f t="shared" si="23"/>
        <v>49.08</v>
      </c>
      <c r="J81" s="495">
        <f t="shared" si="24"/>
        <v>122.7</v>
      </c>
      <c r="K81" s="499">
        <v>76</v>
      </c>
      <c r="L81" s="494">
        <f t="shared" si="25"/>
        <v>9.1199999999999992</v>
      </c>
      <c r="M81" s="494">
        <f t="shared" si="26"/>
        <v>6.08</v>
      </c>
      <c r="N81" s="495">
        <f t="shared" si="27"/>
        <v>15.2</v>
      </c>
      <c r="O81" s="499">
        <v>7</v>
      </c>
      <c r="P81" s="494">
        <f t="shared" si="28"/>
        <v>1.05</v>
      </c>
      <c r="Q81" s="494">
        <f t="shared" si="29"/>
        <v>0.7</v>
      </c>
      <c r="R81" s="495">
        <f t="shared" si="30"/>
        <v>1.75</v>
      </c>
      <c r="S81" s="498">
        <f t="shared" si="31"/>
        <v>1188</v>
      </c>
      <c r="T81" s="494">
        <f t="shared" si="31"/>
        <v>101.01</v>
      </c>
      <c r="U81" s="494">
        <f t="shared" si="31"/>
        <v>67.34</v>
      </c>
      <c r="V81" s="495">
        <f t="shared" si="32"/>
        <v>168.35000000000002</v>
      </c>
      <c r="W81" s="601"/>
    </row>
    <row r="82" spans="1:23" ht="12.75">
      <c r="A82" s="532">
        <f>AT3A_Schools_PS!A81</f>
        <v>72</v>
      </c>
      <c r="B82" s="532" t="str">
        <f>AT3A_Schools_PS!B81</f>
        <v>72-VARANASI</v>
      </c>
      <c r="C82" s="499">
        <v>58</v>
      </c>
      <c r="D82" s="494">
        <f t="shared" si="19"/>
        <v>3.48</v>
      </c>
      <c r="E82" s="494">
        <f t="shared" si="20"/>
        <v>2.3199999999999998</v>
      </c>
      <c r="F82" s="495">
        <f t="shared" si="21"/>
        <v>5.8</v>
      </c>
      <c r="G82" s="499">
        <v>275</v>
      </c>
      <c r="H82" s="494">
        <f t="shared" si="22"/>
        <v>24.75</v>
      </c>
      <c r="I82" s="494">
        <f t="shared" si="23"/>
        <v>16.5</v>
      </c>
      <c r="J82" s="495">
        <f t="shared" si="24"/>
        <v>41.25</v>
      </c>
      <c r="K82" s="499">
        <v>141</v>
      </c>
      <c r="L82" s="494">
        <f t="shared" si="25"/>
        <v>16.920000000000002</v>
      </c>
      <c r="M82" s="494">
        <f t="shared" si="26"/>
        <v>11.28</v>
      </c>
      <c r="N82" s="495">
        <f t="shared" si="27"/>
        <v>28.2</v>
      </c>
      <c r="O82" s="499">
        <v>45</v>
      </c>
      <c r="P82" s="494">
        <f t="shared" si="28"/>
        <v>6.75</v>
      </c>
      <c r="Q82" s="494">
        <f t="shared" si="29"/>
        <v>4.5</v>
      </c>
      <c r="R82" s="495">
        <f t="shared" si="30"/>
        <v>11.25</v>
      </c>
      <c r="S82" s="498">
        <f t="shared" si="31"/>
        <v>519</v>
      </c>
      <c r="T82" s="494">
        <f t="shared" si="31"/>
        <v>51.900000000000006</v>
      </c>
      <c r="U82" s="494">
        <f t="shared" si="31"/>
        <v>34.6</v>
      </c>
      <c r="V82" s="495">
        <f t="shared" si="32"/>
        <v>86.5</v>
      </c>
      <c r="W82" s="601"/>
    </row>
    <row r="83" spans="1:23" ht="12.75">
      <c r="A83" s="532">
        <f>AT3A_Schools_PS!A82</f>
        <v>73</v>
      </c>
      <c r="B83" s="532" t="str">
        <f>AT3A_Schools_PS!B82</f>
        <v>73-SAMBHAL</v>
      </c>
      <c r="C83" s="499">
        <v>106</v>
      </c>
      <c r="D83" s="494">
        <f t="shared" si="19"/>
        <v>6.36</v>
      </c>
      <c r="E83" s="494">
        <f t="shared" si="20"/>
        <v>4.24</v>
      </c>
      <c r="F83" s="495">
        <f t="shared" si="21"/>
        <v>10.6</v>
      </c>
      <c r="G83" s="499">
        <v>218</v>
      </c>
      <c r="H83" s="494">
        <f t="shared" si="22"/>
        <v>19.62</v>
      </c>
      <c r="I83" s="494">
        <f t="shared" si="23"/>
        <v>13.08</v>
      </c>
      <c r="J83" s="495">
        <f t="shared" si="24"/>
        <v>32.700000000000003</v>
      </c>
      <c r="K83" s="499">
        <v>180</v>
      </c>
      <c r="L83" s="494">
        <f t="shared" si="25"/>
        <v>21.6</v>
      </c>
      <c r="M83" s="494">
        <f t="shared" si="26"/>
        <v>14.4</v>
      </c>
      <c r="N83" s="495">
        <f t="shared" si="27"/>
        <v>36</v>
      </c>
      <c r="O83" s="499">
        <v>72</v>
      </c>
      <c r="P83" s="494">
        <f t="shared" si="28"/>
        <v>10.8</v>
      </c>
      <c r="Q83" s="494">
        <f t="shared" si="29"/>
        <v>7.2</v>
      </c>
      <c r="R83" s="495">
        <f t="shared" si="30"/>
        <v>18</v>
      </c>
      <c r="S83" s="498">
        <f t="shared" si="31"/>
        <v>576</v>
      </c>
      <c r="T83" s="494">
        <f t="shared" si="31"/>
        <v>58.379999999999995</v>
      </c>
      <c r="U83" s="494">
        <f t="shared" si="31"/>
        <v>38.92</v>
      </c>
      <c r="V83" s="495">
        <f t="shared" si="32"/>
        <v>97.3</v>
      </c>
      <c r="W83" s="601"/>
    </row>
    <row r="84" spans="1:23" ht="12.75">
      <c r="A84" s="532">
        <f>AT3A_Schools_PS!A83</f>
        <v>74</v>
      </c>
      <c r="B84" s="532" t="str">
        <f>AT3A_Schools_PS!B83</f>
        <v>74-HAPUR</v>
      </c>
      <c r="C84" s="499">
        <v>69</v>
      </c>
      <c r="D84" s="494">
        <f t="shared" si="19"/>
        <v>4.1399999999999997</v>
      </c>
      <c r="E84" s="494">
        <f t="shared" si="20"/>
        <v>2.76</v>
      </c>
      <c r="F84" s="495">
        <f t="shared" si="21"/>
        <v>6.9</v>
      </c>
      <c r="G84" s="499">
        <v>136</v>
      </c>
      <c r="H84" s="494">
        <f t="shared" si="22"/>
        <v>12.24</v>
      </c>
      <c r="I84" s="494">
        <f t="shared" si="23"/>
        <v>8.16</v>
      </c>
      <c r="J84" s="495">
        <f t="shared" si="24"/>
        <v>20.399999999999999</v>
      </c>
      <c r="K84" s="499">
        <v>30</v>
      </c>
      <c r="L84" s="494">
        <f t="shared" si="25"/>
        <v>3.6</v>
      </c>
      <c r="M84" s="494">
        <f t="shared" si="26"/>
        <v>2.4</v>
      </c>
      <c r="N84" s="495">
        <f t="shared" si="27"/>
        <v>6</v>
      </c>
      <c r="O84" s="499">
        <v>6</v>
      </c>
      <c r="P84" s="494">
        <f t="shared" si="28"/>
        <v>0.9</v>
      </c>
      <c r="Q84" s="494">
        <f t="shared" si="29"/>
        <v>0.6</v>
      </c>
      <c r="R84" s="495">
        <f t="shared" si="30"/>
        <v>1.5</v>
      </c>
      <c r="S84" s="498">
        <f t="shared" si="31"/>
        <v>241</v>
      </c>
      <c r="T84" s="494">
        <f t="shared" si="31"/>
        <v>20.88</v>
      </c>
      <c r="U84" s="494">
        <f t="shared" si="31"/>
        <v>13.92</v>
      </c>
      <c r="V84" s="495">
        <f t="shared" si="32"/>
        <v>34.799999999999997</v>
      </c>
      <c r="W84" s="601"/>
    </row>
    <row r="85" spans="1:23" ht="12.75">
      <c r="A85" s="532">
        <f>AT3A_Schools_PS!A84</f>
        <v>75</v>
      </c>
      <c r="B85" s="532" t="str">
        <f>AT3A_Schools_PS!B84</f>
        <v>75-SHAMLI</v>
      </c>
      <c r="C85" s="499">
        <v>78</v>
      </c>
      <c r="D85" s="494">
        <f t="shared" si="19"/>
        <v>4.68</v>
      </c>
      <c r="E85" s="494">
        <f t="shared" si="20"/>
        <v>3.12</v>
      </c>
      <c r="F85" s="495">
        <f t="shared" si="21"/>
        <v>7.8</v>
      </c>
      <c r="G85" s="499">
        <v>156</v>
      </c>
      <c r="H85" s="494">
        <f t="shared" si="22"/>
        <v>14.04</v>
      </c>
      <c r="I85" s="494">
        <f t="shared" si="23"/>
        <v>9.36</v>
      </c>
      <c r="J85" s="495">
        <f t="shared" si="24"/>
        <v>23.4</v>
      </c>
      <c r="K85" s="499">
        <v>39</v>
      </c>
      <c r="L85" s="494">
        <f t="shared" si="25"/>
        <v>4.68</v>
      </c>
      <c r="M85" s="494">
        <f t="shared" si="26"/>
        <v>3.12</v>
      </c>
      <c r="N85" s="495">
        <f t="shared" si="27"/>
        <v>7.8</v>
      </c>
      <c r="O85" s="499">
        <v>12</v>
      </c>
      <c r="P85" s="494">
        <f t="shared" si="28"/>
        <v>1.8</v>
      </c>
      <c r="Q85" s="494">
        <f t="shared" si="29"/>
        <v>1.2</v>
      </c>
      <c r="R85" s="495">
        <f t="shared" si="30"/>
        <v>3</v>
      </c>
      <c r="S85" s="498">
        <f t="shared" si="31"/>
        <v>285</v>
      </c>
      <c r="T85" s="494">
        <f t="shared" si="31"/>
        <v>25.2</v>
      </c>
      <c r="U85" s="494">
        <f t="shared" si="31"/>
        <v>16.8</v>
      </c>
      <c r="V85" s="495">
        <f t="shared" si="32"/>
        <v>42</v>
      </c>
      <c r="W85" s="601"/>
    </row>
    <row r="86" spans="1:23" ht="15.75" customHeight="1">
      <c r="D86" s="327"/>
      <c r="E86" s="327"/>
      <c r="F86" s="327"/>
      <c r="O86" s="548"/>
    </row>
    <row r="90" spans="1:23" ht="15.75" customHeight="1">
      <c r="A90" s="321" t="str">
        <f>AT_2A_fundflow!A53</f>
        <v>Date:</v>
      </c>
      <c r="F90" s="530" t="str">
        <f>'AT-1'!J46</f>
        <v>(Signature)</v>
      </c>
      <c r="U90" s="452" t="str">
        <f>'AT-1'!J46</f>
        <v>(Signature)</v>
      </c>
    </row>
    <row r="91" spans="1:23" ht="15.75" customHeight="1">
      <c r="A91" s="321" t="str">
        <f>AT_2A_fundflow!A54</f>
        <v>Place: LUCKNOW</v>
      </c>
      <c r="F91" s="530" t="str">
        <f>'AT-1'!J47</f>
        <v>Secretary Basic Education Department</v>
      </c>
      <c r="U91" s="452" t="str">
        <f>'AT-1'!J47</f>
        <v>Secretary Basic Education Department</v>
      </c>
    </row>
    <row r="92" spans="1:23" ht="15.75" customHeight="1">
      <c r="E92" s="530" t="str">
        <f>'AT-1'!I48</f>
        <v>Seal:</v>
      </c>
      <c r="T92" s="402" t="str">
        <f>'AT-1'!I48</f>
        <v>Seal:</v>
      </c>
    </row>
  </sheetData>
  <mergeCells count="20">
    <mergeCell ref="G7:G8"/>
    <mergeCell ref="H7:J7"/>
    <mergeCell ref="K7:K8"/>
    <mergeCell ref="L7:N7"/>
    <mergeCell ref="A2:V2"/>
    <mergeCell ref="A3:V3"/>
    <mergeCell ref="A4:V4"/>
    <mergeCell ref="A6:A8"/>
    <mergeCell ref="B6:B8"/>
    <mergeCell ref="C6:F6"/>
    <mergeCell ref="G6:J6"/>
    <mergeCell ref="K6:N6"/>
    <mergeCell ref="O6:R6"/>
    <mergeCell ref="S6:V6"/>
    <mergeCell ref="O7:O8"/>
    <mergeCell ref="P7:R7"/>
    <mergeCell ref="S7:S8"/>
    <mergeCell ref="T7:V7"/>
    <mergeCell ref="C7:C8"/>
    <mergeCell ref="D7:F7"/>
  </mergeCells>
  <printOptions horizontalCentered="1"/>
  <pageMargins left="0.59055118110236227" right="0.59055118110236227" top="0.78740157480314965" bottom="0.59055118110236227" header="0.78740157480314965" footer="0.39370078740157483"/>
  <pageSetup paperSize="9" scale="69" fitToHeight="0" pageOrder="overThenDown" orientation="landscape" cellComments="atEnd" r:id="rId1"/>
  <headerFooter>
    <oddFooter>&amp;R&amp;P of &amp;N</oddFooter>
  </headerFooter>
</worksheet>
</file>

<file path=xl/worksheets/sheet61.xml><?xml version="1.0" encoding="utf-8"?>
<worksheet xmlns="http://schemas.openxmlformats.org/spreadsheetml/2006/main" xmlns:r="http://schemas.openxmlformats.org/officeDocument/2006/relationships">
  <sheetPr>
    <tabColor rgb="FF00B050"/>
    <outlinePr summaryBelow="0" summaryRight="0"/>
  </sheetPr>
  <dimension ref="A1:AC92"/>
  <sheetViews>
    <sheetView view="pageBreakPreview" zoomScaleSheetLayoutView="100" workbookViewId="0">
      <pane xSplit="2" ySplit="10" topLeftCell="C11" activePane="bottomRight" state="frozen"/>
      <selection activeCell="D42" sqref="D42:F43"/>
      <selection pane="topRight" activeCell="D42" sqref="D42:F43"/>
      <selection pane="bottomLeft" activeCell="D42" sqref="D42:F43"/>
      <selection pane="bottomRight" activeCell="N1" sqref="K1:N1048576"/>
    </sheetView>
  </sheetViews>
  <sheetFormatPr defaultColWidth="14.42578125" defaultRowHeight="15.75" customHeight="1"/>
  <cols>
    <col min="1" max="1" width="6.140625" style="397" customWidth="1"/>
    <col min="2" max="2" width="21.42578125" style="397" customWidth="1"/>
    <col min="3" max="3" width="9.42578125" style="397" customWidth="1"/>
    <col min="4" max="4" width="9.140625" style="397" customWidth="1"/>
    <col min="5" max="5" width="8.85546875" style="397" customWidth="1"/>
    <col min="6" max="6" width="10" style="397" customWidth="1"/>
    <col min="7" max="7" width="8.5703125" style="397" customWidth="1"/>
    <col min="8" max="9" width="9.140625" style="397" customWidth="1"/>
    <col min="10" max="10" width="10.42578125" style="397" customWidth="1"/>
    <col min="11" max="11" width="9.28515625" style="397" customWidth="1"/>
    <col min="12" max="13" width="10" style="397" customWidth="1"/>
    <col min="14" max="14" width="9.42578125" style="397" customWidth="1"/>
    <col min="15" max="15" width="11.85546875" style="397" customWidth="1"/>
    <col min="16" max="16384" width="14.42578125" style="397"/>
  </cols>
  <sheetData>
    <row r="1" spans="1:29" ht="12.75">
      <c r="A1" s="427"/>
      <c r="B1" s="427"/>
      <c r="C1" s="427"/>
      <c r="D1" s="427"/>
      <c r="E1" s="427"/>
      <c r="F1" s="427"/>
      <c r="G1" s="427"/>
      <c r="H1" s="427"/>
      <c r="I1" s="427"/>
      <c r="J1" s="427"/>
      <c r="K1" s="427"/>
      <c r="L1" s="427"/>
      <c r="M1" s="427"/>
      <c r="N1" s="427"/>
      <c r="O1" s="328" t="s">
        <v>672</v>
      </c>
    </row>
    <row r="2" spans="1:29" ht="12.75">
      <c r="A2" s="701" t="str">
        <f>'AT-2-S1 BUDGET'!A2</f>
        <v>[Mid Day Meal Scheme, U.P.]</v>
      </c>
      <c r="B2" s="680"/>
      <c r="C2" s="680"/>
      <c r="D2" s="680"/>
      <c r="E2" s="680"/>
      <c r="F2" s="680"/>
      <c r="G2" s="680"/>
      <c r="H2" s="680"/>
      <c r="I2" s="680"/>
      <c r="J2" s="680"/>
      <c r="K2" s="680"/>
      <c r="L2" s="680"/>
      <c r="M2" s="680"/>
      <c r="N2" s="680"/>
      <c r="O2" s="680"/>
    </row>
    <row r="3" spans="1:29" ht="23.25">
      <c r="A3" s="704" t="str">
        <f>'AT-2-S1 BUDGET'!A3</f>
        <v>Annual Work Plan and Budget 2019-20</v>
      </c>
      <c r="B3" s="680"/>
      <c r="C3" s="680"/>
      <c r="D3" s="680"/>
      <c r="E3" s="680"/>
      <c r="F3" s="680"/>
      <c r="G3" s="680"/>
      <c r="H3" s="680"/>
      <c r="I3" s="680"/>
      <c r="J3" s="680"/>
      <c r="K3" s="680"/>
      <c r="L3" s="680"/>
      <c r="M3" s="680"/>
      <c r="N3" s="680"/>
      <c r="O3" s="680"/>
    </row>
    <row r="4" spans="1:29" ht="12.75">
      <c r="A4" s="705" t="s">
        <v>918</v>
      </c>
      <c r="B4" s="680"/>
      <c r="C4" s="680"/>
      <c r="D4" s="680"/>
      <c r="E4" s="680"/>
      <c r="F4" s="680"/>
      <c r="G4" s="680"/>
      <c r="H4" s="680"/>
      <c r="I4" s="680"/>
      <c r="J4" s="680"/>
      <c r="K4" s="680"/>
      <c r="L4" s="680"/>
      <c r="M4" s="680"/>
      <c r="N4" s="680"/>
      <c r="O4" s="680"/>
    </row>
    <row r="5" spans="1:29" ht="12.75">
      <c r="A5" s="329" t="str">
        <f>AT_2A_fundflow!A5</f>
        <v>State: UTTAR PRADESH</v>
      </c>
      <c r="B5" s="330"/>
      <c r="C5" s="427"/>
      <c r="D5" s="427"/>
      <c r="E5" s="427"/>
      <c r="F5" s="427"/>
      <c r="G5" s="427"/>
      <c r="H5" s="427"/>
      <c r="I5" s="427"/>
      <c r="J5" s="427"/>
      <c r="K5" s="427"/>
      <c r="L5" s="427"/>
      <c r="M5" s="427"/>
      <c r="N5" s="427"/>
      <c r="O5" s="427"/>
    </row>
    <row r="6" spans="1:29" ht="15.75" customHeight="1">
      <c r="A6" s="691" t="s">
        <v>16</v>
      </c>
      <c r="B6" s="691" t="s">
        <v>90</v>
      </c>
      <c r="C6" s="693" t="s">
        <v>30</v>
      </c>
      <c r="D6" s="694"/>
      <c r="E6" s="694"/>
      <c r="F6" s="682"/>
      <c r="G6" s="693" t="s">
        <v>32</v>
      </c>
      <c r="H6" s="694"/>
      <c r="I6" s="694"/>
      <c r="J6" s="682"/>
      <c r="K6" s="691" t="s">
        <v>673</v>
      </c>
      <c r="L6" s="691" t="s">
        <v>674</v>
      </c>
      <c r="M6" s="691" t="s">
        <v>675</v>
      </c>
      <c r="N6" s="691" t="s">
        <v>676</v>
      </c>
      <c r="O6" s="691" t="s">
        <v>677</v>
      </c>
    </row>
    <row r="7" spans="1:29" ht="28.5" customHeight="1">
      <c r="A7" s="696"/>
      <c r="B7" s="696"/>
      <c r="C7" s="691" t="s">
        <v>678</v>
      </c>
      <c r="D7" s="691" t="s">
        <v>679</v>
      </c>
      <c r="E7" s="693" t="s">
        <v>680</v>
      </c>
      <c r="F7" s="682"/>
      <c r="G7" s="726" t="s">
        <v>859</v>
      </c>
      <c r="H7" s="691" t="s">
        <v>679</v>
      </c>
      <c r="I7" s="693" t="s">
        <v>680</v>
      </c>
      <c r="J7" s="682"/>
      <c r="K7" s="696"/>
      <c r="L7" s="696"/>
      <c r="M7" s="696"/>
      <c r="N7" s="696"/>
      <c r="O7" s="696"/>
    </row>
    <row r="8" spans="1:29" ht="110.25" customHeight="1">
      <c r="A8" s="692"/>
      <c r="B8" s="692"/>
      <c r="C8" s="692"/>
      <c r="D8" s="692"/>
      <c r="E8" s="300" t="s">
        <v>959</v>
      </c>
      <c r="F8" s="285" t="s">
        <v>681</v>
      </c>
      <c r="G8" s="692"/>
      <c r="H8" s="692"/>
      <c r="I8" s="300" t="s">
        <v>959</v>
      </c>
      <c r="J8" s="300" t="s">
        <v>681</v>
      </c>
      <c r="K8" s="692"/>
      <c r="L8" s="692"/>
      <c r="M8" s="692"/>
      <c r="N8" s="692"/>
      <c r="O8" s="692"/>
    </row>
    <row r="9" spans="1:29" ht="15.75" customHeight="1">
      <c r="A9" s="285">
        <v>1</v>
      </c>
      <c r="B9" s="285">
        <v>2</v>
      </c>
      <c r="C9" s="285">
        <v>3</v>
      </c>
      <c r="D9" s="285">
        <v>4</v>
      </c>
      <c r="E9" s="285">
        <v>5</v>
      </c>
      <c r="F9" s="285">
        <v>6</v>
      </c>
      <c r="G9" s="285">
        <v>7</v>
      </c>
      <c r="H9" s="285">
        <v>8</v>
      </c>
      <c r="I9" s="285">
        <v>9</v>
      </c>
      <c r="J9" s="285">
        <v>10</v>
      </c>
      <c r="K9" s="285">
        <v>11</v>
      </c>
      <c r="L9" s="285">
        <v>12</v>
      </c>
      <c r="M9" s="285">
        <v>13</v>
      </c>
      <c r="N9" s="285">
        <v>14</v>
      </c>
      <c r="O9" s="285">
        <v>15</v>
      </c>
    </row>
    <row r="10" spans="1:29" ht="12.75">
      <c r="A10" s="353"/>
      <c r="B10" s="322" t="s">
        <v>27</v>
      </c>
      <c r="C10" s="349">
        <f>SUM(C11:C85)</f>
        <v>12314652</v>
      </c>
      <c r="D10" s="349">
        <f>SUM(D11:D85)</f>
        <v>279132</v>
      </c>
      <c r="E10" s="349">
        <f t="shared" ref="E10:N10" si="0">SUM(E11:E85)</f>
        <v>275363</v>
      </c>
      <c r="F10" s="435">
        <f t="shared" ref="F10" si="1">IF((E10&gt;D10),E10-D10,0)</f>
        <v>0</v>
      </c>
      <c r="G10" s="349">
        <f t="shared" si="0"/>
        <v>5705194</v>
      </c>
      <c r="H10" s="349">
        <f t="shared" si="0"/>
        <v>126221</v>
      </c>
      <c r="I10" s="349">
        <f t="shared" si="0"/>
        <v>119884</v>
      </c>
      <c r="J10" s="435">
        <f t="shared" ref="J10" si="2">IF((I10&gt;H10),I10-H10,0)</f>
        <v>0</v>
      </c>
      <c r="K10" s="349">
        <f t="shared" si="0"/>
        <v>395247</v>
      </c>
      <c r="L10" s="349">
        <f t="shared" si="0"/>
        <v>1712</v>
      </c>
      <c r="M10" s="349">
        <f t="shared" si="0"/>
        <v>5759</v>
      </c>
      <c r="N10" s="349">
        <f t="shared" si="0"/>
        <v>396959</v>
      </c>
      <c r="O10" s="432">
        <f>SUM(O11:O85)</f>
        <v>39695.900000000016</v>
      </c>
      <c r="P10" s="169"/>
      <c r="Q10" s="169"/>
      <c r="R10" s="169"/>
      <c r="S10" s="169"/>
      <c r="T10" s="169"/>
      <c r="U10" s="169"/>
      <c r="V10" s="169"/>
      <c r="W10" s="169"/>
      <c r="X10" s="169"/>
      <c r="Y10" s="169"/>
      <c r="Z10" s="169"/>
      <c r="AA10" s="169"/>
      <c r="AB10" s="169"/>
      <c r="AC10" s="169"/>
    </row>
    <row r="11" spans="1:29" ht="12.75">
      <c r="A11" s="353">
        <f>AT3A_Schools_PS!A10</f>
        <v>1</v>
      </c>
      <c r="B11" s="353" t="str">
        <f>AT3A_Schools_PS!B10</f>
        <v>01-AGRA</v>
      </c>
      <c r="C11" s="375">
        <f>'AT4_enrolment vs availed_PY'!H10</f>
        <v>187717</v>
      </c>
      <c r="D11" s="375">
        <f>'AT-8_Hon_CCH_Pry'!C10</f>
        <v>4519</v>
      </c>
      <c r="E11" s="375">
        <f>'AT-8_Hon_CCH_Pry'!D10</f>
        <v>4479</v>
      </c>
      <c r="F11" s="375">
        <v>0</v>
      </c>
      <c r="G11" s="375">
        <f>'AT4A_enrolment vs availed_UPY'!H10</f>
        <v>80431</v>
      </c>
      <c r="H11" s="375">
        <f>'AT-8A_Hon_CCH_UPry'!C10</f>
        <v>1726</v>
      </c>
      <c r="I11" s="375">
        <f>'AT-8A_Hon_CCH_UPry'!D10</f>
        <v>1697</v>
      </c>
      <c r="J11" s="375">
        <v>0</v>
      </c>
      <c r="K11" s="375">
        <f t="shared" ref="K11:K85" si="3">E11+I11</f>
        <v>6176</v>
      </c>
      <c r="L11" s="375">
        <v>0</v>
      </c>
      <c r="M11" s="375">
        <f>IF('AT-21_Cooks(CentralizedKitchen)'!D10-'AT-21_Cooks(CentralizedKitchen)'!G10&lt;0,0,'AT-21_Cooks(CentralizedKitchen)'!D10-'AT-21_Cooks(CentralizedKitchen)'!G10)</f>
        <v>57</v>
      </c>
      <c r="N11" s="375">
        <f>SUM(K11:L11)</f>
        <v>6176</v>
      </c>
      <c r="O11" s="433">
        <f t="shared" ref="O11:O85" si="4">ROUND(N11*10*1000/100000,2)</f>
        <v>617.6</v>
      </c>
    </row>
    <row r="12" spans="1:29" ht="12.75">
      <c r="A12" s="353">
        <f>AT3A_Schools_PS!A11</f>
        <v>2</v>
      </c>
      <c r="B12" s="353" t="str">
        <f>AT3A_Schools_PS!B11</f>
        <v>02-ALIGARH</v>
      </c>
      <c r="C12" s="375">
        <f>'AT4_enrolment vs availed_PY'!H11</f>
        <v>171724</v>
      </c>
      <c r="D12" s="375">
        <f>'AT-8_Hon_CCH_Pry'!C11</f>
        <v>3460</v>
      </c>
      <c r="E12" s="375">
        <f>'AT-8_Hon_CCH_Pry'!D11</f>
        <v>3458</v>
      </c>
      <c r="F12" s="375">
        <v>0</v>
      </c>
      <c r="G12" s="375">
        <f>'AT4A_enrolment vs availed_UPY'!H11</f>
        <v>87586</v>
      </c>
      <c r="H12" s="375">
        <f>'AT-8A_Hon_CCH_UPry'!C11</f>
        <v>2389</v>
      </c>
      <c r="I12" s="375">
        <f>'AT-8A_Hon_CCH_UPry'!D11</f>
        <v>2107</v>
      </c>
      <c r="J12" s="375">
        <v>0</v>
      </c>
      <c r="K12" s="375">
        <f t="shared" si="3"/>
        <v>5565</v>
      </c>
      <c r="L12" s="375">
        <v>0</v>
      </c>
      <c r="M12" s="375">
        <f>IF('AT-21_Cooks(CentralizedKitchen)'!D11-'AT-21_Cooks(CentralizedKitchen)'!G11&lt;0,0,'AT-21_Cooks(CentralizedKitchen)'!D11-'AT-21_Cooks(CentralizedKitchen)'!G11)</f>
        <v>0</v>
      </c>
      <c r="N12" s="375">
        <f t="shared" ref="N12:N75" si="5">SUM(K12:L12)</f>
        <v>5565</v>
      </c>
      <c r="O12" s="433">
        <f t="shared" si="4"/>
        <v>556.5</v>
      </c>
    </row>
    <row r="13" spans="1:29" ht="12.75">
      <c r="A13" s="353">
        <f>AT3A_Schools_PS!A12</f>
        <v>3</v>
      </c>
      <c r="B13" s="353" t="str">
        <f>AT3A_Schools_PS!B12</f>
        <v>03-ALLAHABAD</v>
      </c>
      <c r="C13" s="375">
        <f>'AT4_enrolment vs availed_PY'!H12</f>
        <v>339470</v>
      </c>
      <c r="D13" s="375">
        <f>'AT-8_Hon_CCH_Pry'!C12</f>
        <v>7832</v>
      </c>
      <c r="E13" s="375">
        <f>'AT-8_Hon_CCH_Pry'!D12</f>
        <v>7832</v>
      </c>
      <c r="F13" s="375">
        <v>0</v>
      </c>
      <c r="G13" s="375">
        <f>'AT4A_enrolment vs availed_UPY'!H12</f>
        <v>158975</v>
      </c>
      <c r="H13" s="375">
        <f>'AT-8A_Hon_CCH_UPry'!C12</f>
        <v>3844</v>
      </c>
      <c r="I13" s="375">
        <f>'AT-8A_Hon_CCH_UPry'!D12</f>
        <v>3785</v>
      </c>
      <c r="J13" s="375">
        <v>0</v>
      </c>
      <c r="K13" s="375">
        <f t="shared" si="3"/>
        <v>11617</v>
      </c>
      <c r="L13" s="375">
        <v>0</v>
      </c>
      <c r="M13" s="375">
        <v>0</v>
      </c>
      <c r="N13" s="375">
        <f t="shared" si="5"/>
        <v>11617</v>
      </c>
      <c r="O13" s="433">
        <f t="shared" si="4"/>
        <v>1161.7</v>
      </c>
    </row>
    <row r="14" spans="1:29" ht="12.75">
      <c r="A14" s="353">
        <f>AT3A_Schools_PS!A13</f>
        <v>4</v>
      </c>
      <c r="B14" s="353" t="str">
        <f>AT3A_Schools_PS!B13</f>
        <v>04-AMBEDKAR NAGAR</v>
      </c>
      <c r="C14" s="375">
        <f>'AT4_enrolment vs availed_PY'!H13</f>
        <v>134098</v>
      </c>
      <c r="D14" s="375">
        <f>'AT-8_Hon_CCH_Pry'!C13</f>
        <v>3396</v>
      </c>
      <c r="E14" s="375">
        <f>'AT-8_Hon_CCH_Pry'!D13</f>
        <v>3396</v>
      </c>
      <c r="F14" s="375">
        <v>0</v>
      </c>
      <c r="G14" s="375">
        <f>'AT4A_enrolment vs availed_UPY'!H13</f>
        <v>73802</v>
      </c>
      <c r="H14" s="375">
        <f>'AT-8A_Hon_CCH_UPry'!C13</f>
        <v>1664</v>
      </c>
      <c r="I14" s="375">
        <f>'AT-8A_Hon_CCH_UPry'!D13</f>
        <v>1664</v>
      </c>
      <c r="J14" s="375">
        <v>0</v>
      </c>
      <c r="K14" s="375">
        <f t="shared" si="3"/>
        <v>5060</v>
      </c>
      <c r="L14" s="375">
        <v>0</v>
      </c>
      <c r="M14" s="375">
        <f>IF('AT-21_Cooks(CentralizedKitchen)'!D13-'AT-21_Cooks(CentralizedKitchen)'!G13&lt;0,0,'AT-21_Cooks(CentralizedKitchen)'!D13-'AT-21_Cooks(CentralizedKitchen)'!G13)</f>
        <v>0</v>
      </c>
      <c r="N14" s="375">
        <f t="shared" si="5"/>
        <v>5060</v>
      </c>
      <c r="O14" s="433">
        <f t="shared" si="4"/>
        <v>506</v>
      </c>
    </row>
    <row r="15" spans="1:29" ht="12.75">
      <c r="A15" s="353">
        <f>AT3A_Schools_PS!A14</f>
        <v>5</v>
      </c>
      <c r="B15" s="353" t="str">
        <f>AT3A_Schools_PS!B14</f>
        <v>05-AURAIYA</v>
      </c>
      <c r="C15" s="375">
        <f>'AT4_enrolment vs availed_PY'!H14</f>
        <v>81833</v>
      </c>
      <c r="D15" s="375">
        <f>'AT-8_Hon_CCH_Pry'!C14</f>
        <v>2334</v>
      </c>
      <c r="E15" s="375">
        <f>'AT-8_Hon_CCH_Pry'!D14</f>
        <v>2334</v>
      </c>
      <c r="F15" s="375">
        <v>0</v>
      </c>
      <c r="G15" s="375">
        <f>'AT4A_enrolment vs availed_UPY'!H14</f>
        <v>43187</v>
      </c>
      <c r="H15" s="375">
        <f>'AT-8A_Hon_CCH_UPry'!C14</f>
        <v>1260</v>
      </c>
      <c r="I15" s="375">
        <f>'AT-8A_Hon_CCH_UPry'!D14</f>
        <v>1253</v>
      </c>
      <c r="J15" s="375">
        <v>0</v>
      </c>
      <c r="K15" s="375">
        <f t="shared" si="3"/>
        <v>3587</v>
      </c>
      <c r="L15" s="375">
        <v>0</v>
      </c>
      <c r="M15" s="375">
        <f>IF('AT-21_Cooks(CentralizedKitchen)'!D14-'AT-21_Cooks(CentralizedKitchen)'!G14&lt;0,0,'AT-21_Cooks(CentralizedKitchen)'!D14-'AT-21_Cooks(CentralizedKitchen)'!G14)</f>
        <v>0</v>
      </c>
      <c r="N15" s="375">
        <f t="shared" si="5"/>
        <v>3587</v>
      </c>
      <c r="O15" s="433">
        <f t="shared" si="4"/>
        <v>358.7</v>
      </c>
    </row>
    <row r="16" spans="1:29" ht="12.75">
      <c r="A16" s="353">
        <f>AT3A_Schools_PS!A15</f>
        <v>6</v>
      </c>
      <c r="B16" s="353" t="str">
        <f>AT3A_Schools_PS!B15</f>
        <v>06-AZAMGARH</v>
      </c>
      <c r="C16" s="375">
        <f>'AT4_enrolment vs availed_PY'!H15</f>
        <v>287429</v>
      </c>
      <c r="D16" s="375">
        <f>'AT-8_Hon_CCH_Pry'!C15</f>
        <v>6535</v>
      </c>
      <c r="E16" s="375">
        <f>'AT-8_Hon_CCH_Pry'!D15</f>
        <v>6335</v>
      </c>
      <c r="F16" s="375">
        <v>0</v>
      </c>
      <c r="G16" s="375">
        <f>'AT4A_enrolment vs availed_UPY'!H15</f>
        <v>131048</v>
      </c>
      <c r="H16" s="375">
        <f>'AT-8A_Hon_CCH_UPry'!C15</f>
        <v>3063</v>
      </c>
      <c r="I16" s="375">
        <f>'AT-8A_Hon_CCH_UPry'!D15</f>
        <v>3038</v>
      </c>
      <c r="J16" s="375">
        <v>0</v>
      </c>
      <c r="K16" s="375">
        <f t="shared" si="3"/>
        <v>9373</v>
      </c>
      <c r="L16" s="375">
        <v>0</v>
      </c>
      <c r="M16" s="375">
        <f>IF('AT-21_Cooks(CentralizedKitchen)'!D15-'AT-21_Cooks(CentralizedKitchen)'!G15&lt;0,0,'AT-21_Cooks(CentralizedKitchen)'!D15-'AT-21_Cooks(CentralizedKitchen)'!G15)</f>
        <v>0</v>
      </c>
      <c r="N16" s="375">
        <f t="shared" si="5"/>
        <v>9373</v>
      </c>
      <c r="O16" s="433">
        <f t="shared" si="4"/>
        <v>937.3</v>
      </c>
    </row>
    <row r="17" spans="1:15" ht="12.75">
      <c r="A17" s="353">
        <f>AT3A_Schools_PS!A16</f>
        <v>7</v>
      </c>
      <c r="B17" s="353" t="str">
        <f>AT3A_Schools_PS!B16</f>
        <v>07-BADAUN</v>
      </c>
      <c r="C17" s="375">
        <f>'AT4_enrolment vs availed_PY'!H16</f>
        <v>253427</v>
      </c>
      <c r="D17" s="375">
        <f>'AT-8_Hon_CCH_Pry'!C16</f>
        <v>4577</v>
      </c>
      <c r="E17" s="375">
        <f>'AT-8_Hon_CCH_Pry'!D16</f>
        <v>4613</v>
      </c>
      <c r="F17" s="375">
        <v>0</v>
      </c>
      <c r="G17" s="375">
        <f>'AT4A_enrolment vs availed_UPY'!H16</f>
        <v>98136</v>
      </c>
      <c r="H17" s="375">
        <f>'AT-8A_Hon_CCH_UPry'!C16</f>
        <v>1530</v>
      </c>
      <c r="I17" s="375">
        <f>'AT-8A_Hon_CCH_UPry'!D16</f>
        <v>1602</v>
      </c>
      <c r="J17" s="375">
        <v>0</v>
      </c>
      <c r="K17" s="375">
        <f t="shared" si="3"/>
        <v>6215</v>
      </c>
      <c r="L17" s="375">
        <v>989</v>
      </c>
      <c r="M17" s="375">
        <f>IF('AT-21_Cooks(CentralizedKitchen)'!D16-'AT-21_Cooks(CentralizedKitchen)'!G16&lt;0,0,'AT-21_Cooks(CentralizedKitchen)'!D16-'AT-21_Cooks(CentralizedKitchen)'!G16)</f>
        <v>0</v>
      </c>
      <c r="N17" s="375">
        <f t="shared" si="5"/>
        <v>7204</v>
      </c>
      <c r="O17" s="433">
        <f t="shared" si="4"/>
        <v>720.4</v>
      </c>
    </row>
    <row r="18" spans="1:15" ht="12.75">
      <c r="A18" s="353">
        <f>AT3A_Schools_PS!A17</f>
        <v>8</v>
      </c>
      <c r="B18" s="353" t="str">
        <f>AT3A_Schools_PS!B17</f>
        <v>08-BAGHPAT</v>
      </c>
      <c r="C18" s="375">
        <f>'AT4_enrolment vs availed_PY'!H17</f>
        <v>59504</v>
      </c>
      <c r="D18" s="375">
        <f>'AT-8_Hon_CCH_Pry'!C17</f>
        <v>1255</v>
      </c>
      <c r="E18" s="375">
        <f>'AT-8_Hon_CCH_Pry'!D17</f>
        <v>1255</v>
      </c>
      <c r="F18" s="375">
        <v>0</v>
      </c>
      <c r="G18" s="375">
        <f>'AT4A_enrolment vs availed_UPY'!H17</f>
        <v>33744</v>
      </c>
      <c r="H18" s="375">
        <f>'AT-8A_Hon_CCH_UPry'!C17</f>
        <v>511</v>
      </c>
      <c r="I18" s="375">
        <f>'AT-8A_Hon_CCH_UPry'!D17</f>
        <v>452</v>
      </c>
      <c r="J18" s="375">
        <v>0</v>
      </c>
      <c r="K18" s="375">
        <f t="shared" si="3"/>
        <v>1707</v>
      </c>
      <c r="L18" s="375">
        <v>2</v>
      </c>
      <c r="M18" s="375">
        <f>IF('AT-21_Cooks(CentralizedKitchen)'!D17-'AT-21_Cooks(CentralizedKitchen)'!G17&lt;0,0,'AT-21_Cooks(CentralizedKitchen)'!D17-'AT-21_Cooks(CentralizedKitchen)'!G17)</f>
        <v>66</v>
      </c>
      <c r="N18" s="375">
        <f t="shared" si="5"/>
        <v>1709</v>
      </c>
      <c r="O18" s="433">
        <f t="shared" si="4"/>
        <v>170.9</v>
      </c>
    </row>
    <row r="19" spans="1:15" ht="12.75">
      <c r="A19" s="353">
        <f>AT3A_Schools_PS!A18</f>
        <v>9</v>
      </c>
      <c r="B19" s="353" t="str">
        <f>AT3A_Schools_PS!B18</f>
        <v>09-BAHRAICH</v>
      </c>
      <c r="C19" s="375">
        <f>'AT4_enrolment vs availed_PY'!H18</f>
        <v>357525</v>
      </c>
      <c r="D19" s="375">
        <f>'AT-8_Hon_CCH_Pry'!C18</f>
        <v>7479</v>
      </c>
      <c r="E19" s="375">
        <f>'AT-8_Hon_CCH_Pry'!D18</f>
        <v>7249</v>
      </c>
      <c r="F19" s="375">
        <v>0</v>
      </c>
      <c r="G19" s="375">
        <f>'AT4A_enrolment vs availed_UPY'!H18</f>
        <v>125684</v>
      </c>
      <c r="H19" s="375">
        <f>'AT-8A_Hon_CCH_UPry'!C18</f>
        <v>2565</v>
      </c>
      <c r="I19" s="375">
        <f>'AT-8A_Hon_CCH_UPry'!D18</f>
        <v>2601</v>
      </c>
      <c r="J19" s="375">
        <v>0</v>
      </c>
      <c r="K19" s="375">
        <f t="shared" si="3"/>
        <v>9850</v>
      </c>
      <c r="L19" s="375">
        <v>0</v>
      </c>
      <c r="M19" s="375">
        <f>IF('AT-21_Cooks(CentralizedKitchen)'!D18-'AT-21_Cooks(CentralizedKitchen)'!G18&lt;0,0,'AT-21_Cooks(CentralizedKitchen)'!D18-'AT-21_Cooks(CentralizedKitchen)'!G18)</f>
        <v>0</v>
      </c>
      <c r="N19" s="375">
        <f t="shared" si="5"/>
        <v>9850</v>
      </c>
      <c r="O19" s="433">
        <f t="shared" si="4"/>
        <v>985</v>
      </c>
    </row>
    <row r="20" spans="1:15" ht="12.75">
      <c r="A20" s="353">
        <f>AT3A_Schools_PS!A19</f>
        <v>10</v>
      </c>
      <c r="B20" s="353" t="str">
        <f>AT3A_Schools_PS!B19</f>
        <v>10-BALLIA</v>
      </c>
      <c r="C20" s="375">
        <f>'AT4_enrolment vs availed_PY'!H19</f>
        <v>222673</v>
      </c>
      <c r="D20" s="375">
        <f>'AT-8_Hon_CCH_Pry'!C19</f>
        <v>5476</v>
      </c>
      <c r="E20" s="375">
        <f>'AT-8_Hon_CCH_Pry'!D19</f>
        <v>5429</v>
      </c>
      <c r="F20" s="375">
        <v>0</v>
      </c>
      <c r="G20" s="375">
        <f>'AT4A_enrolment vs availed_UPY'!H19</f>
        <v>84032</v>
      </c>
      <c r="H20" s="375">
        <f>'AT-8A_Hon_CCH_UPry'!C19</f>
        <v>1871</v>
      </c>
      <c r="I20" s="375">
        <f>'AT-8A_Hon_CCH_UPry'!D19</f>
        <v>1877</v>
      </c>
      <c r="J20" s="375">
        <v>0</v>
      </c>
      <c r="K20" s="375">
        <f t="shared" si="3"/>
        <v>7306</v>
      </c>
      <c r="L20" s="375">
        <v>59</v>
      </c>
      <c r="M20" s="375">
        <f>IF('AT-21_Cooks(CentralizedKitchen)'!D19-'AT-21_Cooks(CentralizedKitchen)'!G19&lt;0,0,'AT-21_Cooks(CentralizedKitchen)'!D19-'AT-21_Cooks(CentralizedKitchen)'!G19)</f>
        <v>0</v>
      </c>
      <c r="N20" s="375">
        <f t="shared" si="5"/>
        <v>7365</v>
      </c>
      <c r="O20" s="433">
        <f t="shared" si="4"/>
        <v>736.5</v>
      </c>
    </row>
    <row r="21" spans="1:15" ht="12.75">
      <c r="A21" s="353">
        <f>AT3A_Schools_PS!A20</f>
        <v>11</v>
      </c>
      <c r="B21" s="353" t="str">
        <f>AT3A_Schools_PS!B20</f>
        <v>11-BALRAMPUR</v>
      </c>
      <c r="C21" s="375">
        <f>'AT4_enrolment vs availed_PY'!H20</f>
        <v>198990</v>
      </c>
      <c r="D21" s="375">
        <f>'AT-8_Hon_CCH_Pry'!C20</f>
        <v>3588</v>
      </c>
      <c r="E21" s="375">
        <f>'AT-8_Hon_CCH_Pry'!D20</f>
        <v>3621</v>
      </c>
      <c r="F21" s="375">
        <v>0</v>
      </c>
      <c r="G21" s="375">
        <f>'AT4A_enrolment vs availed_UPY'!H20</f>
        <v>63506</v>
      </c>
      <c r="H21" s="375">
        <f>'AT-8A_Hon_CCH_UPry'!C20</f>
        <v>1283</v>
      </c>
      <c r="I21" s="375">
        <f>'AT-8A_Hon_CCH_UPry'!D20</f>
        <v>1309</v>
      </c>
      <c r="J21" s="375">
        <v>0</v>
      </c>
      <c r="K21" s="375">
        <f t="shared" si="3"/>
        <v>4930</v>
      </c>
      <c r="L21" s="375">
        <v>0</v>
      </c>
      <c r="M21" s="375">
        <f>IF('AT-21_Cooks(CentralizedKitchen)'!D20-'AT-21_Cooks(CentralizedKitchen)'!G20&lt;0,0,'AT-21_Cooks(CentralizedKitchen)'!D20-'AT-21_Cooks(CentralizedKitchen)'!G20)</f>
        <v>0</v>
      </c>
      <c r="N21" s="375">
        <f t="shared" si="5"/>
        <v>4930</v>
      </c>
      <c r="O21" s="433">
        <f t="shared" si="4"/>
        <v>493</v>
      </c>
    </row>
    <row r="22" spans="1:15" ht="12.75">
      <c r="A22" s="353">
        <f>AT3A_Schools_PS!A21</f>
        <v>12</v>
      </c>
      <c r="B22" s="353" t="str">
        <f>AT3A_Schools_PS!B21</f>
        <v>12-BANDA</v>
      </c>
      <c r="C22" s="375">
        <f>'AT4_enrolment vs availed_PY'!H21</f>
        <v>156373</v>
      </c>
      <c r="D22" s="375">
        <f>'AT-8_Hon_CCH_Pry'!C21</f>
        <v>3588</v>
      </c>
      <c r="E22" s="375">
        <f>'AT-8_Hon_CCH_Pry'!D21</f>
        <v>3513</v>
      </c>
      <c r="F22" s="375">
        <v>0</v>
      </c>
      <c r="G22" s="375">
        <f>'AT4A_enrolment vs availed_UPY'!H21</f>
        <v>80067</v>
      </c>
      <c r="H22" s="375">
        <f>'AT-8A_Hon_CCH_UPry'!C21</f>
        <v>1781</v>
      </c>
      <c r="I22" s="375">
        <f>'AT-8A_Hon_CCH_UPry'!D21</f>
        <v>1773</v>
      </c>
      <c r="J22" s="375">
        <v>0</v>
      </c>
      <c r="K22" s="375">
        <f t="shared" si="3"/>
        <v>5286</v>
      </c>
      <c r="L22" s="375">
        <v>0</v>
      </c>
      <c r="M22" s="375">
        <f>IF('AT-21_Cooks(CentralizedKitchen)'!D21-'AT-21_Cooks(CentralizedKitchen)'!G21&lt;0,0,'AT-21_Cooks(CentralizedKitchen)'!D21-'AT-21_Cooks(CentralizedKitchen)'!G21)</f>
        <v>0</v>
      </c>
      <c r="N22" s="375">
        <f t="shared" si="5"/>
        <v>5286</v>
      </c>
      <c r="O22" s="433">
        <f t="shared" si="4"/>
        <v>528.6</v>
      </c>
    </row>
    <row r="23" spans="1:15" ht="12.75">
      <c r="A23" s="353">
        <f>AT3A_Schools_PS!A22</f>
        <v>13</v>
      </c>
      <c r="B23" s="353" t="str">
        <f>AT3A_Schools_PS!B22</f>
        <v>13-BARABANKI</v>
      </c>
      <c r="C23" s="375">
        <f>'AT4_enrolment vs availed_PY'!H22</f>
        <v>251732</v>
      </c>
      <c r="D23" s="375">
        <f>'AT-8_Hon_CCH_Pry'!C22</f>
        <v>5643</v>
      </c>
      <c r="E23" s="375">
        <f>'AT-8_Hon_CCH_Pry'!D22</f>
        <v>5596</v>
      </c>
      <c r="F23" s="375">
        <v>0</v>
      </c>
      <c r="G23" s="375">
        <f>'AT4A_enrolment vs availed_UPY'!H22</f>
        <v>105082</v>
      </c>
      <c r="H23" s="375">
        <f>'AT-8A_Hon_CCH_UPry'!C22</f>
        <v>2283</v>
      </c>
      <c r="I23" s="375">
        <f>'AT-8A_Hon_CCH_UPry'!D22</f>
        <v>2283</v>
      </c>
      <c r="J23" s="375">
        <v>0</v>
      </c>
      <c r="K23" s="375">
        <f t="shared" si="3"/>
        <v>7879</v>
      </c>
      <c r="L23" s="375">
        <v>1</v>
      </c>
      <c r="M23" s="375">
        <f>IF('AT-21_Cooks(CentralizedKitchen)'!D22-'AT-21_Cooks(CentralizedKitchen)'!G22&lt;0,0,'AT-21_Cooks(CentralizedKitchen)'!D22-'AT-21_Cooks(CentralizedKitchen)'!G22)</f>
        <v>0</v>
      </c>
      <c r="N23" s="375">
        <f t="shared" si="5"/>
        <v>7880</v>
      </c>
      <c r="O23" s="433">
        <f t="shared" si="4"/>
        <v>788</v>
      </c>
    </row>
    <row r="24" spans="1:15" ht="12.75">
      <c r="A24" s="353">
        <f>AT3A_Schools_PS!A23</f>
        <v>14</v>
      </c>
      <c r="B24" s="353" t="str">
        <f>AT3A_Schools_PS!B23</f>
        <v>14-BAREILY</v>
      </c>
      <c r="C24" s="375">
        <f>'AT4_enrolment vs availed_PY'!H23</f>
        <v>254063</v>
      </c>
      <c r="D24" s="375">
        <f>'AT-8_Hon_CCH_Pry'!C23</f>
        <v>4922</v>
      </c>
      <c r="E24" s="375">
        <f>'AT-8_Hon_CCH_Pry'!D23</f>
        <v>4866</v>
      </c>
      <c r="F24" s="375">
        <v>0</v>
      </c>
      <c r="G24" s="375">
        <f>'AT4A_enrolment vs availed_UPY'!H23</f>
        <v>109221</v>
      </c>
      <c r="H24" s="375">
        <f>'AT-8A_Hon_CCH_UPry'!C23</f>
        <v>2210</v>
      </c>
      <c r="I24" s="375">
        <f>'AT-8A_Hon_CCH_UPry'!D23</f>
        <v>1863</v>
      </c>
      <c r="J24" s="375">
        <v>0</v>
      </c>
      <c r="K24" s="375">
        <f t="shared" si="3"/>
        <v>6729</v>
      </c>
      <c r="L24" s="375">
        <v>0</v>
      </c>
      <c r="M24" s="375">
        <f>IF('AT-21_Cooks(CentralizedKitchen)'!D23-'AT-21_Cooks(CentralizedKitchen)'!G23&lt;0,0,'AT-21_Cooks(CentralizedKitchen)'!D23-'AT-21_Cooks(CentralizedKitchen)'!G23)</f>
        <v>356</v>
      </c>
      <c r="N24" s="375">
        <f t="shared" si="5"/>
        <v>6729</v>
      </c>
      <c r="O24" s="433">
        <f t="shared" si="4"/>
        <v>672.9</v>
      </c>
    </row>
    <row r="25" spans="1:15" ht="12.75">
      <c r="A25" s="353">
        <f>AT3A_Schools_PS!A24</f>
        <v>15</v>
      </c>
      <c r="B25" s="353" t="str">
        <f>AT3A_Schools_PS!B24</f>
        <v>15-BASTI</v>
      </c>
      <c r="C25" s="375">
        <f>'AT4_enrolment vs availed_PY'!H24</f>
        <v>155913</v>
      </c>
      <c r="D25" s="375">
        <f>'AT-8_Hon_CCH_Pry'!C24</f>
        <v>3959</v>
      </c>
      <c r="E25" s="375">
        <f>'AT-8_Hon_CCH_Pry'!D24</f>
        <v>3998</v>
      </c>
      <c r="F25" s="375">
        <v>0</v>
      </c>
      <c r="G25" s="375">
        <f>'AT4A_enrolment vs availed_UPY'!H24</f>
        <v>80221</v>
      </c>
      <c r="H25" s="375">
        <f>'AT-8A_Hon_CCH_UPry'!C24</f>
        <v>1819</v>
      </c>
      <c r="I25" s="375">
        <f>'AT-8A_Hon_CCH_UPry'!D24</f>
        <v>1832</v>
      </c>
      <c r="J25" s="375">
        <v>0</v>
      </c>
      <c r="K25" s="375">
        <f t="shared" si="3"/>
        <v>5830</v>
      </c>
      <c r="L25" s="375">
        <v>0</v>
      </c>
      <c r="M25" s="375">
        <f>IF('AT-21_Cooks(CentralizedKitchen)'!D24-'AT-21_Cooks(CentralizedKitchen)'!G24&lt;0,0,'AT-21_Cooks(CentralizedKitchen)'!D24-'AT-21_Cooks(CentralizedKitchen)'!G24)</f>
        <v>0</v>
      </c>
      <c r="N25" s="375">
        <f t="shared" si="5"/>
        <v>5830</v>
      </c>
      <c r="O25" s="433">
        <f t="shared" si="4"/>
        <v>583</v>
      </c>
    </row>
    <row r="26" spans="1:15" ht="12.75">
      <c r="A26" s="353">
        <f>AT3A_Schools_PS!A25</f>
        <v>16</v>
      </c>
      <c r="B26" s="353" t="str">
        <f>AT3A_Schools_PS!B25</f>
        <v>16-BHADOHI</v>
      </c>
      <c r="C26" s="375">
        <f>'AT4_enrolment vs availed_PY'!H25</f>
        <v>109430</v>
      </c>
      <c r="D26" s="375">
        <f>'AT-8_Hon_CCH_Pry'!C25</f>
        <v>1995</v>
      </c>
      <c r="E26" s="375">
        <f>'AT-8_Hon_CCH_Pry'!D25</f>
        <v>1998</v>
      </c>
      <c r="F26" s="375">
        <v>0</v>
      </c>
      <c r="G26" s="375">
        <f>'AT4A_enrolment vs availed_UPY'!H25</f>
        <v>48464</v>
      </c>
      <c r="H26" s="375">
        <f>'AT-8A_Hon_CCH_UPry'!C25</f>
        <v>1088</v>
      </c>
      <c r="I26" s="375">
        <f>'AT-8A_Hon_CCH_UPry'!D25</f>
        <v>1095</v>
      </c>
      <c r="J26" s="375">
        <v>0</v>
      </c>
      <c r="K26" s="375">
        <f t="shared" si="3"/>
        <v>3093</v>
      </c>
      <c r="L26" s="375">
        <v>0</v>
      </c>
      <c r="M26" s="375">
        <f>IF('AT-21_Cooks(CentralizedKitchen)'!D25-'AT-21_Cooks(CentralizedKitchen)'!G25&lt;0,0,'AT-21_Cooks(CentralizedKitchen)'!D25-'AT-21_Cooks(CentralizedKitchen)'!G25)</f>
        <v>0</v>
      </c>
      <c r="N26" s="375">
        <f t="shared" si="5"/>
        <v>3093</v>
      </c>
      <c r="O26" s="433">
        <f t="shared" si="4"/>
        <v>309.3</v>
      </c>
    </row>
    <row r="27" spans="1:15" ht="12.75">
      <c r="A27" s="353">
        <f>AT3A_Schools_PS!A26</f>
        <v>17</v>
      </c>
      <c r="B27" s="353" t="str">
        <f>AT3A_Schools_PS!B26</f>
        <v>17-BIJNOUR</v>
      </c>
      <c r="C27" s="375">
        <f>'AT4_enrolment vs availed_PY'!H26</f>
        <v>136658</v>
      </c>
      <c r="D27" s="375">
        <f>'AT-8_Hon_CCH_Pry'!C26</f>
        <v>3896</v>
      </c>
      <c r="E27" s="375">
        <f>'AT-8_Hon_CCH_Pry'!D26</f>
        <v>3896</v>
      </c>
      <c r="F27" s="375">
        <v>0</v>
      </c>
      <c r="G27" s="375">
        <f>'AT4A_enrolment vs availed_UPY'!H26</f>
        <v>91960</v>
      </c>
      <c r="H27" s="375">
        <f>'AT-8A_Hon_CCH_UPry'!C26</f>
        <v>2299</v>
      </c>
      <c r="I27" s="375">
        <f>'AT-8A_Hon_CCH_UPry'!D26</f>
        <v>2062</v>
      </c>
      <c r="J27" s="375">
        <v>0</v>
      </c>
      <c r="K27" s="375">
        <f t="shared" si="3"/>
        <v>5958</v>
      </c>
      <c r="L27" s="375">
        <v>0</v>
      </c>
      <c r="M27" s="375">
        <f>IF('AT-21_Cooks(CentralizedKitchen)'!D26-'AT-21_Cooks(CentralizedKitchen)'!G26&lt;0,0,'AT-21_Cooks(CentralizedKitchen)'!D26-'AT-21_Cooks(CentralizedKitchen)'!G26)</f>
        <v>237</v>
      </c>
      <c r="N27" s="375">
        <f t="shared" si="5"/>
        <v>5958</v>
      </c>
      <c r="O27" s="433">
        <f t="shared" si="4"/>
        <v>595.79999999999995</v>
      </c>
    </row>
    <row r="28" spans="1:15" ht="12.75">
      <c r="A28" s="353">
        <f>AT3A_Schools_PS!A27</f>
        <v>18</v>
      </c>
      <c r="B28" s="353" t="str">
        <f>AT3A_Schools_PS!B27</f>
        <v>18-BULANDSHAHAR</v>
      </c>
      <c r="C28" s="375">
        <f>'AT4_enrolment vs availed_PY'!H27</f>
        <v>176896</v>
      </c>
      <c r="D28" s="375">
        <f>'AT-8_Hon_CCH_Pry'!C27</f>
        <v>4455</v>
      </c>
      <c r="E28" s="375">
        <f>'AT-8_Hon_CCH_Pry'!D27</f>
        <v>3905</v>
      </c>
      <c r="F28" s="375">
        <v>0</v>
      </c>
      <c r="G28" s="375">
        <f>'AT4A_enrolment vs availed_UPY'!H27</f>
        <v>95453</v>
      </c>
      <c r="H28" s="375">
        <f>'AT-8A_Hon_CCH_UPry'!C27</f>
        <v>1519</v>
      </c>
      <c r="I28" s="375">
        <f>'AT-8A_Hon_CCH_UPry'!D27</f>
        <v>1678</v>
      </c>
      <c r="J28" s="375">
        <v>0</v>
      </c>
      <c r="K28" s="375">
        <f t="shared" si="3"/>
        <v>5583</v>
      </c>
      <c r="L28" s="375">
        <v>0</v>
      </c>
      <c r="M28" s="375">
        <f>IF('AT-21_Cooks(CentralizedKitchen)'!D27-'AT-21_Cooks(CentralizedKitchen)'!G27&lt;0,0,'AT-21_Cooks(CentralizedKitchen)'!D27-'AT-21_Cooks(CentralizedKitchen)'!G27)</f>
        <v>167</v>
      </c>
      <c r="N28" s="375">
        <f t="shared" si="5"/>
        <v>5583</v>
      </c>
      <c r="O28" s="433">
        <f t="shared" si="4"/>
        <v>558.29999999999995</v>
      </c>
    </row>
    <row r="29" spans="1:15" ht="12.75">
      <c r="A29" s="353">
        <f>AT3A_Schools_PS!A28</f>
        <v>19</v>
      </c>
      <c r="B29" s="353" t="str">
        <f>AT3A_Schools_PS!B28</f>
        <v>19-CHANDAULI</v>
      </c>
      <c r="C29" s="375">
        <f>'AT4_enrolment vs availed_PY'!H28</f>
        <v>153885</v>
      </c>
      <c r="D29" s="375">
        <f>'AT-8_Hon_CCH_Pry'!C28</f>
        <v>3000</v>
      </c>
      <c r="E29" s="375">
        <f>'AT-8_Hon_CCH_Pry'!D28</f>
        <v>2990</v>
      </c>
      <c r="F29" s="375">
        <v>0</v>
      </c>
      <c r="G29" s="375">
        <f>'AT4A_enrolment vs availed_UPY'!H28</f>
        <v>79130</v>
      </c>
      <c r="H29" s="375">
        <f>'AT-8A_Hon_CCH_UPry'!C28</f>
        <v>1533</v>
      </c>
      <c r="I29" s="375">
        <f>'AT-8A_Hon_CCH_UPry'!D28</f>
        <v>1540</v>
      </c>
      <c r="J29" s="375">
        <v>0</v>
      </c>
      <c r="K29" s="375">
        <f t="shared" si="3"/>
        <v>4530</v>
      </c>
      <c r="L29" s="375">
        <v>0</v>
      </c>
      <c r="M29" s="375">
        <f>IF('AT-21_Cooks(CentralizedKitchen)'!D28-'AT-21_Cooks(CentralizedKitchen)'!G28&lt;0,0,'AT-21_Cooks(CentralizedKitchen)'!D28-'AT-21_Cooks(CentralizedKitchen)'!G28)</f>
        <v>18</v>
      </c>
      <c r="N29" s="375">
        <f t="shared" si="5"/>
        <v>4530</v>
      </c>
      <c r="O29" s="433">
        <f t="shared" si="4"/>
        <v>453</v>
      </c>
    </row>
    <row r="30" spans="1:15" ht="12.75">
      <c r="A30" s="353">
        <f>AT3A_Schools_PS!A29</f>
        <v>20</v>
      </c>
      <c r="B30" s="353" t="str">
        <f>AT3A_Schools_PS!B29</f>
        <v>20-CHITRAKOOT</v>
      </c>
      <c r="C30" s="375">
        <f>'AT4_enrolment vs availed_PY'!H29</f>
        <v>96196</v>
      </c>
      <c r="D30" s="375">
        <f>'AT-8_Hon_CCH_Pry'!C29</f>
        <v>2413</v>
      </c>
      <c r="E30" s="375">
        <f>'AT-8_Hon_CCH_Pry'!D29</f>
        <v>2385</v>
      </c>
      <c r="F30" s="375">
        <v>0</v>
      </c>
      <c r="G30" s="375">
        <f>'AT4A_enrolment vs availed_UPY'!H29</f>
        <v>48825</v>
      </c>
      <c r="H30" s="375">
        <f>'AT-8A_Hon_CCH_UPry'!C29</f>
        <v>1164</v>
      </c>
      <c r="I30" s="375">
        <f>'AT-8A_Hon_CCH_UPry'!D29</f>
        <v>1173</v>
      </c>
      <c r="J30" s="375">
        <v>0</v>
      </c>
      <c r="K30" s="375">
        <f t="shared" si="3"/>
        <v>3558</v>
      </c>
      <c r="L30" s="375">
        <v>89</v>
      </c>
      <c r="M30" s="375">
        <f>IF('AT-21_Cooks(CentralizedKitchen)'!D29-'AT-21_Cooks(CentralizedKitchen)'!G29&lt;0,0,'AT-21_Cooks(CentralizedKitchen)'!D29-'AT-21_Cooks(CentralizedKitchen)'!G29)</f>
        <v>0</v>
      </c>
      <c r="N30" s="375">
        <f t="shared" si="5"/>
        <v>3647</v>
      </c>
      <c r="O30" s="433">
        <f t="shared" si="4"/>
        <v>364.7</v>
      </c>
    </row>
    <row r="31" spans="1:15" ht="12.75">
      <c r="A31" s="353">
        <f>AT3A_Schools_PS!A30</f>
        <v>21</v>
      </c>
      <c r="B31" s="353" t="str">
        <f>AT3A_Schools_PS!B30</f>
        <v>21-AMETHI</v>
      </c>
      <c r="C31" s="375">
        <f>'AT4_enrolment vs availed_PY'!H30</f>
        <v>123846</v>
      </c>
      <c r="D31" s="375">
        <f>'AT-8_Hon_CCH_Pry'!C30</f>
        <v>3179</v>
      </c>
      <c r="E31" s="375">
        <f>'AT-8_Hon_CCH_Pry'!D30</f>
        <v>3175</v>
      </c>
      <c r="F31" s="375">
        <v>0</v>
      </c>
      <c r="G31" s="375">
        <f>'AT4A_enrolment vs availed_UPY'!H30</f>
        <v>54349</v>
      </c>
      <c r="H31" s="375">
        <f>'AT-8A_Hon_CCH_UPry'!C30</f>
        <v>1200</v>
      </c>
      <c r="I31" s="375">
        <f>'AT-8A_Hon_CCH_UPry'!D30</f>
        <v>1234</v>
      </c>
      <c r="J31" s="375">
        <v>0</v>
      </c>
      <c r="K31" s="375">
        <f t="shared" si="3"/>
        <v>4409</v>
      </c>
      <c r="L31" s="375">
        <v>1</v>
      </c>
      <c r="M31" s="375">
        <f>IF('AT-21_Cooks(CentralizedKitchen)'!D30-'AT-21_Cooks(CentralizedKitchen)'!G30&lt;0,0,'AT-21_Cooks(CentralizedKitchen)'!D30-'AT-21_Cooks(CentralizedKitchen)'!G30)</f>
        <v>0</v>
      </c>
      <c r="N31" s="375">
        <f t="shared" si="5"/>
        <v>4410</v>
      </c>
      <c r="O31" s="433">
        <f t="shared" si="4"/>
        <v>441</v>
      </c>
    </row>
    <row r="32" spans="1:15" ht="12.75">
      <c r="A32" s="353">
        <f>AT3A_Schools_PS!A31</f>
        <v>22</v>
      </c>
      <c r="B32" s="353" t="str">
        <f>AT3A_Schools_PS!B31</f>
        <v>22-DEORIA</v>
      </c>
      <c r="C32" s="375">
        <f>'AT4_enrolment vs availed_PY'!H31</f>
        <v>186456</v>
      </c>
      <c r="D32" s="375">
        <f>'AT-8_Hon_CCH_Pry'!C31</f>
        <v>4796</v>
      </c>
      <c r="E32" s="375">
        <f>'AT-8_Hon_CCH_Pry'!D31</f>
        <v>4790</v>
      </c>
      <c r="F32" s="375">
        <v>0</v>
      </c>
      <c r="G32" s="375">
        <f>'AT4A_enrolment vs availed_UPY'!H31</f>
        <v>99910</v>
      </c>
      <c r="H32" s="375">
        <f>'AT-8A_Hon_CCH_UPry'!C31</f>
        <v>2243</v>
      </c>
      <c r="I32" s="375">
        <f>'AT-8A_Hon_CCH_UPry'!D31</f>
        <v>2243</v>
      </c>
      <c r="J32" s="375">
        <v>0</v>
      </c>
      <c r="K32" s="375">
        <f t="shared" si="3"/>
        <v>7033</v>
      </c>
      <c r="L32" s="375">
        <v>0</v>
      </c>
      <c r="M32" s="375">
        <f>IF('AT-21_Cooks(CentralizedKitchen)'!D31-'AT-21_Cooks(CentralizedKitchen)'!G31&lt;0,0,'AT-21_Cooks(CentralizedKitchen)'!D31-'AT-21_Cooks(CentralizedKitchen)'!G31)</f>
        <v>0</v>
      </c>
      <c r="N32" s="375">
        <f t="shared" si="5"/>
        <v>7033</v>
      </c>
      <c r="O32" s="433">
        <f t="shared" si="4"/>
        <v>703.3</v>
      </c>
    </row>
    <row r="33" spans="1:15" ht="12.75">
      <c r="A33" s="353">
        <f>AT3A_Schools_PS!A32</f>
        <v>23</v>
      </c>
      <c r="B33" s="353" t="str">
        <f>AT3A_Schools_PS!B32</f>
        <v>23-ETAH</v>
      </c>
      <c r="C33" s="375">
        <f>'AT4_enrolment vs availed_PY'!H32</f>
        <v>117125</v>
      </c>
      <c r="D33" s="375">
        <f>'AT-8_Hon_CCH_Pry'!C32</f>
        <v>3066</v>
      </c>
      <c r="E33" s="375">
        <f>'AT-8_Hon_CCH_Pry'!D32</f>
        <v>3049</v>
      </c>
      <c r="F33" s="375">
        <v>0</v>
      </c>
      <c r="G33" s="375">
        <f>'AT4A_enrolment vs availed_UPY'!H32</f>
        <v>53528</v>
      </c>
      <c r="H33" s="375">
        <f>'AT-8A_Hon_CCH_UPry'!C32</f>
        <v>1347</v>
      </c>
      <c r="I33" s="375">
        <f>'AT-8A_Hon_CCH_UPry'!D32</f>
        <v>1349</v>
      </c>
      <c r="J33" s="375">
        <v>0</v>
      </c>
      <c r="K33" s="375">
        <f t="shared" si="3"/>
        <v>4398</v>
      </c>
      <c r="L33" s="375">
        <v>6</v>
      </c>
      <c r="M33" s="375">
        <f>IF('AT-21_Cooks(CentralizedKitchen)'!D32-'AT-21_Cooks(CentralizedKitchen)'!G32&lt;0,0,'AT-21_Cooks(CentralizedKitchen)'!D32-'AT-21_Cooks(CentralizedKitchen)'!G32)</f>
        <v>0</v>
      </c>
      <c r="N33" s="375">
        <f t="shared" si="5"/>
        <v>4404</v>
      </c>
      <c r="O33" s="433">
        <f t="shared" si="4"/>
        <v>440.4</v>
      </c>
    </row>
    <row r="34" spans="1:15" ht="12.75">
      <c r="A34" s="353">
        <f>AT3A_Schools_PS!A33</f>
        <v>24</v>
      </c>
      <c r="B34" s="353" t="str">
        <f>AT3A_Schools_PS!B33</f>
        <v>24-FAIZABAD</v>
      </c>
      <c r="C34" s="375">
        <f>'AT4_enrolment vs availed_PY'!H33</f>
        <v>147678</v>
      </c>
      <c r="D34" s="375">
        <f>'AT-8_Hon_CCH_Pry'!C33</f>
        <v>4020</v>
      </c>
      <c r="E34" s="375">
        <f>'AT-8_Hon_CCH_Pry'!D33</f>
        <v>4038</v>
      </c>
      <c r="F34" s="375">
        <v>0</v>
      </c>
      <c r="G34" s="375">
        <f>'AT4A_enrolment vs availed_UPY'!H33</f>
        <v>76653</v>
      </c>
      <c r="H34" s="375">
        <f>'AT-8A_Hon_CCH_UPry'!C33</f>
        <v>1664</v>
      </c>
      <c r="I34" s="375">
        <f>'AT-8A_Hon_CCH_UPry'!D33</f>
        <v>1672</v>
      </c>
      <c r="J34" s="375">
        <v>0</v>
      </c>
      <c r="K34" s="375">
        <f t="shared" si="3"/>
        <v>5710</v>
      </c>
      <c r="L34" s="375">
        <v>0</v>
      </c>
      <c r="M34" s="375">
        <f>IF('AT-21_Cooks(CentralizedKitchen)'!D33-'AT-21_Cooks(CentralizedKitchen)'!G33&lt;0,0,'AT-21_Cooks(CentralizedKitchen)'!D33-'AT-21_Cooks(CentralizedKitchen)'!G33)</f>
        <v>0</v>
      </c>
      <c r="N34" s="375">
        <f t="shared" si="5"/>
        <v>5710</v>
      </c>
      <c r="O34" s="433">
        <f t="shared" si="4"/>
        <v>571</v>
      </c>
    </row>
    <row r="35" spans="1:15" ht="12.75">
      <c r="A35" s="353">
        <f>AT3A_Schools_PS!A34</f>
        <v>25</v>
      </c>
      <c r="B35" s="353" t="str">
        <f>AT3A_Schools_PS!B34</f>
        <v>25-FARRUKHABAD</v>
      </c>
      <c r="C35" s="375">
        <f>'AT4_enrolment vs availed_PY'!H34</f>
        <v>129909</v>
      </c>
      <c r="D35" s="375">
        <f>'AT-8_Hon_CCH_Pry'!C34</f>
        <v>3040</v>
      </c>
      <c r="E35" s="375">
        <f>'AT-8_Hon_CCH_Pry'!D34</f>
        <v>3046</v>
      </c>
      <c r="F35" s="375">
        <v>0</v>
      </c>
      <c r="G35" s="375">
        <f>'AT4A_enrolment vs availed_UPY'!H34</f>
        <v>61415</v>
      </c>
      <c r="H35" s="375">
        <f>'AT-8A_Hon_CCH_UPry'!C34</f>
        <v>1457</v>
      </c>
      <c r="I35" s="375">
        <f>'AT-8A_Hon_CCH_UPry'!D34</f>
        <v>1474</v>
      </c>
      <c r="J35" s="375">
        <v>0</v>
      </c>
      <c r="K35" s="375">
        <f t="shared" si="3"/>
        <v>4520</v>
      </c>
      <c r="L35" s="375">
        <v>0</v>
      </c>
      <c r="M35" s="375">
        <f>IF('AT-21_Cooks(CentralizedKitchen)'!D34-'AT-21_Cooks(CentralizedKitchen)'!G34&lt;0,0,'AT-21_Cooks(CentralizedKitchen)'!D34-'AT-21_Cooks(CentralizedKitchen)'!G34)</f>
        <v>0</v>
      </c>
      <c r="N35" s="375">
        <f t="shared" si="5"/>
        <v>4520</v>
      </c>
      <c r="O35" s="433">
        <f t="shared" si="4"/>
        <v>452</v>
      </c>
    </row>
    <row r="36" spans="1:15" ht="12.75">
      <c r="A36" s="353">
        <f>AT3A_Schools_PS!A35</f>
        <v>26</v>
      </c>
      <c r="B36" s="353" t="str">
        <f>AT3A_Schools_PS!B35</f>
        <v>26-FATEHPUR</v>
      </c>
      <c r="C36" s="375">
        <f>'AT4_enrolment vs availed_PY'!H35</f>
        <v>178950</v>
      </c>
      <c r="D36" s="375">
        <f>'AT-8_Hon_CCH_Pry'!C35</f>
        <v>4574</v>
      </c>
      <c r="E36" s="375">
        <f>'AT-8_Hon_CCH_Pry'!D35</f>
        <v>4515</v>
      </c>
      <c r="F36" s="375">
        <v>0</v>
      </c>
      <c r="G36" s="375">
        <f>'AT4A_enrolment vs availed_UPY'!H35</f>
        <v>81502</v>
      </c>
      <c r="H36" s="375">
        <f>'AT-8A_Hon_CCH_UPry'!C35</f>
        <v>2113</v>
      </c>
      <c r="I36" s="375">
        <f>'AT-8A_Hon_CCH_UPry'!D35</f>
        <v>2079</v>
      </c>
      <c r="J36" s="375">
        <v>0</v>
      </c>
      <c r="K36" s="375">
        <f t="shared" si="3"/>
        <v>6594</v>
      </c>
      <c r="L36" s="375">
        <v>0</v>
      </c>
      <c r="M36" s="375">
        <v>0</v>
      </c>
      <c r="N36" s="375">
        <f t="shared" si="5"/>
        <v>6594</v>
      </c>
      <c r="O36" s="433">
        <f t="shared" si="4"/>
        <v>659.4</v>
      </c>
    </row>
    <row r="37" spans="1:15" ht="12.75">
      <c r="A37" s="353">
        <f>AT3A_Schools_PS!A36</f>
        <v>27</v>
      </c>
      <c r="B37" s="353" t="str">
        <f>AT3A_Schools_PS!B36</f>
        <v>27-FIROZABAD</v>
      </c>
      <c r="C37" s="375">
        <f>'AT4_enrolment vs availed_PY'!H36</f>
        <v>121980</v>
      </c>
      <c r="D37" s="375">
        <f>'AT-8_Hon_CCH_Pry'!C36</f>
        <v>3128</v>
      </c>
      <c r="E37" s="375">
        <f>'AT-8_Hon_CCH_Pry'!D36</f>
        <v>3083</v>
      </c>
      <c r="F37" s="375">
        <v>0</v>
      </c>
      <c r="G37" s="375">
        <f>'AT4A_enrolment vs availed_UPY'!H36</f>
        <v>63365</v>
      </c>
      <c r="H37" s="375">
        <f>'AT-8A_Hon_CCH_UPry'!C36</f>
        <v>1217</v>
      </c>
      <c r="I37" s="375">
        <f>'AT-8A_Hon_CCH_UPry'!D36</f>
        <v>1226</v>
      </c>
      <c r="J37" s="375">
        <v>0</v>
      </c>
      <c r="K37" s="375">
        <f t="shared" si="3"/>
        <v>4309</v>
      </c>
      <c r="L37" s="375">
        <v>76</v>
      </c>
      <c r="M37" s="375">
        <v>0</v>
      </c>
      <c r="N37" s="375">
        <f t="shared" si="5"/>
        <v>4385</v>
      </c>
      <c r="O37" s="433">
        <f t="shared" si="4"/>
        <v>438.5</v>
      </c>
    </row>
    <row r="38" spans="1:15" ht="12.75">
      <c r="A38" s="353">
        <f>AT3A_Schools_PS!A37</f>
        <v>28</v>
      </c>
      <c r="B38" s="353" t="str">
        <f>AT3A_Schools_PS!B37</f>
        <v>28-G.B. NAGAR</v>
      </c>
      <c r="C38" s="375">
        <f>'AT4_enrolment vs availed_PY'!H37</f>
        <v>66984</v>
      </c>
      <c r="D38" s="375">
        <f>'AT-8_Hon_CCH_Pry'!C37</f>
        <v>167</v>
      </c>
      <c r="E38" s="375">
        <f>'AT-8_Hon_CCH_Pry'!D37</f>
        <v>167</v>
      </c>
      <c r="F38" s="375">
        <v>0</v>
      </c>
      <c r="G38" s="375">
        <f>'AT4A_enrolment vs availed_UPY'!H37</f>
        <v>33092</v>
      </c>
      <c r="H38" s="375">
        <f>'AT-8A_Hon_CCH_UPry'!C37</f>
        <v>744</v>
      </c>
      <c r="I38" s="375">
        <f>'AT-8A_Hon_CCH_UPry'!D37</f>
        <v>0</v>
      </c>
      <c r="J38" s="375">
        <v>0</v>
      </c>
      <c r="K38" s="375">
        <f t="shared" si="3"/>
        <v>167</v>
      </c>
      <c r="L38" s="375">
        <v>0</v>
      </c>
      <c r="M38" s="375">
        <f>IF('AT-21_Cooks(CentralizedKitchen)'!D37-'AT-21_Cooks(CentralizedKitchen)'!G37&lt;0,0,'AT-21_Cooks(CentralizedKitchen)'!D37-'AT-21_Cooks(CentralizedKitchen)'!G37)</f>
        <v>743</v>
      </c>
      <c r="N38" s="375">
        <f t="shared" si="5"/>
        <v>167</v>
      </c>
      <c r="O38" s="433">
        <f t="shared" si="4"/>
        <v>16.7</v>
      </c>
    </row>
    <row r="39" spans="1:15" ht="12.75">
      <c r="A39" s="353">
        <f>AT3A_Schools_PS!A38</f>
        <v>29</v>
      </c>
      <c r="B39" s="353" t="str">
        <f>AT3A_Schools_PS!B38</f>
        <v>29-GHAZIPUR</v>
      </c>
      <c r="C39" s="375">
        <f>'AT4_enrolment vs availed_PY'!H38</f>
        <v>226756</v>
      </c>
      <c r="D39" s="375">
        <f>'AT-8_Hon_CCH_Pry'!C38</f>
        <v>5294</v>
      </c>
      <c r="E39" s="375">
        <f>'AT-8_Hon_CCH_Pry'!D38</f>
        <v>5226</v>
      </c>
      <c r="F39" s="375">
        <v>0</v>
      </c>
      <c r="G39" s="375">
        <f>'AT4A_enrolment vs availed_UPY'!H38</f>
        <v>97393</v>
      </c>
      <c r="H39" s="375">
        <f>'AT-8A_Hon_CCH_UPry'!C38</f>
        <v>2189</v>
      </c>
      <c r="I39" s="375">
        <f>'AT-8A_Hon_CCH_UPry'!D38</f>
        <v>2283</v>
      </c>
      <c r="J39" s="375">
        <v>0</v>
      </c>
      <c r="K39" s="375">
        <f t="shared" si="3"/>
        <v>7509</v>
      </c>
      <c r="L39" s="375">
        <v>0</v>
      </c>
      <c r="M39" s="375">
        <f>IF('AT-21_Cooks(CentralizedKitchen)'!D38-'AT-21_Cooks(CentralizedKitchen)'!G38&lt;0,0,'AT-21_Cooks(CentralizedKitchen)'!D38-'AT-21_Cooks(CentralizedKitchen)'!G38)</f>
        <v>0</v>
      </c>
      <c r="N39" s="375">
        <f t="shared" si="5"/>
        <v>7509</v>
      </c>
      <c r="O39" s="433">
        <f t="shared" si="4"/>
        <v>750.9</v>
      </c>
    </row>
    <row r="40" spans="1:15" ht="12.75">
      <c r="A40" s="353">
        <f>AT3A_Schools_PS!A39</f>
        <v>30</v>
      </c>
      <c r="B40" s="353" t="str">
        <f>AT3A_Schools_PS!B39</f>
        <v>30-GHAZIYABAD</v>
      </c>
      <c r="C40" s="375">
        <f>'AT4_enrolment vs availed_PY'!H39</f>
        <v>73646</v>
      </c>
      <c r="D40" s="375">
        <f>'AT-8_Hon_CCH_Pry'!C39</f>
        <v>1384</v>
      </c>
      <c r="E40" s="375">
        <f>'AT-8_Hon_CCH_Pry'!D39</f>
        <v>1165</v>
      </c>
      <c r="F40" s="375">
        <v>0</v>
      </c>
      <c r="G40" s="375">
        <f>'AT4A_enrolment vs availed_UPY'!H39</f>
        <v>41215</v>
      </c>
      <c r="H40" s="375">
        <f>'AT-8A_Hon_CCH_UPry'!C39</f>
        <v>410</v>
      </c>
      <c r="I40" s="375">
        <f>'AT-8A_Hon_CCH_UPry'!D39</f>
        <v>558</v>
      </c>
      <c r="J40" s="375">
        <v>0</v>
      </c>
      <c r="K40" s="375">
        <f t="shared" si="3"/>
        <v>1723</v>
      </c>
      <c r="L40" s="375">
        <v>0</v>
      </c>
      <c r="M40" s="375">
        <f>IF('AT-21_Cooks(CentralizedKitchen)'!D39-'AT-21_Cooks(CentralizedKitchen)'!G39&lt;0,0,'AT-21_Cooks(CentralizedKitchen)'!D39-'AT-21_Cooks(CentralizedKitchen)'!G39)</f>
        <v>0</v>
      </c>
      <c r="N40" s="375">
        <f t="shared" si="5"/>
        <v>1723</v>
      </c>
      <c r="O40" s="433">
        <f t="shared" si="4"/>
        <v>172.3</v>
      </c>
    </row>
    <row r="41" spans="1:15" ht="12.75">
      <c r="A41" s="353">
        <f>AT3A_Schools_PS!A40</f>
        <v>31</v>
      </c>
      <c r="B41" s="353" t="str">
        <f>AT3A_Schools_PS!B40</f>
        <v>31-GONDA</v>
      </c>
      <c r="C41" s="375">
        <f>'AT4_enrolment vs availed_PY'!H40</f>
        <v>270277</v>
      </c>
      <c r="D41" s="375">
        <f>'AT-8_Hon_CCH_Pry'!C40</f>
        <v>6008</v>
      </c>
      <c r="E41" s="375">
        <f>'AT-8_Hon_CCH_Pry'!D40</f>
        <v>5978</v>
      </c>
      <c r="F41" s="375">
        <v>0</v>
      </c>
      <c r="G41" s="375">
        <f>'AT4A_enrolment vs availed_UPY'!H40</f>
        <v>97872</v>
      </c>
      <c r="H41" s="375">
        <f>'AT-8A_Hon_CCH_UPry'!C40</f>
        <v>2293</v>
      </c>
      <c r="I41" s="375">
        <f>'AT-8A_Hon_CCH_UPry'!D40</f>
        <v>2293</v>
      </c>
      <c r="J41" s="375">
        <v>0</v>
      </c>
      <c r="K41" s="375">
        <f t="shared" si="3"/>
        <v>8271</v>
      </c>
      <c r="L41" s="375">
        <v>0</v>
      </c>
      <c r="M41" s="375">
        <f>IF('AT-21_Cooks(CentralizedKitchen)'!D40-'AT-21_Cooks(CentralizedKitchen)'!G40&lt;0,0,'AT-21_Cooks(CentralizedKitchen)'!D40-'AT-21_Cooks(CentralizedKitchen)'!G40)</f>
        <v>0</v>
      </c>
      <c r="N41" s="375">
        <f t="shared" si="5"/>
        <v>8271</v>
      </c>
      <c r="O41" s="433">
        <f t="shared" si="4"/>
        <v>827.1</v>
      </c>
    </row>
    <row r="42" spans="1:15" ht="12.75">
      <c r="A42" s="353">
        <f>AT3A_Schools_PS!A41</f>
        <v>32</v>
      </c>
      <c r="B42" s="353" t="str">
        <f>AT3A_Schools_PS!B41</f>
        <v>32-GORAKHPUR</v>
      </c>
      <c r="C42" s="375">
        <f>'AT4_enrolment vs availed_PY'!H41</f>
        <v>242890</v>
      </c>
      <c r="D42" s="375">
        <f>'AT-8_Hon_CCH_Pry'!C41</f>
        <v>5694</v>
      </c>
      <c r="E42" s="375">
        <f>'AT-8_Hon_CCH_Pry'!D41</f>
        <v>5608</v>
      </c>
      <c r="F42" s="375">
        <v>0</v>
      </c>
      <c r="G42" s="375">
        <f>'AT4A_enrolment vs availed_UPY'!H41</f>
        <v>107273</v>
      </c>
      <c r="H42" s="375">
        <f>'AT-8A_Hon_CCH_UPry'!C41</f>
        <v>2605</v>
      </c>
      <c r="I42" s="375">
        <f>'AT-8A_Hon_CCH_UPry'!D41</f>
        <v>2561</v>
      </c>
      <c r="J42" s="375">
        <v>0</v>
      </c>
      <c r="K42" s="375">
        <f t="shared" si="3"/>
        <v>8169</v>
      </c>
      <c r="L42" s="375">
        <v>4</v>
      </c>
      <c r="M42" s="375">
        <f>IF('AT-21_Cooks(CentralizedKitchen)'!D41-'AT-21_Cooks(CentralizedKitchen)'!G41&lt;0,0,'AT-21_Cooks(CentralizedKitchen)'!D41-'AT-21_Cooks(CentralizedKitchen)'!G41)</f>
        <v>0</v>
      </c>
      <c r="N42" s="375">
        <f t="shared" si="5"/>
        <v>8173</v>
      </c>
      <c r="O42" s="433">
        <f t="shared" si="4"/>
        <v>817.3</v>
      </c>
    </row>
    <row r="43" spans="1:15" ht="12.75">
      <c r="A43" s="353">
        <f>AT3A_Schools_PS!A42</f>
        <v>33</v>
      </c>
      <c r="B43" s="353" t="str">
        <f>AT3A_Schools_PS!B42</f>
        <v>33-HAMEERPUR</v>
      </c>
      <c r="C43" s="375">
        <f>'AT4_enrolment vs availed_PY'!H42</f>
        <v>74656</v>
      </c>
      <c r="D43" s="375">
        <f>'AT-8_Hon_CCH_Pry'!C42</f>
        <v>1850</v>
      </c>
      <c r="E43" s="375">
        <f>'AT-8_Hon_CCH_Pry'!D42</f>
        <v>1851</v>
      </c>
      <c r="F43" s="375">
        <v>0</v>
      </c>
      <c r="G43" s="375">
        <f>'AT4A_enrolment vs availed_UPY'!H42</f>
        <v>39336</v>
      </c>
      <c r="H43" s="375">
        <f>'AT-8A_Hon_CCH_UPry'!C42</f>
        <v>989</v>
      </c>
      <c r="I43" s="375">
        <f>'AT-8A_Hon_CCH_UPry'!D42</f>
        <v>998</v>
      </c>
      <c r="J43" s="375">
        <v>0</v>
      </c>
      <c r="K43" s="375">
        <f t="shared" si="3"/>
        <v>2849</v>
      </c>
      <c r="L43" s="375">
        <v>0</v>
      </c>
      <c r="M43" s="375">
        <f>IF('AT-21_Cooks(CentralizedKitchen)'!D42-'AT-21_Cooks(CentralizedKitchen)'!G42&lt;0,0,'AT-21_Cooks(CentralizedKitchen)'!D42-'AT-21_Cooks(CentralizedKitchen)'!G42)</f>
        <v>0</v>
      </c>
      <c r="N43" s="375">
        <f t="shared" si="5"/>
        <v>2849</v>
      </c>
      <c r="O43" s="433">
        <f t="shared" si="4"/>
        <v>284.89999999999998</v>
      </c>
    </row>
    <row r="44" spans="1:15" ht="12.75">
      <c r="A44" s="353">
        <f>AT3A_Schools_PS!A43</f>
        <v>34</v>
      </c>
      <c r="B44" s="353" t="str">
        <f>AT3A_Schools_PS!B43</f>
        <v>34-HARDOI</v>
      </c>
      <c r="C44" s="375">
        <f>'AT4_enrolment vs availed_PY'!H43</f>
        <v>348133</v>
      </c>
      <c r="D44" s="375">
        <f>'AT-8_Hon_CCH_Pry'!C43</f>
        <v>7943</v>
      </c>
      <c r="E44" s="375">
        <f>'AT-8_Hon_CCH_Pry'!D43</f>
        <v>7452</v>
      </c>
      <c r="F44" s="375">
        <v>0</v>
      </c>
      <c r="G44" s="375">
        <f>'AT4A_enrolment vs availed_UPY'!H43</f>
        <v>152323</v>
      </c>
      <c r="H44" s="375">
        <f>'AT-8A_Hon_CCH_UPry'!C43</f>
        <v>3013</v>
      </c>
      <c r="I44" s="375">
        <f>'AT-8A_Hon_CCH_UPry'!D43</f>
        <v>2997</v>
      </c>
      <c r="J44" s="375">
        <v>0</v>
      </c>
      <c r="K44" s="375">
        <f t="shared" si="3"/>
        <v>10449</v>
      </c>
      <c r="L44" s="375">
        <v>0</v>
      </c>
      <c r="M44" s="375">
        <f>IF('AT-21_Cooks(CentralizedKitchen)'!D43-'AT-21_Cooks(CentralizedKitchen)'!G43&lt;0,0,'AT-21_Cooks(CentralizedKitchen)'!D43-'AT-21_Cooks(CentralizedKitchen)'!G43)</f>
        <v>0</v>
      </c>
      <c r="N44" s="375">
        <f t="shared" si="5"/>
        <v>10449</v>
      </c>
      <c r="O44" s="433">
        <f t="shared" si="4"/>
        <v>1044.9000000000001</v>
      </c>
    </row>
    <row r="45" spans="1:15" ht="12.75">
      <c r="A45" s="353">
        <f>AT3A_Schools_PS!A44</f>
        <v>35</v>
      </c>
      <c r="B45" s="353" t="str">
        <f>AT3A_Schools_PS!B44</f>
        <v>35-HATHRAS</v>
      </c>
      <c r="C45" s="375">
        <f>'AT4_enrolment vs availed_PY'!H44</f>
        <v>92940</v>
      </c>
      <c r="D45" s="375">
        <f>'AT-8_Hon_CCH_Pry'!C44</f>
        <v>1992</v>
      </c>
      <c r="E45" s="375">
        <f>'AT-8_Hon_CCH_Pry'!D44</f>
        <v>1982</v>
      </c>
      <c r="F45" s="375">
        <v>0</v>
      </c>
      <c r="G45" s="375">
        <f>'AT4A_enrolment vs availed_UPY'!H44</f>
        <v>46472</v>
      </c>
      <c r="H45" s="375">
        <f>'AT-8A_Hon_CCH_UPry'!C44</f>
        <v>1382</v>
      </c>
      <c r="I45" s="375">
        <f>'AT-8A_Hon_CCH_UPry'!D44</f>
        <v>853</v>
      </c>
      <c r="J45" s="375">
        <v>0</v>
      </c>
      <c r="K45" s="375">
        <f t="shared" si="3"/>
        <v>2835</v>
      </c>
      <c r="L45" s="375">
        <v>0</v>
      </c>
      <c r="M45" s="375">
        <f>IF('AT-21_Cooks(CentralizedKitchen)'!D44-'AT-21_Cooks(CentralizedKitchen)'!G44&lt;0,0,'AT-21_Cooks(CentralizedKitchen)'!D44-'AT-21_Cooks(CentralizedKitchen)'!G44)</f>
        <v>17</v>
      </c>
      <c r="N45" s="375">
        <f t="shared" si="5"/>
        <v>2835</v>
      </c>
      <c r="O45" s="433">
        <f t="shared" si="4"/>
        <v>283.5</v>
      </c>
    </row>
    <row r="46" spans="1:15" ht="12.75">
      <c r="A46" s="353">
        <f>AT3A_Schools_PS!A45</f>
        <v>36</v>
      </c>
      <c r="B46" s="353" t="str">
        <f>AT3A_Schools_PS!B45</f>
        <v>36-ITAWAH</v>
      </c>
      <c r="C46" s="375">
        <f>'AT4_enrolment vs availed_PY'!H45</f>
        <v>84481</v>
      </c>
      <c r="D46" s="375">
        <f>'AT-8_Hon_CCH_Pry'!C45</f>
        <v>2520</v>
      </c>
      <c r="E46" s="375">
        <f>'AT-8_Hon_CCH_Pry'!D45</f>
        <v>2520</v>
      </c>
      <c r="F46" s="375">
        <v>0</v>
      </c>
      <c r="G46" s="375">
        <f>'AT4A_enrolment vs availed_UPY'!H45</f>
        <v>45324</v>
      </c>
      <c r="H46" s="375">
        <f>'AT-8A_Hon_CCH_UPry'!C45</f>
        <v>1300</v>
      </c>
      <c r="I46" s="375">
        <f>'AT-8A_Hon_CCH_UPry'!D45</f>
        <v>1300</v>
      </c>
      <c r="J46" s="375">
        <v>0</v>
      </c>
      <c r="K46" s="375">
        <f t="shared" si="3"/>
        <v>3820</v>
      </c>
      <c r="L46" s="375">
        <v>0</v>
      </c>
      <c r="M46" s="375">
        <f>IF('AT-21_Cooks(CentralizedKitchen)'!D45-'AT-21_Cooks(CentralizedKitchen)'!G45&lt;0,0,'AT-21_Cooks(CentralizedKitchen)'!D45-'AT-21_Cooks(CentralizedKitchen)'!G45)</f>
        <v>0</v>
      </c>
      <c r="N46" s="375">
        <f t="shared" si="5"/>
        <v>3820</v>
      </c>
      <c r="O46" s="433">
        <f t="shared" si="4"/>
        <v>382</v>
      </c>
    </row>
    <row r="47" spans="1:15" ht="12.75">
      <c r="A47" s="353">
        <f>AT3A_Schools_PS!A46</f>
        <v>37</v>
      </c>
      <c r="B47" s="353" t="str">
        <f>AT3A_Schools_PS!B46</f>
        <v>37-J.P. NAGAR</v>
      </c>
      <c r="C47" s="375">
        <f>'AT4_enrolment vs availed_PY'!H46</f>
        <v>88858</v>
      </c>
      <c r="D47" s="375">
        <f>'AT-8_Hon_CCH_Pry'!C46</f>
        <v>2204</v>
      </c>
      <c r="E47" s="375">
        <f>'AT-8_Hon_CCH_Pry'!D46</f>
        <v>2167</v>
      </c>
      <c r="F47" s="375">
        <v>0</v>
      </c>
      <c r="G47" s="375">
        <f>'AT4A_enrolment vs availed_UPY'!H46</f>
        <v>42740</v>
      </c>
      <c r="H47" s="375">
        <f>'AT-8A_Hon_CCH_UPry'!C46</f>
        <v>992</v>
      </c>
      <c r="I47" s="375">
        <f>'AT-8A_Hon_CCH_UPry'!D46</f>
        <v>844</v>
      </c>
      <c r="J47" s="375">
        <v>0</v>
      </c>
      <c r="K47" s="375">
        <f t="shared" si="3"/>
        <v>3011</v>
      </c>
      <c r="L47" s="375">
        <v>0</v>
      </c>
      <c r="M47" s="375">
        <f>IF('AT-21_Cooks(CentralizedKitchen)'!D46-'AT-21_Cooks(CentralizedKitchen)'!G46&lt;0,0,'AT-21_Cooks(CentralizedKitchen)'!D46-'AT-21_Cooks(CentralizedKitchen)'!G46)</f>
        <v>133</v>
      </c>
      <c r="N47" s="375">
        <f t="shared" si="5"/>
        <v>3011</v>
      </c>
      <c r="O47" s="433">
        <f t="shared" si="4"/>
        <v>301.10000000000002</v>
      </c>
    </row>
    <row r="48" spans="1:15" ht="12.75">
      <c r="A48" s="353">
        <f>AT3A_Schools_PS!A47</f>
        <v>38</v>
      </c>
      <c r="B48" s="353" t="str">
        <f>AT3A_Schools_PS!B47</f>
        <v>38-JALAUN</v>
      </c>
      <c r="C48" s="375">
        <f>'AT4_enrolment vs availed_PY'!H47</f>
        <v>94592</v>
      </c>
      <c r="D48" s="375">
        <f>'AT-8_Hon_CCH_Pry'!C47</f>
        <v>2533</v>
      </c>
      <c r="E48" s="375">
        <f>'AT-8_Hon_CCH_Pry'!D47</f>
        <v>2557</v>
      </c>
      <c r="F48" s="375">
        <v>0</v>
      </c>
      <c r="G48" s="375">
        <f>'AT4A_enrolment vs availed_UPY'!H47</f>
        <v>48707</v>
      </c>
      <c r="H48" s="375">
        <f>'AT-8A_Hon_CCH_UPry'!C47</f>
        <v>1346</v>
      </c>
      <c r="I48" s="375">
        <f>'AT-8A_Hon_CCH_UPry'!D47</f>
        <v>1371</v>
      </c>
      <c r="J48" s="375">
        <v>0</v>
      </c>
      <c r="K48" s="375">
        <f t="shared" si="3"/>
        <v>3928</v>
      </c>
      <c r="L48" s="375">
        <v>4</v>
      </c>
      <c r="M48" s="375">
        <f>IF('AT-21_Cooks(CentralizedKitchen)'!D47-'AT-21_Cooks(CentralizedKitchen)'!G47&lt;0,0,'AT-21_Cooks(CentralizedKitchen)'!D47-'AT-21_Cooks(CentralizedKitchen)'!G47)</f>
        <v>0</v>
      </c>
      <c r="N48" s="375">
        <f t="shared" si="5"/>
        <v>3932</v>
      </c>
      <c r="O48" s="433">
        <f t="shared" si="4"/>
        <v>393.2</v>
      </c>
    </row>
    <row r="49" spans="1:15" ht="12.75">
      <c r="A49" s="353">
        <f>AT3A_Schools_PS!A48</f>
        <v>39</v>
      </c>
      <c r="B49" s="353" t="str">
        <f>AT3A_Schools_PS!B48</f>
        <v>39-JAUNPUR</v>
      </c>
      <c r="C49" s="375">
        <f>'AT4_enrolment vs availed_PY'!H48</f>
        <v>300783</v>
      </c>
      <c r="D49" s="375">
        <f>'AT-8_Hon_CCH_Pry'!C48</f>
        <v>6396</v>
      </c>
      <c r="E49" s="375">
        <f>'AT-8_Hon_CCH_Pry'!D48</f>
        <v>6405</v>
      </c>
      <c r="F49" s="375">
        <v>0</v>
      </c>
      <c r="G49" s="375">
        <f>'AT4A_enrolment vs availed_UPY'!H48</f>
        <v>148436</v>
      </c>
      <c r="H49" s="375">
        <f>'AT-8A_Hon_CCH_UPry'!C48</f>
        <v>2957</v>
      </c>
      <c r="I49" s="375">
        <f>'AT-8A_Hon_CCH_UPry'!D48</f>
        <v>2942</v>
      </c>
      <c r="J49" s="375">
        <v>0</v>
      </c>
      <c r="K49" s="375">
        <f t="shared" si="3"/>
        <v>9347</v>
      </c>
      <c r="L49" s="375">
        <v>0</v>
      </c>
      <c r="M49" s="375">
        <f>IF('AT-21_Cooks(CentralizedKitchen)'!D48-'AT-21_Cooks(CentralizedKitchen)'!G48&lt;0,0,'AT-21_Cooks(CentralizedKitchen)'!D48-'AT-21_Cooks(CentralizedKitchen)'!G48)</f>
        <v>0</v>
      </c>
      <c r="N49" s="375">
        <f t="shared" si="5"/>
        <v>9347</v>
      </c>
      <c r="O49" s="433">
        <f t="shared" si="4"/>
        <v>934.7</v>
      </c>
    </row>
    <row r="50" spans="1:15" ht="12.75">
      <c r="A50" s="353">
        <f>AT3A_Schools_PS!A49</f>
        <v>40</v>
      </c>
      <c r="B50" s="353" t="str">
        <f>AT3A_Schools_PS!B49</f>
        <v>40-JHANSI</v>
      </c>
      <c r="C50" s="375">
        <f>'AT4_enrolment vs availed_PY'!H49</f>
        <v>99190</v>
      </c>
      <c r="D50" s="375">
        <f>'AT-8_Hon_CCH_Pry'!C49</f>
        <v>2654</v>
      </c>
      <c r="E50" s="375">
        <f>'AT-8_Hon_CCH_Pry'!D49</f>
        <v>2645</v>
      </c>
      <c r="F50" s="375">
        <v>0</v>
      </c>
      <c r="G50" s="375">
        <f>'AT4A_enrolment vs availed_UPY'!H49</f>
        <v>53171</v>
      </c>
      <c r="H50" s="375">
        <f>'AT-8A_Hon_CCH_UPry'!C49</f>
        <v>1462</v>
      </c>
      <c r="I50" s="375">
        <f>'AT-8A_Hon_CCH_UPry'!D49</f>
        <v>1464</v>
      </c>
      <c r="J50" s="375">
        <v>0</v>
      </c>
      <c r="K50" s="375">
        <f t="shared" si="3"/>
        <v>4109</v>
      </c>
      <c r="L50" s="375">
        <v>102</v>
      </c>
      <c r="M50" s="375">
        <f>IF('AT-21_Cooks(CentralizedKitchen)'!D49-'AT-21_Cooks(CentralizedKitchen)'!G49&lt;0,0,'AT-21_Cooks(CentralizedKitchen)'!D49-'AT-21_Cooks(CentralizedKitchen)'!G49)</f>
        <v>0</v>
      </c>
      <c r="N50" s="375">
        <f t="shared" si="5"/>
        <v>4211</v>
      </c>
      <c r="O50" s="433">
        <f t="shared" si="4"/>
        <v>421.1</v>
      </c>
    </row>
    <row r="51" spans="1:15" ht="12.75">
      <c r="A51" s="353">
        <f>AT3A_Schools_PS!A50</f>
        <v>41</v>
      </c>
      <c r="B51" s="353" t="str">
        <f>AT3A_Schools_PS!B50</f>
        <v>41-KANNAUJ</v>
      </c>
      <c r="C51" s="375">
        <f>'AT4_enrolment vs availed_PY'!H50</f>
        <v>109833</v>
      </c>
      <c r="D51" s="375">
        <f>'AT-8_Hon_CCH_Pry'!C50</f>
        <v>2738</v>
      </c>
      <c r="E51" s="375">
        <f>'AT-8_Hon_CCH_Pry'!D50</f>
        <v>2738</v>
      </c>
      <c r="F51" s="375">
        <v>0</v>
      </c>
      <c r="G51" s="375">
        <f>'AT4A_enrolment vs availed_UPY'!H50</f>
        <v>51441</v>
      </c>
      <c r="H51" s="375">
        <f>'AT-8A_Hon_CCH_UPry'!C50</f>
        <v>1280</v>
      </c>
      <c r="I51" s="375">
        <f>'AT-8A_Hon_CCH_UPry'!D50</f>
        <v>1271</v>
      </c>
      <c r="J51" s="375">
        <v>0</v>
      </c>
      <c r="K51" s="375">
        <f t="shared" si="3"/>
        <v>4009</v>
      </c>
      <c r="L51" s="375">
        <v>0</v>
      </c>
      <c r="M51" s="375">
        <f>IF('AT-21_Cooks(CentralizedKitchen)'!D50-'AT-21_Cooks(CentralizedKitchen)'!G50&lt;0,0,'AT-21_Cooks(CentralizedKitchen)'!D50-'AT-21_Cooks(CentralizedKitchen)'!G50)</f>
        <v>0</v>
      </c>
      <c r="N51" s="375">
        <f t="shared" si="5"/>
        <v>4009</v>
      </c>
      <c r="O51" s="433">
        <f t="shared" si="4"/>
        <v>400.9</v>
      </c>
    </row>
    <row r="52" spans="1:15" ht="12.75">
      <c r="A52" s="353">
        <f>AT3A_Schools_PS!A51</f>
        <v>42</v>
      </c>
      <c r="B52" s="353" t="str">
        <f>AT3A_Schools_PS!B51</f>
        <v>42-KANPUR DEHAT</v>
      </c>
      <c r="C52" s="375">
        <f>'AT4_enrolment vs availed_PY'!H51</f>
        <v>106649</v>
      </c>
      <c r="D52" s="375">
        <f>'AT-8_Hon_CCH_Pry'!C51</f>
        <v>3458</v>
      </c>
      <c r="E52" s="375">
        <f>'AT-8_Hon_CCH_Pry'!D51</f>
        <v>3458</v>
      </c>
      <c r="F52" s="375">
        <v>0</v>
      </c>
      <c r="G52" s="375">
        <f>'AT4A_enrolment vs availed_UPY'!H51</f>
        <v>52853</v>
      </c>
      <c r="H52" s="375">
        <f>'AT-8A_Hon_CCH_UPry'!C51</f>
        <v>1540</v>
      </c>
      <c r="I52" s="375">
        <f>'AT-8A_Hon_CCH_UPry'!D51</f>
        <v>1540</v>
      </c>
      <c r="J52" s="375">
        <v>0</v>
      </c>
      <c r="K52" s="375">
        <f t="shared" si="3"/>
        <v>4998</v>
      </c>
      <c r="L52" s="375">
        <v>0</v>
      </c>
      <c r="M52" s="375">
        <f>IF('AT-21_Cooks(CentralizedKitchen)'!D51-'AT-21_Cooks(CentralizedKitchen)'!G51&lt;0,0,'AT-21_Cooks(CentralizedKitchen)'!D51-'AT-21_Cooks(CentralizedKitchen)'!G51)</f>
        <v>0</v>
      </c>
      <c r="N52" s="375">
        <f t="shared" si="5"/>
        <v>4998</v>
      </c>
      <c r="O52" s="433">
        <f t="shared" si="4"/>
        <v>499.8</v>
      </c>
    </row>
    <row r="53" spans="1:15" ht="12.75">
      <c r="A53" s="353">
        <f>AT3A_Schools_PS!A52</f>
        <v>43</v>
      </c>
      <c r="B53" s="353" t="str">
        <f>AT3A_Schools_PS!B52</f>
        <v>43-KANPUR NAGAR</v>
      </c>
      <c r="C53" s="375">
        <f>'AT4_enrolment vs availed_PY'!H52</f>
        <v>127783</v>
      </c>
      <c r="D53" s="375">
        <f>'AT-8_Hon_CCH_Pry'!C52</f>
        <v>2895</v>
      </c>
      <c r="E53" s="375">
        <f>'AT-8_Hon_CCH_Pry'!D52</f>
        <v>2769</v>
      </c>
      <c r="F53" s="375">
        <v>0</v>
      </c>
      <c r="G53" s="375">
        <f>'AT4A_enrolment vs availed_UPY'!H52</f>
        <v>72781</v>
      </c>
      <c r="H53" s="375">
        <f>'AT-8A_Hon_CCH_UPry'!C52</f>
        <v>1870</v>
      </c>
      <c r="I53" s="375">
        <f>'AT-8A_Hon_CCH_UPry'!D52</f>
        <v>1386</v>
      </c>
      <c r="J53" s="375">
        <v>0</v>
      </c>
      <c r="K53" s="375">
        <f t="shared" si="3"/>
        <v>4155</v>
      </c>
      <c r="L53" s="375">
        <v>0</v>
      </c>
      <c r="M53" s="375">
        <f>IF('AT-21_Cooks(CentralizedKitchen)'!D52-'AT-21_Cooks(CentralizedKitchen)'!G52&lt;0,0,'AT-21_Cooks(CentralizedKitchen)'!D52-'AT-21_Cooks(CentralizedKitchen)'!G52)</f>
        <v>565</v>
      </c>
      <c r="N53" s="375">
        <f t="shared" si="5"/>
        <v>4155</v>
      </c>
      <c r="O53" s="433">
        <f t="shared" si="4"/>
        <v>415.5</v>
      </c>
    </row>
    <row r="54" spans="1:15" ht="12.75">
      <c r="A54" s="353">
        <f>AT3A_Schools_PS!A53</f>
        <v>44</v>
      </c>
      <c r="B54" s="353" t="str">
        <f>AT3A_Schools_PS!B53</f>
        <v>44-KAAS GANJ</v>
      </c>
      <c r="C54" s="375">
        <f>'AT4_enrolment vs availed_PY'!H53</f>
        <v>109636</v>
      </c>
      <c r="D54" s="375">
        <f>'AT-8_Hon_CCH_Pry'!C53</f>
        <v>2379</v>
      </c>
      <c r="E54" s="375">
        <f>'AT-8_Hon_CCH_Pry'!D53</f>
        <v>2372</v>
      </c>
      <c r="F54" s="375">
        <v>0</v>
      </c>
      <c r="G54" s="375">
        <f>'AT4A_enrolment vs availed_UPY'!H53</f>
        <v>42735</v>
      </c>
      <c r="H54" s="375">
        <f>'AT-8A_Hon_CCH_UPry'!C53</f>
        <v>1003</v>
      </c>
      <c r="I54" s="375">
        <f>'AT-8A_Hon_CCH_UPry'!D53</f>
        <v>976</v>
      </c>
      <c r="J54" s="375">
        <v>0</v>
      </c>
      <c r="K54" s="375">
        <f t="shared" si="3"/>
        <v>3348</v>
      </c>
      <c r="L54" s="375">
        <v>0</v>
      </c>
      <c r="M54" s="375">
        <f>IF('AT-21_Cooks(CentralizedKitchen)'!D53-'AT-21_Cooks(CentralizedKitchen)'!G53&lt;0,0,'AT-21_Cooks(CentralizedKitchen)'!D53-'AT-21_Cooks(CentralizedKitchen)'!G53)</f>
        <v>0</v>
      </c>
      <c r="N54" s="375">
        <f t="shared" si="5"/>
        <v>3348</v>
      </c>
      <c r="O54" s="433">
        <f t="shared" si="4"/>
        <v>334.8</v>
      </c>
    </row>
    <row r="55" spans="1:15" ht="12.75">
      <c r="A55" s="353">
        <f>AT3A_Schools_PS!A54</f>
        <v>45</v>
      </c>
      <c r="B55" s="353" t="str">
        <f>AT3A_Schools_PS!B54</f>
        <v>45-KAUSHAMBI</v>
      </c>
      <c r="C55" s="375">
        <f>'AT4_enrolment vs availed_PY'!H54</f>
        <v>130123</v>
      </c>
      <c r="D55" s="375">
        <f>'AT-8_Hon_CCH_Pry'!C54</f>
        <v>2478</v>
      </c>
      <c r="E55" s="375">
        <f>'AT-8_Hon_CCH_Pry'!D54</f>
        <v>2402</v>
      </c>
      <c r="F55" s="375">
        <v>0</v>
      </c>
      <c r="G55" s="375">
        <f>'AT4A_enrolment vs availed_UPY'!H54</f>
        <v>50859</v>
      </c>
      <c r="H55" s="375">
        <f>'AT-8A_Hon_CCH_UPry'!C54</f>
        <v>1038</v>
      </c>
      <c r="I55" s="375">
        <f>'AT-8A_Hon_CCH_UPry'!D54</f>
        <v>1088</v>
      </c>
      <c r="J55" s="375">
        <v>0</v>
      </c>
      <c r="K55" s="375">
        <f t="shared" si="3"/>
        <v>3490</v>
      </c>
      <c r="L55" s="375">
        <v>42</v>
      </c>
      <c r="M55" s="375">
        <f>IF('AT-21_Cooks(CentralizedKitchen)'!D54-'AT-21_Cooks(CentralizedKitchen)'!G54&lt;0,0,'AT-21_Cooks(CentralizedKitchen)'!D54-'AT-21_Cooks(CentralizedKitchen)'!G54)</f>
        <v>0</v>
      </c>
      <c r="N55" s="375">
        <f t="shared" si="5"/>
        <v>3532</v>
      </c>
      <c r="O55" s="433">
        <f t="shared" si="4"/>
        <v>353.2</v>
      </c>
    </row>
    <row r="56" spans="1:15" ht="12.75">
      <c r="A56" s="353">
        <f>AT3A_Schools_PS!A55</f>
        <v>46</v>
      </c>
      <c r="B56" s="353" t="str">
        <f>AT3A_Schools_PS!B55</f>
        <v>46-KUSHINAGAR</v>
      </c>
      <c r="C56" s="375">
        <f>'AT4_enrolment vs availed_PY'!H55</f>
        <v>249257</v>
      </c>
      <c r="D56" s="375">
        <f>'AT-8_Hon_CCH_Pry'!C55</f>
        <v>6045</v>
      </c>
      <c r="E56" s="375">
        <f>'AT-8_Hon_CCH_Pry'!D55</f>
        <v>5981</v>
      </c>
      <c r="F56" s="375">
        <v>0</v>
      </c>
      <c r="G56" s="375">
        <f>'AT4A_enrolment vs availed_UPY'!H55</f>
        <v>98257</v>
      </c>
      <c r="H56" s="375">
        <f>'AT-8A_Hon_CCH_UPry'!C55</f>
        <v>2193</v>
      </c>
      <c r="I56" s="375">
        <f>'AT-8A_Hon_CCH_UPry'!D55</f>
        <v>2193</v>
      </c>
      <c r="J56" s="375">
        <v>0</v>
      </c>
      <c r="K56" s="375">
        <f t="shared" si="3"/>
        <v>8174</v>
      </c>
      <c r="L56" s="375">
        <v>55</v>
      </c>
      <c r="M56" s="375">
        <v>0</v>
      </c>
      <c r="N56" s="375">
        <f t="shared" si="5"/>
        <v>8229</v>
      </c>
      <c r="O56" s="433">
        <f t="shared" si="4"/>
        <v>822.9</v>
      </c>
    </row>
    <row r="57" spans="1:15" ht="12.75">
      <c r="A57" s="353">
        <f>AT3A_Schools_PS!A56</f>
        <v>47</v>
      </c>
      <c r="B57" s="353" t="str">
        <f>AT3A_Schools_PS!B56</f>
        <v>47-LAKHIMPUR KHERI</v>
      </c>
      <c r="C57" s="375">
        <f>'AT4_enrolment vs availed_PY'!H56</f>
        <v>369767</v>
      </c>
      <c r="D57" s="375">
        <f>'AT-8_Hon_CCH_Pry'!C56</f>
        <v>7203</v>
      </c>
      <c r="E57" s="375">
        <f>'AT-8_Hon_CCH_Pry'!D56</f>
        <v>7429</v>
      </c>
      <c r="F57" s="375">
        <v>0</v>
      </c>
      <c r="G57" s="375">
        <f>'AT4A_enrolment vs availed_UPY'!H56</f>
        <v>172703</v>
      </c>
      <c r="H57" s="375">
        <f>'AT-8A_Hon_CCH_UPry'!C56</f>
        <v>3108</v>
      </c>
      <c r="I57" s="375">
        <f>'AT-8A_Hon_CCH_UPry'!D56</f>
        <v>3108</v>
      </c>
      <c r="J57" s="375">
        <v>0</v>
      </c>
      <c r="K57" s="375">
        <f t="shared" si="3"/>
        <v>10537</v>
      </c>
      <c r="L57" s="375">
        <v>0</v>
      </c>
      <c r="M57" s="375">
        <f>IF('AT-21_Cooks(CentralizedKitchen)'!D56-'AT-21_Cooks(CentralizedKitchen)'!G56&lt;0,0,'AT-21_Cooks(CentralizedKitchen)'!D56-'AT-21_Cooks(CentralizedKitchen)'!G56)</f>
        <v>0</v>
      </c>
      <c r="N57" s="375">
        <f t="shared" si="5"/>
        <v>10537</v>
      </c>
      <c r="O57" s="433">
        <f t="shared" si="4"/>
        <v>1053.7</v>
      </c>
    </row>
    <row r="58" spans="1:15" ht="12.75">
      <c r="A58" s="353">
        <f>AT3A_Schools_PS!A57</f>
        <v>48</v>
      </c>
      <c r="B58" s="353" t="str">
        <f>AT3A_Schools_PS!B57</f>
        <v>48-LALITPUR</v>
      </c>
      <c r="C58" s="375">
        <f>'AT4_enrolment vs availed_PY'!H57</f>
        <v>113685</v>
      </c>
      <c r="D58" s="375">
        <f>'AT-8_Hon_CCH_Pry'!C57</f>
        <v>2733</v>
      </c>
      <c r="E58" s="375">
        <f>'AT-8_Hon_CCH_Pry'!D57</f>
        <v>2733</v>
      </c>
      <c r="F58" s="375">
        <v>0</v>
      </c>
      <c r="G58" s="375">
        <f>'AT4A_enrolment vs availed_UPY'!H57</f>
        <v>62436</v>
      </c>
      <c r="H58" s="375">
        <f>'AT-8A_Hon_CCH_UPry'!C57</f>
        <v>1373</v>
      </c>
      <c r="I58" s="375">
        <f>'AT-8A_Hon_CCH_UPry'!D57</f>
        <v>1373</v>
      </c>
      <c r="J58" s="375">
        <v>0</v>
      </c>
      <c r="K58" s="375">
        <f t="shared" si="3"/>
        <v>4106</v>
      </c>
      <c r="L58" s="375">
        <v>0</v>
      </c>
      <c r="M58" s="375">
        <f>IF('AT-21_Cooks(CentralizedKitchen)'!D57-'AT-21_Cooks(CentralizedKitchen)'!G57&lt;0,0,'AT-21_Cooks(CentralizedKitchen)'!D57-'AT-21_Cooks(CentralizedKitchen)'!G57)</f>
        <v>0</v>
      </c>
      <c r="N58" s="375">
        <f t="shared" si="5"/>
        <v>4106</v>
      </c>
      <c r="O58" s="433">
        <f t="shared" si="4"/>
        <v>410.6</v>
      </c>
    </row>
    <row r="59" spans="1:15" ht="12.75">
      <c r="A59" s="353">
        <f>AT3A_Schools_PS!A58</f>
        <v>49</v>
      </c>
      <c r="B59" s="353" t="str">
        <f>AT3A_Schools_PS!B58</f>
        <v>49-LUCKNOW</v>
      </c>
      <c r="C59" s="375">
        <f>'AT4_enrolment vs availed_PY'!H58</f>
        <v>154291</v>
      </c>
      <c r="D59" s="375">
        <f>'AT-8_Hon_CCH_Pry'!C58</f>
        <v>2886</v>
      </c>
      <c r="E59" s="375">
        <f>'AT-8_Hon_CCH_Pry'!D58</f>
        <v>2630</v>
      </c>
      <c r="F59" s="375">
        <v>0</v>
      </c>
      <c r="G59" s="375">
        <f>'AT4A_enrolment vs availed_UPY'!H58</f>
        <v>75234</v>
      </c>
      <c r="H59" s="375">
        <f>'AT-8A_Hon_CCH_UPry'!C58</f>
        <v>2709</v>
      </c>
      <c r="I59" s="375">
        <f>'AT-8A_Hon_CCH_UPry'!D58</f>
        <v>1250</v>
      </c>
      <c r="J59" s="375">
        <v>0</v>
      </c>
      <c r="K59" s="375">
        <f t="shared" si="3"/>
        <v>3880</v>
      </c>
      <c r="L59" s="375">
        <v>0</v>
      </c>
      <c r="M59" s="375">
        <f>IF('AT-21_Cooks(CentralizedKitchen)'!D58-'AT-21_Cooks(CentralizedKitchen)'!G58&lt;0,0,'AT-21_Cooks(CentralizedKitchen)'!D58-'AT-21_Cooks(CentralizedKitchen)'!G58)</f>
        <v>0</v>
      </c>
      <c r="N59" s="375">
        <f t="shared" si="5"/>
        <v>3880</v>
      </c>
      <c r="O59" s="433">
        <f t="shared" si="4"/>
        <v>388</v>
      </c>
    </row>
    <row r="60" spans="1:15" ht="12.75">
      <c r="A60" s="353">
        <f>AT3A_Schools_PS!A59</f>
        <v>50</v>
      </c>
      <c r="B60" s="353" t="str">
        <f>AT3A_Schools_PS!B59</f>
        <v>50-MAHOBA</v>
      </c>
      <c r="C60" s="375">
        <f>'AT4_enrolment vs availed_PY'!H59</f>
        <v>67019</v>
      </c>
      <c r="D60" s="375">
        <f>'AT-8_Hon_CCH_Pry'!C59</f>
        <v>1727</v>
      </c>
      <c r="E60" s="375">
        <f>'AT-8_Hon_CCH_Pry'!D59</f>
        <v>1727</v>
      </c>
      <c r="F60" s="375">
        <v>0</v>
      </c>
      <c r="G60" s="375">
        <f>'AT4A_enrolment vs availed_UPY'!H59</f>
        <v>34569</v>
      </c>
      <c r="H60" s="375">
        <f>'AT-8A_Hon_CCH_UPry'!C59</f>
        <v>887</v>
      </c>
      <c r="I60" s="375">
        <f>'AT-8A_Hon_CCH_UPry'!D59</f>
        <v>887</v>
      </c>
      <c r="J60" s="375">
        <v>0</v>
      </c>
      <c r="K60" s="375">
        <f t="shared" si="3"/>
        <v>2614</v>
      </c>
      <c r="L60" s="375">
        <v>0</v>
      </c>
      <c r="M60" s="375">
        <f>IF('AT-21_Cooks(CentralizedKitchen)'!D59-'AT-21_Cooks(CentralizedKitchen)'!G59&lt;0,0,'AT-21_Cooks(CentralizedKitchen)'!D59-'AT-21_Cooks(CentralizedKitchen)'!G59)</f>
        <v>0</v>
      </c>
      <c r="N60" s="375">
        <f t="shared" si="5"/>
        <v>2614</v>
      </c>
      <c r="O60" s="433">
        <f t="shared" si="4"/>
        <v>261.39999999999998</v>
      </c>
    </row>
    <row r="61" spans="1:15" ht="12.75">
      <c r="A61" s="353">
        <f>AT3A_Schools_PS!A60</f>
        <v>51</v>
      </c>
      <c r="B61" s="353" t="str">
        <f>AT3A_Schools_PS!B60</f>
        <v>51-MAHRAJGANJ</v>
      </c>
      <c r="C61" s="375">
        <f>'AT4_enrolment vs availed_PY'!H60</f>
        <v>187660</v>
      </c>
      <c r="D61" s="375">
        <f>'AT-8_Hon_CCH_Pry'!C60</f>
        <v>4274</v>
      </c>
      <c r="E61" s="375">
        <f>'AT-8_Hon_CCH_Pry'!D60</f>
        <v>4157</v>
      </c>
      <c r="F61" s="375">
        <v>0</v>
      </c>
      <c r="G61" s="375">
        <f>'AT4A_enrolment vs availed_UPY'!H60</f>
        <v>80561</v>
      </c>
      <c r="H61" s="375">
        <f>'AT-8A_Hon_CCH_UPry'!C60</f>
        <v>1754</v>
      </c>
      <c r="I61" s="375">
        <f>'AT-8A_Hon_CCH_UPry'!D60</f>
        <v>1711</v>
      </c>
      <c r="J61" s="375">
        <v>0</v>
      </c>
      <c r="K61" s="375">
        <f t="shared" si="3"/>
        <v>5868</v>
      </c>
      <c r="L61" s="375">
        <v>24</v>
      </c>
      <c r="M61" s="375">
        <f>IF('AT-21_Cooks(CentralizedKitchen)'!D60-'AT-21_Cooks(CentralizedKitchen)'!G60&lt;0,0,'AT-21_Cooks(CentralizedKitchen)'!D60-'AT-21_Cooks(CentralizedKitchen)'!G60)</f>
        <v>0</v>
      </c>
      <c r="N61" s="375">
        <f t="shared" si="5"/>
        <v>5892</v>
      </c>
      <c r="O61" s="433">
        <f t="shared" si="4"/>
        <v>589.20000000000005</v>
      </c>
    </row>
    <row r="62" spans="1:15" ht="12.75">
      <c r="A62" s="353">
        <f>AT3A_Schools_PS!A61</f>
        <v>52</v>
      </c>
      <c r="B62" s="353" t="str">
        <f>AT3A_Schools_PS!B61</f>
        <v>52-MAINPURI</v>
      </c>
      <c r="C62" s="375">
        <f>'AT4_enrolment vs availed_PY'!H61</f>
        <v>107637</v>
      </c>
      <c r="D62" s="375">
        <f>'AT-8_Hon_CCH_Pry'!C61</f>
        <v>3167</v>
      </c>
      <c r="E62" s="375">
        <f>'AT-8_Hon_CCH_Pry'!D61</f>
        <v>3167</v>
      </c>
      <c r="F62" s="375">
        <v>0</v>
      </c>
      <c r="G62" s="375">
        <f>'AT4A_enrolment vs availed_UPY'!H61</f>
        <v>41354</v>
      </c>
      <c r="H62" s="375">
        <f>'AT-8A_Hon_CCH_UPry'!C61</f>
        <v>1088</v>
      </c>
      <c r="I62" s="375">
        <f>'AT-8A_Hon_CCH_UPry'!D61</f>
        <v>1088</v>
      </c>
      <c r="J62" s="375">
        <v>0</v>
      </c>
      <c r="K62" s="375">
        <f t="shared" si="3"/>
        <v>4255</v>
      </c>
      <c r="L62" s="375">
        <v>100</v>
      </c>
      <c r="M62" s="375">
        <f>IF('AT-21_Cooks(CentralizedKitchen)'!D61-'AT-21_Cooks(CentralizedKitchen)'!G61&lt;0,0,'AT-21_Cooks(CentralizedKitchen)'!D61-'AT-21_Cooks(CentralizedKitchen)'!G61)</f>
        <v>0</v>
      </c>
      <c r="N62" s="375">
        <f t="shared" si="5"/>
        <v>4355</v>
      </c>
      <c r="O62" s="433">
        <f t="shared" si="4"/>
        <v>435.5</v>
      </c>
    </row>
    <row r="63" spans="1:15" ht="12.75">
      <c r="A63" s="353">
        <f>AT3A_Schools_PS!A62</f>
        <v>53</v>
      </c>
      <c r="B63" s="353" t="str">
        <f>AT3A_Schools_PS!B62</f>
        <v>53-MATHURA</v>
      </c>
      <c r="C63" s="375">
        <f>'AT4_enrolment vs availed_PY'!H62</f>
        <v>111151</v>
      </c>
      <c r="D63" s="375">
        <f>'AT-8_Hon_CCH_Pry'!C62</f>
        <v>178</v>
      </c>
      <c r="E63" s="375">
        <f>'AT-8_Hon_CCH_Pry'!D62</f>
        <v>162</v>
      </c>
      <c r="F63" s="375">
        <v>0</v>
      </c>
      <c r="G63" s="375">
        <f>'AT4A_enrolment vs availed_UPY'!H62</f>
        <v>55961</v>
      </c>
      <c r="H63" s="375">
        <f>'AT-8A_Hon_CCH_UPry'!C62</f>
        <v>2073</v>
      </c>
      <c r="I63" s="375">
        <f>'AT-8A_Hon_CCH_UPry'!D62</f>
        <v>0</v>
      </c>
      <c r="J63" s="375">
        <v>0</v>
      </c>
      <c r="K63" s="375">
        <f t="shared" si="3"/>
        <v>162</v>
      </c>
      <c r="L63" s="375">
        <v>0</v>
      </c>
      <c r="M63" s="375">
        <f>IF('AT-21_Cooks(CentralizedKitchen)'!D62-'AT-21_Cooks(CentralizedKitchen)'!G62&lt;0,0,'AT-21_Cooks(CentralizedKitchen)'!D62-'AT-21_Cooks(CentralizedKitchen)'!G62)</f>
        <v>2073</v>
      </c>
      <c r="N63" s="375">
        <f t="shared" si="5"/>
        <v>162</v>
      </c>
      <c r="O63" s="433">
        <f t="shared" si="4"/>
        <v>16.2</v>
      </c>
    </row>
    <row r="64" spans="1:15" ht="12.75">
      <c r="A64" s="353">
        <f>AT3A_Schools_PS!A63</f>
        <v>54</v>
      </c>
      <c r="B64" s="353" t="str">
        <f>AT3A_Schools_PS!B63</f>
        <v>54-MAU</v>
      </c>
      <c r="C64" s="375">
        <f>'AT4_enrolment vs availed_PY'!H63</f>
        <v>144366</v>
      </c>
      <c r="D64" s="375">
        <f>'AT-8_Hon_CCH_Pry'!C63</f>
        <v>3026</v>
      </c>
      <c r="E64" s="375">
        <f>'AT-8_Hon_CCH_Pry'!D63</f>
        <v>3026</v>
      </c>
      <c r="F64" s="375">
        <v>0</v>
      </c>
      <c r="G64" s="375">
        <f>'AT4A_enrolment vs availed_UPY'!H63</f>
        <v>76393</v>
      </c>
      <c r="H64" s="375">
        <f>'AT-8A_Hon_CCH_UPry'!C63</f>
        <v>1386</v>
      </c>
      <c r="I64" s="375">
        <f>'AT-8A_Hon_CCH_UPry'!D63</f>
        <v>1279</v>
      </c>
      <c r="J64" s="375">
        <v>0</v>
      </c>
      <c r="K64" s="375">
        <f t="shared" si="3"/>
        <v>4305</v>
      </c>
      <c r="L64" s="375">
        <v>0</v>
      </c>
      <c r="M64" s="375">
        <f>IF('AT-21_Cooks(CentralizedKitchen)'!D63-'AT-21_Cooks(CentralizedKitchen)'!G63&lt;0,0,'AT-21_Cooks(CentralizedKitchen)'!D63-'AT-21_Cooks(CentralizedKitchen)'!G63)</f>
        <v>107</v>
      </c>
      <c r="N64" s="375">
        <f t="shared" si="5"/>
        <v>4305</v>
      </c>
      <c r="O64" s="433">
        <f t="shared" si="4"/>
        <v>430.5</v>
      </c>
    </row>
    <row r="65" spans="1:15" ht="12.75">
      <c r="A65" s="353">
        <f>AT3A_Schools_PS!A64</f>
        <v>55</v>
      </c>
      <c r="B65" s="353" t="str">
        <f>AT3A_Schools_PS!B64</f>
        <v>55-MEERUT</v>
      </c>
      <c r="C65" s="375">
        <f>'AT4_enrolment vs availed_PY'!H64</f>
        <v>103887</v>
      </c>
      <c r="D65" s="375">
        <f>'AT-8_Hon_CCH_Pry'!C64</f>
        <v>1670</v>
      </c>
      <c r="E65" s="375">
        <f>'AT-8_Hon_CCH_Pry'!D64</f>
        <v>1670</v>
      </c>
      <c r="F65" s="375">
        <v>0</v>
      </c>
      <c r="G65" s="375">
        <f>'AT4A_enrolment vs availed_UPY'!H64</f>
        <v>67114</v>
      </c>
      <c r="H65" s="375">
        <f>'AT-8A_Hon_CCH_UPry'!C64</f>
        <v>1297</v>
      </c>
      <c r="I65" s="375">
        <f>'AT-8A_Hon_CCH_UPry'!D64</f>
        <v>877</v>
      </c>
      <c r="J65" s="375">
        <v>0</v>
      </c>
      <c r="K65" s="375">
        <f t="shared" si="3"/>
        <v>2547</v>
      </c>
      <c r="L65" s="375">
        <v>0</v>
      </c>
      <c r="M65" s="375">
        <f>IF('AT-21_Cooks(CentralizedKitchen)'!D64-'AT-21_Cooks(CentralizedKitchen)'!G64&lt;0,0,'AT-21_Cooks(CentralizedKitchen)'!D64-'AT-21_Cooks(CentralizedKitchen)'!G64)</f>
        <v>428</v>
      </c>
      <c r="N65" s="375">
        <f t="shared" si="5"/>
        <v>2547</v>
      </c>
      <c r="O65" s="433">
        <f t="shared" si="4"/>
        <v>254.7</v>
      </c>
    </row>
    <row r="66" spans="1:15" ht="12.75">
      <c r="A66" s="353">
        <f>AT3A_Schools_PS!A65</f>
        <v>56</v>
      </c>
      <c r="B66" s="353" t="str">
        <f>AT3A_Schools_PS!B65</f>
        <v>56-MIRZAPUR</v>
      </c>
      <c r="C66" s="375">
        <f>'AT4_enrolment vs availed_PY'!H65</f>
        <v>201906</v>
      </c>
      <c r="D66" s="375">
        <f>'AT-8_Hon_CCH_Pry'!C65</f>
        <v>4655</v>
      </c>
      <c r="E66" s="375">
        <f>'AT-8_Hon_CCH_Pry'!D65</f>
        <v>4305</v>
      </c>
      <c r="F66" s="375">
        <v>0</v>
      </c>
      <c r="G66" s="375">
        <f>'AT4A_enrolment vs availed_UPY'!H65</f>
        <v>95730</v>
      </c>
      <c r="H66" s="375">
        <f>'AT-8A_Hon_CCH_UPry'!C65</f>
        <v>1898</v>
      </c>
      <c r="I66" s="375">
        <f>'AT-8A_Hon_CCH_UPry'!D65</f>
        <v>1892</v>
      </c>
      <c r="J66" s="375">
        <v>0</v>
      </c>
      <c r="K66" s="375">
        <f t="shared" si="3"/>
        <v>6197</v>
      </c>
      <c r="L66" s="375">
        <v>158</v>
      </c>
      <c r="M66" s="375">
        <f>IF('AT-21_Cooks(CentralizedKitchen)'!D65-'AT-21_Cooks(CentralizedKitchen)'!G65&lt;0,0,'AT-21_Cooks(CentralizedKitchen)'!D65-'AT-21_Cooks(CentralizedKitchen)'!G65)</f>
        <v>0</v>
      </c>
      <c r="N66" s="375">
        <f t="shared" si="5"/>
        <v>6355</v>
      </c>
      <c r="O66" s="433">
        <f t="shared" si="4"/>
        <v>635.5</v>
      </c>
    </row>
    <row r="67" spans="1:15" ht="12.75">
      <c r="A67" s="353">
        <f>AT3A_Schools_PS!A66</f>
        <v>57</v>
      </c>
      <c r="B67" s="353" t="str">
        <f>AT3A_Schools_PS!B66</f>
        <v>57-MORADABAD</v>
      </c>
      <c r="C67" s="375">
        <f>'AT4_enrolment vs availed_PY'!H66</f>
        <v>133809</v>
      </c>
      <c r="D67" s="375">
        <f>'AT-8_Hon_CCH_Pry'!C66</f>
        <v>2703</v>
      </c>
      <c r="E67" s="375">
        <f>'AT-8_Hon_CCH_Pry'!D66</f>
        <v>2713</v>
      </c>
      <c r="F67" s="375">
        <v>0</v>
      </c>
      <c r="G67" s="375">
        <f>'AT4A_enrolment vs availed_UPY'!H66</f>
        <v>63553</v>
      </c>
      <c r="H67" s="375">
        <f>'AT-8A_Hon_CCH_UPry'!C66</f>
        <v>1411</v>
      </c>
      <c r="I67" s="375">
        <f>'AT-8A_Hon_CCH_UPry'!D66</f>
        <v>1219</v>
      </c>
      <c r="J67" s="375">
        <v>0</v>
      </c>
      <c r="K67" s="375">
        <f t="shared" si="3"/>
        <v>3932</v>
      </c>
      <c r="L67" s="375">
        <v>0</v>
      </c>
      <c r="M67" s="375">
        <f>IF('AT-21_Cooks(CentralizedKitchen)'!D66-'AT-21_Cooks(CentralizedKitchen)'!G66&lt;0,0,'AT-21_Cooks(CentralizedKitchen)'!D66-'AT-21_Cooks(CentralizedKitchen)'!G66)</f>
        <v>213</v>
      </c>
      <c r="N67" s="375">
        <f t="shared" si="5"/>
        <v>3932</v>
      </c>
      <c r="O67" s="433">
        <f t="shared" si="4"/>
        <v>393.2</v>
      </c>
    </row>
    <row r="68" spans="1:15" ht="12.75">
      <c r="A68" s="353">
        <f>AT3A_Schools_PS!A67</f>
        <v>58</v>
      </c>
      <c r="B68" s="353" t="str">
        <f>AT3A_Schools_PS!B67</f>
        <v>58-MUZAFFARNAGAR</v>
      </c>
      <c r="C68" s="375">
        <f>'AT4_enrolment vs availed_PY'!H67</f>
        <v>113392</v>
      </c>
      <c r="D68" s="375">
        <f>'AT-8_Hon_CCH_Pry'!C67</f>
        <v>2298</v>
      </c>
      <c r="E68" s="375">
        <f>'AT-8_Hon_CCH_Pry'!D67</f>
        <v>2194</v>
      </c>
      <c r="F68" s="375">
        <v>0</v>
      </c>
      <c r="G68" s="375">
        <f>'AT4A_enrolment vs availed_UPY'!H67</f>
        <v>68260</v>
      </c>
      <c r="H68" s="375">
        <f>'AT-8A_Hon_CCH_UPry'!C67</f>
        <v>846</v>
      </c>
      <c r="I68" s="375">
        <f>'AT-8A_Hon_CCH_UPry'!D67</f>
        <v>895</v>
      </c>
      <c r="J68" s="375">
        <v>0</v>
      </c>
      <c r="K68" s="375">
        <f t="shared" si="3"/>
        <v>3089</v>
      </c>
      <c r="L68" s="375">
        <v>0</v>
      </c>
      <c r="M68" s="375">
        <f>IF('AT-21_Cooks(CentralizedKitchen)'!D67-'AT-21_Cooks(CentralizedKitchen)'!G67&lt;0,0,'AT-21_Cooks(CentralizedKitchen)'!D67-'AT-21_Cooks(CentralizedKitchen)'!G67)</f>
        <v>75</v>
      </c>
      <c r="N68" s="375">
        <f t="shared" si="5"/>
        <v>3089</v>
      </c>
      <c r="O68" s="433">
        <f t="shared" si="4"/>
        <v>308.89999999999998</v>
      </c>
    </row>
    <row r="69" spans="1:15" ht="12.75">
      <c r="A69" s="353">
        <f>AT3A_Schools_PS!A68</f>
        <v>59</v>
      </c>
      <c r="B69" s="353" t="str">
        <f>AT3A_Schools_PS!B68</f>
        <v>59-PILIBHIT</v>
      </c>
      <c r="C69" s="375">
        <f>'AT4_enrolment vs availed_PY'!H68</f>
        <v>129486</v>
      </c>
      <c r="D69" s="375">
        <f>'AT-8_Hon_CCH_Pry'!C68</f>
        <v>3141</v>
      </c>
      <c r="E69" s="375">
        <f>'AT-8_Hon_CCH_Pry'!D68</f>
        <v>3084</v>
      </c>
      <c r="F69" s="375">
        <v>0</v>
      </c>
      <c r="G69" s="375">
        <f>'AT4A_enrolment vs availed_UPY'!H68</f>
        <v>59292</v>
      </c>
      <c r="H69" s="375">
        <f>'AT-8A_Hon_CCH_UPry'!C68</f>
        <v>1503</v>
      </c>
      <c r="I69" s="375">
        <f>'AT-8A_Hon_CCH_UPry'!D68</f>
        <v>1533</v>
      </c>
      <c r="J69" s="375">
        <v>0</v>
      </c>
      <c r="K69" s="375">
        <f t="shared" si="3"/>
        <v>4617</v>
      </c>
      <c r="L69" s="375">
        <v>0</v>
      </c>
      <c r="M69" s="375">
        <f>IF('AT-21_Cooks(CentralizedKitchen)'!D68-'AT-21_Cooks(CentralizedKitchen)'!G68&lt;0,0,'AT-21_Cooks(CentralizedKitchen)'!D68-'AT-21_Cooks(CentralizedKitchen)'!G68)</f>
        <v>0</v>
      </c>
      <c r="N69" s="375">
        <f t="shared" si="5"/>
        <v>4617</v>
      </c>
      <c r="O69" s="433">
        <f t="shared" si="4"/>
        <v>461.7</v>
      </c>
    </row>
    <row r="70" spans="1:15" ht="12.75">
      <c r="A70" s="353">
        <f>AT3A_Schools_PS!A69</f>
        <v>60</v>
      </c>
      <c r="B70" s="353" t="str">
        <f>AT3A_Schools_PS!B69</f>
        <v>60-PRATAPGARH</v>
      </c>
      <c r="C70" s="375">
        <f>'AT4_enrolment vs availed_PY'!H69</f>
        <v>176299</v>
      </c>
      <c r="D70" s="375">
        <f>'AT-8_Hon_CCH_Pry'!C69</f>
        <v>4661</v>
      </c>
      <c r="E70" s="375">
        <f>'AT-8_Hon_CCH_Pry'!D69</f>
        <v>4673</v>
      </c>
      <c r="F70" s="375">
        <v>0</v>
      </c>
      <c r="G70" s="375">
        <f>'AT4A_enrolment vs availed_UPY'!H69</f>
        <v>96730</v>
      </c>
      <c r="H70" s="375">
        <f>'AT-8A_Hon_CCH_UPry'!C69</f>
        <v>2118</v>
      </c>
      <c r="I70" s="375">
        <f>'AT-8A_Hon_CCH_UPry'!D69</f>
        <v>2359</v>
      </c>
      <c r="J70" s="375">
        <v>0</v>
      </c>
      <c r="K70" s="375">
        <f t="shared" si="3"/>
        <v>7032</v>
      </c>
      <c r="L70" s="375">
        <v>0</v>
      </c>
      <c r="M70" s="375">
        <f>IF('AT-21_Cooks(CentralizedKitchen)'!D69-'AT-21_Cooks(CentralizedKitchen)'!G69&lt;0,0,'AT-21_Cooks(CentralizedKitchen)'!D69-'AT-21_Cooks(CentralizedKitchen)'!G69)</f>
        <v>0</v>
      </c>
      <c r="N70" s="375">
        <f t="shared" si="5"/>
        <v>7032</v>
      </c>
      <c r="O70" s="433">
        <f t="shared" si="4"/>
        <v>703.2</v>
      </c>
    </row>
    <row r="71" spans="1:15" ht="12.75">
      <c r="A71" s="353">
        <f>AT3A_Schools_PS!A70</f>
        <v>61</v>
      </c>
      <c r="B71" s="353" t="str">
        <f>AT3A_Schools_PS!B70</f>
        <v>61-RAI BAREILY</v>
      </c>
      <c r="C71" s="375">
        <f>'AT4_enrolment vs availed_PY'!H70</f>
        <v>180382</v>
      </c>
      <c r="D71" s="375">
        <f>'AT-8_Hon_CCH_Pry'!C70</f>
        <v>4773</v>
      </c>
      <c r="E71" s="375">
        <f>'AT-8_Hon_CCH_Pry'!D70</f>
        <v>4773</v>
      </c>
      <c r="F71" s="375">
        <v>0</v>
      </c>
      <c r="G71" s="375">
        <f>'AT4A_enrolment vs availed_UPY'!H70</f>
        <v>87871</v>
      </c>
      <c r="H71" s="375">
        <f>'AT-8A_Hon_CCH_UPry'!C70</f>
        <v>1776</v>
      </c>
      <c r="I71" s="375">
        <f>'AT-8A_Hon_CCH_UPry'!D70</f>
        <v>1776</v>
      </c>
      <c r="J71" s="375">
        <v>0</v>
      </c>
      <c r="K71" s="375">
        <f t="shared" si="3"/>
        <v>6549</v>
      </c>
      <c r="L71" s="375">
        <v>0</v>
      </c>
      <c r="M71" s="375">
        <f>IF('AT-21_Cooks(CentralizedKitchen)'!D70-'AT-21_Cooks(CentralizedKitchen)'!G70&lt;0,0,'AT-21_Cooks(CentralizedKitchen)'!D70-'AT-21_Cooks(CentralizedKitchen)'!G70)</f>
        <v>0</v>
      </c>
      <c r="N71" s="375">
        <f t="shared" si="5"/>
        <v>6549</v>
      </c>
      <c r="O71" s="433">
        <f t="shared" si="4"/>
        <v>654.9</v>
      </c>
    </row>
    <row r="72" spans="1:15" ht="12.75">
      <c r="A72" s="353">
        <f>AT3A_Schools_PS!A71</f>
        <v>62</v>
      </c>
      <c r="B72" s="353" t="str">
        <f>AT3A_Schools_PS!B71</f>
        <v>62-RAMPUR</v>
      </c>
      <c r="C72" s="375">
        <f>'AT4_enrolment vs availed_PY'!H71</f>
        <v>123520</v>
      </c>
      <c r="D72" s="375">
        <f>'AT-8_Hon_CCH_Pry'!C71</f>
        <v>2970</v>
      </c>
      <c r="E72" s="375">
        <f>'AT-8_Hon_CCH_Pry'!D71</f>
        <v>2960</v>
      </c>
      <c r="F72" s="375">
        <v>0</v>
      </c>
      <c r="G72" s="375">
        <f>'AT4A_enrolment vs availed_UPY'!H71</f>
        <v>54017</v>
      </c>
      <c r="H72" s="375">
        <f>'AT-8A_Hon_CCH_UPry'!C71</f>
        <v>1592</v>
      </c>
      <c r="I72" s="375">
        <f>'AT-8A_Hon_CCH_UPry'!D71</f>
        <v>1410</v>
      </c>
      <c r="J72" s="375">
        <v>0</v>
      </c>
      <c r="K72" s="375">
        <f t="shared" si="3"/>
        <v>4370</v>
      </c>
      <c r="L72" s="375">
        <v>0</v>
      </c>
      <c r="M72" s="375">
        <f>IF('AT-21_Cooks(CentralizedKitchen)'!D71-'AT-21_Cooks(CentralizedKitchen)'!G71&lt;0,0,'AT-21_Cooks(CentralizedKitchen)'!D71-'AT-21_Cooks(CentralizedKitchen)'!G71)</f>
        <v>121</v>
      </c>
      <c r="N72" s="375">
        <f t="shared" si="5"/>
        <v>4370</v>
      </c>
      <c r="O72" s="433">
        <f t="shared" si="4"/>
        <v>437</v>
      </c>
    </row>
    <row r="73" spans="1:15" ht="12.75">
      <c r="A73" s="353">
        <f>AT3A_Schools_PS!A72</f>
        <v>63</v>
      </c>
      <c r="B73" s="353" t="str">
        <f>AT3A_Schools_PS!B72</f>
        <v>63-SAHARANPUR</v>
      </c>
      <c r="C73" s="375">
        <f>'AT4_enrolment vs availed_PY'!H72</f>
        <v>139185</v>
      </c>
      <c r="D73" s="375">
        <f>'AT-8_Hon_CCH_Pry'!C72</f>
        <v>3030</v>
      </c>
      <c r="E73" s="375">
        <f>'AT-8_Hon_CCH_Pry'!D72</f>
        <v>3059</v>
      </c>
      <c r="F73" s="375">
        <v>0</v>
      </c>
      <c r="G73" s="375">
        <f>'AT4A_enrolment vs availed_UPY'!H72</f>
        <v>78343</v>
      </c>
      <c r="H73" s="375">
        <f>'AT-8A_Hon_CCH_UPry'!C72</f>
        <v>1577</v>
      </c>
      <c r="I73" s="375">
        <f>'AT-8A_Hon_CCH_UPry'!D72</f>
        <v>1366</v>
      </c>
      <c r="J73" s="375">
        <v>0</v>
      </c>
      <c r="K73" s="375">
        <f t="shared" si="3"/>
        <v>4425</v>
      </c>
      <c r="L73" s="375">
        <v>0</v>
      </c>
      <c r="M73" s="375">
        <f>IF('AT-21_Cooks(CentralizedKitchen)'!D72-'AT-21_Cooks(CentralizedKitchen)'!G72&lt;0,0,'AT-21_Cooks(CentralizedKitchen)'!D72-'AT-21_Cooks(CentralizedKitchen)'!G72)</f>
        <v>232</v>
      </c>
      <c r="N73" s="375">
        <f t="shared" si="5"/>
        <v>4425</v>
      </c>
      <c r="O73" s="433">
        <f t="shared" si="4"/>
        <v>442.5</v>
      </c>
    </row>
    <row r="74" spans="1:15" ht="12.75">
      <c r="A74" s="353">
        <f>AT3A_Schools_PS!A73</f>
        <v>64</v>
      </c>
      <c r="B74" s="353" t="str">
        <f>AT3A_Schools_PS!B73</f>
        <v>64-SANTKABIR NAGAR</v>
      </c>
      <c r="C74" s="375">
        <f>'AT4_enrolment vs availed_PY'!H73</f>
        <v>105037</v>
      </c>
      <c r="D74" s="375">
        <f>'AT-8_Hon_CCH_Pry'!C73</f>
        <v>2730</v>
      </c>
      <c r="E74" s="375">
        <f>'AT-8_Hon_CCH_Pry'!D73</f>
        <v>2726</v>
      </c>
      <c r="F74" s="375">
        <v>0</v>
      </c>
      <c r="G74" s="375">
        <f>'AT4A_enrolment vs availed_UPY'!H73</f>
        <v>52680</v>
      </c>
      <c r="H74" s="375">
        <f>'AT-8A_Hon_CCH_UPry'!C73</f>
        <v>1157</v>
      </c>
      <c r="I74" s="375">
        <f>'AT-8A_Hon_CCH_UPry'!D73</f>
        <v>1153</v>
      </c>
      <c r="J74" s="375">
        <v>0</v>
      </c>
      <c r="K74" s="375">
        <f t="shared" si="3"/>
        <v>3879</v>
      </c>
      <c r="L74" s="375">
        <v>0</v>
      </c>
      <c r="M74" s="375">
        <f>IF('AT-21_Cooks(CentralizedKitchen)'!D73-'AT-21_Cooks(CentralizedKitchen)'!G73&lt;0,0,'AT-21_Cooks(CentralizedKitchen)'!D73-'AT-21_Cooks(CentralizedKitchen)'!G73)</f>
        <v>0</v>
      </c>
      <c r="N74" s="375">
        <f t="shared" si="5"/>
        <v>3879</v>
      </c>
      <c r="O74" s="433">
        <f t="shared" si="4"/>
        <v>387.9</v>
      </c>
    </row>
    <row r="75" spans="1:15" ht="12.75">
      <c r="A75" s="353">
        <f>AT3A_Schools_PS!A74</f>
        <v>65</v>
      </c>
      <c r="B75" s="353" t="str">
        <f>AT3A_Schools_PS!B74</f>
        <v>65-SHAHJAHANPUR</v>
      </c>
      <c r="C75" s="375">
        <f>'AT4_enrolment vs availed_PY'!H74</f>
        <v>259928</v>
      </c>
      <c r="D75" s="375">
        <f>'AT-8_Hon_CCH_Pry'!C74</f>
        <v>6070</v>
      </c>
      <c r="E75" s="375">
        <f>'AT-8_Hon_CCH_Pry'!D74</f>
        <v>6037</v>
      </c>
      <c r="F75" s="375">
        <v>0</v>
      </c>
      <c r="G75" s="375">
        <f>'AT4A_enrolment vs availed_UPY'!H74</f>
        <v>115879</v>
      </c>
      <c r="H75" s="375">
        <f>'AT-8A_Hon_CCH_UPry'!C74</f>
        <v>2353</v>
      </c>
      <c r="I75" s="375">
        <f>'AT-8A_Hon_CCH_UPry'!D74</f>
        <v>2476</v>
      </c>
      <c r="J75" s="375">
        <v>0</v>
      </c>
      <c r="K75" s="375">
        <f t="shared" si="3"/>
        <v>8513</v>
      </c>
      <c r="L75" s="375">
        <v>0</v>
      </c>
      <c r="M75" s="375">
        <f>IF('AT-21_Cooks(CentralizedKitchen)'!D74-'AT-21_Cooks(CentralizedKitchen)'!G74&lt;0,0,'AT-21_Cooks(CentralizedKitchen)'!D74-'AT-21_Cooks(CentralizedKitchen)'!G74)</f>
        <v>0</v>
      </c>
      <c r="N75" s="375">
        <f t="shared" si="5"/>
        <v>8513</v>
      </c>
      <c r="O75" s="433">
        <f t="shared" si="4"/>
        <v>851.3</v>
      </c>
    </row>
    <row r="76" spans="1:15" ht="12.75">
      <c r="A76" s="353">
        <f>AT3A_Schools_PS!A75</f>
        <v>66</v>
      </c>
      <c r="B76" s="353" t="str">
        <f>AT3A_Schools_PS!B75</f>
        <v>66-SHRAWASTI</v>
      </c>
      <c r="C76" s="375">
        <f>'AT4_enrolment vs availed_PY'!H75</f>
        <v>108963</v>
      </c>
      <c r="D76" s="375">
        <f>'AT-8_Hon_CCH_Pry'!C75</f>
        <v>2462</v>
      </c>
      <c r="E76" s="375">
        <f>'AT-8_Hon_CCH_Pry'!D75</f>
        <v>2462</v>
      </c>
      <c r="F76" s="375">
        <v>0</v>
      </c>
      <c r="G76" s="375">
        <f>'AT4A_enrolment vs availed_UPY'!H75</f>
        <v>36936</v>
      </c>
      <c r="H76" s="375">
        <f>'AT-8A_Hon_CCH_UPry'!C75</f>
        <v>901</v>
      </c>
      <c r="I76" s="375">
        <f>'AT-8A_Hon_CCH_UPry'!D75</f>
        <v>901</v>
      </c>
      <c r="J76" s="375">
        <v>0</v>
      </c>
      <c r="K76" s="375">
        <f t="shared" si="3"/>
        <v>3363</v>
      </c>
      <c r="L76" s="375">
        <v>0</v>
      </c>
      <c r="M76" s="375">
        <f>IF('AT-21_Cooks(CentralizedKitchen)'!D75-'AT-21_Cooks(CentralizedKitchen)'!G75&lt;0,0,'AT-21_Cooks(CentralizedKitchen)'!D75-'AT-21_Cooks(CentralizedKitchen)'!G75)</f>
        <v>0</v>
      </c>
      <c r="N76" s="375">
        <f t="shared" ref="N76:N85" si="6">SUM(K76:L76)</f>
        <v>3363</v>
      </c>
      <c r="O76" s="433">
        <f t="shared" si="4"/>
        <v>336.3</v>
      </c>
    </row>
    <row r="77" spans="1:15" ht="12.75">
      <c r="A77" s="353">
        <f>AT3A_Schools_PS!A76</f>
        <v>67</v>
      </c>
      <c r="B77" s="353" t="str">
        <f>AT3A_Schools_PS!B76</f>
        <v>67-SIDDHARTHNAGAR</v>
      </c>
      <c r="C77" s="375">
        <f>'AT4_enrolment vs availed_PY'!H76</f>
        <v>233469</v>
      </c>
      <c r="D77" s="375">
        <f>'AT-8_Hon_CCH_Pry'!C76</f>
        <v>5330</v>
      </c>
      <c r="E77" s="375">
        <f>'AT-8_Hon_CCH_Pry'!D76</f>
        <v>5097</v>
      </c>
      <c r="F77" s="375">
        <v>0</v>
      </c>
      <c r="G77" s="375">
        <f>'AT4A_enrolment vs availed_UPY'!H76</f>
        <v>84537</v>
      </c>
      <c r="H77" s="375">
        <f>'AT-8A_Hon_CCH_UPry'!C76</f>
        <v>1760</v>
      </c>
      <c r="I77" s="375">
        <f>'AT-8A_Hon_CCH_UPry'!D76</f>
        <v>1837</v>
      </c>
      <c r="J77" s="375">
        <v>0</v>
      </c>
      <c r="K77" s="375">
        <f t="shared" si="3"/>
        <v>6934</v>
      </c>
      <c r="L77" s="375">
        <v>0</v>
      </c>
      <c r="M77" s="375">
        <f>IF('AT-21_Cooks(CentralizedKitchen)'!D76-'AT-21_Cooks(CentralizedKitchen)'!G76&lt;0,0,'AT-21_Cooks(CentralizedKitchen)'!D76-'AT-21_Cooks(CentralizedKitchen)'!G76)</f>
        <v>0</v>
      </c>
      <c r="N77" s="375">
        <f t="shared" si="6"/>
        <v>6934</v>
      </c>
      <c r="O77" s="433">
        <f t="shared" si="4"/>
        <v>693.4</v>
      </c>
    </row>
    <row r="78" spans="1:15" ht="12.75">
      <c r="A78" s="353">
        <f>AT3A_Schools_PS!A77</f>
        <v>68</v>
      </c>
      <c r="B78" s="353" t="str">
        <f>AT3A_Schools_PS!B77</f>
        <v>68-SITAPUR</v>
      </c>
      <c r="C78" s="375">
        <f>'AT4_enrolment vs availed_PY'!H77</f>
        <v>376299</v>
      </c>
      <c r="D78" s="375">
        <f>'AT-8_Hon_CCH_Pry'!C77</f>
        <v>8410</v>
      </c>
      <c r="E78" s="375">
        <f>'AT-8_Hon_CCH_Pry'!D77</f>
        <v>8410</v>
      </c>
      <c r="F78" s="375">
        <v>0</v>
      </c>
      <c r="G78" s="375">
        <f>'AT4A_enrolment vs availed_UPY'!H77</f>
        <v>156249</v>
      </c>
      <c r="H78" s="375">
        <f>'AT-8A_Hon_CCH_UPry'!C77</f>
        <v>3161</v>
      </c>
      <c r="I78" s="375">
        <f>'AT-8A_Hon_CCH_UPry'!D77</f>
        <v>3161</v>
      </c>
      <c r="J78" s="375">
        <v>0</v>
      </c>
      <c r="K78" s="375">
        <f t="shared" si="3"/>
        <v>11571</v>
      </c>
      <c r="L78" s="375">
        <v>0</v>
      </c>
      <c r="M78" s="375">
        <f>IF('AT-21_Cooks(CentralizedKitchen)'!D77-'AT-21_Cooks(CentralizedKitchen)'!G77&lt;0,0,'AT-21_Cooks(CentralizedKitchen)'!D77-'AT-21_Cooks(CentralizedKitchen)'!G77)</f>
        <v>0</v>
      </c>
      <c r="N78" s="375">
        <f t="shared" si="6"/>
        <v>11571</v>
      </c>
      <c r="O78" s="433">
        <f t="shared" si="4"/>
        <v>1157.0999999999999</v>
      </c>
    </row>
    <row r="79" spans="1:15" ht="12.75">
      <c r="A79" s="353">
        <f>AT3A_Schools_PS!A78</f>
        <v>69</v>
      </c>
      <c r="B79" s="353" t="str">
        <f>AT3A_Schools_PS!B78</f>
        <v>69-SONBHADRA</v>
      </c>
      <c r="C79" s="375">
        <f>'AT4_enrolment vs availed_PY'!H78</f>
        <v>181877</v>
      </c>
      <c r="D79" s="375">
        <f>'AT-8_Hon_CCH_Pry'!C78</f>
        <v>4424</v>
      </c>
      <c r="E79" s="375">
        <f>'AT-8_Hon_CCH_Pry'!D78</f>
        <v>4433</v>
      </c>
      <c r="F79" s="375">
        <v>0</v>
      </c>
      <c r="G79" s="375">
        <f>'AT4A_enrolment vs availed_UPY'!H78</f>
        <v>82656</v>
      </c>
      <c r="H79" s="375">
        <f>'AT-8A_Hon_CCH_UPry'!C78</f>
        <v>1588</v>
      </c>
      <c r="I79" s="375">
        <f>'AT-8A_Hon_CCH_UPry'!D78</f>
        <v>1598</v>
      </c>
      <c r="J79" s="375">
        <v>0</v>
      </c>
      <c r="K79" s="375">
        <f t="shared" si="3"/>
        <v>6031</v>
      </c>
      <c r="L79" s="375">
        <v>0</v>
      </c>
      <c r="M79" s="375">
        <f>IF('AT-21_Cooks(CentralizedKitchen)'!D78-'AT-21_Cooks(CentralizedKitchen)'!G78&lt;0,0,'AT-21_Cooks(CentralizedKitchen)'!D78-'AT-21_Cooks(CentralizedKitchen)'!G78)</f>
        <v>0</v>
      </c>
      <c r="N79" s="375">
        <f t="shared" si="6"/>
        <v>6031</v>
      </c>
      <c r="O79" s="433">
        <f t="shared" si="4"/>
        <v>603.1</v>
      </c>
    </row>
    <row r="80" spans="1:15" ht="12.75">
      <c r="A80" s="353">
        <f>AT3A_Schools_PS!A79</f>
        <v>70</v>
      </c>
      <c r="B80" s="353" t="str">
        <f>AT3A_Schools_PS!B79</f>
        <v>70-SULTANPUR</v>
      </c>
      <c r="C80" s="375">
        <f>'AT4_enrolment vs availed_PY'!H79</f>
        <v>176774</v>
      </c>
      <c r="D80" s="375">
        <f>'AT-8_Hon_CCH_Pry'!C79</f>
        <v>4284</v>
      </c>
      <c r="E80" s="375">
        <f>'AT-8_Hon_CCH_Pry'!D79</f>
        <v>4290</v>
      </c>
      <c r="F80" s="375">
        <v>0</v>
      </c>
      <c r="G80" s="375">
        <f>'AT4A_enrolment vs availed_UPY'!H79</f>
        <v>90770</v>
      </c>
      <c r="H80" s="375">
        <f>'AT-8A_Hon_CCH_UPry'!C79</f>
        <v>1887</v>
      </c>
      <c r="I80" s="375">
        <f>'AT-8A_Hon_CCH_UPry'!D79</f>
        <v>1928</v>
      </c>
      <c r="J80" s="375">
        <v>0</v>
      </c>
      <c r="K80" s="375">
        <f t="shared" si="3"/>
        <v>6218</v>
      </c>
      <c r="L80" s="375">
        <v>0</v>
      </c>
      <c r="M80" s="375">
        <f>IF('AT-21_Cooks(CentralizedKitchen)'!D79-'AT-21_Cooks(CentralizedKitchen)'!G79&lt;0,0,'AT-21_Cooks(CentralizedKitchen)'!D79-'AT-21_Cooks(CentralizedKitchen)'!G79)</f>
        <v>0</v>
      </c>
      <c r="N80" s="375">
        <f t="shared" si="6"/>
        <v>6218</v>
      </c>
      <c r="O80" s="433">
        <f t="shared" si="4"/>
        <v>621.79999999999995</v>
      </c>
    </row>
    <row r="81" spans="1:15" ht="12.75">
      <c r="A81" s="353">
        <f>AT3A_Schools_PS!A80</f>
        <v>71</v>
      </c>
      <c r="B81" s="353" t="str">
        <f>AT3A_Schools_PS!B80</f>
        <v>71-UNNAO</v>
      </c>
      <c r="C81" s="375">
        <f>'AT4_enrolment vs availed_PY'!H80</f>
        <v>186942</v>
      </c>
      <c r="D81" s="375">
        <f>'AT-8_Hon_CCH_Pry'!C80</f>
        <v>4736</v>
      </c>
      <c r="E81" s="375">
        <f>'AT-8_Hon_CCH_Pry'!D80</f>
        <v>4772</v>
      </c>
      <c r="F81" s="375">
        <v>0</v>
      </c>
      <c r="G81" s="375">
        <f>'AT4A_enrolment vs availed_UPY'!H80</f>
        <v>82653</v>
      </c>
      <c r="H81" s="375">
        <f>'AT-8A_Hon_CCH_UPry'!C80</f>
        <v>1899</v>
      </c>
      <c r="I81" s="375">
        <f>'AT-8A_Hon_CCH_UPry'!D80</f>
        <v>1946</v>
      </c>
      <c r="J81" s="375">
        <v>0</v>
      </c>
      <c r="K81" s="375">
        <f t="shared" si="3"/>
        <v>6718</v>
      </c>
      <c r="L81" s="375">
        <v>0</v>
      </c>
      <c r="M81" s="375">
        <f>IF('AT-21_Cooks(CentralizedKitchen)'!D80-'AT-21_Cooks(CentralizedKitchen)'!G80&lt;0,0,'AT-21_Cooks(CentralizedKitchen)'!D80-'AT-21_Cooks(CentralizedKitchen)'!G80)</f>
        <v>0</v>
      </c>
      <c r="N81" s="375">
        <f t="shared" si="6"/>
        <v>6718</v>
      </c>
      <c r="O81" s="433">
        <f t="shared" si="4"/>
        <v>671.8</v>
      </c>
    </row>
    <row r="82" spans="1:15" ht="12.75">
      <c r="A82" s="353">
        <f>AT3A_Schools_PS!A81</f>
        <v>72</v>
      </c>
      <c r="B82" s="353" t="str">
        <f>AT3A_Schools_PS!B81</f>
        <v>72-VARANASI</v>
      </c>
      <c r="C82" s="375">
        <f>'AT4_enrolment vs availed_PY'!H81</f>
        <v>170637</v>
      </c>
      <c r="D82" s="375">
        <f>'AT-8_Hon_CCH_Pry'!C81</f>
        <v>3634</v>
      </c>
      <c r="E82" s="375">
        <f>'AT-8_Hon_CCH_Pry'!D81</f>
        <v>3326</v>
      </c>
      <c r="F82" s="375">
        <v>0</v>
      </c>
      <c r="G82" s="375">
        <f>'AT4A_enrolment vs availed_UPY'!H81</f>
        <v>82454</v>
      </c>
      <c r="H82" s="375">
        <f>'AT-8A_Hon_CCH_UPry'!C81</f>
        <v>1428</v>
      </c>
      <c r="I82" s="375">
        <f>'AT-8A_Hon_CCH_UPry'!D81</f>
        <v>1498</v>
      </c>
      <c r="J82" s="375">
        <v>0</v>
      </c>
      <c r="K82" s="375">
        <f t="shared" si="3"/>
        <v>4824</v>
      </c>
      <c r="L82" s="375">
        <v>0</v>
      </c>
      <c r="M82" s="375">
        <f>IF('AT-21_Cooks(CentralizedKitchen)'!D81-'AT-21_Cooks(CentralizedKitchen)'!G81&lt;0,0,'AT-21_Cooks(CentralizedKitchen)'!D81-'AT-21_Cooks(CentralizedKitchen)'!G81)</f>
        <v>28</v>
      </c>
      <c r="N82" s="375">
        <f t="shared" si="6"/>
        <v>4824</v>
      </c>
      <c r="O82" s="433">
        <f t="shared" si="4"/>
        <v>482.4</v>
      </c>
    </row>
    <row r="83" spans="1:15" ht="12.75">
      <c r="A83" s="353">
        <f>AT3A_Schools_PS!A82</f>
        <v>73</v>
      </c>
      <c r="B83" s="353" t="str">
        <f>AT3A_Schools_PS!B82</f>
        <v>73-SAMBHAL</v>
      </c>
      <c r="C83" s="375">
        <f>'AT4_enrolment vs availed_PY'!H82</f>
        <v>159675</v>
      </c>
      <c r="D83" s="375">
        <f>'AT-8_Hon_CCH_Pry'!C82</f>
        <v>2882</v>
      </c>
      <c r="E83" s="375">
        <f>'AT-8_Hon_CCH_Pry'!D82</f>
        <v>2705</v>
      </c>
      <c r="F83" s="375">
        <v>0</v>
      </c>
      <c r="G83" s="375">
        <f>'AT4A_enrolment vs availed_UPY'!H82</f>
        <v>63944</v>
      </c>
      <c r="H83" s="375">
        <f>'AT-8A_Hon_CCH_UPry'!C82</f>
        <v>1270</v>
      </c>
      <c r="I83" s="375">
        <f>'AT-8A_Hon_CCH_UPry'!D82</f>
        <v>1315</v>
      </c>
      <c r="J83" s="375">
        <v>0</v>
      </c>
      <c r="K83" s="375">
        <f t="shared" si="3"/>
        <v>4020</v>
      </c>
      <c r="L83" s="375">
        <v>0</v>
      </c>
      <c r="M83" s="375">
        <f>IF('AT-21_Cooks(CentralizedKitchen)'!D82-'AT-21_Cooks(CentralizedKitchen)'!G82&lt;0,0,'AT-21_Cooks(CentralizedKitchen)'!D82-'AT-21_Cooks(CentralizedKitchen)'!G82)</f>
        <v>86</v>
      </c>
      <c r="N83" s="375">
        <f t="shared" si="6"/>
        <v>4020</v>
      </c>
      <c r="O83" s="433">
        <f t="shared" si="4"/>
        <v>402</v>
      </c>
    </row>
    <row r="84" spans="1:15" ht="12.75">
      <c r="A84" s="353">
        <f>AT3A_Schools_PS!A83</f>
        <v>74</v>
      </c>
      <c r="B84" s="353" t="str">
        <f>AT3A_Schools_PS!B83</f>
        <v>74-HAPUR</v>
      </c>
      <c r="C84" s="375">
        <f>'AT4_enrolment vs availed_PY'!H83</f>
        <v>48944</v>
      </c>
      <c r="D84" s="375">
        <f>'AT-8_Hon_CCH_Pry'!C83</f>
        <v>1048</v>
      </c>
      <c r="E84" s="375">
        <f>'AT-8_Hon_CCH_Pry'!D83</f>
        <v>1079</v>
      </c>
      <c r="F84" s="375">
        <v>0</v>
      </c>
      <c r="G84" s="375">
        <f>'AT4A_enrolment vs availed_UPY'!H83</f>
        <v>27180</v>
      </c>
      <c r="H84" s="375">
        <f>'AT-8A_Hon_CCH_UPry'!C83</f>
        <v>629</v>
      </c>
      <c r="I84" s="375">
        <f>'AT-8A_Hon_CCH_UPry'!D83</f>
        <v>659</v>
      </c>
      <c r="J84" s="375">
        <v>0</v>
      </c>
      <c r="K84" s="375">
        <f t="shared" si="3"/>
        <v>1738</v>
      </c>
      <c r="L84" s="375">
        <v>0</v>
      </c>
      <c r="M84" s="375">
        <f>IF('AT-21_Cooks(CentralizedKitchen)'!D83-'AT-21_Cooks(CentralizedKitchen)'!G83&lt;0,0,'AT-21_Cooks(CentralizedKitchen)'!D83-'AT-21_Cooks(CentralizedKitchen)'!G83)</f>
        <v>0</v>
      </c>
      <c r="N84" s="375">
        <f t="shared" si="6"/>
        <v>1738</v>
      </c>
      <c r="O84" s="433">
        <f t="shared" si="4"/>
        <v>173.8</v>
      </c>
    </row>
    <row r="85" spans="1:15" ht="12.75">
      <c r="A85" s="353">
        <f>AT3A_Schools_PS!A84</f>
        <v>75</v>
      </c>
      <c r="B85" s="353" t="str">
        <f>AT3A_Schools_PS!B84</f>
        <v>75-SHAMLI</v>
      </c>
      <c r="C85" s="375">
        <f>'AT4_enrolment vs availed_PY'!H84</f>
        <v>59718</v>
      </c>
      <c r="D85" s="375">
        <f>'AT-8_Hon_CCH_Pry'!C84</f>
        <v>1270</v>
      </c>
      <c r="E85" s="375">
        <f>'AT-8_Hon_CCH_Pry'!D84</f>
        <v>1277</v>
      </c>
      <c r="F85" s="375">
        <v>0</v>
      </c>
      <c r="G85" s="375">
        <f>'AT4A_enrolment vs availed_UPY'!H84</f>
        <v>27579</v>
      </c>
      <c r="H85" s="375">
        <f>'AT-8A_Hon_CCH_UPry'!C84</f>
        <v>543</v>
      </c>
      <c r="I85" s="375">
        <f>'AT-8A_Hon_CCH_UPry'!D84</f>
        <v>510</v>
      </c>
      <c r="J85" s="375">
        <v>0</v>
      </c>
      <c r="K85" s="375">
        <f t="shared" si="3"/>
        <v>1787</v>
      </c>
      <c r="L85" s="375">
        <v>0</v>
      </c>
      <c r="M85" s="375">
        <f>IF('AT-21_Cooks(CentralizedKitchen)'!D84-'AT-21_Cooks(CentralizedKitchen)'!G84&lt;0,0,'AT-21_Cooks(CentralizedKitchen)'!D84-'AT-21_Cooks(CentralizedKitchen)'!G84)</f>
        <v>37</v>
      </c>
      <c r="N85" s="375">
        <f t="shared" si="6"/>
        <v>1787</v>
      </c>
      <c r="O85" s="433">
        <f t="shared" si="4"/>
        <v>178.7</v>
      </c>
    </row>
    <row r="86" spans="1:15" ht="15.75" customHeight="1">
      <c r="A86" s="679" t="s">
        <v>682</v>
      </c>
      <c r="B86" s="680"/>
      <c r="C86" s="680"/>
      <c r="D86" s="680"/>
      <c r="E86" s="680"/>
      <c r="F86" s="680"/>
      <c r="G86" s="680"/>
      <c r="H86" s="680"/>
      <c r="I86" s="680"/>
      <c r="J86" s="680"/>
      <c r="K86" s="680"/>
      <c r="L86" s="680"/>
      <c r="M86" s="680"/>
      <c r="N86" s="680"/>
      <c r="O86" s="680"/>
    </row>
    <row r="87" spans="1:15" ht="30.75" customHeight="1">
      <c r="A87" s="821" t="s">
        <v>1228</v>
      </c>
      <c r="B87" s="680"/>
      <c r="C87" s="680"/>
      <c r="D87" s="680"/>
      <c r="E87" s="680"/>
      <c r="F87" s="680"/>
      <c r="G87" s="680"/>
      <c r="H87" s="680"/>
      <c r="I87" s="680"/>
      <c r="J87" s="680"/>
      <c r="K87" s="680"/>
      <c r="L87" s="680"/>
      <c r="M87" s="680"/>
      <c r="N87" s="680"/>
      <c r="O87" s="680"/>
    </row>
    <row r="90" spans="1:15" ht="15.75" customHeight="1">
      <c r="A90" s="321" t="str">
        <f>AT_2A_fundflow!A53</f>
        <v>Date:</v>
      </c>
      <c r="K90" s="431" t="str">
        <f>'AT-1'!J46</f>
        <v>(Signature)</v>
      </c>
      <c r="M90" s="398" t="str">
        <f>'AT-1'!J46</f>
        <v>(Signature)</v>
      </c>
    </row>
    <row r="91" spans="1:15" ht="15.75" customHeight="1">
      <c r="A91" s="321" t="str">
        <f>AT_2A_fundflow!A54</f>
        <v>Place: LUCKNOW</v>
      </c>
      <c r="K91" s="431" t="str">
        <f>'AT-1'!J47</f>
        <v>Secretary Basic Education Department</v>
      </c>
      <c r="M91" s="398" t="str">
        <f>'AT-1'!J47</f>
        <v>Secretary Basic Education Department</v>
      </c>
    </row>
    <row r="92" spans="1:15" ht="15.75" customHeight="1">
      <c r="J92" s="431" t="str">
        <f>'AT-1'!I48</f>
        <v>Seal:</v>
      </c>
      <c r="L92" s="398" t="str">
        <f>'AT-1'!I48</f>
        <v>Seal:</v>
      </c>
    </row>
  </sheetData>
  <mergeCells count="20">
    <mergeCell ref="A86:O86"/>
    <mergeCell ref="A87:O87"/>
    <mergeCell ref="B6:B8"/>
    <mergeCell ref="A6:A8"/>
    <mergeCell ref="C7:C8"/>
    <mergeCell ref="L6:L8"/>
    <mergeCell ref="K6:K8"/>
    <mergeCell ref="N6:N8"/>
    <mergeCell ref="M6:M8"/>
    <mergeCell ref="C6:F6"/>
    <mergeCell ref="O6:O8"/>
    <mergeCell ref="G6:J6"/>
    <mergeCell ref="I7:J7"/>
    <mergeCell ref="E7:F7"/>
    <mergeCell ref="G7:G8"/>
    <mergeCell ref="D7:D8"/>
    <mergeCell ref="H7:H8"/>
    <mergeCell ref="A3:O3"/>
    <mergeCell ref="A2:O2"/>
    <mergeCell ref="A4:O4"/>
  </mergeCells>
  <printOptions horizontalCentered="1"/>
  <pageMargins left="0.59055118110236227" right="0.59055118110236227" top="0.78740157480314965" bottom="0.59055118110236227" header="0.78740157480314965" footer="0.39370078740157483"/>
  <pageSetup paperSize="9" scale="90" fitToHeight="0" pageOrder="overThenDown" orientation="landscape" cellComments="atEnd" r:id="rId1"/>
  <headerFooter>
    <oddFooter>&amp;R&amp;P of &amp;N</oddFooter>
  </headerFooter>
</worksheet>
</file>

<file path=xl/worksheets/sheet62.xml><?xml version="1.0" encoding="utf-8"?>
<worksheet xmlns="http://schemas.openxmlformats.org/spreadsheetml/2006/main" xmlns:r="http://schemas.openxmlformats.org/officeDocument/2006/relationships">
  <sheetPr>
    <tabColor rgb="FF00B050"/>
    <outlinePr summaryBelow="0" summaryRight="0"/>
    <pageSetUpPr fitToPage="1"/>
  </sheetPr>
  <dimension ref="A1:W27"/>
  <sheetViews>
    <sheetView view="pageBreakPreview" zoomScaleSheetLayoutView="100" workbookViewId="0">
      <selection activeCell="U20" sqref="U20"/>
    </sheetView>
  </sheetViews>
  <sheetFormatPr defaultColWidth="14.42578125" defaultRowHeight="15.75" customHeight="1"/>
  <cols>
    <col min="1" max="1" width="6.140625" customWidth="1"/>
    <col min="2" max="2" width="28" customWidth="1"/>
    <col min="3" max="3" width="4.7109375" bestFit="1" customWidth="1"/>
    <col min="4" max="4" width="3.5703125" bestFit="1" customWidth="1"/>
    <col min="5" max="5" width="3.42578125" bestFit="1" customWidth="1"/>
    <col min="6" max="6" width="4.7109375" bestFit="1" customWidth="1"/>
    <col min="7" max="7" width="3.5703125" bestFit="1" customWidth="1"/>
    <col min="8" max="8" width="3.42578125" bestFit="1" customWidth="1"/>
    <col min="9" max="9" width="4.7109375" bestFit="1" customWidth="1"/>
    <col min="10" max="10" width="3.5703125" bestFit="1" customWidth="1"/>
    <col min="11" max="11" width="3.42578125" bestFit="1" customWidth="1"/>
    <col min="12" max="12" width="4.7109375" bestFit="1" customWidth="1"/>
    <col min="13" max="13" width="3.5703125" bestFit="1" customWidth="1"/>
    <col min="14" max="14" width="3.42578125" bestFit="1" customWidth="1"/>
    <col min="15" max="15" width="4.7109375" bestFit="1" customWidth="1"/>
    <col min="16" max="16" width="3.5703125" bestFit="1" customWidth="1"/>
    <col min="17" max="17" width="3.42578125" bestFit="1" customWidth="1"/>
    <col min="18" max="18" width="4.7109375" bestFit="1" customWidth="1"/>
    <col min="19" max="19" width="5.7109375" bestFit="1" customWidth="1"/>
    <col min="20" max="20" width="5.7109375" customWidth="1"/>
    <col min="21" max="23" width="7.42578125" customWidth="1"/>
  </cols>
  <sheetData>
    <row r="1" spans="1:23" ht="12.75">
      <c r="A1" s="34"/>
      <c r="B1" s="34"/>
      <c r="C1" s="34"/>
      <c r="D1" s="34"/>
      <c r="E1" s="34"/>
      <c r="F1" s="34"/>
      <c r="G1" s="34"/>
      <c r="H1" s="34"/>
      <c r="I1" s="34"/>
      <c r="J1" s="34"/>
      <c r="K1" s="34"/>
      <c r="L1" s="34"/>
      <c r="M1" s="34"/>
      <c r="N1" s="34"/>
      <c r="O1" s="34"/>
      <c r="P1" s="34"/>
      <c r="Q1" s="34"/>
      <c r="R1" s="34"/>
      <c r="S1" s="34"/>
      <c r="T1" s="34"/>
      <c r="U1" s="34"/>
      <c r="V1" s="34"/>
      <c r="W1" s="50" t="s">
        <v>683</v>
      </c>
    </row>
    <row r="2" spans="1:23" ht="12.75">
      <c r="A2" s="739" t="str">
        <f>'AT-2-S1 BUDGET'!A2</f>
        <v>[Mid Day Meal Scheme, U.P.]</v>
      </c>
      <c r="B2" s="666"/>
      <c r="C2" s="666"/>
      <c r="D2" s="666"/>
      <c r="E2" s="666"/>
      <c r="F2" s="666"/>
      <c r="G2" s="666"/>
      <c r="H2" s="666"/>
      <c r="I2" s="666"/>
      <c r="J2" s="666"/>
      <c r="K2" s="666"/>
      <c r="L2" s="666"/>
      <c r="M2" s="666"/>
      <c r="N2" s="666"/>
      <c r="O2" s="666"/>
      <c r="P2" s="666"/>
      <c r="Q2" s="666"/>
      <c r="R2" s="666"/>
      <c r="S2" s="666"/>
      <c r="T2" s="666"/>
      <c r="U2" s="666"/>
      <c r="V2" s="666"/>
      <c r="W2" s="666"/>
    </row>
    <row r="3" spans="1:23" ht="23.25">
      <c r="A3" s="737" t="str">
        <f>'AT-2-S1 BUDGET'!A3</f>
        <v>Annual Work Plan and Budget 2019-20</v>
      </c>
      <c r="B3" s="666"/>
      <c r="C3" s="666"/>
      <c r="D3" s="666"/>
      <c r="E3" s="666"/>
      <c r="F3" s="666"/>
      <c r="G3" s="666"/>
      <c r="H3" s="666"/>
      <c r="I3" s="666"/>
      <c r="J3" s="666"/>
      <c r="K3" s="666"/>
      <c r="L3" s="666"/>
      <c r="M3" s="666"/>
      <c r="N3" s="666"/>
      <c r="O3" s="666"/>
      <c r="P3" s="666"/>
      <c r="Q3" s="666"/>
      <c r="R3" s="666"/>
      <c r="S3" s="666"/>
      <c r="T3" s="666"/>
      <c r="U3" s="666"/>
      <c r="V3" s="666"/>
      <c r="W3" s="666"/>
    </row>
    <row r="4" spans="1:23" ht="12.75">
      <c r="A4" s="754" t="s">
        <v>919</v>
      </c>
      <c r="B4" s="666"/>
      <c r="C4" s="666"/>
      <c r="D4" s="666"/>
      <c r="E4" s="666"/>
      <c r="F4" s="666"/>
      <c r="G4" s="666"/>
      <c r="H4" s="666"/>
      <c r="I4" s="666"/>
      <c r="J4" s="666"/>
      <c r="K4" s="666"/>
      <c r="L4" s="666"/>
      <c r="M4" s="666"/>
      <c r="N4" s="666"/>
      <c r="O4" s="666"/>
      <c r="P4" s="666"/>
      <c r="Q4" s="666"/>
      <c r="R4" s="666"/>
      <c r="S4" s="666"/>
      <c r="T4" s="666"/>
      <c r="U4" s="666"/>
      <c r="V4" s="666"/>
      <c r="W4" s="666"/>
    </row>
    <row r="5" spans="1:23" ht="12.75">
      <c r="A5" s="52" t="str">
        <f>AT_2A_fundflow!A5</f>
        <v>State: UTTAR PRADESH</v>
      </c>
      <c r="B5" s="49"/>
      <c r="C5" s="49"/>
      <c r="D5" s="49"/>
      <c r="E5" s="34"/>
      <c r="F5" s="34"/>
      <c r="G5" s="34"/>
      <c r="H5" s="34"/>
      <c r="I5" s="34"/>
      <c r="J5" s="34"/>
      <c r="K5" s="34"/>
      <c r="L5" s="34"/>
      <c r="M5" s="34"/>
      <c r="N5" s="34"/>
      <c r="O5" s="34"/>
      <c r="P5" s="34"/>
      <c r="Q5" s="34"/>
      <c r="R5" s="34"/>
      <c r="S5" s="34"/>
      <c r="T5" s="34"/>
      <c r="U5" s="34"/>
      <c r="V5" s="34"/>
      <c r="W5" s="42" t="str">
        <f>'AT-2-S1 BUDGET'!V5</f>
        <v>Rs. in Lakh</v>
      </c>
    </row>
    <row r="6" spans="1:23" ht="15.75" customHeight="1">
      <c r="A6" s="753" t="s">
        <v>83</v>
      </c>
      <c r="B6" s="753" t="s">
        <v>684</v>
      </c>
      <c r="C6" s="755" t="s">
        <v>30</v>
      </c>
      <c r="D6" s="654"/>
      <c r="E6" s="654"/>
      <c r="F6" s="654"/>
      <c r="G6" s="654"/>
      <c r="H6" s="654"/>
      <c r="I6" s="654"/>
      <c r="J6" s="654"/>
      <c r="K6" s="655"/>
      <c r="L6" s="755" t="s">
        <v>32</v>
      </c>
      <c r="M6" s="654"/>
      <c r="N6" s="654"/>
      <c r="O6" s="654"/>
      <c r="P6" s="654"/>
      <c r="Q6" s="654"/>
      <c r="R6" s="654"/>
      <c r="S6" s="654"/>
      <c r="T6" s="655"/>
      <c r="U6" s="822" t="s">
        <v>685</v>
      </c>
      <c r="V6" s="673"/>
      <c r="W6" s="662"/>
    </row>
    <row r="7" spans="1:23" ht="29.25" customHeight="1">
      <c r="A7" s="657"/>
      <c r="B7" s="657"/>
      <c r="C7" s="755" t="s">
        <v>22</v>
      </c>
      <c r="D7" s="654"/>
      <c r="E7" s="655"/>
      <c r="F7" s="755" t="s">
        <v>23</v>
      </c>
      <c r="G7" s="654"/>
      <c r="H7" s="655"/>
      <c r="I7" s="755" t="s">
        <v>9</v>
      </c>
      <c r="J7" s="654"/>
      <c r="K7" s="655"/>
      <c r="L7" s="755" t="s">
        <v>22</v>
      </c>
      <c r="M7" s="654"/>
      <c r="N7" s="655"/>
      <c r="O7" s="755" t="s">
        <v>23</v>
      </c>
      <c r="P7" s="654"/>
      <c r="Q7" s="655"/>
      <c r="R7" s="755" t="s">
        <v>9</v>
      </c>
      <c r="S7" s="654"/>
      <c r="T7" s="655"/>
      <c r="U7" s="663"/>
      <c r="V7" s="674"/>
      <c r="W7" s="664"/>
    </row>
    <row r="8" spans="1:23" ht="15.75" customHeight="1">
      <c r="A8" s="56"/>
      <c r="B8" s="56"/>
      <c r="C8" s="44" t="s">
        <v>89</v>
      </c>
      <c r="D8" s="44" t="s">
        <v>4</v>
      </c>
      <c r="E8" s="44" t="s">
        <v>5</v>
      </c>
      <c r="F8" s="44" t="s">
        <v>89</v>
      </c>
      <c r="G8" s="44" t="s">
        <v>4</v>
      </c>
      <c r="H8" s="44" t="s">
        <v>5</v>
      </c>
      <c r="I8" s="44" t="s">
        <v>89</v>
      </c>
      <c r="J8" s="44" t="s">
        <v>4</v>
      </c>
      <c r="K8" s="44" t="s">
        <v>5</v>
      </c>
      <c r="L8" s="44" t="s">
        <v>89</v>
      </c>
      <c r="M8" s="44" t="s">
        <v>4</v>
      </c>
      <c r="N8" s="44" t="s">
        <v>5</v>
      </c>
      <c r="O8" s="44" t="s">
        <v>89</v>
      </c>
      <c r="P8" s="44" t="s">
        <v>4</v>
      </c>
      <c r="Q8" s="44" t="s">
        <v>5</v>
      </c>
      <c r="R8" s="44" t="s">
        <v>89</v>
      </c>
      <c r="S8" s="44" t="s">
        <v>4</v>
      </c>
      <c r="T8" s="44" t="s">
        <v>5</v>
      </c>
      <c r="U8" s="44" t="s">
        <v>89</v>
      </c>
      <c r="V8" s="44" t="s">
        <v>4</v>
      </c>
      <c r="W8" s="44" t="s">
        <v>5</v>
      </c>
    </row>
    <row r="9" spans="1:23" ht="15.75" customHeight="1">
      <c r="A9" s="44">
        <v>1</v>
      </c>
      <c r="B9" s="44">
        <v>2</v>
      </c>
      <c r="C9" s="44">
        <v>3</v>
      </c>
      <c r="D9" s="44">
        <v>4</v>
      </c>
      <c r="E9" s="44">
        <v>5</v>
      </c>
      <c r="F9" s="44">
        <v>7</v>
      </c>
      <c r="G9" s="44">
        <v>8</v>
      </c>
      <c r="H9" s="44">
        <v>9</v>
      </c>
      <c r="I9" s="44">
        <v>11</v>
      </c>
      <c r="J9" s="44">
        <v>12</v>
      </c>
      <c r="K9" s="44">
        <v>13</v>
      </c>
      <c r="L9" s="44">
        <v>15</v>
      </c>
      <c r="M9" s="44">
        <v>16</v>
      </c>
      <c r="N9" s="44">
        <v>17</v>
      </c>
      <c r="O9" s="44">
        <v>19</v>
      </c>
      <c r="P9" s="44">
        <v>20</v>
      </c>
      <c r="Q9" s="44">
        <v>21</v>
      </c>
      <c r="R9" s="44">
        <v>23</v>
      </c>
      <c r="S9" s="44">
        <v>24</v>
      </c>
      <c r="T9" s="44">
        <v>25</v>
      </c>
      <c r="U9" s="44">
        <v>27</v>
      </c>
      <c r="V9" s="44">
        <v>28</v>
      </c>
      <c r="W9" s="44">
        <v>29</v>
      </c>
    </row>
    <row r="10" spans="1:23" ht="15.75" customHeight="1">
      <c r="A10" s="823" t="s">
        <v>686</v>
      </c>
      <c r="B10" s="824"/>
      <c r="C10" s="45"/>
      <c r="D10" s="45"/>
      <c r="E10" s="45"/>
      <c r="F10" s="45"/>
      <c r="G10" s="45"/>
      <c r="H10" s="45"/>
      <c r="I10" s="45"/>
      <c r="J10" s="45"/>
      <c r="K10" s="45"/>
      <c r="L10" s="45"/>
      <c r="M10" s="45"/>
      <c r="N10" s="45"/>
      <c r="O10" s="45"/>
      <c r="P10" s="45"/>
      <c r="Q10" s="45"/>
      <c r="R10" s="45"/>
      <c r="S10" s="45"/>
      <c r="T10" s="45"/>
      <c r="U10" s="825">
        <v>152584.71</v>
      </c>
      <c r="V10" s="825">
        <v>53749.74</v>
      </c>
      <c r="W10" s="825">
        <v>1467.05</v>
      </c>
    </row>
    <row r="11" spans="1:23" ht="15.75" customHeight="1">
      <c r="A11" s="45">
        <v>1</v>
      </c>
      <c r="B11" s="45" t="s">
        <v>113</v>
      </c>
      <c r="C11" s="45"/>
      <c r="D11" s="45"/>
      <c r="E11" s="45"/>
      <c r="F11" s="45"/>
      <c r="G11" s="45"/>
      <c r="H11" s="45"/>
      <c r="I11" s="45"/>
      <c r="J11" s="45"/>
      <c r="K11" s="45"/>
      <c r="L11" s="45"/>
      <c r="M11" s="45"/>
      <c r="N11" s="45"/>
      <c r="O11" s="45"/>
      <c r="P11" s="45"/>
      <c r="Q11" s="45"/>
      <c r="R11" s="45"/>
      <c r="S11" s="45"/>
      <c r="T11" s="45"/>
      <c r="U11" s="826"/>
      <c r="V11" s="826"/>
      <c r="W11" s="826"/>
    </row>
    <row r="12" spans="1:23" ht="15.75" customHeight="1">
      <c r="A12" s="45">
        <v>2</v>
      </c>
      <c r="B12" s="45" t="s">
        <v>687</v>
      </c>
      <c r="C12" s="45"/>
      <c r="D12" s="45"/>
      <c r="E12" s="45"/>
      <c r="F12" s="45"/>
      <c r="G12" s="45"/>
      <c r="H12" s="45"/>
      <c r="I12" s="45"/>
      <c r="J12" s="45"/>
      <c r="K12" s="45"/>
      <c r="L12" s="45"/>
      <c r="M12" s="45"/>
      <c r="N12" s="45"/>
      <c r="O12" s="45"/>
      <c r="P12" s="45"/>
      <c r="Q12" s="45"/>
      <c r="R12" s="45"/>
      <c r="S12" s="45"/>
      <c r="T12" s="45"/>
      <c r="U12" s="826"/>
      <c r="V12" s="826"/>
      <c r="W12" s="826"/>
    </row>
    <row r="13" spans="1:23" ht="15.75" customHeight="1">
      <c r="A13" s="45">
        <v>3</v>
      </c>
      <c r="B13" s="45" t="s">
        <v>40</v>
      </c>
      <c r="C13" s="45"/>
      <c r="D13" s="45"/>
      <c r="E13" s="45"/>
      <c r="F13" s="45"/>
      <c r="G13" s="45"/>
      <c r="H13" s="45"/>
      <c r="I13" s="45"/>
      <c r="J13" s="45"/>
      <c r="K13" s="45"/>
      <c r="L13" s="45"/>
      <c r="M13" s="45"/>
      <c r="N13" s="45"/>
      <c r="O13" s="45"/>
      <c r="P13" s="45"/>
      <c r="Q13" s="45"/>
      <c r="R13" s="45"/>
      <c r="S13" s="45"/>
      <c r="T13" s="45"/>
      <c r="U13" s="826"/>
      <c r="V13" s="826"/>
      <c r="W13" s="826"/>
    </row>
    <row r="14" spans="1:23" ht="15.75" customHeight="1">
      <c r="A14" s="45">
        <v>4</v>
      </c>
      <c r="B14" s="45" t="s">
        <v>37</v>
      </c>
      <c r="C14" s="45"/>
      <c r="D14" s="45"/>
      <c r="E14" s="45"/>
      <c r="F14" s="45"/>
      <c r="G14" s="45"/>
      <c r="H14" s="45"/>
      <c r="I14" s="45"/>
      <c r="J14" s="45"/>
      <c r="K14" s="45"/>
      <c r="L14" s="45"/>
      <c r="M14" s="45"/>
      <c r="N14" s="45"/>
      <c r="O14" s="45"/>
      <c r="P14" s="45"/>
      <c r="Q14" s="45"/>
      <c r="R14" s="45"/>
      <c r="S14" s="45"/>
      <c r="T14" s="45"/>
      <c r="U14" s="826"/>
      <c r="V14" s="826"/>
      <c r="W14" s="826"/>
    </row>
    <row r="15" spans="1:23" ht="15.75" customHeight="1">
      <c r="A15" s="45">
        <v>5</v>
      </c>
      <c r="B15" s="45" t="s">
        <v>38</v>
      </c>
      <c r="C15" s="45"/>
      <c r="D15" s="45"/>
      <c r="E15" s="45"/>
      <c r="F15" s="45"/>
      <c r="G15" s="45"/>
      <c r="H15" s="45"/>
      <c r="I15" s="45"/>
      <c r="J15" s="45"/>
      <c r="K15" s="45"/>
      <c r="L15" s="45"/>
      <c r="M15" s="45"/>
      <c r="N15" s="45"/>
      <c r="O15" s="45"/>
      <c r="P15" s="45"/>
      <c r="Q15" s="45"/>
      <c r="R15" s="45"/>
      <c r="S15" s="45"/>
      <c r="T15" s="45"/>
      <c r="U15" s="826"/>
      <c r="V15" s="826"/>
      <c r="W15" s="826"/>
    </row>
    <row r="16" spans="1:23" ht="15.75" customHeight="1">
      <c r="A16" s="823" t="s">
        <v>688</v>
      </c>
      <c r="B16" s="824"/>
      <c r="C16" s="45"/>
      <c r="D16" s="45"/>
      <c r="E16" s="45"/>
      <c r="F16" s="45"/>
      <c r="G16" s="45"/>
      <c r="H16" s="45"/>
      <c r="I16" s="45"/>
      <c r="J16" s="45"/>
      <c r="K16" s="45"/>
      <c r="L16" s="45"/>
      <c r="M16" s="45"/>
      <c r="N16" s="45"/>
      <c r="O16" s="45"/>
      <c r="P16" s="45"/>
      <c r="Q16" s="45"/>
      <c r="R16" s="45"/>
      <c r="S16" s="45"/>
      <c r="T16" s="45"/>
      <c r="U16" s="826"/>
      <c r="V16" s="826"/>
      <c r="W16" s="826"/>
    </row>
    <row r="17" spans="1:23" ht="15.75" customHeight="1">
      <c r="A17" s="45">
        <v>6</v>
      </c>
      <c r="B17" s="45" t="s">
        <v>689</v>
      </c>
      <c r="C17" s="45"/>
      <c r="D17" s="45"/>
      <c r="E17" s="45"/>
      <c r="F17" s="45"/>
      <c r="G17" s="45"/>
      <c r="H17" s="45"/>
      <c r="I17" s="45"/>
      <c r="J17" s="45"/>
      <c r="K17" s="45"/>
      <c r="L17" s="45"/>
      <c r="M17" s="45"/>
      <c r="N17" s="45"/>
      <c r="O17" s="45"/>
      <c r="P17" s="45"/>
      <c r="Q17" s="45"/>
      <c r="R17" s="45"/>
      <c r="S17" s="45"/>
      <c r="T17" s="45"/>
      <c r="U17" s="826"/>
      <c r="V17" s="826"/>
      <c r="W17" s="826"/>
    </row>
    <row r="18" spans="1:23" ht="15.75" customHeight="1">
      <c r="A18" s="45">
        <v>7</v>
      </c>
      <c r="B18" s="45" t="s">
        <v>66</v>
      </c>
      <c r="C18" s="45"/>
      <c r="D18" s="45"/>
      <c r="E18" s="45"/>
      <c r="F18" s="45"/>
      <c r="G18" s="45"/>
      <c r="H18" s="45"/>
      <c r="I18" s="45"/>
      <c r="J18" s="45"/>
      <c r="K18" s="45"/>
      <c r="L18" s="45"/>
      <c r="M18" s="45"/>
      <c r="N18" s="45"/>
      <c r="O18" s="45"/>
      <c r="P18" s="45"/>
      <c r="Q18" s="45"/>
      <c r="R18" s="45"/>
      <c r="S18" s="45"/>
      <c r="T18" s="45"/>
      <c r="U18" s="826"/>
      <c r="V18" s="826"/>
      <c r="W18" s="826"/>
    </row>
    <row r="19" spans="1:23" ht="15.75" customHeight="1">
      <c r="A19" s="7" t="s">
        <v>9</v>
      </c>
      <c r="B19" s="55"/>
      <c r="C19" s="45"/>
      <c r="D19" s="45"/>
      <c r="E19" s="45"/>
      <c r="F19" s="45"/>
      <c r="G19" s="45"/>
      <c r="H19" s="45"/>
      <c r="I19" s="45"/>
      <c r="J19" s="45"/>
      <c r="K19" s="45"/>
      <c r="L19" s="45"/>
      <c r="M19" s="45"/>
      <c r="N19" s="45"/>
      <c r="O19" s="45"/>
      <c r="P19" s="45"/>
      <c r="Q19" s="45"/>
      <c r="R19" s="45"/>
      <c r="S19" s="45"/>
      <c r="T19" s="45"/>
      <c r="U19" s="827"/>
      <c r="V19" s="827"/>
      <c r="W19" s="827"/>
    </row>
    <row r="24" spans="1:23" ht="15.75" customHeight="1">
      <c r="A24" s="381" t="str">
        <f>AT_2A_fundflow!A53</f>
        <v>Date:</v>
      </c>
    </row>
    <row r="25" spans="1:23" ht="15.75" customHeight="1">
      <c r="A25" s="381" t="str">
        <f>AT_2A_fundflow!A54</f>
        <v>Place: LUCKNOW</v>
      </c>
      <c r="T25" s="382" t="str">
        <f>'AT-1'!J46</f>
        <v>(Signature)</v>
      </c>
    </row>
    <row r="26" spans="1:23" ht="15.75" customHeight="1">
      <c r="T26" s="382" t="str">
        <f>'AT-1'!J47</f>
        <v>Secretary Basic Education Department</v>
      </c>
    </row>
    <row r="27" spans="1:23" ht="15.75" customHeight="1">
      <c r="R27" s="434" t="str">
        <f>'AT-1'!I48</f>
        <v>Seal:</v>
      </c>
    </row>
  </sheetData>
  <mergeCells count="19">
    <mergeCell ref="A16:B16"/>
    <mergeCell ref="A10:B10"/>
    <mergeCell ref="V10:V19"/>
    <mergeCell ref="W10:W19"/>
    <mergeCell ref="U10:U19"/>
    <mergeCell ref="A2:W2"/>
    <mergeCell ref="A4:W4"/>
    <mergeCell ref="R7:T7"/>
    <mergeCell ref="U6:W7"/>
    <mergeCell ref="F7:H7"/>
    <mergeCell ref="C6:K6"/>
    <mergeCell ref="C7:E7"/>
    <mergeCell ref="B6:B7"/>
    <mergeCell ref="A6:A7"/>
    <mergeCell ref="I7:K7"/>
    <mergeCell ref="L7:N7"/>
    <mergeCell ref="O7:Q7"/>
    <mergeCell ref="L6:T6"/>
    <mergeCell ref="A3:W3"/>
  </mergeCells>
  <printOptions horizontalCentered="1"/>
  <pageMargins left="0.59055118110236227" right="0.59055118110236227" top="0.78740157480314965" bottom="0.59055118110236227" header="0.78740157480314965" footer="0.39370078740157483"/>
  <pageSetup paperSize="9" fitToHeight="0" pageOrder="overThenDown" orientation="landscape" cellComments="atEnd" r:id="rId1"/>
  <headerFooter>
    <oddFooter>&amp;R&amp;P of &amp;N</oddFooter>
  </headerFooter>
</worksheet>
</file>

<file path=xl/worksheets/sheet63.xml><?xml version="1.0" encoding="utf-8"?>
<worksheet xmlns="http://schemas.openxmlformats.org/spreadsheetml/2006/main" xmlns:r="http://schemas.openxmlformats.org/officeDocument/2006/relationships">
  <dimension ref="A1:AU80"/>
  <sheetViews>
    <sheetView workbookViewId="0">
      <pane xSplit="2" ySplit="4" topLeftCell="AH5" activePane="bottomRight" state="frozen"/>
      <selection pane="topRight" activeCell="C1" sqref="C1"/>
      <selection pane="bottomLeft" activeCell="A5" sqref="A5"/>
      <selection pane="bottomRight" activeCell="AV9" sqref="AV9"/>
    </sheetView>
  </sheetViews>
  <sheetFormatPr defaultColWidth="12.5703125" defaultRowHeight="12.75"/>
  <cols>
    <col min="1" max="1" width="5.7109375" style="464" bestFit="1" customWidth="1"/>
    <col min="2" max="2" width="22.7109375" style="464" customWidth="1"/>
    <col min="3" max="3" width="10.85546875" style="465" bestFit="1" customWidth="1"/>
    <col min="4" max="4" width="9.140625" style="465" bestFit="1" customWidth="1"/>
    <col min="5" max="5" width="8.42578125" style="465" bestFit="1" customWidth="1"/>
    <col min="6" max="6" width="9.5703125" style="465" bestFit="1" customWidth="1"/>
    <col min="7" max="7" width="10.85546875" style="465" bestFit="1" customWidth="1"/>
    <col min="8" max="8" width="9.140625" style="465" bestFit="1" customWidth="1"/>
    <col min="9" max="9" width="8.42578125" style="465" bestFit="1" customWidth="1"/>
    <col min="10" max="10" width="9.5703125" style="465" bestFit="1" customWidth="1"/>
    <col min="11" max="11" width="10.85546875" style="465" bestFit="1" customWidth="1"/>
    <col min="12" max="12" width="9.140625" style="465" bestFit="1" customWidth="1"/>
    <col min="13" max="13" width="8.42578125" style="465" bestFit="1" customWidth="1"/>
    <col min="14" max="14" width="9.5703125" style="465" bestFit="1" customWidth="1"/>
    <col min="15" max="15" width="9.7109375" style="464" bestFit="1" customWidth="1"/>
    <col min="16" max="16" width="7.42578125" style="464" bestFit="1" customWidth="1"/>
    <col min="17" max="17" width="10.5703125" style="464" bestFit="1" customWidth="1"/>
    <col min="18" max="18" width="9.7109375" style="464" bestFit="1" customWidth="1"/>
    <col min="19" max="19" width="7.42578125" style="464" bestFit="1" customWidth="1"/>
    <col min="20" max="20" width="10.5703125" style="464" bestFit="1" customWidth="1"/>
    <col min="21" max="21" width="9.7109375" style="464" bestFit="1" customWidth="1"/>
    <col min="22" max="22" width="7.42578125" style="464" bestFit="1" customWidth="1"/>
    <col min="23" max="23" width="10.5703125" style="464" bestFit="1" customWidth="1"/>
    <col min="24" max="24" width="9.7109375" style="464" bestFit="1" customWidth="1"/>
    <col min="25" max="25" width="9.85546875" style="464" bestFit="1" customWidth="1"/>
    <col min="26" max="26" width="10.5703125" style="464" bestFit="1" customWidth="1"/>
    <col min="27" max="27" width="9.7109375" style="464" bestFit="1" customWidth="1"/>
    <col min="28" max="28" width="9.85546875" style="464" bestFit="1" customWidth="1"/>
    <col min="29" max="29" width="10.5703125" style="464" bestFit="1" customWidth="1"/>
    <col min="30" max="30" width="9.140625" style="464" bestFit="1" customWidth="1"/>
    <col min="31" max="31" width="11.7109375" style="464" bestFit="1" customWidth="1"/>
    <col min="32" max="32" width="8.85546875" style="464" bestFit="1" customWidth="1"/>
    <col min="33" max="33" width="7.5703125" style="464" bestFit="1" customWidth="1"/>
    <col min="34" max="34" width="9.5703125" style="464" bestFit="1" customWidth="1"/>
    <col min="35" max="35" width="12.5703125" style="464"/>
    <col min="36" max="36" width="9.140625" style="464" bestFit="1" customWidth="1"/>
    <col min="37" max="37" width="9.28515625" style="464" bestFit="1" customWidth="1"/>
    <col min="38" max="38" width="8.85546875" style="464" bestFit="1" customWidth="1"/>
    <col min="39" max="39" width="9.42578125" style="464" customWidth="1"/>
    <col min="40" max="40" width="9.5703125" style="464" bestFit="1" customWidth="1"/>
    <col min="41" max="41" width="12.5703125" style="464"/>
    <col min="42" max="42" width="9.140625" style="464" bestFit="1" customWidth="1"/>
    <col min="43" max="43" width="9.28515625" style="464" bestFit="1" customWidth="1"/>
    <col min="44" max="44" width="8.85546875" style="464" bestFit="1" customWidth="1"/>
    <col min="45" max="45" width="9.42578125" style="464" customWidth="1"/>
    <col min="46" max="46" width="9.5703125" style="464" bestFit="1" customWidth="1"/>
    <col min="47" max="16384" width="12.5703125" style="464"/>
  </cols>
  <sheetData>
    <row r="1" spans="1:47">
      <c r="A1" s="828" t="s">
        <v>83</v>
      </c>
      <c r="B1" s="828" t="s">
        <v>80</v>
      </c>
      <c r="C1" s="820" t="s">
        <v>892</v>
      </c>
      <c r="D1" s="820"/>
      <c r="E1" s="820"/>
      <c r="F1" s="820"/>
      <c r="G1" s="820"/>
      <c r="H1" s="820"/>
      <c r="I1" s="820"/>
      <c r="J1" s="820"/>
      <c r="K1" s="820"/>
      <c r="L1" s="820"/>
      <c r="M1" s="820"/>
      <c r="N1" s="820"/>
      <c r="O1" s="833" t="s">
        <v>893</v>
      </c>
      <c r="P1" s="833"/>
      <c r="Q1" s="833"/>
      <c r="R1" s="833"/>
      <c r="S1" s="833"/>
      <c r="T1" s="833"/>
      <c r="U1" s="833"/>
      <c r="V1" s="833"/>
      <c r="W1" s="833"/>
      <c r="X1" s="833" t="s">
        <v>894</v>
      </c>
      <c r="Y1" s="833"/>
      <c r="Z1" s="833"/>
      <c r="AA1" s="833"/>
      <c r="AB1" s="833"/>
      <c r="AC1" s="833"/>
      <c r="AD1" s="833" t="s">
        <v>689</v>
      </c>
      <c r="AE1" s="833"/>
      <c r="AF1" s="833"/>
      <c r="AG1" s="833"/>
      <c r="AH1" s="833"/>
      <c r="AI1" s="833"/>
      <c r="AJ1" s="833" t="s">
        <v>899</v>
      </c>
      <c r="AK1" s="833"/>
      <c r="AL1" s="833"/>
      <c r="AM1" s="833"/>
      <c r="AN1" s="833"/>
      <c r="AO1" s="833"/>
      <c r="AP1" s="833" t="s">
        <v>900</v>
      </c>
      <c r="AQ1" s="833"/>
      <c r="AR1" s="833"/>
      <c r="AS1" s="833"/>
      <c r="AT1" s="833"/>
      <c r="AU1" s="833"/>
    </row>
    <row r="2" spans="1:47" ht="12.75" customHeight="1">
      <c r="A2" s="829"/>
      <c r="B2" s="829"/>
      <c r="C2" s="820" t="s">
        <v>30</v>
      </c>
      <c r="D2" s="820"/>
      <c r="E2" s="820"/>
      <c r="F2" s="820"/>
      <c r="G2" s="820" t="s">
        <v>32</v>
      </c>
      <c r="H2" s="820"/>
      <c r="I2" s="820"/>
      <c r="J2" s="820"/>
      <c r="K2" s="820" t="s">
        <v>888</v>
      </c>
      <c r="L2" s="820"/>
      <c r="M2" s="820"/>
      <c r="N2" s="820"/>
      <c r="O2" s="820" t="s">
        <v>30</v>
      </c>
      <c r="P2" s="820"/>
      <c r="Q2" s="820"/>
      <c r="R2" s="820" t="s">
        <v>32</v>
      </c>
      <c r="S2" s="820"/>
      <c r="T2" s="820"/>
      <c r="U2" s="820" t="s">
        <v>888</v>
      </c>
      <c r="V2" s="820"/>
      <c r="W2" s="820"/>
      <c r="X2" s="820" t="s">
        <v>30</v>
      </c>
      <c r="Y2" s="820"/>
      <c r="Z2" s="820"/>
      <c r="AA2" s="820" t="s">
        <v>32</v>
      </c>
      <c r="AB2" s="820"/>
      <c r="AC2" s="820"/>
      <c r="AD2" s="820" t="s">
        <v>895</v>
      </c>
      <c r="AE2" s="820" t="s">
        <v>896</v>
      </c>
      <c r="AF2" s="820" t="s">
        <v>901</v>
      </c>
      <c r="AG2" s="831" t="s">
        <v>903</v>
      </c>
      <c r="AH2" s="820" t="s">
        <v>920</v>
      </c>
      <c r="AI2" s="820" t="s">
        <v>898</v>
      </c>
      <c r="AJ2" s="820" t="s">
        <v>895</v>
      </c>
      <c r="AK2" s="820" t="s">
        <v>897</v>
      </c>
      <c r="AL2" s="820" t="s">
        <v>901</v>
      </c>
      <c r="AM2" s="831" t="s">
        <v>902</v>
      </c>
      <c r="AN2" s="820" t="s">
        <v>920</v>
      </c>
      <c r="AO2" s="820" t="s">
        <v>1323</v>
      </c>
      <c r="AP2" s="820" t="s">
        <v>895</v>
      </c>
      <c r="AQ2" s="820" t="s">
        <v>897</v>
      </c>
      <c r="AR2" s="820" t="s">
        <v>901</v>
      </c>
      <c r="AS2" s="831" t="s">
        <v>902</v>
      </c>
      <c r="AT2" s="820" t="s">
        <v>920</v>
      </c>
      <c r="AU2" s="820" t="s">
        <v>1323</v>
      </c>
    </row>
    <row r="3" spans="1:47" ht="52.5" customHeight="1">
      <c r="A3" s="830"/>
      <c r="B3" s="830"/>
      <c r="C3" s="468" t="s">
        <v>887</v>
      </c>
      <c r="D3" s="468" t="s">
        <v>889</v>
      </c>
      <c r="E3" s="468" t="s">
        <v>890</v>
      </c>
      <c r="F3" s="468" t="s">
        <v>921</v>
      </c>
      <c r="G3" s="468" t="s">
        <v>887</v>
      </c>
      <c r="H3" s="468" t="s">
        <v>889</v>
      </c>
      <c r="I3" s="468" t="s">
        <v>890</v>
      </c>
      <c r="J3" s="468" t="s">
        <v>921</v>
      </c>
      <c r="K3" s="468" t="s">
        <v>887</v>
      </c>
      <c r="L3" s="468" t="s">
        <v>889</v>
      </c>
      <c r="M3" s="468" t="s">
        <v>890</v>
      </c>
      <c r="N3" s="468" t="s">
        <v>921</v>
      </c>
      <c r="O3" s="468" t="s">
        <v>960</v>
      </c>
      <c r="P3" s="468" t="s">
        <v>891</v>
      </c>
      <c r="Q3" s="468" t="s">
        <v>922</v>
      </c>
      <c r="R3" s="468" t="s">
        <v>960</v>
      </c>
      <c r="S3" s="468" t="s">
        <v>891</v>
      </c>
      <c r="T3" s="468" t="s">
        <v>922</v>
      </c>
      <c r="U3" s="468" t="s">
        <v>960</v>
      </c>
      <c r="V3" s="468" t="s">
        <v>891</v>
      </c>
      <c r="W3" s="468" t="s">
        <v>922</v>
      </c>
      <c r="X3" s="468" t="s">
        <v>960</v>
      </c>
      <c r="Y3" s="468" t="s">
        <v>977</v>
      </c>
      <c r="Z3" s="468" t="s">
        <v>922</v>
      </c>
      <c r="AA3" s="468" t="s">
        <v>960</v>
      </c>
      <c r="AB3" s="468" t="s">
        <v>977</v>
      </c>
      <c r="AC3" s="468" t="s">
        <v>922</v>
      </c>
      <c r="AD3" s="820"/>
      <c r="AE3" s="820"/>
      <c r="AF3" s="820"/>
      <c r="AG3" s="832"/>
      <c r="AH3" s="820"/>
      <c r="AI3" s="820"/>
      <c r="AJ3" s="820"/>
      <c r="AK3" s="820"/>
      <c r="AL3" s="820"/>
      <c r="AM3" s="832"/>
      <c r="AN3" s="820"/>
      <c r="AO3" s="820"/>
      <c r="AP3" s="820"/>
      <c r="AQ3" s="820"/>
      <c r="AR3" s="820"/>
      <c r="AS3" s="832"/>
      <c r="AT3" s="820"/>
      <c r="AU3" s="820"/>
    </row>
    <row r="4" spans="1:47" s="381" customFormat="1">
      <c r="A4" s="471"/>
      <c r="B4" s="471" t="s">
        <v>27</v>
      </c>
      <c r="C4" s="473">
        <f>SUM(C5:C79)</f>
        <v>12314652</v>
      </c>
      <c r="D4" s="473">
        <f t="shared" ref="D4:N4" si="0">SUM(D5:D79)</f>
        <v>7784140</v>
      </c>
      <c r="E4" s="473">
        <f t="shared" si="0"/>
        <v>7190798</v>
      </c>
      <c r="F4" s="473">
        <f t="shared" si="0"/>
        <v>7619345</v>
      </c>
      <c r="G4" s="473">
        <f t="shared" si="0"/>
        <v>5686624</v>
      </c>
      <c r="H4" s="473">
        <f t="shared" si="0"/>
        <v>3262804</v>
      </c>
      <c r="I4" s="473">
        <f t="shared" si="0"/>
        <v>3072885</v>
      </c>
      <c r="J4" s="473">
        <f t="shared" si="0"/>
        <v>3300302</v>
      </c>
      <c r="K4" s="473">
        <f t="shared" si="0"/>
        <v>18570</v>
      </c>
      <c r="L4" s="473">
        <f t="shared" si="0"/>
        <v>16484</v>
      </c>
      <c r="M4" s="473">
        <f t="shared" si="0"/>
        <v>7966</v>
      </c>
      <c r="N4" s="473">
        <f t="shared" si="0"/>
        <v>18570</v>
      </c>
      <c r="O4" s="473">
        <v>244</v>
      </c>
      <c r="P4" s="473">
        <v>241</v>
      </c>
      <c r="Q4" s="473">
        <v>253</v>
      </c>
      <c r="R4" s="473">
        <v>244</v>
      </c>
      <c r="S4" s="473">
        <v>240</v>
      </c>
      <c r="T4" s="473">
        <v>253</v>
      </c>
      <c r="U4" s="473">
        <v>309</v>
      </c>
      <c r="V4" s="473">
        <v>223</v>
      </c>
      <c r="W4" s="473">
        <v>312</v>
      </c>
      <c r="X4" s="473">
        <f t="shared" ref="X4" si="1">SUM(X5:X79)</f>
        <v>279132</v>
      </c>
      <c r="Y4" s="473">
        <f t="shared" ref="Y4" si="2">SUM(Y5:Y79)</f>
        <v>275363</v>
      </c>
      <c r="Z4" s="473">
        <f t="shared" ref="Z4" si="3">SUM(Z5:Z79)</f>
        <v>277075</v>
      </c>
      <c r="AA4" s="473">
        <f t="shared" ref="AA4" si="4">SUM(AA5:AA79)</f>
        <v>126221</v>
      </c>
      <c r="AB4" s="473">
        <f t="shared" ref="AB4" si="5">SUM(AB5:AB79)</f>
        <v>119884</v>
      </c>
      <c r="AC4" s="473">
        <f t="shared" ref="AC4" si="6">SUM(AC5:AC79)</f>
        <v>119884</v>
      </c>
      <c r="AD4" s="473">
        <f t="shared" ref="AD4" si="7">SUM(AD5:AD79)</f>
        <v>116356</v>
      </c>
      <c r="AE4" s="473">
        <f t="shared" ref="AE4" si="8">SUM(AE5:AE79)</f>
        <v>112808</v>
      </c>
      <c r="AF4" s="473">
        <f t="shared" ref="AF4:AG4" si="9">SUM(AF5:AF79)</f>
        <v>2</v>
      </c>
      <c r="AG4" s="473">
        <f t="shared" si="9"/>
        <v>0</v>
      </c>
      <c r="AH4" s="473">
        <f t="shared" ref="AH4" si="10">SUM(AH5:AH79)</f>
        <v>300</v>
      </c>
      <c r="AI4" s="615">
        <f t="shared" ref="AI4" si="11">SUM(AI5:AI79)</f>
        <v>214.22000000000006</v>
      </c>
      <c r="AJ4" s="473">
        <f t="shared" ref="AJ4" si="12">SUM(AJ5:AJ79)</f>
        <v>182875</v>
      </c>
      <c r="AK4" s="473">
        <f t="shared" ref="AK4" si="13">SUM(AK5:AK79)</f>
        <v>175961</v>
      </c>
      <c r="AL4" s="473">
        <f t="shared" ref="AL4" si="14">SUM(AL5:AL79)</f>
        <v>0</v>
      </c>
      <c r="AM4" s="473">
        <f t="shared" ref="AM4" si="15">SUM(AM5:AM79)</f>
        <v>0</v>
      </c>
      <c r="AN4" s="473">
        <f t="shared" ref="AN4" si="16">SUM(AN5:AN79)</f>
        <v>0</v>
      </c>
      <c r="AO4" s="475">
        <f t="shared" ref="AO4" si="17">SUM(AO5:AO79)</f>
        <v>0</v>
      </c>
      <c r="AP4" s="473">
        <f t="shared" ref="AP4" si="18">SUM(AP5:AP79)</f>
        <v>144403</v>
      </c>
      <c r="AQ4" s="473">
        <f t="shared" ref="AQ4" si="19">SUM(AQ5:AQ79)</f>
        <v>127830</v>
      </c>
      <c r="AR4" s="473">
        <f t="shared" ref="AR4" si="20">SUM(AR5:AR79)</f>
        <v>0</v>
      </c>
      <c r="AS4" s="473">
        <f t="shared" ref="AS4" si="21">SUM(AS5:AS79)</f>
        <v>0</v>
      </c>
      <c r="AT4" s="473">
        <f t="shared" ref="AT4" si="22">SUM(AT5:AT79)</f>
        <v>60257</v>
      </c>
      <c r="AU4" s="475">
        <f t="shared" ref="AU4" si="23">SUM(AU5:AU79)</f>
        <v>5534.25</v>
      </c>
    </row>
    <row r="5" spans="1:47">
      <c r="A5" s="469">
        <f>AT3A_Schools_PS!A10</f>
        <v>1</v>
      </c>
      <c r="B5" s="470" t="str">
        <f>AT3A_Schools_PS!B10</f>
        <v>01-AGRA</v>
      </c>
      <c r="C5" s="472">
        <f>'AT4_enrolment vs availed_PY'!H10</f>
        <v>187717</v>
      </c>
      <c r="D5" s="472">
        <f>T5_PLAN_vs_PRFM_PS!D10</f>
        <v>126762</v>
      </c>
      <c r="E5" s="472">
        <f>T5_PLAN_vs_PRFM_PS!J10</f>
        <v>109176</v>
      </c>
      <c r="F5" s="472">
        <f>AT27_Req_FG_Pry!H10</f>
        <v>122699</v>
      </c>
      <c r="G5" s="472">
        <f>'AT4A_enrolment vs availed_UPY'!H10-'AT4A_enrolment vs availed_UPY'!F10</f>
        <v>78181</v>
      </c>
      <c r="H5" s="472">
        <f>T5A_PLAN_vs_PRFM_UPS!D10</f>
        <v>32742</v>
      </c>
      <c r="I5" s="472">
        <f>T5A_PLAN_vs_PRFM_UPS!J10</f>
        <v>35896</v>
      </c>
      <c r="J5" s="472">
        <f>AT27A_Req_FG_UPry!H10</f>
        <v>38547</v>
      </c>
      <c r="K5" s="472">
        <f>'AT4A_enrolment vs availed_UPY'!F10</f>
        <v>2250</v>
      </c>
      <c r="L5" s="472">
        <f>T5B_PLAN_vs_PRFM_NCLP!D10</f>
        <v>2250</v>
      </c>
      <c r="M5" s="472">
        <f>T5B_PLAN_vs_PRFM_NCLP!J10</f>
        <v>908</v>
      </c>
      <c r="N5" s="472">
        <f>K5</f>
        <v>2250</v>
      </c>
      <c r="O5" s="474">
        <f>T5_PLAN_vs_PRFM_PS!E10</f>
        <v>244</v>
      </c>
      <c r="P5" s="474">
        <f>T5_PLAN_vs_PRFM_PS!I10</f>
        <v>239</v>
      </c>
      <c r="Q5" s="474">
        <f>AT27_Req_FG_Pry!I10</f>
        <v>253</v>
      </c>
      <c r="R5" s="474">
        <f>T5A_PLAN_vs_PRFM_UPS!E10</f>
        <v>244</v>
      </c>
      <c r="S5" s="474">
        <f>T5A_PLAN_vs_PRFM_UPS!I10</f>
        <v>238</v>
      </c>
      <c r="T5" s="474">
        <f>AT27A_Req_FG_UPry!I10</f>
        <v>253</v>
      </c>
      <c r="U5" s="474">
        <f>T5B_PLAN_vs_PRFM_NCLP!E10</f>
        <v>309</v>
      </c>
      <c r="V5" s="474">
        <f>T5B_PLAN_vs_PRFM_NCLP!I10</f>
        <v>201</v>
      </c>
      <c r="W5" s="474">
        <f>AT27B_Req_FG_NCLP!D10</f>
        <v>312</v>
      </c>
      <c r="X5" s="474">
        <f>'AT-8_Hon_CCH_Pry'!C10</f>
        <v>4519</v>
      </c>
      <c r="Y5" s="474">
        <f>'AT-8_Hon_CCH_Pry'!D10</f>
        <v>4479</v>
      </c>
      <c r="Z5" s="474">
        <f>'AT-30_Cook-cum-Helper'!E11+'AT-30_Cook-cum-Helper'!L11</f>
        <v>4479</v>
      </c>
      <c r="AA5" s="474">
        <f>'AT-8A_Hon_CCH_UPry'!C10</f>
        <v>1726</v>
      </c>
      <c r="AB5" s="474">
        <f>'AT-8A_Hon_CCH_UPry'!D10</f>
        <v>1697</v>
      </c>
      <c r="AC5" s="474">
        <f>'AT-30_Cook-cum-Helper'!I11</f>
        <v>1697</v>
      </c>
      <c r="AD5" s="474">
        <f>'AT11A_KS-District wise'!C12</f>
        <v>1448</v>
      </c>
      <c r="AE5" s="474">
        <f>'AT11A_KS-District wise'!F12</f>
        <v>1423</v>
      </c>
      <c r="AF5" s="474">
        <f>'AT11A_KS-District wise'!H12</f>
        <v>0</v>
      </c>
      <c r="AG5" s="474">
        <f>'AT11A_KS-District wise'!N12</f>
        <v>0</v>
      </c>
      <c r="AH5" s="474">
        <f>AT_28_RqmtKitchen!AB10+AT_28_RqmtKitchen!AD10+AT_28_RqmtKitchen!AE10</f>
        <v>25</v>
      </c>
      <c r="AI5" s="616">
        <f>ROUND(AH5*0.714,2)</f>
        <v>17.850000000000001</v>
      </c>
      <c r="AJ5" s="474">
        <f>'AT12_KD-New-Districtwise'!C11</f>
        <v>3494</v>
      </c>
      <c r="AK5" s="474">
        <f>'AT12_KD-New-Districtwise'!E11</f>
        <v>3477</v>
      </c>
      <c r="AL5" s="474">
        <f>'AT12_KD-New-Districtwise'!G11</f>
        <v>0</v>
      </c>
      <c r="AM5" s="474">
        <f>'AT12_KD-New-Districtwise'!M11</f>
        <v>0</v>
      </c>
      <c r="AN5" s="617">
        <f>AT_29KD!S11</f>
        <v>0</v>
      </c>
      <c r="AO5" s="476">
        <f>AT_29KD!T11</f>
        <v>0</v>
      </c>
      <c r="AP5" s="474">
        <f>'AT12A_KD-Replace-Districtwise'!C11</f>
        <v>2579</v>
      </c>
      <c r="AQ5" s="474">
        <f>'AT12A_KD-Replace-Districtwise'!E11</f>
        <v>2579</v>
      </c>
      <c r="AR5" s="474">
        <f>'AT12A_KD-Replace-Districtwise'!G11</f>
        <v>0</v>
      </c>
      <c r="AS5" s="474">
        <f>'AT12A_KD-Replace-Districtwise'!M11</f>
        <v>0</v>
      </c>
      <c r="AT5" s="617">
        <f>AT_29A_KD!S11</f>
        <v>1117</v>
      </c>
      <c r="AU5" s="476">
        <f>AT_29A_KD!T11</f>
        <v>101.13</v>
      </c>
    </row>
    <row r="6" spans="1:47">
      <c r="A6" s="469">
        <f>AT3A_Schools_PS!A11</f>
        <v>2</v>
      </c>
      <c r="B6" s="470" t="str">
        <f>AT3A_Schools_PS!B11</f>
        <v>02-ALIGARH</v>
      </c>
      <c r="C6" s="472">
        <f>'AT4_enrolment vs availed_PY'!H11</f>
        <v>171724</v>
      </c>
      <c r="D6" s="472">
        <f>T5_PLAN_vs_PRFM_PS!D11</f>
        <v>101144</v>
      </c>
      <c r="E6" s="472">
        <f>T5_PLAN_vs_PRFM_PS!J11</f>
        <v>91759</v>
      </c>
      <c r="F6" s="472">
        <f>AT27_Req_FG_Pry!H11</f>
        <v>96120</v>
      </c>
      <c r="G6" s="472">
        <f>'AT4A_enrolment vs availed_UPY'!H11-'AT4A_enrolment vs availed_UPY'!F11</f>
        <v>87586</v>
      </c>
      <c r="H6" s="472">
        <f>T5A_PLAN_vs_PRFM_UPS!D11</f>
        <v>57620</v>
      </c>
      <c r="I6" s="472">
        <f>T5A_PLAN_vs_PRFM_UPS!J11</f>
        <v>39936</v>
      </c>
      <c r="J6" s="472">
        <f>AT27A_Req_FG_UPry!H11</f>
        <v>44916</v>
      </c>
      <c r="K6" s="472">
        <f>'AT4A_enrolment vs availed_UPY'!F11</f>
        <v>0</v>
      </c>
      <c r="L6" s="472">
        <f>T5B_PLAN_vs_PRFM_NCLP!D11</f>
        <v>0</v>
      </c>
      <c r="M6" s="472">
        <f>T5B_PLAN_vs_PRFM_NCLP!J11</f>
        <v>0</v>
      </c>
      <c r="N6" s="472">
        <f t="shared" ref="N6:N69" si="24">K6</f>
        <v>0</v>
      </c>
      <c r="O6" s="474">
        <f>T5_PLAN_vs_PRFM_PS!E11</f>
        <v>244</v>
      </c>
      <c r="P6" s="474">
        <f>T5_PLAN_vs_PRFM_PS!I11</f>
        <v>217</v>
      </c>
      <c r="Q6" s="474">
        <f>AT27_Req_FG_Pry!I11</f>
        <v>253</v>
      </c>
      <c r="R6" s="474">
        <f>T5A_PLAN_vs_PRFM_UPS!E11</f>
        <v>244</v>
      </c>
      <c r="S6" s="474">
        <f>T5A_PLAN_vs_PRFM_UPS!I11</f>
        <v>217</v>
      </c>
      <c r="T6" s="474">
        <f>AT27A_Req_FG_UPry!I11</f>
        <v>253</v>
      </c>
      <c r="U6" s="474">
        <f>T5B_PLAN_vs_PRFM_NCLP!E11</f>
        <v>309</v>
      </c>
      <c r="V6" s="474">
        <f>T5B_PLAN_vs_PRFM_NCLP!I11</f>
        <v>0</v>
      </c>
      <c r="W6" s="474">
        <f>AT27B_Req_FG_NCLP!D11</f>
        <v>312</v>
      </c>
      <c r="X6" s="474">
        <f>'AT-8_Hon_CCH_Pry'!C11</f>
        <v>3460</v>
      </c>
      <c r="Y6" s="474">
        <f>'AT-8_Hon_CCH_Pry'!D11</f>
        <v>3458</v>
      </c>
      <c r="Z6" s="474">
        <f>'AT-30_Cook-cum-Helper'!E12+'AT-30_Cook-cum-Helper'!L12</f>
        <v>3458</v>
      </c>
      <c r="AA6" s="474">
        <f>'AT-8A_Hon_CCH_UPry'!C11</f>
        <v>2389</v>
      </c>
      <c r="AB6" s="474">
        <f>'AT-8A_Hon_CCH_UPry'!D11</f>
        <v>2107</v>
      </c>
      <c r="AC6" s="474">
        <f>'AT-30_Cook-cum-Helper'!I12</f>
        <v>2107</v>
      </c>
      <c r="AD6" s="474">
        <f>'AT11A_KS-District wise'!C13</f>
        <v>1719</v>
      </c>
      <c r="AE6" s="474">
        <f>'AT11A_KS-District wise'!F13</f>
        <v>1719</v>
      </c>
      <c r="AF6" s="474">
        <f>'AT11A_KS-District wise'!H13</f>
        <v>0</v>
      </c>
      <c r="AG6" s="474">
        <f>'AT11A_KS-District wise'!N13</f>
        <v>0</v>
      </c>
      <c r="AH6" s="474">
        <f>AT_28_RqmtKitchen!AB11+AT_28_RqmtKitchen!AD11+AT_28_RqmtKitchen!AE11</f>
        <v>0</v>
      </c>
      <c r="AI6" s="616">
        <f t="shared" ref="AI6:AI69" si="25">ROUND(AH6*0.714,2)</f>
        <v>0</v>
      </c>
      <c r="AJ6" s="474">
        <f>'AT12_KD-New-Districtwise'!C12</f>
        <v>2825</v>
      </c>
      <c r="AK6" s="474">
        <f>'AT12_KD-New-Districtwise'!E12</f>
        <v>2748</v>
      </c>
      <c r="AL6" s="474">
        <f>'AT12_KD-New-Districtwise'!G12</f>
        <v>0</v>
      </c>
      <c r="AM6" s="474">
        <f>'AT12_KD-New-Districtwise'!M12</f>
        <v>0</v>
      </c>
      <c r="AN6" s="617">
        <f>AT_29KD!S12</f>
        <v>0</v>
      </c>
      <c r="AO6" s="476">
        <f>AT_29KD!T12</f>
        <v>0</v>
      </c>
      <c r="AP6" s="474">
        <f>'AT12A_KD-Replace-Districtwise'!C12</f>
        <v>2232</v>
      </c>
      <c r="AQ6" s="474">
        <f>'AT12A_KD-Replace-Districtwise'!E12</f>
        <v>626</v>
      </c>
      <c r="AR6" s="474">
        <f>'AT12A_KD-Replace-Districtwise'!G12</f>
        <v>0</v>
      </c>
      <c r="AS6" s="474">
        <f>'AT12A_KD-Replace-Districtwise'!M12</f>
        <v>0</v>
      </c>
      <c r="AT6" s="617">
        <f>AT_29A_KD!S12</f>
        <v>951</v>
      </c>
      <c r="AU6" s="476">
        <f>AT_29A_KD!T12</f>
        <v>81.87</v>
      </c>
    </row>
    <row r="7" spans="1:47">
      <c r="A7" s="469">
        <f>AT3A_Schools_PS!A12</f>
        <v>3</v>
      </c>
      <c r="B7" s="470" t="str">
        <f>AT3A_Schools_PS!B12</f>
        <v>03-ALLAHABAD</v>
      </c>
      <c r="C7" s="472">
        <f>'AT4_enrolment vs availed_PY'!H12</f>
        <v>339470</v>
      </c>
      <c r="D7" s="472">
        <f>T5_PLAN_vs_PRFM_PS!D12</f>
        <v>173005</v>
      </c>
      <c r="E7" s="472">
        <f>T5_PLAN_vs_PRFM_PS!J12</f>
        <v>180982</v>
      </c>
      <c r="F7" s="472">
        <f>AT27_Req_FG_Pry!H12</f>
        <v>180115</v>
      </c>
      <c r="G7" s="472">
        <f>'AT4A_enrolment vs availed_UPY'!H12-'AT4A_enrolment vs availed_UPY'!F12</f>
        <v>157121</v>
      </c>
      <c r="H7" s="472">
        <f>T5A_PLAN_vs_PRFM_UPS!D12</f>
        <v>91423</v>
      </c>
      <c r="I7" s="472">
        <f>T5A_PLAN_vs_PRFM_UPS!J12</f>
        <v>87999</v>
      </c>
      <c r="J7" s="472">
        <f>AT27A_Req_FG_UPry!H12</f>
        <v>90013</v>
      </c>
      <c r="K7" s="472">
        <f>'AT4A_enrolment vs availed_UPY'!F12</f>
        <v>1854</v>
      </c>
      <c r="L7" s="472">
        <f>T5B_PLAN_vs_PRFM_NCLP!D12</f>
        <v>1854</v>
      </c>
      <c r="M7" s="472">
        <f>T5B_PLAN_vs_PRFM_NCLP!J12</f>
        <v>1017</v>
      </c>
      <c r="N7" s="472">
        <f t="shared" si="24"/>
        <v>1854</v>
      </c>
      <c r="O7" s="474">
        <f>T5_PLAN_vs_PRFM_PS!E12</f>
        <v>244</v>
      </c>
      <c r="P7" s="474">
        <f>T5_PLAN_vs_PRFM_PS!I12</f>
        <v>236</v>
      </c>
      <c r="Q7" s="474">
        <f>AT27_Req_FG_Pry!I12</f>
        <v>253</v>
      </c>
      <c r="R7" s="474">
        <f>T5A_PLAN_vs_PRFM_UPS!E12</f>
        <v>244</v>
      </c>
      <c r="S7" s="474">
        <f>T5A_PLAN_vs_PRFM_UPS!I12</f>
        <v>235</v>
      </c>
      <c r="T7" s="474">
        <f>AT27A_Req_FG_UPry!I12</f>
        <v>253</v>
      </c>
      <c r="U7" s="474">
        <f>T5B_PLAN_vs_PRFM_NCLP!E12</f>
        <v>309</v>
      </c>
      <c r="V7" s="474">
        <f>T5B_PLAN_vs_PRFM_NCLP!I12</f>
        <v>189</v>
      </c>
      <c r="W7" s="474">
        <f>AT27B_Req_FG_NCLP!D12</f>
        <v>312</v>
      </c>
      <c r="X7" s="474">
        <f>'AT-8_Hon_CCH_Pry'!C12</f>
        <v>7832</v>
      </c>
      <c r="Y7" s="474">
        <f>'AT-8_Hon_CCH_Pry'!D12</f>
        <v>7832</v>
      </c>
      <c r="Z7" s="474">
        <f>'AT-30_Cook-cum-Helper'!E13+'AT-30_Cook-cum-Helper'!L13</f>
        <v>7832</v>
      </c>
      <c r="AA7" s="474">
        <f>'AT-8A_Hon_CCH_UPry'!C12</f>
        <v>3844</v>
      </c>
      <c r="AB7" s="474">
        <f>'AT-8A_Hon_CCH_UPry'!D12</f>
        <v>3785</v>
      </c>
      <c r="AC7" s="474">
        <f>'AT-30_Cook-cum-Helper'!I13</f>
        <v>3785</v>
      </c>
      <c r="AD7" s="474">
        <f>'AT11A_KS-District wise'!C14</f>
        <v>2381</v>
      </c>
      <c r="AE7" s="474">
        <f>'AT11A_KS-District wise'!F14</f>
        <v>2381</v>
      </c>
      <c r="AF7" s="474">
        <f>'AT11A_KS-District wise'!H14</f>
        <v>0</v>
      </c>
      <c r="AG7" s="474">
        <f>'AT11A_KS-District wise'!N14</f>
        <v>0</v>
      </c>
      <c r="AH7" s="474">
        <f>AT_28_RqmtKitchen!AB12+AT_28_RqmtKitchen!AD12+AT_28_RqmtKitchen!AE12</f>
        <v>4</v>
      </c>
      <c r="AI7" s="616">
        <f t="shared" si="25"/>
        <v>2.86</v>
      </c>
      <c r="AJ7" s="474">
        <f>'AT12_KD-New-Districtwise'!C13</f>
        <v>4042</v>
      </c>
      <c r="AK7" s="474">
        <f>'AT12_KD-New-Districtwise'!E13</f>
        <v>4042</v>
      </c>
      <c r="AL7" s="474">
        <f>'AT12_KD-New-Districtwise'!G13</f>
        <v>0</v>
      </c>
      <c r="AM7" s="474">
        <f>'AT12_KD-New-Districtwise'!M13</f>
        <v>0</v>
      </c>
      <c r="AN7" s="617">
        <f>AT_29KD!S13</f>
        <v>0</v>
      </c>
      <c r="AO7" s="476">
        <f>AT_29KD!T13</f>
        <v>0</v>
      </c>
      <c r="AP7" s="474">
        <f>'AT12A_KD-Replace-Districtwise'!C13</f>
        <v>3238</v>
      </c>
      <c r="AQ7" s="474">
        <f>'AT12A_KD-Replace-Districtwise'!E13</f>
        <v>3238</v>
      </c>
      <c r="AR7" s="474">
        <f>'AT12A_KD-Replace-Districtwise'!G13</f>
        <v>0</v>
      </c>
      <c r="AS7" s="474">
        <f>'AT12A_KD-Replace-Districtwise'!M13</f>
        <v>0</v>
      </c>
      <c r="AT7" s="617">
        <f>AT_29A_KD!S13</f>
        <v>1317</v>
      </c>
      <c r="AU7" s="476">
        <f>AT_29A_KD!T13</f>
        <v>131.37</v>
      </c>
    </row>
    <row r="8" spans="1:47">
      <c r="A8" s="469">
        <f>AT3A_Schools_PS!A13</f>
        <v>4</v>
      </c>
      <c r="B8" s="470" t="str">
        <f>AT3A_Schools_PS!B13</f>
        <v>04-AMBEDKAR NAGAR</v>
      </c>
      <c r="C8" s="472">
        <f>'AT4_enrolment vs availed_PY'!H13</f>
        <v>134098</v>
      </c>
      <c r="D8" s="472">
        <f>T5_PLAN_vs_PRFM_PS!D13</f>
        <v>92395</v>
      </c>
      <c r="E8" s="472">
        <f>T5_PLAN_vs_PRFM_PS!J13</f>
        <v>74923</v>
      </c>
      <c r="F8" s="472">
        <f>AT27_Req_FG_Pry!H13</f>
        <v>79143</v>
      </c>
      <c r="G8" s="472">
        <f>'AT4A_enrolment vs availed_UPY'!H13-'AT4A_enrolment vs availed_UPY'!F13</f>
        <v>73802</v>
      </c>
      <c r="H8" s="472">
        <f>T5A_PLAN_vs_PRFM_UPS!D13</f>
        <v>48708</v>
      </c>
      <c r="I8" s="472">
        <f>T5A_PLAN_vs_PRFM_UPS!J13</f>
        <v>38189</v>
      </c>
      <c r="J8" s="472">
        <f>AT27A_Req_FG_UPry!H13</f>
        <v>41438</v>
      </c>
      <c r="K8" s="472">
        <f>'AT4A_enrolment vs availed_UPY'!F13</f>
        <v>0</v>
      </c>
      <c r="L8" s="472">
        <f>T5B_PLAN_vs_PRFM_NCLP!D13</f>
        <v>0</v>
      </c>
      <c r="M8" s="472">
        <f>T5B_PLAN_vs_PRFM_NCLP!J13</f>
        <v>0</v>
      </c>
      <c r="N8" s="472">
        <f t="shared" si="24"/>
        <v>0</v>
      </c>
      <c r="O8" s="474">
        <f>T5_PLAN_vs_PRFM_PS!E13</f>
        <v>244</v>
      </c>
      <c r="P8" s="474">
        <f>T5_PLAN_vs_PRFM_PS!I13</f>
        <v>242</v>
      </c>
      <c r="Q8" s="474">
        <f>AT27_Req_FG_Pry!I13</f>
        <v>253</v>
      </c>
      <c r="R8" s="474">
        <f>T5A_PLAN_vs_PRFM_UPS!E13</f>
        <v>244</v>
      </c>
      <c r="S8" s="474">
        <f>T5A_PLAN_vs_PRFM_UPS!I13</f>
        <v>242</v>
      </c>
      <c r="T8" s="474">
        <f>AT27A_Req_FG_UPry!I13</f>
        <v>253</v>
      </c>
      <c r="U8" s="474">
        <f>T5B_PLAN_vs_PRFM_NCLP!E13</f>
        <v>309</v>
      </c>
      <c r="V8" s="474">
        <f>T5B_PLAN_vs_PRFM_NCLP!I13</f>
        <v>0</v>
      </c>
      <c r="W8" s="474">
        <f>AT27B_Req_FG_NCLP!D13</f>
        <v>312</v>
      </c>
      <c r="X8" s="474">
        <f>'AT-8_Hon_CCH_Pry'!C13</f>
        <v>3396</v>
      </c>
      <c r="Y8" s="474">
        <f>'AT-8_Hon_CCH_Pry'!D13</f>
        <v>3396</v>
      </c>
      <c r="Z8" s="474">
        <f>'AT-30_Cook-cum-Helper'!E14+'AT-30_Cook-cum-Helper'!L14</f>
        <v>3396</v>
      </c>
      <c r="AA8" s="474">
        <f>'AT-8A_Hon_CCH_UPry'!C13</f>
        <v>1664</v>
      </c>
      <c r="AB8" s="474">
        <f>'AT-8A_Hon_CCH_UPry'!D13</f>
        <v>1664</v>
      </c>
      <c r="AC8" s="474">
        <f>'AT-30_Cook-cum-Helper'!I14</f>
        <v>1664</v>
      </c>
      <c r="AD8" s="474">
        <f>'AT11A_KS-District wise'!C15</f>
        <v>1631</v>
      </c>
      <c r="AE8" s="474">
        <f>'AT11A_KS-District wise'!F15</f>
        <v>1388</v>
      </c>
      <c r="AF8" s="474">
        <f>'AT11A_KS-District wise'!H15</f>
        <v>0</v>
      </c>
      <c r="AG8" s="474">
        <f>'AT11A_KS-District wise'!N15</f>
        <v>0</v>
      </c>
      <c r="AH8" s="474">
        <f>AT_28_RqmtKitchen!AB13+AT_28_RqmtKitchen!AD13+AT_28_RqmtKitchen!AE13</f>
        <v>0</v>
      </c>
      <c r="AI8" s="616">
        <f t="shared" si="25"/>
        <v>0</v>
      </c>
      <c r="AJ8" s="474">
        <f>'AT12_KD-New-Districtwise'!C14</f>
        <v>2242</v>
      </c>
      <c r="AK8" s="474">
        <f>'AT12_KD-New-Districtwise'!E14</f>
        <v>2232</v>
      </c>
      <c r="AL8" s="474">
        <f>'AT12_KD-New-Districtwise'!G14</f>
        <v>0</v>
      </c>
      <c r="AM8" s="474">
        <f>'AT12_KD-New-Districtwise'!M14</f>
        <v>0</v>
      </c>
      <c r="AN8" s="617">
        <f>AT_29KD!S14</f>
        <v>0</v>
      </c>
      <c r="AO8" s="476">
        <f>AT_29KD!T14</f>
        <v>0</v>
      </c>
      <c r="AP8" s="474">
        <f>'AT12A_KD-Replace-Districtwise'!C14</f>
        <v>1756</v>
      </c>
      <c r="AQ8" s="474">
        <f>'AT12A_KD-Replace-Districtwise'!E14</f>
        <v>1756</v>
      </c>
      <c r="AR8" s="474">
        <f>'AT12A_KD-Replace-Districtwise'!G14</f>
        <v>0</v>
      </c>
      <c r="AS8" s="474">
        <f>'AT12A_KD-Replace-Districtwise'!M14</f>
        <v>0</v>
      </c>
      <c r="AT8" s="617">
        <f>AT_29A_KD!S14</f>
        <v>708</v>
      </c>
      <c r="AU8" s="476">
        <f>AT_29A_KD!T14</f>
        <v>62.789999999999992</v>
      </c>
    </row>
    <row r="9" spans="1:47">
      <c r="A9" s="469">
        <f>AT3A_Schools_PS!A14</f>
        <v>5</v>
      </c>
      <c r="B9" s="470" t="str">
        <f>AT3A_Schools_PS!B14</f>
        <v>05-AURAIYA</v>
      </c>
      <c r="C9" s="472">
        <f>'AT4_enrolment vs availed_PY'!H14</f>
        <v>81833</v>
      </c>
      <c r="D9" s="472">
        <f>T5_PLAN_vs_PRFM_PS!D14</f>
        <v>59286</v>
      </c>
      <c r="E9" s="472">
        <f>T5_PLAN_vs_PRFM_PS!J14</f>
        <v>55974</v>
      </c>
      <c r="F9" s="472">
        <f>AT27_Req_FG_Pry!H14</f>
        <v>59213</v>
      </c>
      <c r="G9" s="472">
        <f>'AT4A_enrolment vs availed_UPY'!H14-'AT4A_enrolment vs availed_UPY'!F14</f>
        <v>43187</v>
      </c>
      <c r="H9" s="472">
        <f>T5A_PLAN_vs_PRFM_UPS!D14</f>
        <v>29038</v>
      </c>
      <c r="I9" s="472">
        <f>T5A_PLAN_vs_PRFM_UPS!J14</f>
        <v>27241</v>
      </c>
      <c r="J9" s="472">
        <f>AT27A_Req_FG_UPry!H14</f>
        <v>29412</v>
      </c>
      <c r="K9" s="472">
        <f>'AT4A_enrolment vs availed_UPY'!F14</f>
        <v>0</v>
      </c>
      <c r="L9" s="472">
        <f>T5B_PLAN_vs_PRFM_NCLP!D14</f>
        <v>0</v>
      </c>
      <c r="M9" s="472">
        <f>T5B_PLAN_vs_PRFM_NCLP!J14</f>
        <v>0</v>
      </c>
      <c r="N9" s="472">
        <f t="shared" si="24"/>
        <v>0</v>
      </c>
      <c r="O9" s="474">
        <f>T5_PLAN_vs_PRFM_PS!E14</f>
        <v>244</v>
      </c>
      <c r="P9" s="474">
        <f>T5_PLAN_vs_PRFM_PS!I14</f>
        <v>247</v>
      </c>
      <c r="Q9" s="474">
        <f>AT27_Req_FG_Pry!I14</f>
        <v>253</v>
      </c>
      <c r="R9" s="474">
        <f>T5A_PLAN_vs_PRFM_UPS!E14</f>
        <v>244</v>
      </c>
      <c r="S9" s="474">
        <f>T5A_PLAN_vs_PRFM_UPS!I14</f>
        <v>247</v>
      </c>
      <c r="T9" s="474">
        <f>AT27A_Req_FG_UPry!I14</f>
        <v>253</v>
      </c>
      <c r="U9" s="474">
        <f>T5B_PLAN_vs_PRFM_NCLP!E14</f>
        <v>309</v>
      </c>
      <c r="V9" s="474">
        <f>T5B_PLAN_vs_PRFM_NCLP!I14</f>
        <v>0</v>
      </c>
      <c r="W9" s="474">
        <f>AT27B_Req_FG_NCLP!D14</f>
        <v>312</v>
      </c>
      <c r="X9" s="474">
        <f>'AT-8_Hon_CCH_Pry'!C14</f>
        <v>2334</v>
      </c>
      <c r="Y9" s="474">
        <f>'AT-8_Hon_CCH_Pry'!D14</f>
        <v>2334</v>
      </c>
      <c r="Z9" s="474">
        <f>'AT-30_Cook-cum-Helper'!E15+'AT-30_Cook-cum-Helper'!L15</f>
        <v>2334</v>
      </c>
      <c r="AA9" s="474">
        <f>'AT-8A_Hon_CCH_UPry'!C14</f>
        <v>1260</v>
      </c>
      <c r="AB9" s="474">
        <f>'AT-8A_Hon_CCH_UPry'!D14</f>
        <v>1253</v>
      </c>
      <c r="AC9" s="474">
        <f>'AT-30_Cook-cum-Helper'!I15</f>
        <v>1253</v>
      </c>
      <c r="AD9" s="474">
        <f>'AT11A_KS-District wise'!C16</f>
        <v>1222</v>
      </c>
      <c r="AE9" s="474">
        <f>'AT11A_KS-District wise'!F16</f>
        <v>1222</v>
      </c>
      <c r="AF9" s="474">
        <f>'AT11A_KS-District wise'!H16</f>
        <v>0</v>
      </c>
      <c r="AG9" s="474">
        <f>'AT11A_KS-District wise'!N16</f>
        <v>0</v>
      </c>
      <c r="AH9" s="474">
        <f>AT_28_RqmtKitchen!AB14+AT_28_RqmtKitchen!AD14+AT_28_RqmtKitchen!AE14</f>
        <v>0</v>
      </c>
      <c r="AI9" s="616">
        <f t="shared" si="25"/>
        <v>0</v>
      </c>
      <c r="AJ9" s="474">
        <f>'AT12_KD-New-Districtwise'!C15</f>
        <v>1661</v>
      </c>
      <c r="AK9" s="474">
        <f>'AT12_KD-New-Districtwise'!E15</f>
        <v>1661</v>
      </c>
      <c r="AL9" s="474">
        <f>'AT12_KD-New-Districtwise'!G15</f>
        <v>0</v>
      </c>
      <c r="AM9" s="474">
        <f>'AT12_KD-New-Districtwise'!M15</f>
        <v>0</v>
      </c>
      <c r="AN9" s="617">
        <f>AT_29KD!S15</f>
        <v>0</v>
      </c>
      <c r="AO9" s="476">
        <f>AT_29KD!T15</f>
        <v>0</v>
      </c>
      <c r="AP9" s="474">
        <f>'AT12A_KD-Replace-Districtwise'!C15</f>
        <v>1426</v>
      </c>
      <c r="AQ9" s="474">
        <f>'AT12A_KD-Replace-Districtwise'!E15</f>
        <v>507</v>
      </c>
      <c r="AR9" s="474">
        <f>'AT12A_KD-Replace-Districtwise'!G15</f>
        <v>0</v>
      </c>
      <c r="AS9" s="474">
        <f>'AT12A_KD-Replace-Districtwise'!M15</f>
        <v>0</v>
      </c>
      <c r="AT9" s="617">
        <f>AT_29A_KD!S15</f>
        <v>575</v>
      </c>
      <c r="AU9" s="476">
        <f>AT_29A_KD!T15</f>
        <v>46.02</v>
      </c>
    </row>
    <row r="10" spans="1:47">
      <c r="A10" s="469">
        <f>AT3A_Schools_PS!A15</f>
        <v>6</v>
      </c>
      <c r="B10" s="470" t="str">
        <f>AT3A_Schools_PS!B15</f>
        <v>06-AZAMGARH</v>
      </c>
      <c r="C10" s="472">
        <f>'AT4_enrolment vs availed_PY'!H15</f>
        <v>287429</v>
      </c>
      <c r="D10" s="472">
        <f>T5_PLAN_vs_PRFM_PS!D15</f>
        <v>169696</v>
      </c>
      <c r="E10" s="472">
        <f>T5_PLAN_vs_PRFM_PS!J15</f>
        <v>158164</v>
      </c>
      <c r="F10" s="472">
        <f>AT27_Req_FG_Pry!H15</f>
        <v>172632</v>
      </c>
      <c r="G10" s="472">
        <f>'AT4A_enrolment vs availed_UPY'!H15-'AT4A_enrolment vs availed_UPY'!F15</f>
        <v>131048</v>
      </c>
      <c r="H10" s="472">
        <f>T5A_PLAN_vs_PRFM_UPS!D15</f>
        <v>71462</v>
      </c>
      <c r="I10" s="472">
        <f>T5A_PLAN_vs_PRFM_UPS!J15</f>
        <v>66075</v>
      </c>
      <c r="J10" s="472">
        <f>AT27A_Req_FG_UPry!H15</f>
        <v>72974</v>
      </c>
      <c r="K10" s="472">
        <f>'AT4A_enrolment vs availed_UPY'!F15</f>
        <v>0</v>
      </c>
      <c r="L10" s="472">
        <f>T5B_PLAN_vs_PRFM_NCLP!D15</f>
        <v>0</v>
      </c>
      <c r="M10" s="472">
        <f>T5B_PLAN_vs_PRFM_NCLP!J15</f>
        <v>0</v>
      </c>
      <c r="N10" s="472">
        <f t="shared" si="24"/>
        <v>0</v>
      </c>
      <c r="O10" s="474">
        <f>T5_PLAN_vs_PRFM_PS!E15</f>
        <v>244</v>
      </c>
      <c r="P10" s="474">
        <f>T5_PLAN_vs_PRFM_PS!I15</f>
        <v>247</v>
      </c>
      <c r="Q10" s="474">
        <f>AT27_Req_FG_Pry!I15</f>
        <v>253</v>
      </c>
      <c r="R10" s="474">
        <f>T5A_PLAN_vs_PRFM_UPS!E15</f>
        <v>244</v>
      </c>
      <c r="S10" s="474">
        <f>T5A_PLAN_vs_PRFM_UPS!I15</f>
        <v>247</v>
      </c>
      <c r="T10" s="474">
        <f>AT27A_Req_FG_UPry!I15</f>
        <v>253</v>
      </c>
      <c r="U10" s="474">
        <f>T5B_PLAN_vs_PRFM_NCLP!E15</f>
        <v>309</v>
      </c>
      <c r="V10" s="474">
        <f>T5B_PLAN_vs_PRFM_NCLP!I15</f>
        <v>0</v>
      </c>
      <c r="W10" s="474">
        <f>AT27B_Req_FG_NCLP!D15</f>
        <v>312</v>
      </c>
      <c r="X10" s="474">
        <f>'AT-8_Hon_CCH_Pry'!C15</f>
        <v>6535</v>
      </c>
      <c r="Y10" s="474">
        <f>'AT-8_Hon_CCH_Pry'!D15</f>
        <v>6335</v>
      </c>
      <c r="Z10" s="474">
        <f>'AT-30_Cook-cum-Helper'!E16+'AT-30_Cook-cum-Helper'!L16</f>
        <v>6335</v>
      </c>
      <c r="AA10" s="474">
        <f>'AT-8A_Hon_CCH_UPry'!C15</f>
        <v>3063</v>
      </c>
      <c r="AB10" s="474">
        <f>'AT-8A_Hon_CCH_UPry'!D15</f>
        <v>3038</v>
      </c>
      <c r="AC10" s="474">
        <f>'AT-30_Cook-cum-Helper'!I16</f>
        <v>3038</v>
      </c>
      <c r="AD10" s="474">
        <f>'AT11A_KS-District wise'!C17</f>
        <v>2950</v>
      </c>
      <c r="AE10" s="474">
        <f>'AT11A_KS-District wise'!F17</f>
        <v>2817</v>
      </c>
      <c r="AF10" s="474">
        <f>'AT11A_KS-District wise'!H17</f>
        <v>0</v>
      </c>
      <c r="AG10" s="474">
        <f>'AT11A_KS-District wise'!N17</f>
        <v>0</v>
      </c>
      <c r="AH10" s="474">
        <f>AT_28_RqmtKitchen!AB15+AT_28_RqmtKitchen!AD15+AT_28_RqmtKitchen!AE15</f>
        <v>12</v>
      </c>
      <c r="AI10" s="616">
        <f t="shared" si="25"/>
        <v>8.57</v>
      </c>
      <c r="AJ10" s="474">
        <f>'AT12_KD-New-Districtwise'!C16</f>
        <v>4036</v>
      </c>
      <c r="AK10" s="474">
        <f>'AT12_KD-New-Districtwise'!E16</f>
        <v>3997</v>
      </c>
      <c r="AL10" s="474">
        <f>'AT12_KD-New-Districtwise'!G16</f>
        <v>0</v>
      </c>
      <c r="AM10" s="474">
        <f>'AT12_KD-New-Districtwise'!M16</f>
        <v>0</v>
      </c>
      <c r="AN10" s="617">
        <f>AT_29KD!S16</f>
        <v>0</v>
      </c>
      <c r="AO10" s="476">
        <f>AT_29KD!T16</f>
        <v>0</v>
      </c>
      <c r="AP10" s="474">
        <f>'AT12A_KD-Replace-Districtwise'!C16</f>
        <v>2957</v>
      </c>
      <c r="AQ10" s="474">
        <f>'AT12A_KD-Replace-Districtwise'!E16</f>
        <v>2957</v>
      </c>
      <c r="AR10" s="474">
        <f>'AT12A_KD-Replace-Districtwise'!G16</f>
        <v>0</v>
      </c>
      <c r="AS10" s="474">
        <f>'AT12A_KD-Replace-Districtwise'!M16</f>
        <v>0</v>
      </c>
      <c r="AT10" s="617">
        <f>AT_29A_KD!S16</f>
        <v>1234</v>
      </c>
      <c r="AU10" s="476">
        <f>AT_29A_KD!T16</f>
        <v>114.69000000000001</v>
      </c>
    </row>
    <row r="11" spans="1:47">
      <c r="A11" s="469">
        <f>AT3A_Schools_PS!A16</f>
        <v>7</v>
      </c>
      <c r="B11" s="470" t="str">
        <f>AT3A_Schools_PS!B16</f>
        <v>07-BADAUN</v>
      </c>
      <c r="C11" s="472">
        <f>'AT4_enrolment vs availed_PY'!H16</f>
        <v>253427</v>
      </c>
      <c r="D11" s="472">
        <f>T5_PLAN_vs_PRFM_PS!D16</f>
        <v>148052</v>
      </c>
      <c r="E11" s="472">
        <f>T5_PLAN_vs_PRFM_PS!J16</f>
        <v>134677</v>
      </c>
      <c r="F11" s="472">
        <f>AT27_Req_FG_Pry!H16</f>
        <v>144817</v>
      </c>
      <c r="G11" s="472">
        <f>'AT4A_enrolment vs availed_UPY'!H16-'AT4A_enrolment vs availed_UPY'!F16</f>
        <v>98136</v>
      </c>
      <c r="H11" s="472">
        <f>T5A_PLAN_vs_PRFM_UPS!D16</f>
        <v>48553</v>
      </c>
      <c r="I11" s="472">
        <f>T5A_PLAN_vs_PRFM_UPS!J16</f>
        <v>39193</v>
      </c>
      <c r="J11" s="472">
        <f>AT27A_Req_FG_UPry!H16</f>
        <v>40841</v>
      </c>
      <c r="K11" s="472">
        <f>'AT4A_enrolment vs availed_UPY'!F16</f>
        <v>0</v>
      </c>
      <c r="L11" s="472">
        <f>T5B_PLAN_vs_PRFM_NCLP!D16</f>
        <v>0</v>
      </c>
      <c r="M11" s="472">
        <f>T5B_PLAN_vs_PRFM_NCLP!J16</f>
        <v>0</v>
      </c>
      <c r="N11" s="472">
        <f t="shared" si="24"/>
        <v>0</v>
      </c>
      <c r="O11" s="474">
        <f>T5_PLAN_vs_PRFM_PS!E16</f>
        <v>244</v>
      </c>
      <c r="P11" s="474">
        <f>T5_PLAN_vs_PRFM_PS!I16</f>
        <v>231</v>
      </c>
      <c r="Q11" s="474">
        <f>AT27_Req_FG_Pry!I16</f>
        <v>253</v>
      </c>
      <c r="R11" s="474">
        <f>T5A_PLAN_vs_PRFM_UPS!E16</f>
        <v>244</v>
      </c>
      <c r="S11" s="474">
        <f>T5A_PLAN_vs_PRFM_UPS!I16</f>
        <v>231</v>
      </c>
      <c r="T11" s="474">
        <f>AT27A_Req_FG_UPry!I16</f>
        <v>253</v>
      </c>
      <c r="U11" s="474">
        <f>T5B_PLAN_vs_PRFM_NCLP!E16</f>
        <v>309</v>
      </c>
      <c r="V11" s="474">
        <f>T5B_PLAN_vs_PRFM_NCLP!I16</f>
        <v>0</v>
      </c>
      <c r="W11" s="474">
        <f>AT27B_Req_FG_NCLP!D16</f>
        <v>312</v>
      </c>
      <c r="X11" s="474">
        <f>'AT-8_Hon_CCH_Pry'!C16</f>
        <v>4577</v>
      </c>
      <c r="Y11" s="474">
        <f>'AT-8_Hon_CCH_Pry'!D16</f>
        <v>4613</v>
      </c>
      <c r="Z11" s="474">
        <f>'AT-30_Cook-cum-Helper'!E17+'AT-30_Cook-cum-Helper'!L17</f>
        <v>5602</v>
      </c>
      <c r="AA11" s="474">
        <f>'AT-8A_Hon_CCH_UPry'!C16</f>
        <v>1530</v>
      </c>
      <c r="AB11" s="474">
        <f>'AT-8A_Hon_CCH_UPry'!D16</f>
        <v>1602</v>
      </c>
      <c r="AC11" s="474">
        <f>'AT-30_Cook-cum-Helper'!I17</f>
        <v>1602</v>
      </c>
      <c r="AD11" s="474">
        <f>'AT11A_KS-District wise'!C18</f>
        <v>1674</v>
      </c>
      <c r="AE11" s="474">
        <f>'AT11A_KS-District wise'!F18</f>
        <v>1680</v>
      </c>
      <c r="AF11" s="474">
        <f>'AT11A_KS-District wise'!H18</f>
        <v>0</v>
      </c>
      <c r="AG11" s="474">
        <f>'AT11A_KS-District wise'!N18</f>
        <v>0</v>
      </c>
      <c r="AH11" s="474">
        <f>AT_28_RqmtKitchen!AB16+AT_28_RqmtKitchen!AD16+AT_28_RqmtKitchen!AE16</f>
        <v>3</v>
      </c>
      <c r="AI11" s="616">
        <f t="shared" si="25"/>
        <v>2.14</v>
      </c>
      <c r="AJ11" s="474">
        <f>'AT12_KD-New-Districtwise'!C17</f>
        <v>2594</v>
      </c>
      <c r="AK11" s="474">
        <f>'AT12_KD-New-Districtwise'!E17</f>
        <v>2594</v>
      </c>
      <c r="AL11" s="474">
        <f>'AT12_KD-New-Districtwise'!G17</f>
        <v>0</v>
      </c>
      <c r="AM11" s="474">
        <f>'AT12_KD-New-Districtwise'!M17</f>
        <v>0</v>
      </c>
      <c r="AN11" s="617">
        <f>AT_29KD!S17</f>
        <v>0</v>
      </c>
      <c r="AO11" s="476">
        <f>AT_29KD!T17</f>
        <v>0</v>
      </c>
      <c r="AP11" s="474">
        <f>'AT12A_KD-Replace-Districtwise'!C17</f>
        <v>2452</v>
      </c>
      <c r="AQ11" s="474">
        <f>'AT12A_KD-Replace-Districtwise'!E17</f>
        <v>2368</v>
      </c>
      <c r="AR11" s="474">
        <f>'AT12A_KD-Replace-Districtwise'!G17</f>
        <v>0</v>
      </c>
      <c r="AS11" s="474">
        <f>'AT12A_KD-Replace-Districtwise'!M17</f>
        <v>0</v>
      </c>
      <c r="AT11" s="617">
        <f>AT_29A_KD!S17</f>
        <v>932</v>
      </c>
      <c r="AU11" s="476">
        <f>AT_29A_KD!T17</f>
        <v>93.11999999999999</v>
      </c>
    </row>
    <row r="12" spans="1:47">
      <c r="A12" s="469">
        <f>AT3A_Schools_PS!A17</f>
        <v>8</v>
      </c>
      <c r="B12" s="470" t="str">
        <f>AT3A_Schools_PS!B17</f>
        <v>08-BAGHPAT</v>
      </c>
      <c r="C12" s="472">
        <f>'AT4_enrolment vs availed_PY'!H17</f>
        <v>59504</v>
      </c>
      <c r="D12" s="472">
        <f>T5_PLAN_vs_PRFM_PS!D17</f>
        <v>35942</v>
      </c>
      <c r="E12" s="472">
        <f>T5_PLAN_vs_PRFM_PS!J17</f>
        <v>34545</v>
      </c>
      <c r="F12" s="472">
        <f>AT27_Req_FG_Pry!H17</f>
        <v>35912</v>
      </c>
      <c r="G12" s="472">
        <f>'AT4A_enrolment vs availed_UPY'!H17-'AT4A_enrolment vs availed_UPY'!F17</f>
        <v>33744</v>
      </c>
      <c r="H12" s="472">
        <f>T5A_PLAN_vs_PRFM_UPS!D17</f>
        <v>22054</v>
      </c>
      <c r="I12" s="472">
        <f>T5A_PLAN_vs_PRFM_UPS!J17</f>
        <v>19380</v>
      </c>
      <c r="J12" s="472">
        <f>AT27A_Req_FG_UPry!H17</f>
        <v>21264</v>
      </c>
      <c r="K12" s="472">
        <f>'AT4A_enrolment vs availed_UPY'!F17</f>
        <v>0</v>
      </c>
      <c r="L12" s="472">
        <f>T5B_PLAN_vs_PRFM_NCLP!D17</f>
        <v>0</v>
      </c>
      <c r="M12" s="472">
        <f>T5B_PLAN_vs_PRFM_NCLP!J17</f>
        <v>0</v>
      </c>
      <c r="N12" s="472">
        <f t="shared" si="24"/>
        <v>0</v>
      </c>
      <c r="O12" s="474">
        <f>T5_PLAN_vs_PRFM_PS!E17</f>
        <v>244</v>
      </c>
      <c r="P12" s="474">
        <f>T5_PLAN_vs_PRFM_PS!I17</f>
        <v>236</v>
      </c>
      <c r="Q12" s="474">
        <f>AT27_Req_FG_Pry!I17</f>
        <v>253</v>
      </c>
      <c r="R12" s="474">
        <f>T5A_PLAN_vs_PRFM_UPS!E17</f>
        <v>244</v>
      </c>
      <c r="S12" s="474">
        <f>T5A_PLAN_vs_PRFM_UPS!I17</f>
        <v>236</v>
      </c>
      <c r="T12" s="474">
        <f>AT27A_Req_FG_UPry!I17</f>
        <v>253</v>
      </c>
      <c r="U12" s="474">
        <f>T5B_PLAN_vs_PRFM_NCLP!E17</f>
        <v>309</v>
      </c>
      <c r="V12" s="474">
        <f>T5B_PLAN_vs_PRFM_NCLP!I17</f>
        <v>0</v>
      </c>
      <c r="W12" s="474">
        <f>AT27B_Req_FG_NCLP!D17</f>
        <v>312</v>
      </c>
      <c r="X12" s="474">
        <f>'AT-8_Hon_CCH_Pry'!C17</f>
        <v>1255</v>
      </c>
      <c r="Y12" s="474">
        <f>'AT-8_Hon_CCH_Pry'!D17</f>
        <v>1255</v>
      </c>
      <c r="Z12" s="474">
        <f>'AT-30_Cook-cum-Helper'!E18+'AT-30_Cook-cum-Helper'!L18</f>
        <v>1257</v>
      </c>
      <c r="AA12" s="474">
        <f>'AT-8A_Hon_CCH_UPry'!C17</f>
        <v>511</v>
      </c>
      <c r="AB12" s="474">
        <f>'AT-8A_Hon_CCH_UPry'!D17</f>
        <v>452</v>
      </c>
      <c r="AC12" s="474">
        <f>'AT-30_Cook-cum-Helper'!I18</f>
        <v>452</v>
      </c>
      <c r="AD12" s="474">
        <f>'AT11A_KS-District wise'!C19</f>
        <v>586</v>
      </c>
      <c r="AE12" s="474">
        <f>'AT11A_KS-District wise'!F19</f>
        <v>539</v>
      </c>
      <c r="AF12" s="474">
        <f>'AT11A_KS-District wise'!H19</f>
        <v>0</v>
      </c>
      <c r="AG12" s="474">
        <f>'AT11A_KS-District wise'!N19</f>
        <v>0</v>
      </c>
      <c r="AH12" s="474">
        <f>AT_28_RqmtKitchen!AB17+AT_28_RqmtKitchen!AD17+AT_28_RqmtKitchen!AE17</f>
        <v>0</v>
      </c>
      <c r="AI12" s="616">
        <f t="shared" si="25"/>
        <v>0</v>
      </c>
      <c r="AJ12" s="474">
        <f>'AT12_KD-New-Districtwise'!C18</f>
        <v>773</v>
      </c>
      <c r="AK12" s="474">
        <f>'AT12_KD-New-Districtwise'!E18</f>
        <v>773</v>
      </c>
      <c r="AL12" s="474">
        <f>'AT12_KD-New-Districtwise'!G18</f>
        <v>0</v>
      </c>
      <c r="AM12" s="474">
        <f>'AT12_KD-New-Districtwise'!M18</f>
        <v>0</v>
      </c>
      <c r="AN12" s="617">
        <f>AT_29KD!S18</f>
        <v>0</v>
      </c>
      <c r="AO12" s="476">
        <f>AT_29KD!T18</f>
        <v>0</v>
      </c>
      <c r="AP12" s="474">
        <f>'AT12A_KD-Replace-Districtwise'!C18</f>
        <v>654</v>
      </c>
      <c r="AQ12" s="474">
        <f>'AT12A_KD-Replace-Districtwise'!E18</f>
        <v>654</v>
      </c>
      <c r="AR12" s="474">
        <f>'AT12A_KD-Replace-Districtwise'!G18</f>
        <v>0</v>
      </c>
      <c r="AS12" s="474">
        <f>'AT12A_KD-Replace-Districtwise'!M18</f>
        <v>0</v>
      </c>
      <c r="AT12" s="617">
        <f>AT_29A_KD!S18</f>
        <v>257</v>
      </c>
      <c r="AU12" s="476">
        <f>AT_29A_KD!T18</f>
        <v>23.1</v>
      </c>
    </row>
    <row r="13" spans="1:47">
      <c r="A13" s="469">
        <f>AT3A_Schools_PS!A18</f>
        <v>9</v>
      </c>
      <c r="B13" s="470" t="str">
        <f>AT3A_Schools_PS!B18</f>
        <v>09-BAHRAICH</v>
      </c>
      <c r="C13" s="472">
        <f>'AT4_enrolment vs availed_PY'!H18</f>
        <v>357525</v>
      </c>
      <c r="D13" s="472">
        <f>T5_PLAN_vs_PRFM_PS!D18</f>
        <v>214453</v>
      </c>
      <c r="E13" s="472">
        <f>T5_PLAN_vs_PRFM_PS!J18</f>
        <v>199833</v>
      </c>
      <c r="F13" s="472">
        <f>AT27_Req_FG_Pry!H18</f>
        <v>210329</v>
      </c>
      <c r="G13" s="472">
        <f>'AT4A_enrolment vs availed_UPY'!H18-'AT4A_enrolment vs availed_UPY'!F18</f>
        <v>125684</v>
      </c>
      <c r="H13" s="472">
        <f>T5A_PLAN_vs_PRFM_UPS!D18</f>
        <v>64109</v>
      </c>
      <c r="I13" s="472">
        <f>T5A_PLAN_vs_PRFM_UPS!J18</f>
        <v>64487</v>
      </c>
      <c r="J13" s="472">
        <f>AT27A_Req_FG_UPry!H18</f>
        <v>69527</v>
      </c>
      <c r="K13" s="472">
        <f>'AT4A_enrolment vs availed_UPY'!F18</f>
        <v>0</v>
      </c>
      <c r="L13" s="472">
        <f>T5B_PLAN_vs_PRFM_NCLP!D18</f>
        <v>0</v>
      </c>
      <c r="M13" s="472">
        <f>T5B_PLAN_vs_PRFM_NCLP!J18</f>
        <v>0</v>
      </c>
      <c r="N13" s="472">
        <f t="shared" si="24"/>
        <v>0</v>
      </c>
      <c r="O13" s="474">
        <f>T5_PLAN_vs_PRFM_PS!E18</f>
        <v>244</v>
      </c>
      <c r="P13" s="474">
        <f>T5_PLAN_vs_PRFM_PS!I18</f>
        <v>235</v>
      </c>
      <c r="Q13" s="474">
        <f>AT27_Req_FG_Pry!I18</f>
        <v>253</v>
      </c>
      <c r="R13" s="474">
        <f>T5A_PLAN_vs_PRFM_UPS!E18</f>
        <v>244</v>
      </c>
      <c r="S13" s="474">
        <f>T5A_PLAN_vs_PRFM_UPS!I18</f>
        <v>234</v>
      </c>
      <c r="T13" s="474">
        <f>AT27A_Req_FG_UPry!I18</f>
        <v>253</v>
      </c>
      <c r="U13" s="474">
        <f>T5B_PLAN_vs_PRFM_NCLP!E18</f>
        <v>309</v>
      </c>
      <c r="V13" s="474">
        <f>T5B_PLAN_vs_PRFM_NCLP!I18</f>
        <v>0</v>
      </c>
      <c r="W13" s="474">
        <f>AT27B_Req_FG_NCLP!D18</f>
        <v>312</v>
      </c>
      <c r="X13" s="474">
        <f>'AT-8_Hon_CCH_Pry'!C18</f>
        <v>7479</v>
      </c>
      <c r="Y13" s="474">
        <f>'AT-8_Hon_CCH_Pry'!D18</f>
        <v>7249</v>
      </c>
      <c r="Z13" s="474">
        <f>'AT-30_Cook-cum-Helper'!E19+'AT-30_Cook-cum-Helper'!L19</f>
        <v>7249</v>
      </c>
      <c r="AA13" s="474">
        <f>'AT-8A_Hon_CCH_UPry'!C18</f>
        <v>2565</v>
      </c>
      <c r="AB13" s="474">
        <f>'AT-8A_Hon_CCH_UPry'!D18</f>
        <v>2601</v>
      </c>
      <c r="AC13" s="474">
        <f>'AT-30_Cook-cum-Helper'!I19</f>
        <v>2601</v>
      </c>
      <c r="AD13" s="474">
        <f>'AT11A_KS-District wise'!C20</f>
        <v>2503</v>
      </c>
      <c r="AE13" s="474">
        <f>'AT11A_KS-District wise'!F20</f>
        <v>2503</v>
      </c>
      <c r="AF13" s="474">
        <f>'AT11A_KS-District wise'!H20</f>
        <v>0</v>
      </c>
      <c r="AG13" s="474">
        <f>'AT11A_KS-District wise'!N20</f>
        <v>0</v>
      </c>
      <c r="AH13" s="474">
        <f>AT_28_RqmtKitchen!AB18+AT_28_RqmtKitchen!AD18+AT_28_RqmtKitchen!AE18</f>
        <v>2</v>
      </c>
      <c r="AI13" s="616">
        <f t="shared" si="25"/>
        <v>1.43</v>
      </c>
      <c r="AJ13" s="474">
        <f>'AT12_KD-New-Districtwise'!C19</f>
        <v>3736</v>
      </c>
      <c r="AK13" s="474">
        <f>'AT12_KD-New-Districtwise'!E19</f>
        <v>3515</v>
      </c>
      <c r="AL13" s="474">
        <f>'AT12_KD-New-Districtwise'!G19</f>
        <v>0</v>
      </c>
      <c r="AM13" s="474">
        <f>'AT12_KD-New-Districtwise'!M19</f>
        <v>0</v>
      </c>
      <c r="AN13" s="617">
        <f>AT_29KD!S19</f>
        <v>0</v>
      </c>
      <c r="AO13" s="476">
        <f>AT_29KD!T19</f>
        <v>0</v>
      </c>
      <c r="AP13" s="474">
        <f>'AT12A_KD-Replace-Districtwise'!C19</f>
        <v>3115</v>
      </c>
      <c r="AQ13" s="474">
        <f>'AT12A_KD-Replace-Districtwise'!E19</f>
        <v>2441</v>
      </c>
      <c r="AR13" s="474">
        <f>'AT12A_KD-Replace-Districtwise'!G19</f>
        <v>0</v>
      </c>
      <c r="AS13" s="474">
        <f>'AT12A_KD-Replace-Districtwise'!M19</f>
        <v>0</v>
      </c>
      <c r="AT13" s="617">
        <f>AT_29A_KD!S19</f>
        <v>1307</v>
      </c>
      <c r="AU13" s="476">
        <f>AT_29A_KD!T19</f>
        <v>130.68</v>
      </c>
    </row>
    <row r="14" spans="1:47">
      <c r="A14" s="469">
        <f>AT3A_Schools_PS!A19</f>
        <v>10</v>
      </c>
      <c r="B14" s="470" t="str">
        <f>AT3A_Schools_PS!B19</f>
        <v>10-BALLIA</v>
      </c>
      <c r="C14" s="472">
        <f>'AT4_enrolment vs availed_PY'!H19</f>
        <v>222673</v>
      </c>
      <c r="D14" s="472">
        <f>T5_PLAN_vs_PRFM_PS!D19</f>
        <v>132607</v>
      </c>
      <c r="E14" s="472">
        <f>T5_PLAN_vs_PRFM_PS!J19</f>
        <v>134201</v>
      </c>
      <c r="F14" s="472">
        <f>AT27_Req_FG_Pry!H19</f>
        <v>133357</v>
      </c>
      <c r="G14" s="472">
        <f>'AT4A_enrolment vs availed_UPY'!H19-'AT4A_enrolment vs availed_UPY'!F19</f>
        <v>84032</v>
      </c>
      <c r="H14" s="472">
        <f>T5A_PLAN_vs_PRFM_UPS!D19</f>
        <v>50802</v>
      </c>
      <c r="I14" s="472">
        <f>T5A_PLAN_vs_PRFM_UPS!J19</f>
        <v>50549</v>
      </c>
      <c r="J14" s="472">
        <f>AT27A_Req_FG_UPry!H19</f>
        <v>49619</v>
      </c>
      <c r="K14" s="472">
        <f>'AT4A_enrolment vs availed_UPY'!F19</f>
        <v>0</v>
      </c>
      <c r="L14" s="472">
        <f>T5B_PLAN_vs_PRFM_NCLP!D19</f>
        <v>0</v>
      </c>
      <c r="M14" s="472">
        <f>T5B_PLAN_vs_PRFM_NCLP!J19</f>
        <v>0</v>
      </c>
      <c r="N14" s="472">
        <f t="shared" si="24"/>
        <v>0</v>
      </c>
      <c r="O14" s="474">
        <f>T5_PLAN_vs_PRFM_PS!E19</f>
        <v>244</v>
      </c>
      <c r="P14" s="474">
        <f>T5_PLAN_vs_PRFM_PS!I19</f>
        <v>243</v>
      </c>
      <c r="Q14" s="474">
        <f>AT27_Req_FG_Pry!I19</f>
        <v>253</v>
      </c>
      <c r="R14" s="474">
        <f>T5A_PLAN_vs_PRFM_UPS!E19</f>
        <v>244</v>
      </c>
      <c r="S14" s="474">
        <f>T5A_PLAN_vs_PRFM_UPS!I19</f>
        <v>243</v>
      </c>
      <c r="T14" s="474">
        <f>AT27A_Req_FG_UPry!I19</f>
        <v>253</v>
      </c>
      <c r="U14" s="474">
        <f>T5B_PLAN_vs_PRFM_NCLP!E19</f>
        <v>309</v>
      </c>
      <c r="V14" s="474">
        <f>T5B_PLAN_vs_PRFM_NCLP!I19</f>
        <v>0</v>
      </c>
      <c r="W14" s="474">
        <f>AT27B_Req_FG_NCLP!D19</f>
        <v>312</v>
      </c>
      <c r="X14" s="474">
        <f>'AT-8_Hon_CCH_Pry'!C19</f>
        <v>5476</v>
      </c>
      <c r="Y14" s="474">
        <f>'AT-8_Hon_CCH_Pry'!D19</f>
        <v>5429</v>
      </c>
      <c r="Z14" s="474">
        <f>'AT-30_Cook-cum-Helper'!E20+'AT-30_Cook-cum-Helper'!L20</f>
        <v>5488</v>
      </c>
      <c r="AA14" s="474">
        <f>'AT-8A_Hon_CCH_UPry'!C19</f>
        <v>1871</v>
      </c>
      <c r="AB14" s="474">
        <f>'AT-8A_Hon_CCH_UPry'!D19</f>
        <v>1877</v>
      </c>
      <c r="AC14" s="474">
        <f>'AT-30_Cook-cum-Helper'!I20</f>
        <v>1877</v>
      </c>
      <c r="AD14" s="474">
        <f>'AT11A_KS-District wise'!C21</f>
        <v>1942</v>
      </c>
      <c r="AE14" s="474">
        <f>'AT11A_KS-District wise'!F21</f>
        <v>1942</v>
      </c>
      <c r="AF14" s="474">
        <f>'AT11A_KS-District wise'!H21</f>
        <v>0</v>
      </c>
      <c r="AG14" s="474">
        <f>'AT11A_KS-District wise'!N21</f>
        <v>0</v>
      </c>
      <c r="AH14" s="474">
        <f>AT_28_RqmtKitchen!AB19+AT_28_RqmtKitchen!AD19+AT_28_RqmtKitchen!AE19</f>
        <v>0</v>
      </c>
      <c r="AI14" s="616">
        <f t="shared" si="25"/>
        <v>0</v>
      </c>
      <c r="AJ14" s="474">
        <f>'AT12_KD-New-Districtwise'!C20</f>
        <v>3183</v>
      </c>
      <c r="AK14" s="474">
        <f>'AT12_KD-New-Districtwise'!E20</f>
        <v>3119</v>
      </c>
      <c r="AL14" s="474">
        <f>'AT12_KD-New-Districtwise'!G20</f>
        <v>0</v>
      </c>
      <c r="AM14" s="474">
        <f>'AT12_KD-New-Districtwise'!M20</f>
        <v>0</v>
      </c>
      <c r="AN14" s="617">
        <f>AT_29KD!S20</f>
        <v>0</v>
      </c>
      <c r="AO14" s="476">
        <f>AT_29KD!T20</f>
        <v>0</v>
      </c>
      <c r="AP14" s="474">
        <f>'AT12A_KD-Replace-Districtwise'!C20</f>
        <v>2437</v>
      </c>
      <c r="AQ14" s="474">
        <f>'AT12A_KD-Replace-Districtwise'!E20</f>
        <v>2437</v>
      </c>
      <c r="AR14" s="474">
        <f>'AT12A_KD-Replace-Districtwise'!G20</f>
        <v>0</v>
      </c>
      <c r="AS14" s="474">
        <f>'AT12A_KD-Replace-Districtwise'!M20</f>
        <v>0</v>
      </c>
      <c r="AT14" s="617">
        <f>AT_29A_KD!S20</f>
        <v>1012</v>
      </c>
      <c r="AU14" s="476">
        <f>AT_29A_KD!T20</f>
        <v>93.75</v>
      </c>
    </row>
    <row r="15" spans="1:47">
      <c r="A15" s="469">
        <f>AT3A_Schools_PS!A20</f>
        <v>11</v>
      </c>
      <c r="B15" s="470" t="str">
        <f>AT3A_Schools_PS!B20</f>
        <v>11-BALRAMPUR</v>
      </c>
      <c r="C15" s="472">
        <f>'AT4_enrolment vs availed_PY'!H20</f>
        <v>198990</v>
      </c>
      <c r="D15" s="472">
        <f>T5_PLAN_vs_PRFM_PS!D20</f>
        <v>129759</v>
      </c>
      <c r="E15" s="472">
        <f>T5_PLAN_vs_PRFM_PS!J20</f>
        <v>120948</v>
      </c>
      <c r="F15" s="472">
        <f>AT27_Req_FG_Pry!H20</f>
        <v>131683</v>
      </c>
      <c r="G15" s="472">
        <f>'AT4A_enrolment vs availed_UPY'!H20-'AT4A_enrolment vs availed_UPY'!F20</f>
        <v>63154</v>
      </c>
      <c r="H15" s="472">
        <f>T5A_PLAN_vs_PRFM_UPS!D20</f>
        <v>34661</v>
      </c>
      <c r="I15" s="472">
        <f>T5A_PLAN_vs_PRFM_UPS!J20</f>
        <v>34833</v>
      </c>
      <c r="J15" s="472">
        <f>AT27A_Req_FG_UPry!H20</f>
        <v>37147</v>
      </c>
      <c r="K15" s="472">
        <f>'AT4A_enrolment vs availed_UPY'!F20</f>
        <v>352</v>
      </c>
      <c r="L15" s="472">
        <f>T5B_PLAN_vs_PRFM_NCLP!D20</f>
        <v>0</v>
      </c>
      <c r="M15" s="472">
        <f>T5B_PLAN_vs_PRFM_NCLP!J20</f>
        <v>196</v>
      </c>
      <c r="N15" s="472">
        <f t="shared" si="24"/>
        <v>352</v>
      </c>
      <c r="O15" s="474">
        <f>T5_PLAN_vs_PRFM_PS!E20</f>
        <v>244</v>
      </c>
      <c r="P15" s="474">
        <f>T5_PLAN_vs_PRFM_PS!I20</f>
        <v>246</v>
      </c>
      <c r="Q15" s="474">
        <f>AT27_Req_FG_Pry!I20</f>
        <v>253</v>
      </c>
      <c r="R15" s="474">
        <f>T5A_PLAN_vs_PRFM_UPS!E20</f>
        <v>244</v>
      </c>
      <c r="S15" s="474">
        <f>T5A_PLAN_vs_PRFM_UPS!I20</f>
        <v>244</v>
      </c>
      <c r="T15" s="474">
        <f>AT27A_Req_FG_UPry!I20</f>
        <v>253</v>
      </c>
      <c r="U15" s="474">
        <f>T5B_PLAN_vs_PRFM_NCLP!E20</f>
        <v>309</v>
      </c>
      <c r="V15" s="474">
        <f>T5B_PLAN_vs_PRFM_NCLP!I20</f>
        <v>244</v>
      </c>
      <c r="W15" s="474">
        <f>AT27B_Req_FG_NCLP!D20</f>
        <v>312</v>
      </c>
      <c r="X15" s="474">
        <f>'AT-8_Hon_CCH_Pry'!C20</f>
        <v>3588</v>
      </c>
      <c r="Y15" s="474">
        <f>'AT-8_Hon_CCH_Pry'!D20</f>
        <v>3621</v>
      </c>
      <c r="Z15" s="474">
        <f>'AT-30_Cook-cum-Helper'!E21+'AT-30_Cook-cum-Helper'!L21</f>
        <v>3621</v>
      </c>
      <c r="AA15" s="474">
        <f>'AT-8A_Hon_CCH_UPry'!C20</f>
        <v>1283</v>
      </c>
      <c r="AB15" s="474">
        <f>'AT-8A_Hon_CCH_UPry'!D20</f>
        <v>1309</v>
      </c>
      <c r="AC15" s="474">
        <f>'AT-30_Cook-cum-Helper'!I21</f>
        <v>1309</v>
      </c>
      <c r="AD15" s="474">
        <f>'AT11A_KS-District wise'!C22</f>
        <v>1443</v>
      </c>
      <c r="AE15" s="474">
        <f>'AT11A_KS-District wise'!F22</f>
        <v>1443</v>
      </c>
      <c r="AF15" s="474">
        <f>'AT11A_KS-District wise'!H22</f>
        <v>0</v>
      </c>
      <c r="AG15" s="474">
        <f>'AT11A_KS-District wise'!N22</f>
        <v>0</v>
      </c>
      <c r="AH15" s="474">
        <f>AT_28_RqmtKitchen!AB20+AT_28_RqmtKitchen!AD20+AT_28_RqmtKitchen!AE20</f>
        <v>0</v>
      </c>
      <c r="AI15" s="616">
        <f t="shared" si="25"/>
        <v>0</v>
      </c>
      <c r="AJ15" s="474">
        <f>'AT12_KD-New-Districtwise'!C21</f>
        <v>2644</v>
      </c>
      <c r="AK15" s="474">
        <f>'AT12_KD-New-Districtwise'!E21</f>
        <v>2298</v>
      </c>
      <c r="AL15" s="474">
        <f>'AT12_KD-New-Districtwise'!G21</f>
        <v>0</v>
      </c>
      <c r="AM15" s="474">
        <f>'AT12_KD-New-Districtwise'!M21</f>
        <v>0</v>
      </c>
      <c r="AN15" s="617">
        <f>AT_29KD!S21</f>
        <v>0</v>
      </c>
      <c r="AO15" s="476">
        <f>AT_29KD!T21</f>
        <v>0</v>
      </c>
      <c r="AP15" s="474">
        <f>'AT12A_KD-Replace-Districtwise'!C21</f>
        <v>1848</v>
      </c>
      <c r="AQ15" s="474">
        <f>'AT12A_KD-Replace-Districtwise'!E21</f>
        <v>328</v>
      </c>
      <c r="AR15" s="474">
        <f>'AT12A_KD-Replace-Districtwise'!G21</f>
        <v>0</v>
      </c>
      <c r="AS15" s="474">
        <f>'AT12A_KD-Replace-Districtwise'!M21</f>
        <v>0</v>
      </c>
      <c r="AT15" s="617">
        <f>AT_29A_KD!S21</f>
        <v>841</v>
      </c>
      <c r="AU15" s="476">
        <f>AT_29A_KD!T21</f>
        <v>79.650000000000006</v>
      </c>
    </row>
    <row r="16" spans="1:47">
      <c r="A16" s="469">
        <f>AT3A_Schools_PS!A21</f>
        <v>12</v>
      </c>
      <c r="B16" s="470" t="str">
        <f>AT3A_Schools_PS!B21</f>
        <v>12-BANDA</v>
      </c>
      <c r="C16" s="472">
        <f>'AT4_enrolment vs availed_PY'!H21</f>
        <v>156373</v>
      </c>
      <c r="D16" s="472">
        <f>T5_PLAN_vs_PRFM_PS!D21</f>
        <v>101378</v>
      </c>
      <c r="E16" s="472">
        <f>T5_PLAN_vs_PRFM_PS!J21</f>
        <v>93321</v>
      </c>
      <c r="F16" s="472">
        <f>AT27_Req_FG_Pry!H21</f>
        <v>99455</v>
      </c>
      <c r="G16" s="472">
        <f>'AT4A_enrolment vs availed_UPY'!H21-'AT4A_enrolment vs availed_UPY'!F21</f>
        <v>80067</v>
      </c>
      <c r="H16" s="472">
        <f>T5A_PLAN_vs_PRFM_UPS!D21</f>
        <v>47173</v>
      </c>
      <c r="I16" s="472">
        <f>T5A_PLAN_vs_PRFM_UPS!J21</f>
        <v>45769</v>
      </c>
      <c r="J16" s="472">
        <f>AT27A_Req_FG_UPry!H21</f>
        <v>49090</v>
      </c>
      <c r="K16" s="472">
        <f>'AT4A_enrolment vs availed_UPY'!F21</f>
        <v>0</v>
      </c>
      <c r="L16" s="472">
        <f>T5B_PLAN_vs_PRFM_NCLP!D21</f>
        <v>0</v>
      </c>
      <c r="M16" s="472">
        <f>T5B_PLAN_vs_PRFM_NCLP!J21</f>
        <v>0</v>
      </c>
      <c r="N16" s="472">
        <f t="shared" si="24"/>
        <v>0</v>
      </c>
      <c r="O16" s="474">
        <f>T5_PLAN_vs_PRFM_PS!E21</f>
        <v>244</v>
      </c>
      <c r="P16" s="474">
        <f>T5_PLAN_vs_PRFM_PS!I21</f>
        <v>247</v>
      </c>
      <c r="Q16" s="474">
        <f>AT27_Req_FG_Pry!I21</f>
        <v>253</v>
      </c>
      <c r="R16" s="474">
        <f>T5A_PLAN_vs_PRFM_UPS!E21</f>
        <v>244</v>
      </c>
      <c r="S16" s="474">
        <f>T5A_PLAN_vs_PRFM_UPS!I21</f>
        <v>247</v>
      </c>
      <c r="T16" s="474">
        <f>AT27A_Req_FG_UPry!I21</f>
        <v>253</v>
      </c>
      <c r="U16" s="474">
        <f>T5B_PLAN_vs_PRFM_NCLP!E21</f>
        <v>309</v>
      </c>
      <c r="V16" s="474">
        <f>T5B_PLAN_vs_PRFM_NCLP!I21</f>
        <v>0</v>
      </c>
      <c r="W16" s="474">
        <f>AT27B_Req_FG_NCLP!D21</f>
        <v>312</v>
      </c>
      <c r="X16" s="474">
        <f>'AT-8_Hon_CCH_Pry'!C21</f>
        <v>3588</v>
      </c>
      <c r="Y16" s="474">
        <f>'AT-8_Hon_CCH_Pry'!D21</f>
        <v>3513</v>
      </c>
      <c r="Z16" s="474">
        <f>'AT-30_Cook-cum-Helper'!E22+'AT-30_Cook-cum-Helper'!L22</f>
        <v>3513</v>
      </c>
      <c r="AA16" s="474">
        <f>'AT-8A_Hon_CCH_UPry'!C21</f>
        <v>1781</v>
      </c>
      <c r="AB16" s="474">
        <f>'AT-8A_Hon_CCH_UPry'!D21</f>
        <v>1773</v>
      </c>
      <c r="AC16" s="474">
        <f>'AT-30_Cook-cum-Helper'!I22</f>
        <v>1773</v>
      </c>
      <c r="AD16" s="474">
        <f>'AT11A_KS-District wise'!C23</f>
        <v>1772</v>
      </c>
      <c r="AE16" s="474">
        <f>'AT11A_KS-District wise'!F23</f>
        <v>1772</v>
      </c>
      <c r="AF16" s="474">
        <f>'AT11A_KS-District wise'!H23</f>
        <v>0</v>
      </c>
      <c r="AG16" s="474">
        <f>'AT11A_KS-District wise'!N23</f>
        <v>0</v>
      </c>
      <c r="AH16" s="474">
        <f>AT_28_RqmtKitchen!AB21+AT_28_RqmtKitchen!AD21+AT_28_RqmtKitchen!AE21</f>
        <v>0</v>
      </c>
      <c r="AI16" s="616">
        <f t="shared" si="25"/>
        <v>0</v>
      </c>
      <c r="AJ16" s="474">
        <f>'AT12_KD-New-Districtwise'!C22</f>
        <v>2142</v>
      </c>
      <c r="AK16" s="474">
        <f>'AT12_KD-New-Districtwise'!E22</f>
        <v>2142</v>
      </c>
      <c r="AL16" s="474">
        <f>'AT12_KD-New-Districtwise'!G22</f>
        <v>0</v>
      </c>
      <c r="AM16" s="474">
        <f>'AT12_KD-New-Districtwise'!M22</f>
        <v>0</v>
      </c>
      <c r="AN16" s="617">
        <f>AT_29KD!S22</f>
        <v>0</v>
      </c>
      <c r="AO16" s="476">
        <f>AT_29KD!T22</f>
        <v>0</v>
      </c>
      <c r="AP16" s="474">
        <f>'AT12A_KD-Replace-Districtwise'!C22</f>
        <v>1934</v>
      </c>
      <c r="AQ16" s="474">
        <f>'AT12A_KD-Replace-Districtwise'!E22</f>
        <v>1908</v>
      </c>
      <c r="AR16" s="474">
        <f>'AT12A_KD-Replace-Districtwise'!G22</f>
        <v>0</v>
      </c>
      <c r="AS16" s="474">
        <f>'AT12A_KD-Replace-Districtwise'!M22</f>
        <v>0</v>
      </c>
      <c r="AT16" s="617">
        <f>AT_29A_KD!S22</f>
        <v>774</v>
      </c>
      <c r="AU16" s="476">
        <f>AT_29A_KD!T22</f>
        <v>72.12</v>
      </c>
    </row>
    <row r="17" spans="1:47">
      <c r="A17" s="469">
        <f>AT3A_Schools_PS!A22</f>
        <v>13</v>
      </c>
      <c r="B17" s="470" t="str">
        <f>AT3A_Schools_PS!B22</f>
        <v>13-BARABANKI</v>
      </c>
      <c r="C17" s="472">
        <f>'AT4_enrolment vs availed_PY'!H22</f>
        <v>251732</v>
      </c>
      <c r="D17" s="472">
        <f>T5_PLAN_vs_PRFM_PS!D22</f>
        <v>143674</v>
      </c>
      <c r="E17" s="472">
        <f>T5_PLAN_vs_PRFM_PS!J22</f>
        <v>130302</v>
      </c>
      <c r="F17" s="472">
        <f>AT27_Req_FG_Pry!H22</f>
        <v>130818</v>
      </c>
      <c r="G17" s="472">
        <f>'AT4A_enrolment vs availed_UPY'!H22-'AT4A_enrolment vs availed_UPY'!F22</f>
        <v>104428</v>
      </c>
      <c r="H17" s="472">
        <f>T5A_PLAN_vs_PRFM_UPS!D22</f>
        <v>52544</v>
      </c>
      <c r="I17" s="472">
        <f>T5A_PLAN_vs_PRFM_UPS!J22</f>
        <v>53408</v>
      </c>
      <c r="J17" s="472">
        <f>AT27A_Req_FG_UPry!H22</f>
        <v>52590</v>
      </c>
      <c r="K17" s="472">
        <f>'AT4A_enrolment vs availed_UPY'!F22</f>
        <v>654</v>
      </c>
      <c r="L17" s="472">
        <f>T5B_PLAN_vs_PRFM_NCLP!D22</f>
        <v>0</v>
      </c>
      <c r="M17" s="472">
        <f>T5B_PLAN_vs_PRFM_NCLP!J22</f>
        <v>0</v>
      </c>
      <c r="N17" s="472">
        <f t="shared" si="24"/>
        <v>654</v>
      </c>
      <c r="O17" s="474">
        <f>T5_PLAN_vs_PRFM_PS!E22</f>
        <v>244</v>
      </c>
      <c r="P17" s="474">
        <f>T5_PLAN_vs_PRFM_PS!I22</f>
        <v>250</v>
      </c>
      <c r="Q17" s="474">
        <f>AT27_Req_FG_Pry!I22</f>
        <v>253</v>
      </c>
      <c r="R17" s="474">
        <f>T5A_PLAN_vs_PRFM_UPS!E22</f>
        <v>244</v>
      </c>
      <c r="S17" s="474">
        <f>T5A_PLAN_vs_PRFM_UPS!I22</f>
        <v>249</v>
      </c>
      <c r="T17" s="474">
        <f>AT27A_Req_FG_UPry!I22</f>
        <v>253</v>
      </c>
      <c r="U17" s="474">
        <f>T5B_PLAN_vs_PRFM_NCLP!E22</f>
        <v>309</v>
      </c>
      <c r="V17" s="474">
        <f>T5B_PLAN_vs_PRFM_NCLP!I22</f>
        <v>0</v>
      </c>
      <c r="W17" s="474">
        <f>AT27B_Req_FG_NCLP!D22</f>
        <v>312</v>
      </c>
      <c r="X17" s="474">
        <f>'AT-8_Hon_CCH_Pry'!C22</f>
        <v>5643</v>
      </c>
      <c r="Y17" s="474">
        <f>'AT-8_Hon_CCH_Pry'!D22</f>
        <v>5596</v>
      </c>
      <c r="Z17" s="474">
        <f>'AT-30_Cook-cum-Helper'!E23+'AT-30_Cook-cum-Helper'!L23</f>
        <v>5597</v>
      </c>
      <c r="AA17" s="474">
        <f>'AT-8A_Hon_CCH_UPry'!C22</f>
        <v>2283</v>
      </c>
      <c r="AB17" s="474">
        <f>'AT-8A_Hon_CCH_UPry'!D22</f>
        <v>2283</v>
      </c>
      <c r="AC17" s="474">
        <f>'AT-30_Cook-cum-Helper'!I23</f>
        <v>2283</v>
      </c>
      <c r="AD17" s="474">
        <f>'AT11A_KS-District wise'!C24</f>
        <v>2357</v>
      </c>
      <c r="AE17" s="474">
        <f>'AT11A_KS-District wise'!F24</f>
        <v>2357</v>
      </c>
      <c r="AF17" s="474">
        <f>'AT11A_KS-District wise'!H24</f>
        <v>0</v>
      </c>
      <c r="AG17" s="474">
        <f>'AT11A_KS-District wise'!N24</f>
        <v>0</v>
      </c>
      <c r="AH17" s="474">
        <f>AT_28_RqmtKitchen!AB22+AT_28_RqmtKitchen!AD22+AT_28_RqmtKitchen!AE22</f>
        <v>4</v>
      </c>
      <c r="AI17" s="616">
        <f t="shared" si="25"/>
        <v>2.86</v>
      </c>
      <c r="AJ17" s="474">
        <f>'AT12_KD-New-Districtwise'!C23</f>
        <v>3461</v>
      </c>
      <c r="AK17" s="474">
        <f>'AT12_KD-New-Districtwise'!E23</f>
        <v>3266</v>
      </c>
      <c r="AL17" s="474">
        <f>'AT12_KD-New-Districtwise'!G23</f>
        <v>0</v>
      </c>
      <c r="AM17" s="474">
        <f>'AT12_KD-New-Districtwise'!M23</f>
        <v>0</v>
      </c>
      <c r="AN17" s="617">
        <f>AT_29KD!S23</f>
        <v>0</v>
      </c>
      <c r="AO17" s="476">
        <f>AT_29KD!T23</f>
        <v>0</v>
      </c>
      <c r="AP17" s="474">
        <f>'AT12A_KD-Replace-Districtwise'!C23</f>
        <v>2640</v>
      </c>
      <c r="AQ17" s="474">
        <f>'AT12A_KD-Replace-Districtwise'!E23</f>
        <v>2640</v>
      </c>
      <c r="AR17" s="474">
        <f>'AT12A_KD-Replace-Districtwise'!G23</f>
        <v>0</v>
      </c>
      <c r="AS17" s="474">
        <f>'AT12A_KD-Replace-Districtwise'!M23</f>
        <v>0</v>
      </c>
      <c r="AT17" s="617">
        <f>AT_29A_KD!S23</f>
        <v>1143</v>
      </c>
      <c r="AU17" s="476">
        <f>AT_29A_KD!T23</f>
        <v>107.70000000000002</v>
      </c>
    </row>
    <row r="18" spans="1:47">
      <c r="A18" s="469">
        <f>AT3A_Schools_PS!A23</f>
        <v>14</v>
      </c>
      <c r="B18" s="470" t="str">
        <f>AT3A_Schools_PS!B23</f>
        <v>14-BAREILY</v>
      </c>
      <c r="C18" s="472">
        <f>'AT4_enrolment vs availed_PY'!H23</f>
        <v>254063</v>
      </c>
      <c r="D18" s="472">
        <f>T5_PLAN_vs_PRFM_PS!D23</f>
        <v>158501</v>
      </c>
      <c r="E18" s="472">
        <f>T5_PLAN_vs_PRFM_PS!J23</f>
        <v>138940</v>
      </c>
      <c r="F18" s="472">
        <f>AT27_Req_FG_Pry!H23</f>
        <v>142853</v>
      </c>
      <c r="G18" s="472">
        <f>'AT4A_enrolment vs availed_UPY'!H23-'AT4A_enrolment vs availed_UPY'!F23</f>
        <v>109221</v>
      </c>
      <c r="H18" s="472">
        <f>T5A_PLAN_vs_PRFM_UPS!D23</f>
        <v>60398</v>
      </c>
      <c r="I18" s="472">
        <f>T5A_PLAN_vs_PRFM_UPS!J23</f>
        <v>53384</v>
      </c>
      <c r="J18" s="472">
        <f>AT27A_Req_FG_UPry!H23</f>
        <v>58796</v>
      </c>
      <c r="K18" s="472">
        <f>'AT4A_enrolment vs availed_UPY'!F23</f>
        <v>0</v>
      </c>
      <c r="L18" s="472">
        <f>T5B_PLAN_vs_PRFM_NCLP!D23</f>
        <v>0</v>
      </c>
      <c r="M18" s="472">
        <f>T5B_PLAN_vs_PRFM_NCLP!J23</f>
        <v>0</v>
      </c>
      <c r="N18" s="472">
        <f t="shared" si="24"/>
        <v>0</v>
      </c>
      <c r="O18" s="474">
        <f>T5_PLAN_vs_PRFM_PS!E23</f>
        <v>244</v>
      </c>
      <c r="P18" s="474">
        <f>T5_PLAN_vs_PRFM_PS!I23</f>
        <v>240</v>
      </c>
      <c r="Q18" s="474">
        <f>AT27_Req_FG_Pry!I23</f>
        <v>253</v>
      </c>
      <c r="R18" s="474">
        <f>T5A_PLAN_vs_PRFM_UPS!E23</f>
        <v>244</v>
      </c>
      <c r="S18" s="474">
        <f>T5A_PLAN_vs_PRFM_UPS!I23</f>
        <v>240</v>
      </c>
      <c r="T18" s="474">
        <f>AT27A_Req_FG_UPry!I23</f>
        <v>253</v>
      </c>
      <c r="U18" s="474">
        <f>T5B_PLAN_vs_PRFM_NCLP!E23</f>
        <v>309</v>
      </c>
      <c r="V18" s="474">
        <f>T5B_PLAN_vs_PRFM_NCLP!I23</f>
        <v>0</v>
      </c>
      <c r="W18" s="474">
        <f>AT27B_Req_FG_NCLP!D23</f>
        <v>312</v>
      </c>
      <c r="X18" s="474">
        <f>'AT-8_Hon_CCH_Pry'!C23</f>
        <v>4922</v>
      </c>
      <c r="Y18" s="474">
        <f>'AT-8_Hon_CCH_Pry'!D23</f>
        <v>4866</v>
      </c>
      <c r="Z18" s="474">
        <f>'AT-30_Cook-cum-Helper'!E24+'AT-30_Cook-cum-Helper'!L24</f>
        <v>4866</v>
      </c>
      <c r="AA18" s="474">
        <f>'AT-8A_Hon_CCH_UPry'!C23</f>
        <v>2210</v>
      </c>
      <c r="AB18" s="474">
        <f>'AT-8A_Hon_CCH_UPry'!D23</f>
        <v>1863</v>
      </c>
      <c r="AC18" s="474">
        <f>'AT-30_Cook-cum-Helper'!I24</f>
        <v>1863</v>
      </c>
      <c r="AD18" s="474">
        <f>'AT11A_KS-District wise'!C25</f>
        <v>2451</v>
      </c>
      <c r="AE18" s="474">
        <f>'AT11A_KS-District wise'!F25</f>
        <v>2333</v>
      </c>
      <c r="AF18" s="474">
        <f>'AT11A_KS-District wise'!H25</f>
        <v>0</v>
      </c>
      <c r="AG18" s="474">
        <f>'AT11A_KS-District wise'!N25</f>
        <v>0</v>
      </c>
      <c r="AH18" s="474">
        <f>AT_28_RqmtKitchen!AB23+AT_28_RqmtKitchen!AD23+AT_28_RqmtKitchen!AE23</f>
        <v>0</v>
      </c>
      <c r="AI18" s="616">
        <f t="shared" si="25"/>
        <v>0</v>
      </c>
      <c r="AJ18" s="474">
        <f>'AT12_KD-New-Districtwise'!C24</f>
        <v>3199</v>
      </c>
      <c r="AK18" s="474">
        <f>'AT12_KD-New-Districtwise'!E24</f>
        <v>3069</v>
      </c>
      <c r="AL18" s="474">
        <f>'AT12_KD-New-Districtwise'!G24</f>
        <v>0</v>
      </c>
      <c r="AM18" s="474">
        <f>'AT12_KD-New-Districtwise'!M24</f>
        <v>0</v>
      </c>
      <c r="AN18" s="617">
        <f>AT_29KD!S24</f>
        <v>0</v>
      </c>
      <c r="AO18" s="476">
        <f>AT_29KD!T24</f>
        <v>0</v>
      </c>
      <c r="AP18" s="474">
        <f>'AT12A_KD-Replace-Districtwise'!C24</f>
        <v>2615</v>
      </c>
      <c r="AQ18" s="474">
        <f>'AT12A_KD-Replace-Districtwise'!E24</f>
        <v>1967</v>
      </c>
      <c r="AR18" s="474">
        <f>'AT12A_KD-Replace-Districtwise'!G24</f>
        <v>0</v>
      </c>
      <c r="AS18" s="474">
        <f>'AT12A_KD-Replace-Districtwise'!M24</f>
        <v>0</v>
      </c>
      <c r="AT18" s="617">
        <f>AT_29A_KD!S24</f>
        <v>1099</v>
      </c>
      <c r="AU18" s="476">
        <f>AT_29A_KD!T24</f>
        <v>102.03</v>
      </c>
    </row>
    <row r="19" spans="1:47">
      <c r="A19" s="469">
        <f>AT3A_Schools_PS!A24</f>
        <v>15</v>
      </c>
      <c r="B19" s="470" t="str">
        <f>AT3A_Schools_PS!B24</f>
        <v>15-BASTI</v>
      </c>
      <c r="C19" s="472">
        <f>'AT4_enrolment vs availed_PY'!H24</f>
        <v>155913</v>
      </c>
      <c r="D19" s="472">
        <f>T5_PLAN_vs_PRFM_PS!D24</f>
        <v>108875</v>
      </c>
      <c r="E19" s="472">
        <f>T5_PLAN_vs_PRFM_PS!J24</f>
        <v>95232</v>
      </c>
      <c r="F19" s="472">
        <f>AT27_Req_FG_Pry!H24</f>
        <v>102307</v>
      </c>
      <c r="G19" s="472">
        <f>'AT4A_enrolment vs availed_UPY'!H24-'AT4A_enrolment vs availed_UPY'!F24</f>
        <v>80221</v>
      </c>
      <c r="H19" s="472">
        <f>T5A_PLAN_vs_PRFM_UPS!D24</f>
        <v>50384</v>
      </c>
      <c r="I19" s="472">
        <f>T5A_PLAN_vs_PRFM_UPS!J24</f>
        <v>45899</v>
      </c>
      <c r="J19" s="472">
        <f>AT27A_Req_FG_UPry!H24</f>
        <v>47861</v>
      </c>
      <c r="K19" s="472">
        <f>'AT4A_enrolment vs availed_UPY'!F24</f>
        <v>0</v>
      </c>
      <c r="L19" s="472">
        <f>T5B_PLAN_vs_PRFM_NCLP!D24</f>
        <v>0</v>
      </c>
      <c r="M19" s="472">
        <f>T5B_PLAN_vs_PRFM_NCLP!J24</f>
        <v>0</v>
      </c>
      <c r="N19" s="472">
        <f t="shared" si="24"/>
        <v>0</v>
      </c>
      <c r="O19" s="474">
        <f>T5_PLAN_vs_PRFM_PS!E24</f>
        <v>244</v>
      </c>
      <c r="P19" s="474">
        <f>T5_PLAN_vs_PRFM_PS!I24</f>
        <v>244</v>
      </c>
      <c r="Q19" s="474">
        <f>AT27_Req_FG_Pry!I24</f>
        <v>253</v>
      </c>
      <c r="R19" s="474">
        <f>T5A_PLAN_vs_PRFM_UPS!E24</f>
        <v>244</v>
      </c>
      <c r="S19" s="474">
        <f>T5A_PLAN_vs_PRFM_UPS!I24</f>
        <v>238</v>
      </c>
      <c r="T19" s="474">
        <f>AT27A_Req_FG_UPry!I24</f>
        <v>253</v>
      </c>
      <c r="U19" s="474">
        <f>T5B_PLAN_vs_PRFM_NCLP!E24</f>
        <v>309</v>
      </c>
      <c r="V19" s="474">
        <f>T5B_PLAN_vs_PRFM_NCLP!I24</f>
        <v>0</v>
      </c>
      <c r="W19" s="474">
        <f>AT27B_Req_FG_NCLP!D24</f>
        <v>312</v>
      </c>
      <c r="X19" s="474">
        <f>'AT-8_Hon_CCH_Pry'!C24</f>
        <v>3959</v>
      </c>
      <c r="Y19" s="474">
        <f>'AT-8_Hon_CCH_Pry'!D24</f>
        <v>3998</v>
      </c>
      <c r="Z19" s="474">
        <f>'AT-30_Cook-cum-Helper'!E25+'AT-30_Cook-cum-Helper'!L25</f>
        <v>3998</v>
      </c>
      <c r="AA19" s="474">
        <f>'AT-8A_Hon_CCH_UPry'!C24</f>
        <v>1819</v>
      </c>
      <c r="AB19" s="474">
        <f>'AT-8A_Hon_CCH_UPry'!D24</f>
        <v>1832</v>
      </c>
      <c r="AC19" s="474">
        <f>'AT-30_Cook-cum-Helper'!I25</f>
        <v>1832</v>
      </c>
      <c r="AD19" s="474">
        <f>'AT11A_KS-District wise'!C26</f>
        <v>1827</v>
      </c>
      <c r="AE19" s="474">
        <f>'AT11A_KS-District wise'!F26</f>
        <v>1827</v>
      </c>
      <c r="AF19" s="474">
        <f>'AT11A_KS-District wise'!H26</f>
        <v>0</v>
      </c>
      <c r="AG19" s="474">
        <f>'AT11A_KS-District wise'!N26</f>
        <v>0</v>
      </c>
      <c r="AH19" s="474">
        <f>AT_28_RqmtKitchen!AB24+AT_28_RqmtKitchen!AD24+AT_28_RqmtKitchen!AE24</f>
        <v>24</v>
      </c>
      <c r="AI19" s="616">
        <f t="shared" si="25"/>
        <v>17.14</v>
      </c>
      <c r="AJ19" s="474">
        <f>'AT12_KD-New-Districtwise'!C25</f>
        <v>2922</v>
      </c>
      <c r="AK19" s="474">
        <f>'AT12_KD-New-Districtwise'!E25</f>
        <v>2739</v>
      </c>
      <c r="AL19" s="474">
        <f>'AT12_KD-New-Districtwise'!G25</f>
        <v>0</v>
      </c>
      <c r="AM19" s="474">
        <f>'AT12_KD-New-Districtwise'!M25</f>
        <v>0</v>
      </c>
      <c r="AN19" s="617">
        <f>AT_29KD!S25</f>
        <v>0</v>
      </c>
      <c r="AO19" s="476">
        <f>AT_29KD!T25</f>
        <v>0</v>
      </c>
      <c r="AP19" s="474">
        <f>'AT12A_KD-Replace-Districtwise'!C25</f>
        <v>2124</v>
      </c>
      <c r="AQ19" s="474">
        <f>'AT12A_KD-Replace-Districtwise'!E25</f>
        <v>2124</v>
      </c>
      <c r="AR19" s="474">
        <f>'AT12A_KD-Replace-Districtwise'!G25</f>
        <v>0</v>
      </c>
      <c r="AS19" s="474">
        <f>'AT12A_KD-Replace-Districtwise'!M25</f>
        <v>0</v>
      </c>
      <c r="AT19" s="617">
        <f>AT_29A_KD!S25</f>
        <v>903</v>
      </c>
      <c r="AU19" s="476">
        <f>AT_29A_KD!T25</f>
        <v>75.900000000000006</v>
      </c>
    </row>
    <row r="20" spans="1:47">
      <c r="A20" s="469">
        <f>AT3A_Schools_PS!A25</f>
        <v>16</v>
      </c>
      <c r="B20" s="470" t="str">
        <f>AT3A_Schools_PS!B25</f>
        <v>16-BHADOHI</v>
      </c>
      <c r="C20" s="472">
        <f>'AT4_enrolment vs availed_PY'!H25</f>
        <v>109430</v>
      </c>
      <c r="D20" s="472">
        <f>T5_PLAN_vs_PRFM_PS!D25</f>
        <v>63486</v>
      </c>
      <c r="E20" s="472">
        <f>T5_PLAN_vs_PRFM_PS!J25</f>
        <v>59351</v>
      </c>
      <c r="F20" s="472">
        <f>AT27_Req_FG_Pry!H25</f>
        <v>62535</v>
      </c>
      <c r="G20" s="472">
        <f>'AT4A_enrolment vs availed_UPY'!H25-'AT4A_enrolment vs availed_UPY'!F25</f>
        <v>48464</v>
      </c>
      <c r="H20" s="472">
        <f>T5A_PLAN_vs_PRFM_UPS!D25</f>
        <v>26330</v>
      </c>
      <c r="I20" s="472">
        <f>T5A_PLAN_vs_PRFM_UPS!J25</f>
        <v>25998</v>
      </c>
      <c r="J20" s="472">
        <f>AT27A_Req_FG_UPry!H25</f>
        <v>27367</v>
      </c>
      <c r="K20" s="472">
        <f>'AT4A_enrolment vs availed_UPY'!F25</f>
        <v>0</v>
      </c>
      <c r="L20" s="472">
        <f>T5B_PLAN_vs_PRFM_NCLP!D25</f>
        <v>0</v>
      </c>
      <c r="M20" s="472">
        <f>T5B_PLAN_vs_PRFM_NCLP!J25</f>
        <v>0</v>
      </c>
      <c r="N20" s="472">
        <f t="shared" si="24"/>
        <v>0</v>
      </c>
      <c r="O20" s="474">
        <f>T5_PLAN_vs_PRFM_PS!E25</f>
        <v>244</v>
      </c>
      <c r="P20" s="474">
        <f>T5_PLAN_vs_PRFM_PS!I25</f>
        <v>240</v>
      </c>
      <c r="Q20" s="474">
        <f>AT27_Req_FG_Pry!I25</f>
        <v>253</v>
      </c>
      <c r="R20" s="474">
        <f>T5A_PLAN_vs_PRFM_UPS!E25</f>
        <v>244</v>
      </c>
      <c r="S20" s="474">
        <f>T5A_PLAN_vs_PRFM_UPS!I25</f>
        <v>240</v>
      </c>
      <c r="T20" s="474">
        <f>AT27A_Req_FG_UPry!I25</f>
        <v>253</v>
      </c>
      <c r="U20" s="474">
        <f>T5B_PLAN_vs_PRFM_NCLP!E25</f>
        <v>309</v>
      </c>
      <c r="V20" s="474">
        <f>T5B_PLAN_vs_PRFM_NCLP!I25</f>
        <v>0</v>
      </c>
      <c r="W20" s="474">
        <f>AT27B_Req_FG_NCLP!D25</f>
        <v>312</v>
      </c>
      <c r="X20" s="474">
        <f>'AT-8_Hon_CCH_Pry'!C25</f>
        <v>1995</v>
      </c>
      <c r="Y20" s="474">
        <f>'AT-8_Hon_CCH_Pry'!D25</f>
        <v>1998</v>
      </c>
      <c r="Z20" s="474">
        <f>'AT-30_Cook-cum-Helper'!E26+'AT-30_Cook-cum-Helper'!L26</f>
        <v>1998</v>
      </c>
      <c r="AA20" s="474">
        <f>'AT-8A_Hon_CCH_UPry'!C25</f>
        <v>1088</v>
      </c>
      <c r="AB20" s="474">
        <f>'AT-8A_Hon_CCH_UPry'!D25</f>
        <v>1095</v>
      </c>
      <c r="AC20" s="474">
        <f>'AT-30_Cook-cum-Helper'!I26</f>
        <v>1095</v>
      </c>
      <c r="AD20" s="474">
        <f>'AT11A_KS-District wise'!C27</f>
        <v>749</v>
      </c>
      <c r="AE20" s="474">
        <f>'AT11A_KS-District wise'!F27</f>
        <v>749</v>
      </c>
      <c r="AF20" s="474">
        <f>'AT11A_KS-District wise'!H27</f>
        <v>0</v>
      </c>
      <c r="AG20" s="474">
        <f>'AT11A_KS-District wise'!N27</f>
        <v>0</v>
      </c>
      <c r="AH20" s="474">
        <f>AT_28_RqmtKitchen!AB25+AT_28_RqmtKitchen!AD25+AT_28_RqmtKitchen!AE25</f>
        <v>0</v>
      </c>
      <c r="AI20" s="616">
        <f t="shared" si="25"/>
        <v>0</v>
      </c>
      <c r="AJ20" s="474">
        <f>'AT12_KD-New-Districtwise'!C26</f>
        <v>1238</v>
      </c>
      <c r="AK20" s="474">
        <f>'AT12_KD-New-Districtwise'!E26</f>
        <v>1148</v>
      </c>
      <c r="AL20" s="474">
        <f>'AT12_KD-New-Districtwise'!G26</f>
        <v>0</v>
      </c>
      <c r="AM20" s="474">
        <f>'AT12_KD-New-Districtwise'!M26</f>
        <v>0</v>
      </c>
      <c r="AN20" s="617">
        <f>AT_29KD!S26</f>
        <v>0</v>
      </c>
      <c r="AO20" s="476">
        <f>AT_29KD!T26</f>
        <v>0</v>
      </c>
      <c r="AP20" s="474">
        <f>'AT12A_KD-Replace-Districtwise'!C26</f>
        <v>1000</v>
      </c>
      <c r="AQ20" s="474">
        <f>'AT12A_KD-Replace-Districtwise'!E26</f>
        <v>1000</v>
      </c>
      <c r="AR20" s="474">
        <f>'AT12A_KD-Replace-Districtwise'!G26</f>
        <v>0</v>
      </c>
      <c r="AS20" s="474">
        <f>'AT12A_KD-Replace-Districtwise'!M26</f>
        <v>0</v>
      </c>
      <c r="AT20" s="617">
        <f>AT_29A_KD!S26</f>
        <v>422</v>
      </c>
      <c r="AU20" s="476">
        <f>AT_29A_KD!T26</f>
        <v>41.88</v>
      </c>
    </row>
    <row r="21" spans="1:47">
      <c r="A21" s="469">
        <f>AT3A_Schools_PS!A26</f>
        <v>17</v>
      </c>
      <c r="B21" s="470" t="str">
        <f>AT3A_Schools_PS!B26</f>
        <v>17-BIJNOUR</v>
      </c>
      <c r="C21" s="472">
        <f>'AT4_enrolment vs availed_PY'!H26</f>
        <v>136658</v>
      </c>
      <c r="D21" s="472">
        <f>T5_PLAN_vs_PRFM_PS!D26</f>
        <v>101069</v>
      </c>
      <c r="E21" s="472">
        <f>T5_PLAN_vs_PRFM_PS!J26</f>
        <v>92495</v>
      </c>
      <c r="F21" s="472">
        <f>AT27_Req_FG_Pry!H26</f>
        <v>93110</v>
      </c>
      <c r="G21" s="472">
        <f>'AT4A_enrolment vs availed_UPY'!H26-'AT4A_enrolment vs availed_UPY'!F26</f>
        <v>91960</v>
      </c>
      <c r="H21" s="472">
        <f>T5A_PLAN_vs_PRFM_UPS!D26</f>
        <v>66695</v>
      </c>
      <c r="I21" s="472">
        <f>T5A_PLAN_vs_PRFM_UPS!J26</f>
        <v>62991</v>
      </c>
      <c r="J21" s="472">
        <f>AT27A_Req_FG_UPry!H26</f>
        <v>62819</v>
      </c>
      <c r="K21" s="472">
        <f>'AT4A_enrolment vs availed_UPY'!F26</f>
        <v>0</v>
      </c>
      <c r="L21" s="472">
        <f>T5B_PLAN_vs_PRFM_NCLP!D26</f>
        <v>0</v>
      </c>
      <c r="M21" s="472">
        <f>T5B_PLAN_vs_PRFM_NCLP!J26</f>
        <v>0</v>
      </c>
      <c r="N21" s="472">
        <f t="shared" si="24"/>
        <v>0</v>
      </c>
      <c r="O21" s="474">
        <f>T5_PLAN_vs_PRFM_PS!E26</f>
        <v>244</v>
      </c>
      <c r="P21" s="474">
        <f>T5_PLAN_vs_PRFM_PS!I26</f>
        <v>242</v>
      </c>
      <c r="Q21" s="474">
        <f>AT27_Req_FG_Pry!I26</f>
        <v>253</v>
      </c>
      <c r="R21" s="474">
        <f>T5A_PLAN_vs_PRFM_UPS!E26</f>
        <v>244</v>
      </c>
      <c r="S21" s="474">
        <f>T5A_PLAN_vs_PRFM_UPS!I26</f>
        <v>242</v>
      </c>
      <c r="T21" s="474">
        <f>AT27A_Req_FG_UPry!I26</f>
        <v>253</v>
      </c>
      <c r="U21" s="474">
        <f>T5B_PLAN_vs_PRFM_NCLP!E26</f>
        <v>309</v>
      </c>
      <c r="V21" s="474">
        <f>T5B_PLAN_vs_PRFM_NCLP!I26</f>
        <v>0</v>
      </c>
      <c r="W21" s="474">
        <f>AT27B_Req_FG_NCLP!D26</f>
        <v>312</v>
      </c>
      <c r="X21" s="474">
        <f>'AT-8_Hon_CCH_Pry'!C26</f>
        <v>3896</v>
      </c>
      <c r="Y21" s="474">
        <f>'AT-8_Hon_CCH_Pry'!D26</f>
        <v>3896</v>
      </c>
      <c r="Z21" s="474">
        <f>'AT-30_Cook-cum-Helper'!E27+'AT-30_Cook-cum-Helper'!L27</f>
        <v>3896</v>
      </c>
      <c r="AA21" s="474">
        <f>'AT-8A_Hon_CCH_UPry'!C26</f>
        <v>2299</v>
      </c>
      <c r="AB21" s="474">
        <f>'AT-8A_Hon_CCH_UPry'!D26</f>
        <v>2062</v>
      </c>
      <c r="AC21" s="474">
        <f>'AT-30_Cook-cum-Helper'!I27</f>
        <v>2062</v>
      </c>
      <c r="AD21" s="474">
        <f>'AT11A_KS-District wise'!C28</f>
        <v>1047</v>
      </c>
      <c r="AE21" s="474">
        <f>'AT11A_KS-District wise'!F28</f>
        <v>1047</v>
      </c>
      <c r="AF21" s="474">
        <f>'AT11A_KS-District wise'!H28</f>
        <v>0</v>
      </c>
      <c r="AG21" s="474">
        <f>'AT11A_KS-District wise'!N28</f>
        <v>0</v>
      </c>
      <c r="AH21" s="474">
        <f>AT_28_RqmtKitchen!AB26+AT_28_RqmtKitchen!AD26+AT_28_RqmtKitchen!AE26</f>
        <v>0</v>
      </c>
      <c r="AI21" s="616">
        <f t="shared" si="25"/>
        <v>0</v>
      </c>
      <c r="AJ21" s="474">
        <f>'AT12_KD-New-Districtwise'!C27</f>
        <v>2754</v>
      </c>
      <c r="AK21" s="474">
        <f>'AT12_KD-New-Districtwise'!E27</f>
        <v>2754</v>
      </c>
      <c r="AL21" s="474">
        <f>'AT12_KD-New-Districtwise'!G27</f>
        <v>0</v>
      </c>
      <c r="AM21" s="474">
        <f>'AT12_KD-New-Districtwise'!M27</f>
        <v>0</v>
      </c>
      <c r="AN21" s="617">
        <f>AT_29KD!S27</f>
        <v>0</v>
      </c>
      <c r="AO21" s="476">
        <f>AT_29KD!T27</f>
        <v>0</v>
      </c>
      <c r="AP21" s="474">
        <f>'AT12A_KD-Replace-Districtwise'!C27</f>
        <v>2469</v>
      </c>
      <c r="AQ21" s="474">
        <f>'AT12A_KD-Replace-Districtwise'!E27</f>
        <v>2469</v>
      </c>
      <c r="AR21" s="474">
        <f>'AT12A_KD-Replace-Districtwise'!G27</f>
        <v>0</v>
      </c>
      <c r="AS21" s="474">
        <f>'AT12A_KD-Replace-Districtwise'!M27</f>
        <v>0</v>
      </c>
      <c r="AT21" s="617">
        <f>AT_29A_KD!S27</f>
        <v>974</v>
      </c>
      <c r="AU21" s="476">
        <f>AT_29A_KD!T27</f>
        <v>78.3</v>
      </c>
    </row>
    <row r="22" spans="1:47">
      <c r="A22" s="469">
        <f>AT3A_Schools_PS!A27</f>
        <v>18</v>
      </c>
      <c r="B22" s="470" t="str">
        <f>AT3A_Schools_PS!B27</f>
        <v>18-BULANDSHAHAR</v>
      </c>
      <c r="C22" s="472">
        <f>'AT4_enrolment vs availed_PY'!H27</f>
        <v>176896</v>
      </c>
      <c r="D22" s="472">
        <f>T5_PLAN_vs_PRFM_PS!D27</f>
        <v>119340</v>
      </c>
      <c r="E22" s="472">
        <f>T5_PLAN_vs_PRFM_PS!J27</f>
        <v>107720</v>
      </c>
      <c r="F22" s="472">
        <f>AT27_Req_FG_Pry!H27</f>
        <v>112789</v>
      </c>
      <c r="G22" s="472">
        <f>'AT4A_enrolment vs availed_UPY'!H27-'AT4A_enrolment vs availed_UPY'!F27</f>
        <v>95453</v>
      </c>
      <c r="H22" s="472">
        <f>T5A_PLAN_vs_PRFM_UPS!D27</f>
        <v>34254</v>
      </c>
      <c r="I22" s="472">
        <f>T5A_PLAN_vs_PRFM_UPS!J27</f>
        <v>41821</v>
      </c>
      <c r="J22" s="472">
        <f>AT27A_Req_FG_UPry!H27</f>
        <v>61382</v>
      </c>
      <c r="K22" s="472">
        <f>'AT4A_enrolment vs availed_UPY'!F27</f>
        <v>0</v>
      </c>
      <c r="L22" s="472">
        <f>T5B_PLAN_vs_PRFM_NCLP!D27</f>
        <v>0</v>
      </c>
      <c r="M22" s="472">
        <f>T5B_PLAN_vs_PRFM_NCLP!J27</f>
        <v>0</v>
      </c>
      <c r="N22" s="472">
        <f t="shared" si="24"/>
        <v>0</v>
      </c>
      <c r="O22" s="474">
        <f>T5_PLAN_vs_PRFM_PS!E27</f>
        <v>244</v>
      </c>
      <c r="P22" s="474">
        <f>T5_PLAN_vs_PRFM_PS!I27</f>
        <v>238</v>
      </c>
      <c r="Q22" s="474">
        <f>AT27_Req_FG_Pry!I27</f>
        <v>253</v>
      </c>
      <c r="R22" s="474">
        <f>T5A_PLAN_vs_PRFM_UPS!E27</f>
        <v>244</v>
      </c>
      <c r="S22" s="474">
        <f>T5A_PLAN_vs_PRFM_UPS!I27</f>
        <v>230</v>
      </c>
      <c r="T22" s="474">
        <f>AT27A_Req_FG_UPry!I27</f>
        <v>253</v>
      </c>
      <c r="U22" s="474">
        <f>T5B_PLAN_vs_PRFM_NCLP!E27</f>
        <v>309</v>
      </c>
      <c r="V22" s="474">
        <f>T5B_PLAN_vs_PRFM_NCLP!I27</f>
        <v>0</v>
      </c>
      <c r="W22" s="474">
        <f>AT27B_Req_FG_NCLP!D27</f>
        <v>312</v>
      </c>
      <c r="X22" s="474">
        <f>'AT-8_Hon_CCH_Pry'!C27</f>
        <v>4455</v>
      </c>
      <c r="Y22" s="474">
        <f>'AT-8_Hon_CCH_Pry'!D27</f>
        <v>3905</v>
      </c>
      <c r="Z22" s="474">
        <f>'AT-30_Cook-cum-Helper'!E28+'AT-30_Cook-cum-Helper'!L28</f>
        <v>3905</v>
      </c>
      <c r="AA22" s="474">
        <f>'AT-8A_Hon_CCH_UPry'!C27</f>
        <v>1519</v>
      </c>
      <c r="AB22" s="474">
        <f>'AT-8A_Hon_CCH_UPry'!D27</f>
        <v>1678</v>
      </c>
      <c r="AC22" s="474">
        <f>'AT-30_Cook-cum-Helper'!I28</f>
        <v>1678</v>
      </c>
      <c r="AD22" s="474">
        <f>'AT11A_KS-District wise'!C29</f>
        <v>1316</v>
      </c>
      <c r="AE22" s="474">
        <f>'AT11A_KS-District wise'!F29</f>
        <v>1278</v>
      </c>
      <c r="AF22" s="474">
        <f>'AT11A_KS-District wise'!H29</f>
        <v>0</v>
      </c>
      <c r="AG22" s="474">
        <f>'AT11A_KS-District wise'!N29</f>
        <v>0</v>
      </c>
      <c r="AH22" s="474">
        <f>AT_28_RqmtKitchen!AB27+AT_28_RqmtKitchen!AD27+AT_28_RqmtKitchen!AE27</f>
        <v>0</v>
      </c>
      <c r="AI22" s="616">
        <f t="shared" si="25"/>
        <v>0</v>
      </c>
      <c r="AJ22" s="474">
        <f>'AT12_KD-New-Districtwise'!C28</f>
        <v>2663</v>
      </c>
      <c r="AK22" s="474">
        <f>'AT12_KD-New-Districtwise'!E28</f>
        <v>2651</v>
      </c>
      <c r="AL22" s="474">
        <f>'AT12_KD-New-Districtwise'!G28</f>
        <v>0</v>
      </c>
      <c r="AM22" s="474">
        <f>'AT12_KD-New-Districtwise'!M28</f>
        <v>0</v>
      </c>
      <c r="AN22" s="617">
        <f>AT_29KD!S28</f>
        <v>0</v>
      </c>
      <c r="AO22" s="476">
        <f>AT_29KD!T28</f>
        <v>0</v>
      </c>
      <c r="AP22" s="474">
        <f>'AT12A_KD-Replace-Districtwise'!C28</f>
        <v>2382</v>
      </c>
      <c r="AQ22" s="474">
        <f>'AT12A_KD-Replace-Districtwise'!E28</f>
        <v>2382</v>
      </c>
      <c r="AR22" s="474">
        <f>'AT12A_KD-Replace-Districtwise'!G28</f>
        <v>0</v>
      </c>
      <c r="AS22" s="474">
        <f>'AT12A_KD-Replace-Districtwise'!M28</f>
        <v>0</v>
      </c>
      <c r="AT22" s="617">
        <f>AT_29A_KD!S28</f>
        <v>912</v>
      </c>
      <c r="AU22" s="476">
        <f>AT_29A_KD!T28</f>
        <v>86.100000000000009</v>
      </c>
    </row>
    <row r="23" spans="1:47">
      <c r="A23" s="469">
        <f>AT3A_Schools_PS!A28</f>
        <v>19</v>
      </c>
      <c r="B23" s="470" t="str">
        <f>AT3A_Schools_PS!B28</f>
        <v>19-CHANDAULI</v>
      </c>
      <c r="C23" s="472">
        <f>'AT4_enrolment vs availed_PY'!H28</f>
        <v>153885</v>
      </c>
      <c r="D23" s="472">
        <f>T5_PLAN_vs_PRFM_PS!D28</f>
        <v>94633</v>
      </c>
      <c r="E23" s="472">
        <f>T5_PLAN_vs_PRFM_PS!J28</f>
        <v>90860</v>
      </c>
      <c r="F23" s="472">
        <f>AT27_Req_FG_Pry!H28</f>
        <v>92750</v>
      </c>
      <c r="G23" s="472">
        <f>'AT4A_enrolment vs availed_UPY'!H28-'AT4A_enrolment vs availed_UPY'!F28</f>
        <v>79130</v>
      </c>
      <c r="H23" s="472">
        <f>T5A_PLAN_vs_PRFM_UPS!D28</f>
        <v>48618</v>
      </c>
      <c r="I23" s="472">
        <f>T5A_PLAN_vs_PRFM_UPS!J28</f>
        <v>45917</v>
      </c>
      <c r="J23" s="472">
        <f>AT27A_Req_FG_UPry!H28</f>
        <v>47128</v>
      </c>
      <c r="K23" s="472">
        <f>'AT4A_enrolment vs availed_UPY'!F28</f>
        <v>0</v>
      </c>
      <c r="L23" s="472">
        <f>T5B_PLAN_vs_PRFM_NCLP!D28</f>
        <v>0</v>
      </c>
      <c r="M23" s="472">
        <f>T5B_PLAN_vs_PRFM_NCLP!J28</f>
        <v>0</v>
      </c>
      <c r="N23" s="472">
        <f t="shared" si="24"/>
        <v>0</v>
      </c>
      <c r="O23" s="474">
        <f>T5_PLAN_vs_PRFM_PS!E28</f>
        <v>244</v>
      </c>
      <c r="P23" s="474">
        <f>T5_PLAN_vs_PRFM_PS!I28</f>
        <v>246</v>
      </c>
      <c r="Q23" s="474">
        <f>AT27_Req_FG_Pry!I28</f>
        <v>253</v>
      </c>
      <c r="R23" s="474">
        <f>T5A_PLAN_vs_PRFM_UPS!E28</f>
        <v>244</v>
      </c>
      <c r="S23" s="474">
        <f>T5A_PLAN_vs_PRFM_UPS!I28</f>
        <v>246</v>
      </c>
      <c r="T23" s="474">
        <f>AT27A_Req_FG_UPry!I28</f>
        <v>253</v>
      </c>
      <c r="U23" s="474">
        <f>T5B_PLAN_vs_PRFM_NCLP!E28</f>
        <v>309</v>
      </c>
      <c r="V23" s="474">
        <f>T5B_PLAN_vs_PRFM_NCLP!I28</f>
        <v>0</v>
      </c>
      <c r="W23" s="474">
        <f>AT27B_Req_FG_NCLP!D28</f>
        <v>312</v>
      </c>
      <c r="X23" s="474">
        <f>'AT-8_Hon_CCH_Pry'!C28</f>
        <v>3000</v>
      </c>
      <c r="Y23" s="474">
        <f>'AT-8_Hon_CCH_Pry'!D28</f>
        <v>2990</v>
      </c>
      <c r="Z23" s="474">
        <f>'AT-30_Cook-cum-Helper'!E29+'AT-30_Cook-cum-Helper'!L29</f>
        <v>2990</v>
      </c>
      <c r="AA23" s="474">
        <f>'AT-8A_Hon_CCH_UPry'!C28</f>
        <v>1533</v>
      </c>
      <c r="AB23" s="474">
        <f>'AT-8A_Hon_CCH_UPry'!D28</f>
        <v>1540</v>
      </c>
      <c r="AC23" s="474">
        <f>'AT-30_Cook-cum-Helper'!I29</f>
        <v>1540</v>
      </c>
      <c r="AD23" s="474">
        <f>'AT11A_KS-District wise'!C30</f>
        <v>1076</v>
      </c>
      <c r="AE23" s="474">
        <f>'AT11A_KS-District wise'!F30</f>
        <v>1075</v>
      </c>
      <c r="AF23" s="474">
        <f>'AT11A_KS-District wise'!H30</f>
        <v>0</v>
      </c>
      <c r="AG23" s="474">
        <f>'AT11A_KS-District wise'!N30</f>
        <v>0</v>
      </c>
      <c r="AH23" s="474">
        <f>AT_28_RqmtKitchen!AB28+AT_28_RqmtKitchen!AD28+AT_28_RqmtKitchen!AE28</f>
        <v>0</v>
      </c>
      <c r="AI23" s="616">
        <f t="shared" si="25"/>
        <v>0</v>
      </c>
      <c r="AJ23" s="474">
        <f>'AT12_KD-New-Districtwise'!C29</f>
        <v>1572</v>
      </c>
      <c r="AK23" s="474">
        <f>'AT12_KD-New-Districtwise'!E29</f>
        <v>1571</v>
      </c>
      <c r="AL23" s="474">
        <f>'AT12_KD-New-Districtwise'!G29</f>
        <v>0</v>
      </c>
      <c r="AM23" s="474">
        <f>'AT12_KD-New-Districtwise'!M29</f>
        <v>0</v>
      </c>
      <c r="AN23" s="617">
        <f>AT_29KD!S29</f>
        <v>0</v>
      </c>
      <c r="AO23" s="476">
        <f>AT_29KD!T29</f>
        <v>0</v>
      </c>
      <c r="AP23" s="474">
        <f>'AT12A_KD-Replace-Districtwise'!C29</f>
        <v>1443</v>
      </c>
      <c r="AQ23" s="474">
        <f>'AT12A_KD-Replace-Districtwise'!E29</f>
        <v>1443</v>
      </c>
      <c r="AR23" s="474">
        <f>'AT12A_KD-Replace-Districtwise'!G29</f>
        <v>0</v>
      </c>
      <c r="AS23" s="474">
        <f>'AT12A_KD-Replace-Districtwise'!M29</f>
        <v>0</v>
      </c>
      <c r="AT23" s="617">
        <f>AT_29A_KD!S29</f>
        <v>554</v>
      </c>
      <c r="AU23" s="476">
        <f>AT_29A_KD!T29</f>
        <v>57</v>
      </c>
    </row>
    <row r="24" spans="1:47">
      <c r="A24" s="469">
        <f>AT3A_Schools_PS!A29</f>
        <v>20</v>
      </c>
      <c r="B24" s="470" t="str">
        <f>AT3A_Schools_PS!B29</f>
        <v>20-CHITRAKOOT</v>
      </c>
      <c r="C24" s="472">
        <f>'AT4_enrolment vs availed_PY'!H29</f>
        <v>96196</v>
      </c>
      <c r="D24" s="472">
        <f>T5_PLAN_vs_PRFM_PS!D29</f>
        <v>64238</v>
      </c>
      <c r="E24" s="472">
        <f>T5_PLAN_vs_PRFM_PS!J29</f>
        <v>61551</v>
      </c>
      <c r="F24" s="472">
        <f>AT27_Req_FG_Pry!H29</f>
        <v>69581</v>
      </c>
      <c r="G24" s="472">
        <f>'AT4A_enrolment vs availed_UPY'!H29-'AT4A_enrolment vs availed_UPY'!F29</f>
        <v>48825</v>
      </c>
      <c r="H24" s="472">
        <f>T5A_PLAN_vs_PRFM_UPS!D29</f>
        <v>29289</v>
      </c>
      <c r="I24" s="472">
        <f>T5A_PLAN_vs_PRFM_UPS!J29</f>
        <v>28939</v>
      </c>
      <c r="J24" s="472">
        <f>AT27A_Req_FG_UPry!H29</f>
        <v>32383</v>
      </c>
      <c r="K24" s="472">
        <f>'AT4A_enrolment vs availed_UPY'!F29</f>
        <v>0</v>
      </c>
      <c r="L24" s="472">
        <f>T5B_PLAN_vs_PRFM_NCLP!D29</f>
        <v>0</v>
      </c>
      <c r="M24" s="472">
        <f>T5B_PLAN_vs_PRFM_NCLP!J29</f>
        <v>0</v>
      </c>
      <c r="N24" s="472">
        <f t="shared" si="24"/>
        <v>0</v>
      </c>
      <c r="O24" s="474">
        <f>T5_PLAN_vs_PRFM_PS!E29</f>
        <v>244</v>
      </c>
      <c r="P24" s="474">
        <f>T5_PLAN_vs_PRFM_PS!I29</f>
        <v>242</v>
      </c>
      <c r="Q24" s="474">
        <f>AT27_Req_FG_Pry!I29</f>
        <v>253</v>
      </c>
      <c r="R24" s="474">
        <f>T5A_PLAN_vs_PRFM_UPS!E29</f>
        <v>244</v>
      </c>
      <c r="S24" s="474">
        <f>T5A_PLAN_vs_PRFM_UPS!I29</f>
        <v>242</v>
      </c>
      <c r="T24" s="474">
        <f>AT27A_Req_FG_UPry!I29</f>
        <v>253</v>
      </c>
      <c r="U24" s="474">
        <f>T5B_PLAN_vs_PRFM_NCLP!E29</f>
        <v>309</v>
      </c>
      <c r="V24" s="474">
        <f>T5B_PLAN_vs_PRFM_NCLP!I29</f>
        <v>0</v>
      </c>
      <c r="W24" s="474">
        <f>AT27B_Req_FG_NCLP!D29</f>
        <v>312</v>
      </c>
      <c r="X24" s="474">
        <f>'AT-8_Hon_CCH_Pry'!C29</f>
        <v>2413</v>
      </c>
      <c r="Y24" s="474">
        <f>'AT-8_Hon_CCH_Pry'!D29</f>
        <v>2385</v>
      </c>
      <c r="Z24" s="474">
        <f>'AT-30_Cook-cum-Helper'!E30+'AT-30_Cook-cum-Helper'!L30</f>
        <v>2474</v>
      </c>
      <c r="AA24" s="474">
        <f>'AT-8A_Hon_CCH_UPry'!C29</f>
        <v>1164</v>
      </c>
      <c r="AB24" s="474">
        <f>'AT-8A_Hon_CCH_UPry'!D29</f>
        <v>1173</v>
      </c>
      <c r="AC24" s="474">
        <f>'AT-30_Cook-cum-Helper'!I30</f>
        <v>1173</v>
      </c>
      <c r="AD24" s="474">
        <f>'AT11A_KS-District wise'!C31</f>
        <v>1171</v>
      </c>
      <c r="AE24" s="474">
        <f>'AT11A_KS-District wise'!F31</f>
        <v>1150</v>
      </c>
      <c r="AF24" s="474">
        <f>'AT11A_KS-District wise'!H31</f>
        <v>0</v>
      </c>
      <c r="AG24" s="474">
        <f>'AT11A_KS-District wise'!N31</f>
        <v>0</v>
      </c>
      <c r="AH24" s="474">
        <f>AT_28_RqmtKitchen!AB29+AT_28_RqmtKitchen!AD29+AT_28_RqmtKitchen!AE29</f>
        <v>0</v>
      </c>
      <c r="AI24" s="616">
        <f t="shared" si="25"/>
        <v>0</v>
      </c>
      <c r="AJ24" s="474">
        <f>'AT12_KD-New-Districtwise'!C30</f>
        <v>1578</v>
      </c>
      <c r="AK24" s="474">
        <f>'AT12_KD-New-Districtwise'!E30</f>
        <v>1451</v>
      </c>
      <c r="AL24" s="474">
        <f>'AT12_KD-New-Districtwise'!G30</f>
        <v>0</v>
      </c>
      <c r="AM24" s="474">
        <f>'AT12_KD-New-Districtwise'!M30</f>
        <v>0</v>
      </c>
      <c r="AN24" s="617">
        <f>AT_29KD!S30</f>
        <v>0</v>
      </c>
      <c r="AO24" s="476">
        <f>AT_29KD!T30</f>
        <v>0</v>
      </c>
      <c r="AP24" s="474">
        <f>'AT12A_KD-Replace-Districtwise'!C30</f>
        <v>1310</v>
      </c>
      <c r="AQ24" s="474">
        <f>'AT12A_KD-Replace-Districtwise'!E30</f>
        <v>1081</v>
      </c>
      <c r="AR24" s="474">
        <f>'AT12A_KD-Replace-Districtwise'!G30</f>
        <v>0</v>
      </c>
      <c r="AS24" s="474">
        <f>'AT12A_KD-Replace-Districtwise'!M30</f>
        <v>0</v>
      </c>
      <c r="AT24" s="617">
        <f>AT_29A_KD!S30</f>
        <v>544</v>
      </c>
      <c r="AU24" s="476">
        <f>AT_29A_KD!T30</f>
        <v>48.63</v>
      </c>
    </row>
    <row r="25" spans="1:47">
      <c r="A25" s="469">
        <f>AT3A_Schools_PS!A30</f>
        <v>21</v>
      </c>
      <c r="B25" s="470" t="str">
        <f>AT3A_Schools_PS!B30</f>
        <v>21-AMETHI</v>
      </c>
      <c r="C25" s="472">
        <f>'AT4_enrolment vs availed_PY'!H30</f>
        <v>123846</v>
      </c>
      <c r="D25" s="472">
        <f>T5_PLAN_vs_PRFM_PS!D30</f>
        <v>77645</v>
      </c>
      <c r="E25" s="472">
        <f>T5_PLAN_vs_PRFM_PS!J30</f>
        <v>68972</v>
      </c>
      <c r="F25" s="472">
        <f>AT27_Req_FG_Pry!H30</f>
        <v>73294</v>
      </c>
      <c r="G25" s="472">
        <f>'AT4A_enrolment vs availed_UPY'!H30-'AT4A_enrolment vs availed_UPY'!F30</f>
        <v>54349</v>
      </c>
      <c r="H25" s="472">
        <f>T5A_PLAN_vs_PRFM_UPS!D30</f>
        <v>30317</v>
      </c>
      <c r="I25" s="472">
        <f>T5A_PLAN_vs_PRFM_UPS!J30</f>
        <v>27948</v>
      </c>
      <c r="J25" s="472">
        <f>AT27A_Req_FG_UPry!H30</f>
        <v>30084</v>
      </c>
      <c r="K25" s="472">
        <f>'AT4A_enrolment vs availed_UPY'!F30</f>
        <v>0</v>
      </c>
      <c r="L25" s="472">
        <f>T5B_PLAN_vs_PRFM_NCLP!D30</f>
        <v>0</v>
      </c>
      <c r="M25" s="472">
        <f>T5B_PLAN_vs_PRFM_NCLP!J30</f>
        <v>0</v>
      </c>
      <c r="N25" s="472">
        <f t="shared" si="24"/>
        <v>0</v>
      </c>
      <c r="O25" s="474">
        <f>T5_PLAN_vs_PRFM_PS!E30</f>
        <v>244</v>
      </c>
      <c r="P25" s="474">
        <f>T5_PLAN_vs_PRFM_PS!I30</f>
        <v>241</v>
      </c>
      <c r="Q25" s="474">
        <f>AT27_Req_FG_Pry!I30</f>
        <v>253</v>
      </c>
      <c r="R25" s="474">
        <f>T5A_PLAN_vs_PRFM_UPS!E30</f>
        <v>244</v>
      </c>
      <c r="S25" s="474">
        <f>T5A_PLAN_vs_PRFM_UPS!I30</f>
        <v>241</v>
      </c>
      <c r="T25" s="474">
        <f>AT27A_Req_FG_UPry!I30</f>
        <v>253</v>
      </c>
      <c r="U25" s="474">
        <f>T5B_PLAN_vs_PRFM_NCLP!E30</f>
        <v>309</v>
      </c>
      <c r="V25" s="474">
        <f>T5B_PLAN_vs_PRFM_NCLP!I30</f>
        <v>0</v>
      </c>
      <c r="W25" s="474">
        <f>AT27B_Req_FG_NCLP!D30</f>
        <v>312</v>
      </c>
      <c r="X25" s="474">
        <f>'AT-8_Hon_CCH_Pry'!C30</f>
        <v>3179</v>
      </c>
      <c r="Y25" s="474">
        <f>'AT-8_Hon_CCH_Pry'!D30</f>
        <v>3175</v>
      </c>
      <c r="Z25" s="474">
        <f>'AT-30_Cook-cum-Helper'!E31+'AT-30_Cook-cum-Helper'!L31</f>
        <v>3176</v>
      </c>
      <c r="AA25" s="474">
        <f>'AT-8A_Hon_CCH_UPry'!C30</f>
        <v>1200</v>
      </c>
      <c r="AB25" s="474">
        <f>'AT-8A_Hon_CCH_UPry'!D30</f>
        <v>1234</v>
      </c>
      <c r="AC25" s="474">
        <f>'AT-30_Cook-cum-Helper'!I31</f>
        <v>1234</v>
      </c>
      <c r="AD25" s="474">
        <f>'AT11A_KS-District wise'!C32</f>
        <v>1431</v>
      </c>
      <c r="AE25" s="474">
        <f>'AT11A_KS-District wise'!F32</f>
        <v>1382</v>
      </c>
      <c r="AF25" s="474">
        <f>'AT11A_KS-District wise'!H32</f>
        <v>0</v>
      </c>
      <c r="AG25" s="474">
        <f>'AT11A_KS-District wise'!N32</f>
        <v>0</v>
      </c>
      <c r="AH25" s="474">
        <f>AT_28_RqmtKitchen!AB30+AT_28_RqmtKitchen!AD30+AT_28_RqmtKitchen!AE30</f>
        <v>0</v>
      </c>
      <c r="AI25" s="616">
        <f t="shared" si="25"/>
        <v>0</v>
      </c>
      <c r="AJ25" s="474">
        <f>'AT12_KD-New-Districtwise'!C31</f>
        <v>2388</v>
      </c>
      <c r="AK25" s="474">
        <f>'AT12_KD-New-Districtwise'!E31</f>
        <v>2388</v>
      </c>
      <c r="AL25" s="474">
        <f>'AT12_KD-New-Districtwise'!G31</f>
        <v>0</v>
      </c>
      <c r="AM25" s="474">
        <f>'AT12_KD-New-Districtwise'!M31</f>
        <v>0</v>
      </c>
      <c r="AN25" s="617">
        <f>AT_29KD!S31</f>
        <v>0</v>
      </c>
      <c r="AO25" s="476">
        <f>AT_29KD!T31</f>
        <v>0</v>
      </c>
      <c r="AP25" s="474">
        <f>'AT12A_KD-Replace-Districtwise'!C31</f>
        <v>1625</v>
      </c>
      <c r="AQ25" s="474">
        <f>'AT12A_KD-Replace-Districtwise'!E31</f>
        <v>1499</v>
      </c>
      <c r="AR25" s="474">
        <f>'AT12A_KD-Replace-Districtwise'!G31</f>
        <v>0</v>
      </c>
      <c r="AS25" s="474">
        <f>'AT12A_KD-Replace-Districtwise'!M31</f>
        <v>0</v>
      </c>
      <c r="AT25" s="617">
        <f>AT_29A_KD!S31</f>
        <v>675</v>
      </c>
      <c r="AU25" s="476">
        <f>AT_29A_KD!T31</f>
        <v>58.769999999999996</v>
      </c>
    </row>
    <row r="26" spans="1:47">
      <c r="A26" s="469">
        <f>AT3A_Schools_PS!A31</f>
        <v>22</v>
      </c>
      <c r="B26" s="470" t="str">
        <f>AT3A_Schools_PS!B31</f>
        <v>22-DEORIA</v>
      </c>
      <c r="C26" s="472">
        <f>'AT4_enrolment vs availed_PY'!H31</f>
        <v>186456</v>
      </c>
      <c r="D26" s="472">
        <f>T5_PLAN_vs_PRFM_PS!D31</f>
        <v>121711</v>
      </c>
      <c r="E26" s="472">
        <f>T5_PLAN_vs_PRFM_PS!J31</f>
        <v>119488</v>
      </c>
      <c r="F26" s="472">
        <f>AT27_Req_FG_Pry!H31</f>
        <v>123241</v>
      </c>
      <c r="G26" s="472">
        <f>'AT4A_enrolment vs availed_UPY'!H31-'AT4A_enrolment vs availed_UPY'!F31</f>
        <v>99910</v>
      </c>
      <c r="H26" s="472">
        <f>T5A_PLAN_vs_PRFM_UPS!D31</f>
        <v>59361</v>
      </c>
      <c r="I26" s="472">
        <f>T5A_PLAN_vs_PRFM_UPS!J31</f>
        <v>55982</v>
      </c>
      <c r="J26" s="472">
        <f>AT27A_Req_FG_UPry!H31</f>
        <v>59661</v>
      </c>
      <c r="K26" s="472">
        <f>'AT4A_enrolment vs availed_UPY'!F31</f>
        <v>0</v>
      </c>
      <c r="L26" s="472">
        <f>T5B_PLAN_vs_PRFM_NCLP!D31</f>
        <v>0</v>
      </c>
      <c r="M26" s="472">
        <f>T5B_PLAN_vs_PRFM_NCLP!J31</f>
        <v>0</v>
      </c>
      <c r="N26" s="472">
        <f t="shared" si="24"/>
        <v>0</v>
      </c>
      <c r="O26" s="474">
        <f>T5_PLAN_vs_PRFM_PS!E31</f>
        <v>244</v>
      </c>
      <c r="P26" s="474">
        <f>T5_PLAN_vs_PRFM_PS!I31</f>
        <v>243</v>
      </c>
      <c r="Q26" s="474">
        <f>AT27_Req_FG_Pry!I31</f>
        <v>253</v>
      </c>
      <c r="R26" s="474">
        <f>T5A_PLAN_vs_PRFM_UPS!E31</f>
        <v>244</v>
      </c>
      <c r="S26" s="474">
        <f>T5A_PLAN_vs_PRFM_UPS!I31</f>
        <v>238</v>
      </c>
      <c r="T26" s="474">
        <f>AT27A_Req_FG_UPry!I31</f>
        <v>253</v>
      </c>
      <c r="U26" s="474">
        <f>T5B_PLAN_vs_PRFM_NCLP!E31</f>
        <v>309</v>
      </c>
      <c r="V26" s="474">
        <f>T5B_PLAN_vs_PRFM_NCLP!I31</f>
        <v>0</v>
      </c>
      <c r="W26" s="474">
        <f>AT27B_Req_FG_NCLP!D31</f>
        <v>312</v>
      </c>
      <c r="X26" s="474">
        <f>'AT-8_Hon_CCH_Pry'!C31</f>
        <v>4796</v>
      </c>
      <c r="Y26" s="474">
        <f>'AT-8_Hon_CCH_Pry'!D31</f>
        <v>4790</v>
      </c>
      <c r="Z26" s="474">
        <f>'AT-30_Cook-cum-Helper'!E32+'AT-30_Cook-cum-Helper'!L32</f>
        <v>4790</v>
      </c>
      <c r="AA26" s="474">
        <f>'AT-8A_Hon_CCH_UPry'!C31</f>
        <v>2243</v>
      </c>
      <c r="AB26" s="474">
        <f>'AT-8A_Hon_CCH_UPry'!D31</f>
        <v>2243</v>
      </c>
      <c r="AC26" s="474">
        <f>'AT-30_Cook-cum-Helper'!I32</f>
        <v>2243</v>
      </c>
      <c r="AD26" s="474">
        <f>'AT11A_KS-District wise'!C33</f>
        <v>1951</v>
      </c>
      <c r="AE26" s="474">
        <f>'AT11A_KS-District wise'!F33</f>
        <v>1951</v>
      </c>
      <c r="AF26" s="474">
        <f>'AT11A_KS-District wise'!H33</f>
        <v>0</v>
      </c>
      <c r="AG26" s="474">
        <f>'AT11A_KS-District wise'!N33</f>
        <v>0</v>
      </c>
      <c r="AH26" s="474">
        <f>AT_28_RqmtKitchen!AB31+AT_28_RqmtKitchen!AD31+AT_28_RqmtKitchen!AE31</f>
        <v>0</v>
      </c>
      <c r="AI26" s="616">
        <f t="shared" si="25"/>
        <v>0</v>
      </c>
      <c r="AJ26" s="474">
        <f>'AT12_KD-New-Districtwise'!C32</f>
        <v>3773</v>
      </c>
      <c r="AK26" s="474">
        <f>'AT12_KD-New-Districtwise'!E32</f>
        <v>3773</v>
      </c>
      <c r="AL26" s="474">
        <f>'AT12_KD-New-Districtwise'!G32</f>
        <v>0</v>
      </c>
      <c r="AM26" s="474">
        <f>'AT12_KD-New-Districtwise'!M32</f>
        <v>0</v>
      </c>
      <c r="AN26" s="617">
        <f>AT_29KD!S32</f>
        <v>0</v>
      </c>
      <c r="AO26" s="476">
        <f>AT_29KD!T32</f>
        <v>0</v>
      </c>
      <c r="AP26" s="474">
        <f>'AT12A_KD-Replace-Districtwise'!C32</f>
        <v>2174</v>
      </c>
      <c r="AQ26" s="474">
        <f>'AT12A_KD-Replace-Districtwise'!E32</f>
        <v>2174</v>
      </c>
      <c r="AR26" s="474">
        <f>'AT12A_KD-Replace-Districtwise'!G32</f>
        <v>0</v>
      </c>
      <c r="AS26" s="474">
        <f>'AT12A_KD-Replace-Districtwise'!M32</f>
        <v>0</v>
      </c>
      <c r="AT26" s="617">
        <f>AT_29A_KD!S32</f>
        <v>989</v>
      </c>
      <c r="AU26" s="476">
        <f>AT_29A_KD!T32</f>
        <v>99.99</v>
      </c>
    </row>
    <row r="27" spans="1:47">
      <c r="A27" s="469">
        <f>AT3A_Schools_PS!A32</f>
        <v>23</v>
      </c>
      <c r="B27" s="470" t="str">
        <f>AT3A_Schools_PS!B32</f>
        <v>23-ETAH</v>
      </c>
      <c r="C27" s="472">
        <f>'AT4_enrolment vs availed_PY'!H32</f>
        <v>117125</v>
      </c>
      <c r="D27" s="472">
        <f>T5_PLAN_vs_PRFM_PS!D32</f>
        <v>82495</v>
      </c>
      <c r="E27" s="472">
        <f>T5_PLAN_vs_PRFM_PS!J32</f>
        <v>72123</v>
      </c>
      <c r="F27" s="472">
        <f>AT27_Req_FG_Pry!H32</f>
        <v>77730</v>
      </c>
      <c r="G27" s="472">
        <f>'AT4A_enrolment vs availed_UPY'!H32-'AT4A_enrolment vs availed_UPY'!F32</f>
        <v>53528</v>
      </c>
      <c r="H27" s="472">
        <f>T5A_PLAN_vs_PRFM_UPS!D32</f>
        <v>31335</v>
      </c>
      <c r="I27" s="472">
        <f>T5A_PLAN_vs_PRFM_UPS!J32</f>
        <v>26224</v>
      </c>
      <c r="J27" s="472">
        <f>AT27A_Req_FG_UPry!H32</f>
        <v>29460</v>
      </c>
      <c r="K27" s="472">
        <f>'AT4A_enrolment vs availed_UPY'!F32</f>
        <v>0</v>
      </c>
      <c r="L27" s="472">
        <f>T5B_PLAN_vs_PRFM_NCLP!D32</f>
        <v>0</v>
      </c>
      <c r="M27" s="472">
        <f>T5B_PLAN_vs_PRFM_NCLP!J32</f>
        <v>0</v>
      </c>
      <c r="N27" s="472">
        <f t="shared" si="24"/>
        <v>0</v>
      </c>
      <c r="O27" s="474">
        <f>T5_PLAN_vs_PRFM_PS!E32</f>
        <v>244</v>
      </c>
      <c r="P27" s="474">
        <f>T5_PLAN_vs_PRFM_PS!I32</f>
        <v>239</v>
      </c>
      <c r="Q27" s="474">
        <f>AT27_Req_FG_Pry!I32</f>
        <v>253</v>
      </c>
      <c r="R27" s="474">
        <f>T5A_PLAN_vs_PRFM_UPS!E32</f>
        <v>244</v>
      </c>
      <c r="S27" s="474">
        <f>T5A_PLAN_vs_PRFM_UPS!I32</f>
        <v>239</v>
      </c>
      <c r="T27" s="474">
        <f>AT27A_Req_FG_UPry!I32</f>
        <v>253</v>
      </c>
      <c r="U27" s="474">
        <f>T5B_PLAN_vs_PRFM_NCLP!E32</f>
        <v>309</v>
      </c>
      <c r="V27" s="474">
        <f>T5B_PLAN_vs_PRFM_NCLP!I32</f>
        <v>0</v>
      </c>
      <c r="W27" s="474">
        <f>AT27B_Req_FG_NCLP!D32</f>
        <v>312</v>
      </c>
      <c r="X27" s="474">
        <f>'AT-8_Hon_CCH_Pry'!C32</f>
        <v>3066</v>
      </c>
      <c r="Y27" s="474">
        <f>'AT-8_Hon_CCH_Pry'!D32</f>
        <v>3049</v>
      </c>
      <c r="Z27" s="474">
        <f>'AT-30_Cook-cum-Helper'!E33+'AT-30_Cook-cum-Helper'!L33</f>
        <v>3055</v>
      </c>
      <c r="AA27" s="474">
        <f>'AT-8A_Hon_CCH_UPry'!C32</f>
        <v>1347</v>
      </c>
      <c r="AB27" s="474">
        <f>'AT-8A_Hon_CCH_UPry'!D32</f>
        <v>1349</v>
      </c>
      <c r="AC27" s="474">
        <f>'AT-30_Cook-cum-Helper'!I33</f>
        <v>1349</v>
      </c>
      <c r="AD27" s="474">
        <f>'AT11A_KS-District wise'!C34</f>
        <v>1600</v>
      </c>
      <c r="AE27" s="474">
        <f>'AT11A_KS-District wise'!F34</f>
        <v>1398</v>
      </c>
      <c r="AF27" s="474">
        <f>'AT11A_KS-District wise'!H34</f>
        <v>0</v>
      </c>
      <c r="AG27" s="474">
        <f>'AT11A_KS-District wise'!N34</f>
        <v>0</v>
      </c>
      <c r="AH27" s="474">
        <f>AT_28_RqmtKitchen!AB32+AT_28_RqmtKitchen!AD32+AT_28_RqmtKitchen!AE32</f>
        <v>6</v>
      </c>
      <c r="AI27" s="616">
        <f t="shared" si="25"/>
        <v>4.28</v>
      </c>
      <c r="AJ27" s="474">
        <f>'AT12_KD-New-Districtwise'!C33</f>
        <v>1967</v>
      </c>
      <c r="AK27" s="474">
        <f>'AT12_KD-New-Districtwise'!E33</f>
        <v>1775</v>
      </c>
      <c r="AL27" s="474">
        <f>'AT12_KD-New-Districtwise'!G33</f>
        <v>0</v>
      </c>
      <c r="AM27" s="474">
        <f>'AT12_KD-New-Districtwise'!M33</f>
        <v>0</v>
      </c>
      <c r="AN27" s="617">
        <f>AT_29KD!S33</f>
        <v>0</v>
      </c>
      <c r="AO27" s="476">
        <f>AT_29KD!T33</f>
        <v>0</v>
      </c>
      <c r="AP27" s="474">
        <f>'AT12A_KD-Replace-Districtwise'!C33</f>
        <v>1442</v>
      </c>
      <c r="AQ27" s="474">
        <f>'AT12A_KD-Replace-Districtwise'!E33</f>
        <v>448</v>
      </c>
      <c r="AR27" s="474">
        <f>'AT12A_KD-Replace-Districtwise'!G33</f>
        <v>0</v>
      </c>
      <c r="AS27" s="474">
        <f>'AT12A_KD-Replace-Districtwise'!M33</f>
        <v>0</v>
      </c>
      <c r="AT27" s="617">
        <f>AT_29A_KD!S33</f>
        <v>734</v>
      </c>
      <c r="AU27" s="476">
        <f>AT_29A_KD!T33</f>
        <v>60.72</v>
      </c>
    </row>
    <row r="28" spans="1:47">
      <c r="A28" s="469">
        <f>AT3A_Schools_PS!A33</f>
        <v>24</v>
      </c>
      <c r="B28" s="470" t="str">
        <f>AT3A_Schools_PS!B33</f>
        <v>24-FAIZABAD</v>
      </c>
      <c r="C28" s="472">
        <f>'AT4_enrolment vs availed_PY'!H33</f>
        <v>147678</v>
      </c>
      <c r="D28" s="472">
        <f>T5_PLAN_vs_PRFM_PS!D33</f>
        <v>99898</v>
      </c>
      <c r="E28" s="472">
        <f>T5_PLAN_vs_PRFM_PS!J33</f>
        <v>89733</v>
      </c>
      <c r="F28" s="472">
        <f>AT27_Req_FG_Pry!H33</f>
        <v>95021</v>
      </c>
      <c r="G28" s="472">
        <f>'AT4A_enrolment vs availed_UPY'!H33-'AT4A_enrolment vs availed_UPY'!F33</f>
        <v>76653</v>
      </c>
      <c r="H28" s="472">
        <f>T5A_PLAN_vs_PRFM_UPS!D33</f>
        <v>45875</v>
      </c>
      <c r="I28" s="472">
        <f>T5A_PLAN_vs_PRFM_UPS!J33</f>
        <v>44085</v>
      </c>
      <c r="J28" s="472">
        <f>AT27A_Req_FG_UPry!H33</f>
        <v>46408</v>
      </c>
      <c r="K28" s="472">
        <f>'AT4A_enrolment vs availed_UPY'!F33</f>
        <v>0</v>
      </c>
      <c r="L28" s="472">
        <f>T5B_PLAN_vs_PRFM_NCLP!D33</f>
        <v>0</v>
      </c>
      <c r="M28" s="472">
        <f>T5B_PLAN_vs_PRFM_NCLP!J33</f>
        <v>0</v>
      </c>
      <c r="N28" s="472">
        <f t="shared" si="24"/>
        <v>0</v>
      </c>
      <c r="O28" s="474">
        <f>T5_PLAN_vs_PRFM_PS!E33</f>
        <v>244</v>
      </c>
      <c r="P28" s="474">
        <f>T5_PLAN_vs_PRFM_PS!I33</f>
        <v>238</v>
      </c>
      <c r="Q28" s="474">
        <f>AT27_Req_FG_Pry!I33</f>
        <v>253</v>
      </c>
      <c r="R28" s="474">
        <f>T5A_PLAN_vs_PRFM_UPS!E33</f>
        <v>244</v>
      </c>
      <c r="S28" s="474">
        <f>T5A_PLAN_vs_PRFM_UPS!I33</f>
        <v>238</v>
      </c>
      <c r="T28" s="474">
        <f>AT27A_Req_FG_UPry!I33</f>
        <v>253</v>
      </c>
      <c r="U28" s="474">
        <f>T5B_PLAN_vs_PRFM_NCLP!E33</f>
        <v>309</v>
      </c>
      <c r="V28" s="474">
        <f>T5B_PLAN_vs_PRFM_NCLP!I33</f>
        <v>0</v>
      </c>
      <c r="W28" s="474">
        <f>AT27B_Req_FG_NCLP!D33</f>
        <v>312</v>
      </c>
      <c r="X28" s="474">
        <f>'AT-8_Hon_CCH_Pry'!C33</f>
        <v>4020</v>
      </c>
      <c r="Y28" s="474">
        <f>'AT-8_Hon_CCH_Pry'!D33</f>
        <v>4038</v>
      </c>
      <c r="Z28" s="474">
        <f>'AT-30_Cook-cum-Helper'!E34+'AT-30_Cook-cum-Helper'!L34</f>
        <v>4038</v>
      </c>
      <c r="AA28" s="474">
        <f>'AT-8A_Hon_CCH_UPry'!C33</f>
        <v>1664</v>
      </c>
      <c r="AB28" s="474">
        <f>'AT-8A_Hon_CCH_UPry'!D33</f>
        <v>1672</v>
      </c>
      <c r="AC28" s="474">
        <f>'AT-30_Cook-cum-Helper'!I34</f>
        <v>1672</v>
      </c>
      <c r="AD28" s="474">
        <f>'AT11A_KS-District wise'!C35</f>
        <v>1448</v>
      </c>
      <c r="AE28" s="474">
        <f>'AT11A_KS-District wise'!F35</f>
        <v>1448</v>
      </c>
      <c r="AF28" s="474">
        <f>'AT11A_KS-District wise'!H35</f>
        <v>0</v>
      </c>
      <c r="AG28" s="474">
        <f>'AT11A_KS-District wise'!N35</f>
        <v>0</v>
      </c>
      <c r="AH28" s="474">
        <f>AT_28_RqmtKitchen!AB33+AT_28_RqmtKitchen!AD33+AT_28_RqmtKitchen!AE33</f>
        <v>19</v>
      </c>
      <c r="AI28" s="616">
        <f t="shared" si="25"/>
        <v>13.57</v>
      </c>
      <c r="AJ28" s="474">
        <f>'AT12_KD-New-Districtwise'!C34</f>
        <v>2573</v>
      </c>
      <c r="AK28" s="474">
        <f>'AT12_KD-New-Districtwise'!E34</f>
        <v>2302</v>
      </c>
      <c r="AL28" s="474">
        <f>'AT12_KD-New-Districtwise'!G34</f>
        <v>0</v>
      </c>
      <c r="AM28" s="474">
        <f>'AT12_KD-New-Districtwise'!M34</f>
        <v>0</v>
      </c>
      <c r="AN28" s="617">
        <f>AT_29KD!S34</f>
        <v>0</v>
      </c>
      <c r="AO28" s="476">
        <f>AT_29KD!T34</f>
        <v>0</v>
      </c>
      <c r="AP28" s="474">
        <f>'AT12A_KD-Replace-Districtwise'!C34</f>
        <v>1933</v>
      </c>
      <c r="AQ28" s="474">
        <f>'AT12A_KD-Replace-Districtwise'!E34</f>
        <v>1933</v>
      </c>
      <c r="AR28" s="474">
        <f>'AT12A_KD-Replace-Districtwise'!G34</f>
        <v>0</v>
      </c>
      <c r="AS28" s="474">
        <f>'AT12A_KD-Replace-Districtwise'!M34</f>
        <v>0</v>
      </c>
      <c r="AT28" s="617">
        <f>AT_29A_KD!S34</f>
        <v>802</v>
      </c>
      <c r="AU28" s="476">
        <f>AT_29A_KD!T34</f>
        <v>74.789999999999992</v>
      </c>
    </row>
    <row r="29" spans="1:47">
      <c r="A29" s="469">
        <f>AT3A_Schools_PS!A34</f>
        <v>25</v>
      </c>
      <c r="B29" s="470" t="str">
        <f>AT3A_Schools_PS!B34</f>
        <v>25-FARRUKHABAD</v>
      </c>
      <c r="C29" s="472">
        <f>'AT4_enrolment vs availed_PY'!H34</f>
        <v>129909</v>
      </c>
      <c r="D29" s="472">
        <f>T5_PLAN_vs_PRFM_PS!D34</f>
        <v>83297</v>
      </c>
      <c r="E29" s="472">
        <f>T5_PLAN_vs_PRFM_PS!J34</f>
        <v>78412</v>
      </c>
      <c r="F29" s="472">
        <f>AT27_Req_FG_Pry!H34</f>
        <v>86235</v>
      </c>
      <c r="G29" s="472">
        <f>'AT4A_enrolment vs availed_UPY'!H34-'AT4A_enrolment vs availed_UPY'!F34</f>
        <v>61415</v>
      </c>
      <c r="H29" s="472">
        <f>T5A_PLAN_vs_PRFM_UPS!D34</f>
        <v>34444</v>
      </c>
      <c r="I29" s="472">
        <f>T5A_PLAN_vs_PRFM_UPS!J34</f>
        <v>32683</v>
      </c>
      <c r="J29" s="472">
        <f>AT27A_Req_FG_UPry!H34</f>
        <v>36985</v>
      </c>
      <c r="K29" s="472">
        <f>'AT4A_enrolment vs availed_UPY'!F34</f>
        <v>0</v>
      </c>
      <c r="L29" s="472">
        <f>T5B_PLAN_vs_PRFM_NCLP!D34</f>
        <v>0</v>
      </c>
      <c r="M29" s="472">
        <f>T5B_PLAN_vs_PRFM_NCLP!J34</f>
        <v>0</v>
      </c>
      <c r="N29" s="472">
        <f t="shared" si="24"/>
        <v>0</v>
      </c>
      <c r="O29" s="474">
        <f>T5_PLAN_vs_PRFM_PS!E34</f>
        <v>244</v>
      </c>
      <c r="P29" s="474">
        <f>T5_PLAN_vs_PRFM_PS!I34</f>
        <v>245</v>
      </c>
      <c r="Q29" s="474">
        <f>AT27_Req_FG_Pry!I34</f>
        <v>253</v>
      </c>
      <c r="R29" s="474">
        <f>T5A_PLAN_vs_PRFM_UPS!E34</f>
        <v>244</v>
      </c>
      <c r="S29" s="474">
        <f>T5A_PLAN_vs_PRFM_UPS!I34</f>
        <v>245</v>
      </c>
      <c r="T29" s="474">
        <f>AT27A_Req_FG_UPry!I34</f>
        <v>253</v>
      </c>
      <c r="U29" s="474">
        <f>T5B_PLAN_vs_PRFM_NCLP!E34</f>
        <v>309</v>
      </c>
      <c r="V29" s="474">
        <f>T5B_PLAN_vs_PRFM_NCLP!I34</f>
        <v>0</v>
      </c>
      <c r="W29" s="474">
        <f>AT27B_Req_FG_NCLP!D34</f>
        <v>312</v>
      </c>
      <c r="X29" s="474">
        <f>'AT-8_Hon_CCH_Pry'!C34</f>
        <v>3040</v>
      </c>
      <c r="Y29" s="474">
        <f>'AT-8_Hon_CCH_Pry'!D34</f>
        <v>3046</v>
      </c>
      <c r="Z29" s="474">
        <f>'AT-30_Cook-cum-Helper'!E35+'AT-30_Cook-cum-Helper'!L35</f>
        <v>3046</v>
      </c>
      <c r="AA29" s="474">
        <f>'AT-8A_Hon_CCH_UPry'!C34</f>
        <v>1457</v>
      </c>
      <c r="AB29" s="474">
        <f>'AT-8A_Hon_CCH_UPry'!D34</f>
        <v>1474</v>
      </c>
      <c r="AC29" s="474">
        <f>'AT-30_Cook-cum-Helper'!I35</f>
        <v>1474</v>
      </c>
      <c r="AD29" s="474">
        <f>'AT11A_KS-District wise'!C36</f>
        <v>1518</v>
      </c>
      <c r="AE29" s="474">
        <f>'AT11A_KS-District wise'!F36</f>
        <v>1421</v>
      </c>
      <c r="AF29" s="474">
        <f>'AT11A_KS-District wise'!H36</f>
        <v>0</v>
      </c>
      <c r="AG29" s="474">
        <f>'AT11A_KS-District wise'!N36</f>
        <v>0</v>
      </c>
      <c r="AH29" s="474">
        <f>AT_28_RqmtKitchen!AB34+AT_28_RqmtKitchen!AD34+AT_28_RqmtKitchen!AE34</f>
        <v>0</v>
      </c>
      <c r="AI29" s="616">
        <f t="shared" si="25"/>
        <v>0</v>
      </c>
      <c r="AJ29" s="474">
        <f>'AT12_KD-New-Districtwise'!C35</f>
        <v>2107</v>
      </c>
      <c r="AK29" s="474">
        <f>'AT12_KD-New-Districtwise'!E35</f>
        <v>1980</v>
      </c>
      <c r="AL29" s="474">
        <f>'AT12_KD-New-Districtwise'!G35</f>
        <v>0</v>
      </c>
      <c r="AM29" s="474">
        <f>'AT12_KD-New-Districtwise'!M35</f>
        <v>0</v>
      </c>
      <c r="AN29" s="617">
        <f>AT_29KD!S35</f>
        <v>0</v>
      </c>
      <c r="AO29" s="476">
        <f>AT_29KD!T35</f>
        <v>0</v>
      </c>
      <c r="AP29" s="474">
        <f>'AT12A_KD-Replace-Districtwise'!C35</f>
        <v>1711</v>
      </c>
      <c r="AQ29" s="474">
        <f>'AT12A_KD-Replace-Districtwise'!E35</f>
        <v>579</v>
      </c>
      <c r="AR29" s="474">
        <f>'AT12A_KD-Replace-Districtwise'!G35</f>
        <v>0</v>
      </c>
      <c r="AS29" s="474">
        <f>'AT12A_KD-Replace-Districtwise'!M35</f>
        <v>0</v>
      </c>
      <c r="AT29" s="617">
        <f>AT_29A_KD!S35</f>
        <v>704</v>
      </c>
      <c r="AU29" s="476">
        <f>AT_29A_KD!T35</f>
        <v>61.050000000000004</v>
      </c>
    </row>
    <row r="30" spans="1:47">
      <c r="A30" s="469">
        <f>AT3A_Schools_PS!A35</f>
        <v>26</v>
      </c>
      <c r="B30" s="470" t="str">
        <f>AT3A_Schools_PS!B35</f>
        <v>26-FATEHPUR</v>
      </c>
      <c r="C30" s="472">
        <f>'AT4_enrolment vs availed_PY'!H35</f>
        <v>178950</v>
      </c>
      <c r="D30" s="472">
        <f>T5_PLAN_vs_PRFM_PS!D35</f>
        <v>124197</v>
      </c>
      <c r="E30" s="472">
        <f>T5_PLAN_vs_PRFM_PS!J35</f>
        <v>115696</v>
      </c>
      <c r="F30" s="472">
        <f>AT27_Req_FG_Pry!H35</f>
        <v>124554</v>
      </c>
      <c r="G30" s="472">
        <f>'AT4A_enrolment vs availed_UPY'!H35-'AT4A_enrolment vs availed_UPY'!F35</f>
        <v>79980</v>
      </c>
      <c r="H30" s="472">
        <f>T5A_PLAN_vs_PRFM_UPS!D35</f>
        <v>50986</v>
      </c>
      <c r="I30" s="472">
        <f>T5A_PLAN_vs_PRFM_UPS!J35</f>
        <v>47056</v>
      </c>
      <c r="J30" s="472">
        <f>AT27A_Req_FG_UPry!H35</f>
        <v>50493</v>
      </c>
      <c r="K30" s="472">
        <f>'AT4A_enrolment vs availed_UPY'!F35</f>
        <v>1522</v>
      </c>
      <c r="L30" s="472">
        <f>T5B_PLAN_vs_PRFM_NCLP!D35</f>
        <v>1065</v>
      </c>
      <c r="M30" s="472">
        <f>T5B_PLAN_vs_PRFM_NCLP!J35</f>
        <v>581</v>
      </c>
      <c r="N30" s="472">
        <f t="shared" si="24"/>
        <v>1522</v>
      </c>
      <c r="O30" s="474">
        <f>T5_PLAN_vs_PRFM_PS!E35</f>
        <v>244</v>
      </c>
      <c r="P30" s="474">
        <f>T5_PLAN_vs_PRFM_PS!I35</f>
        <v>244</v>
      </c>
      <c r="Q30" s="474">
        <f>AT27_Req_FG_Pry!I35</f>
        <v>253</v>
      </c>
      <c r="R30" s="474">
        <f>T5A_PLAN_vs_PRFM_UPS!E35</f>
        <v>244</v>
      </c>
      <c r="S30" s="474">
        <f>T5A_PLAN_vs_PRFM_UPS!I35</f>
        <v>244</v>
      </c>
      <c r="T30" s="474">
        <f>AT27A_Req_FG_UPry!I35</f>
        <v>253</v>
      </c>
      <c r="U30" s="474">
        <f>T5B_PLAN_vs_PRFM_NCLP!E35</f>
        <v>309</v>
      </c>
      <c r="V30" s="474">
        <f>T5B_PLAN_vs_PRFM_NCLP!I35</f>
        <v>244</v>
      </c>
      <c r="W30" s="474">
        <f>AT27B_Req_FG_NCLP!D35</f>
        <v>312</v>
      </c>
      <c r="X30" s="474">
        <f>'AT-8_Hon_CCH_Pry'!C35</f>
        <v>4574</v>
      </c>
      <c r="Y30" s="474">
        <f>'AT-8_Hon_CCH_Pry'!D35</f>
        <v>4515</v>
      </c>
      <c r="Z30" s="474">
        <f>'AT-30_Cook-cum-Helper'!E36+'AT-30_Cook-cum-Helper'!L36</f>
        <v>4515</v>
      </c>
      <c r="AA30" s="474">
        <f>'AT-8A_Hon_CCH_UPry'!C35</f>
        <v>2113</v>
      </c>
      <c r="AB30" s="474">
        <f>'AT-8A_Hon_CCH_UPry'!D35</f>
        <v>2079</v>
      </c>
      <c r="AC30" s="474">
        <f>'AT-30_Cook-cum-Helper'!I36</f>
        <v>2079</v>
      </c>
      <c r="AD30" s="474">
        <f>'AT11A_KS-District wise'!C37</f>
        <v>1718</v>
      </c>
      <c r="AE30" s="474">
        <f>'AT11A_KS-District wise'!F37</f>
        <v>1718</v>
      </c>
      <c r="AF30" s="474">
        <f>'AT11A_KS-District wise'!H37</f>
        <v>0</v>
      </c>
      <c r="AG30" s="474">
        <f>'AT11A_KS-District wise'!N37</f>
        <v>0</v>
      </c>
      <c r="AH30" s="474">
        <f>AT_28_RqmtKitchen!AB35+AT_28_RqmtKitchen!AD35+AT_28_RqmtKitchen!AE35</f>
        <v>0</v>
      </c>
      <c r="AI30" s="616">
        <f t="shared" si="25"/>
        <v>0</v>
      </c>
      <c r="AJ30" s="474">
        <f>'AT12_KD-New-Districtwise'!C36</f>
        <v>3099</v>
      </c>
      <c r="AK30" s="474">
        <f>'AT12_KD-New-Districtwise'!E36</f>
        <v>3099</v>
      </c>
      <c r="AL30" s="474">
        <f>'AT12_KD-New-Districtwise'!G36</f>
        <v>0</v>
      </c>
      <c r="AM30" s="474">
        <f>'AT12_KD-New-Districtwise'!M36</f>
        <v>0</v>
      </c>
      <c r="AN30" s="617">
        <f>AT_29KD!S36</f>
        <v>0</v>
      </c>
      <c r="AO30" s="476">
        <f>AT_29KD!T36</f>
        <v>0</v>
      </c>
      <c r="AP30" s="474">
        <f>'AT12A_KD-Replace-Districtwise'!C36</f>
        <v>2338</v>
      </c>
      <c r="AQ30" s="474">
        <f>'AT12A_KD-Replace-Districtwise'!E36</f>
        <v>2338</v>
      </c>
      <c r="AR30" s="474">
        <f>'AT12A_KD-Replace-Districtwise'!G36</f>
        <v>0</v>
      </c>
      <c r="AS30" s="474">
        <f>'AT12A_KD-Replace-Districtwise'!M36</f>
        <v>0</v>
      </c>
      <c r="AT30" s="617">
        <f>AT_29A_KD!S36</f>
        <v>1003</v>
      </c>
      <c r="AU30" s="476">
        <f>AT_29A_KD!T36</f>
        <v>86.36999999999999</v>
      </c>
    </row>
    <row r="31" spans="1:47">
      <c r="A31" s="469">
        <f>AT3A_Schools_PS!A36</f>
        <v>27</v>
      </c>
      <c r="B31" s="470" t="str">
        <f>AT3A_Schools_PS!B36</f>
        <v>27-FIROZABAD</v>
      </c>
      <c r="C31" s="472">
        <f>'AT4_enrolment vs availed_PY'!H36</f>
        <v>121980</v>
      </c>
      <c r="D31" s="472">
        <f>T5_PLAN_vs_PRFM_PS!D36</f>
        <v>74383</v>
      </c>
      <c r="E31" s="472">
        <f>T5_PLAN_vs_PRFM_PS!J36</f>
        <v>74248</v>
      </c>
      <c r="F31" s="472">
        <f>AT27_Req_FG_Pry!H36</f>
        <v>78478</v>
      </c>
      <c r="G31" s="472">
        <f>'AT4A_enrolment vs availed_UPY'!H36-'AT4A_enrolment vs availed_UPY'!F36</f>
        <v>61615</v>
      </c>
      <c r="H31" s="472">
        <f>T5A_PLAN_vs_PRFM_UPS!D36</f>
        <v>25091</v>
      </c>
      <c r="I31" s="472">
        <f>T5A_PLAN_vs_PRFM_UPS!J36</f>
        <v>28277</v>
      </c>
      <c r="J31" s="472">
        <f>AT27A_Req_FG_UPry!H36</f>
        <v>29238</v>
      </c>
      <c r="K31" s="472">
        <f>'AT4A_enrolment vs availed_UPY'!F36</f>
        <v>1750</v>
      </c>
      <c r="L31" s="472">
        <f>T5B_PLAN_vs_PRFM_NCLP!D36</f>
        <v>1750</v>
      </c>
      <c r="M31" s="472">
        <f>T5B_PLAN_vs_PRFM_NCLP!J36</f>
        <v>1495</v>
      </c>
      <c r="N31" s="472">
        <f t="shared" si="24"/>
        <v>1750</v>
      </c>
      <c r="O31" s="474">
        <f>T5_PLAN_vs_PRFM_PS!E36</f>
        <v>244</v>
      </c>
      <c r="P31" s="474">
        <f>T5_PLAN_vs_PRFM_PS!I36</f>
        <v>236</v>
      </c>
      <c r="Q31" s="474">
        <f>AT27_Req_FG_Pry!I36</f>
        <v>253</v>
      </c>
      <c r="R31" s="474">
        <f>T5A_PLAN_vs_PRFM_UPS!E36</f>
        <v>244</v>
      </c>
      <c r="S31" s="474">
        <f>T5A_PLAN_vs_PRFM_UPS!I36</f>
        <v>236</v>
      </c>
      <c r="T31" s="474">
        <f>AT27A_Req_FG_UPry!I36</f>
        <v>253</v>
      </c>
      <c r="U31" s="474">
        <f>T5B_PLAN_vs_PRFM_NCLP!E36</f>
        <v>309</v>
      </c>
      <c r="V31" s="474">
        <f>T5B_PLAN_vs_PRFM_NCLP!I36</f>
        <v>199</v>
      </c>
      <c r="W31" s="474">
        <f>AT27B_Req_FG_NCLP!D36</f>
        <v>312</v>
      </c>
      <c r="X31" s="474">
        <f>'AT-8_Hon_CCH_Pry'!C36</f>
        <v>3128</v>
      </c>
      <c r="Y31" s="474">
        <f>'AT-8_Hon_CCH_Pry'!D36</f>
        <v>3083</v>
      </c>
      <c r="Z31" s="474">
        <f>'AT-30_Cook-cum-Helper'!E37+'AT-30_Cook-cum-Helper'!L37</f>
        <v>3159</v>
      </c>
      <c r="AA31" s="474">
        <f>'AT-8A_Hon_CCH_UPry'!C36</f>
        <v>1217</v>
      </c>
      <c r="AB31" s="474">
        <f>'AT-8A_Hon_CCH_UPry'!D36</f>
        <v>1226</v>
      </c>
      <c r="AC31" s="474">
        <f>'AT-30_Cook-cum-Helper'!I37</f>
        <v>1226</v>
      </c>
      <c r="AD31" s="474">
        <f>'AT11A_KS-District wise'!C38</f>
        <v>1538</v>
      </c>
      <c r="AE31" s="474">
        <f>'AT11A_KS-District wise'!F38</f>
        <v>1538</v>
      </c>
      <c r="AF31" s="474">
        <f>'AT11A_KS-District wise'!H38</f>
        <v>0</v>
      </c>
      <c r="AG31" s="474">
        <f>'AT11A_KS-District wise'!N38</f>
        <v>0</v>
      </c>
      <c r="AH31" s="474">
        <f>AT_28_RqmtKitchen!AB36+AT_28_RqmtKitchen!AD36+AT_28_RqmtKitchen!AE36</f>
        <v>80</v>
      </c>
      <c r="AI31" s="616">
        <f t="shared" si="25"/>
        <v>57.12</v>
      </c>
      <c r="AJ31" s="474">
        <f>'AT12_KD-New-Districtwise'!C37</f>
        <v>2490</v>
      </c>
      <c r="AK31" s="474">
        <f>'AT12_KD-New-Districtwise'!E37</f>
        <v>2260</v>
      </c>
      <c r="AL31" s="474">
        <f>'AT12_KD-New-Districtwise'!G37</f>
        <v>0</v>
      </c>
      <c r="AM31" s="474">
        <f>'AT12_KD-New-Districtwise'!M37</f>
        <v>0</v>
      </c>
      <c r="AN31" s="617">
        <f>AT_29KD!S37</f>
        <v>0</v>
      </c>
      <c r="AO31" s="476">
        <f>AT_29KD!T37</f>
        <v>0</v>
      </c>
      <c r="AP31" s="474">
        <f>'AT12A_KD-Replace-Districtwise'!C37</f>
        <v>1853</v>
      </c>
      <c r="AQ31" s="474">
        <f>'AT12A_KD-Replace-Districtwise'!E37</f>
        <v>1853</v>
      </c>
      <c r="AR31" s="474">
        <f>'AT12A_KD-Replace-Districtwise'!G37</f>
        <v>0</v>
      </c>
      <c r="AS31" s="474">
        <f>'AT12A_KD-Replace-Districtwise'!M37</f>
        <v>0</v>
      </c>
      <c r="AT31" s="617">
        <f>AT_29A_KD!S37</f>
        <v>815</v>
      </c>
      <c r="AU31" s="476">
        <f>AT_29A_KD!T37</f>
        <v>70.44</v>
      </c>
    </row>
    <row r="32" spans="1:47">
      <c r="A32" s="469">
        <f>AT3A_Schools_PS!A37</f>
        <v>28</v>
      </c>
      <c r="B32" s="470" t="str">
        <f>AT3A_Schools_PS!B37</f>
        <v>28-G.B. NAGAR</v>
      </c>
      <c r="C32" s="472">
        <f>'AT4_enrolment vs availed_PY'!H37</f>
        <v>66984</v>
      </c>
      <c r="D32" s="472">
        <f>T5_PLAN_vs_PRFM_PS!D37</f>
        <v>40542</v>
      </c>
      <c r="E32" s="472">
        <f>T5_PLAN_vs_PRFM_PS!J37</f>
        <v>38166</v>
      </c>
      <c r="F32" s="472">
        <f>AT27_Req_FG_Pry!H37</f>
        <v>42142</v>
      </c>
      <c r="G32" s="472">
        <f>'AT4A_enrolment vs availed_UPY'!H37-'AT4A_enrolment vs availed_UPY'!F37</f>
        <v>33092</v>
      </c>
      <c r="H32" s="472">
        <f>T5A_PLAN_vs_PRFM_UPS!D37</f>
        <v>19910</v>
      </c>
      <c r="I32" s="472">
        <f>T5A_PLAN_vs_PRFM_UPS!J37</f>
        <v>17812</v>
      </c>
      <c r="J32" s="472">
        <f>AT27A_Req_FG_UPry!H37</f>
        <v>19088</v>
      </c>
      <c r="K32" s="472">
        <f>'AT4A_enrolment vs availed_UPY'!F37</f>
        <v>0</v>
      </c>
      <c r="L32" s="472">
        <f>T5B_PLAN_vs_PRFM_NCLP!D37</f>
        <v>0</v>
      </c>
      <c r="M32" s="472">
        <f>T5B_PLAN_vs_PRFM_NCLP!J37</f>
        <v>0</v>
      </c>
      <c r="N32" s="472">
        <f t="shared" si="24"/>
        <v>0</v>
      </c>
      <c r="O32" s="474">
        <f>T5_PLAN_vs_PRFM_PS!E37</f>
        <v>244</v>
      </c>
      <c r="P32" s="474">
        <f>T5_PLAN_vs_PRFM_PS!I37</f>
        <v>246</v>
      </c>
      <c r="Q32" s="474">
        <f>AT27_Req_FG_Pry!I37</f>
        <v>253</v>
      </c>
      <c r="R32" s="474">
        <f>T5A_PLAN_vs_PRFM_UPS!E37</f>
        <v>244</v>
      </c>
      <c r="S32" s="474">
        <f>T5A_PLAN_vs_PRFM_UPS!I37</f>
        <v>246</v>
      </c>
      <c r="T32" s="474">
        <f>AT27A_Req_FG_UPry!I37</f>
        <v>253</v>
      </c>
      <c r="U32" s="474">
        <f>T5B_PLAN_vs_PRFM_NCLP!E37</f>
        <v>309</v>
      </c>
      <c r="V32" s="474">
        <f>T5B_PLAN_vs_PRFM_NCLP!I37</f>
        <v>0</v>
      </c>
      <c r="W32" s="474">
        <f>AT27B_Req_FG_NCLP!D37</f>
        <v>312</v>
      </c>
      <c r="X32" s="474">
        <f>'AT-8_Hon_CCH_Pry'!C37</f>
        <v>167</v>
      </c>
      <c r="Y32" s="474">
        <f>'AT-8_Hon_CCH_Pry'!D37</f>
        <v>167</v>
      </c>
      <c r="Z32" s="474">
        <f>'AT-30_Cook-cum-Helper'!E38+'AT-30_Cook-cum-Helper'!L38</f>
        <v>167</v>
      </c>
      <c r="AA32" s="474">
        <f>'AT-8A_Hon_CCH_UPry'!C37</f>
        <v>744</v>
      </c>
      <c r="AB32" s="474">
        <f>'AT-8A_Hon_CCH_UPry'!D37</f>
        <v>0</v>
      </c>
      <c r="AC32" s="474">
        <f>'AT-30_Cook-cum-Helper'!I38</f>
        <v>0</v>
      </c>
      <c r="AD32" s="474">
        <f>'AT11A_KS-District wise'!C39</f>
        <v>474</v>
      </c>
      <c r="AE32" s="474">
        <f>'AT11A_KS-District wise'!F39</f>
        <v>287</v>
      </c>
      <c r="AF32" s="474">
        <f>'AT11A_KS-District wise'!H39</f>
        <v>0</v>
      </c>
      <c r="AG32" s="474">
        <f>'AT11A_KS-District wise'!N39</f>
        <v>0</v>
      </c>
      <c r="AH32" s="474">
        <f>AT_28_RqmtKitchen!AB37+AT_28_RqmtKitchen!AD37+AT_28_RqmtKitchen!AE37</f>
        <v>0</v>
      </c>
      <c r="AI32" s="616">
        <f t="shared" si="25"/>
        <v>0</v>
      </c>
      <c r="AJ32" s="474">
        <f>'AT12_KD-New-Districtwise'!C38</f>
        <v>745</v>
      </c>
      <c r="AK32" s="474">
        <f>'AT12_KD-New-Districtwise'!E38</f>
        <v>733</v>
      </c>
      <c r="AL32" s="474">
        <f>'AT12_KD-New-Districtwise'!G38</f>
        <v>0</v>
      </c>
      <c r="AM32" s="474">
        <f>'AT12_KD-New-Districtwise'!M38</f>
        <v>0</v>
      </c>
      <c r="AN32" s="617">
        <f>AT_29KD!S38</f>
        <v>0</v>
      </c>
      <c r="AO32" s="476">
        <f>AT_29KD!T38</f>
        <v>0</v>
      </c>
      <c r="AP32" s="474">
        <f>'AT12A_KD-Replace-Districtwise'!C38</f>
        <v>665</v>
      </c>
      <c r="AQ32" s="474">
        <f>'AT12A_KD-Replace-Districtwise'!E38</f>
        <v>0</v>
      </c>
      <c r="AR32" s="474">
        <f>'AT12A_KD-Replace-Districtwise'!G38</f>
        <v>0</v>
      </c>
      <c r="AS32" s="474">
        <f>'AT12A_KD-Replace-Districtwise'!M38</f>
        <v>0</v>
      </c>
      <c r="AT32" s="617">
        <f>AT_29A_KD!S38</f>
        <v>261</v>
      </c>
      <c r="AU32" s="476">
        <f>AT_29A_KD!T38</f>
        <v>23.910000000000004</v>
      </c>
    </row>
    <row r="33" spans="1:47">
      <c r="A33" s="469">
        <f>AT3A_Schools_PS!A38</f>
        <v>29</v>
      </c>
      <c r="B33" s="470" t="str">
        <f>AT3A_Schools_PS!B38</f>
        <v>29-GHAZIPUR</v>
      </c>
      <c r="C33" s="472">
        <f>'AT4_enrolment vs availed_PY'!H38</f>
        <v>226756</v>
      </c>
      <c r="D33" s="472">
        <f>T5_PLAN_vs_PRFM_PS!D38</f>
        <v>151955</v>
      </c>
      <c r="E33" s="472">
        <f>T5_PLAN_vs_PRFM_PS!J38</f>
        <v>141483</v>
      </c>
      <c r="F33" s="472">
        <f>AT27_Req_FG_Pry!H38</f>
        <v>143817</v>
      </c>
      <c r="G33" s="472">
        <f>'AT4A_enrolment vs availed_UPY'!H38-'AT4A_enrolment vs availed_UPY'!F38</f>
        <v>97393</v>
      </c>
      <c r="H33" s="472">
        <f>T5A_PLAN_vs_PRFM_UPS!D38</f>
        <v>55560</v>
      </c>
      <c r="I33" s="472">
        <f>T5A_PLAN_vs_PRFM_UPS!J38</f>
        <v>55303</v>
      </c>
      <c r="J33" s="472">
        <f>AT27A_Req_FG_UPry!H38</f>
        <v>58572</v>
      </c>
      <c r="K33" s="472">
        <f>'AT4A_enrolment vs availed_UPY'!F38</f>
        <v>0</v>
      </c>
      <c r="L33" s="472">
        <f>T5B_PLAN_vs_PRFM_NCLP!D38</f>
        <v>318</v>
      </c>
      <c r="M33" s="472">
        <f>T5B_PLAN_vs_PRFM_NCLP!J38</f>
        <v>0</v>
      </c>
      <c r="N33" s="472">
        <f t="shared" si="24"/>
        <v>0</v>
      </c>
      <c r="O33" s="474">
        <f>T5_PLAN_vs_PRFM_PS!E38</f>
        <v>244</v>
      </c>
      <c r="P33" s="474">
        <f>T5_PLAN_vs_PRFM_PS!I38</f>
        <v>243</v>
      </c>
      <c r="Q33" s="474">
        <f>AT27_Req_FG_Pry!I38</f>
        <v>253</v>
      </c>
      <c r="R33" s="474">
        <f>T5A_PLAN_vs_PRFM_UPS!E38</f>
        <v>244</v>
      </c>
      <c r="S33" s="474">
        <f>T5A_PLAN_vs_PRFM_UPS!I38</f>
        <v>243</v>
      </c>
      <c r="T33" s="474">
        <f>AT27A_Req_FG_UPry!I38</f>
        <v>253</v>
      </c>
      <c r="U33" s="474">
        <f>T5B_PLAN_vs_PRFM_NCLP!E38</f>
        <v>309</v>
      </c>
      <c r="V33" s="474">
        <f>T5B_PLAN_vs_PRFM_NCLP!I38</f>
        <v>0</v>
      </c>
      <c r="W33" s="474">
        <f>AT27B_Req_FG_NCLP!D38</f>
        <v>312</v>
      </c>
      <c r="X33" s="474">
        <f>'AT-8_Hon_CCH_Pry'!C38</f>
        <v>5294</v>
      </c>
      <c r="Y33" s="474">
        <f>'AT-8_Hon_CCH_Pry'!D38</f>
        <v>5226</v>
      </c>
      <c r="Z33" s="474">
        <f>'AT-30_Cook-cum-Helper'!E39+'AT-30_Cook-cum-Helper'!L39</f>
        <v>5226</v>
      </c>
      <c r="AA33" s="474">
        <f>'AT-8A_Hon_CCH_UPry'!C38</f>
        <v>2189</v>
      </c>
      <c r="AB33" s="474">
        <f>'AT-8A_Hon_CCH_UPry'!D38</f>
        <v>2283</v>
      </c>
      <c r="AC33" s="474">
        <f>'AT-30_Cook-cum-Helper'!I39</f>
        <v>2283</v>
      </c>
      <c r="AD33" s="474">
        <f>'AT11A_KS-District wise'!C40</f>
        <v>2250</v>
      </c>
      <c r="AE33" s="474">
        <f>'AT11A_KS-District wise'!F40</f>
        <v>2202</v>
      </c>
      <c r="AF33" s="474">
        <f>'AT11A_KS-District wise'!H40</f>
        <v>0</v>
      </c>
      <c r="AG33" s="474">
        <f>'AT11A_KS-District wise'!N40</f>
        <v>0</v>
      </c>
      <c r="AH33" s="474">
        <f>AT_28_RqmtKitchen!AB38+AT_28_RqmtKitchen!AD38+AT_28_RqmtKitchen!AE38</f>
        <v>0</v>
      </c>
      <c r="AI33" s="616">
        <f t="shared" si="25"/>
        <v>0</v>
      </c>
      <c r="AJ33" s="474">
        <f>'AT12_KD-New-Districtwise'!C39</f>
        <v>3270</v>
      </c>
      <c r="AK33" s="474">
        <f>'AT12_KD-New-Districtwise'!E39</f>
        <v>3270</v>
      </c>
      <c r="AL33" s="474">
        <f>'AT12_KD-New-Districtwise'!G39</f>
        <v>0</v>
      </c>
      <c r="AM33" s="474">
        <f>'AT12_KD-New-Districtwise'!M39</f>
        <v>0</v>
      </c>
      <c r="AN33" s="617">
        <f>AT_29KD!S39</f>
        <v>0</v>
      </c>
      <c r="AO33" s="476">
        <f>AT_29KD!T39</f>
        <v>0</v>
      </c>
      <c r="AP33" s="474">
        <f>'AT12A_KD-Replace-Districtwise'!C39</f>
        <v>2428</v>
      </c>
      <c r="AQ33" s="474">
        <f>'AT12A_KD-Replace-Districtwise'!E39</f>
        <v>2428</v>
      </c>
      <c r="AR33" s="474">
        <f>'AT12A_KD-Replace-Districtwise'!G39</f>
        <v>0</v>
      </c>
      <c r="AS33" s="474">
        <f>'AT12A_KD-Replace-Districtwise'!M39</f>
        <v>0</v>
      </c>
      <c r="AT33" s="617">
        <f>AT_29A_KD!S39</f>
        <v>1045</v>
      </c>
      <c r="AU33" s="476">
        <f>AT_29A_KD!T39</f>
        <v>96.81</v>
      </c>
    </row>
    <row r="34" spans="1:47">
      <c r="A34" s="469">
        <f>AT3A_Schools_PS!A39</f>
        <v>30</v>
      </c>
      <c r="B34" s="470" t="str">
        <f>AT3A_Schools_PS!B39</f>
        <v>30-GHAZIYABAD</v>
      </c>
      <c r="C34" s="472">
        <f>'AT4_enrolment vs availed_PY'!H39</f>
        <v>73646</v>
      </c>
      <c r="D34" s="472">
        <f>T5_PLAN_vs_PRFM_PS!D39</f>
        <v>41672</v>
      </c>
      <c r="E34" s="472">
        <f>T5_PLAN_vs_PRFM_PS!J39</f>
        <v>45575</v>
      </c>
      <c r="F34" s="472">
        <f>AT27_Req_FG_Pry!H39</f>
        <v>45440</v>
      </c>
      <c r="G34" s="472">
        <f>'AT4A_enrolment vs availed_UPY'!H39-'AT4A_enrolment vs availed_UPY'!F39</f>
        <v>41215</v>
      </c>
      <c r="H34" s="472">
        <f>T5A_PLAN_vs_PRFM_UPS!D39</f>
        <v>16591</v>
      </c>
      <c r="I34" s="472">
        <f>T5A_PLAN_vs_PRFM_UPS!J39</f>
        <v>18397</v>
      </c>
      <c r="J34" s="472">
        <f>AT27A_Req_FG_UPry!H39</f>
        <v>17732</v>
      </c>
      <c r="K34" s="472">
        <f>'AT4A_enrolment vs availed_UPY'!F39</f>
        <v>0</v>
      </c>
      <c r="L34" s="472">
        <f>T5B_PLAN_vs_PRFM_NCLP!D39</f>
        <v>0</v>
      </c>
      <c r="M34" s="472">
        <f>T5B_PLAN_vs_PRFM_NCLP!J39</f>
        <v>0</v>
      </c>
      <c r="N34" s="472">
        <f t="shared" si="24"/>
        <v>0</v>
      </c>
      <c r="O34" s="474">
        <f>T5_PLAN_vs_PRFM_PS!E39</f>
        <v>244</v>
      </c>
      <c r="P34" s="474">
        <f>T5_PLAN_vs_PRFM_PS!I39</f>
        <v>234</v>
      </c>
      <c r="Q34" s="474">
        <f>AT27_Req_FG_Pry!I39</f>
        <v>253</v>
      </c>
      <c r="R34" s="474">
        <f>T5A_PLAN_vs_PRFM_UPS!E39</f>
        <v>244</v>
      </c>
      <c r="S34" s="474">
        <f>T5A_PLAN_vs_PRFM_UPS!I39</f>
        <v>232</v>
      </c>
      <c r="T34" s="474">
        <f>AT27A_Req_FG_UPry!I39</f>
        <v>253</v>
      </c>
      <c r="U34" s="474">
        <f>T5B_PLAN_vs_PRFM_NCLP!E39</f>
        <v>309</v>
      </c>
      <c r="V34" s="474">
        <f>T5B_PLAN_vs_PRFM_NCLP!I39</f>
        <v>0</v>
      </c>
      <c r="W34" s="474">
        <f>AT27B_Req_FG_NCLP!D39</f>
        <v>312</v>
      </c>
      <c r="X34" s="474">
        <f>'AT-8_Hon_CCH_Pry'!C39</f>
        <v>1384</v>
      </c>
      <c r="Y34" s="474">
        <f>'AT-8_Hon_CCH_Pry'!D39</f>
        <v>1165</v>
      </c>
      <c r="Z34" s="474">
        <f>'AT-30_Cook-cum-Helper'!E40+'AT-30_Cook-cum-Helper'!L40</f>
        <v>1165</v>
      </c>
      <c r="AA34" s="474">
        <f>'AT-8A_Hon_CCH_UPry'!C39</f>
        <v>410</v>
      </c>
      <c r="AB34" s="474">
        <f>'AT-8A_Hon_CCH_UPry'!D39</f>
        <v>558</v>
      </c>
      <c r="AC34" s="474">
        <f>'AT-30_Cook-cum-Helper'!I40</f>
        <v>558</v>
      </c>
      <c r="AD34" s="474">
        <f>'AT11A_KS-District wise'!C41</f>
        <v>268</v>
      </c>
      <c r="AE34" s="474">
        <f>'AT11A_KS-District wise'!F41</f>
        <v>224</v>
      </c>
      <c r="AF34" s="474">
        <f>'AT11A_KS-District wise'!H41</f>
        <v>0</v>
      </c>
      <c r="AG34" s="474">
        <f>'AT11A_KS-District wise'!N41</f>
        <v>0</v>
      </c>
      <c r="AH34" s="474">
        <f>AT_28_RqmtKitchen!AB39+AT_28_RqmtKitchen!AD39+AT_28_RqmtKitchen!AE39</f>
        <v>4</v>
      </c>
      <c r="AI34" s="616">
        <f t="shared" si="25"/>
        <v>2.86</v>
      </c>
      <c r="AJ34" s="474">
        <f>'AT12_KD-New-Districtwise'!C40</f>
        <v>831</v>
      </c>
      <c r="AK34" s="474">
        <f>'AT12_KD-New-Districtwise'!E40</f>
        <v>681</v>
      </c>
      <c r="AL34" s="474">
        <f>'AT12_KD-New-Districtwise'!G40</f>
        <v>0</v>
      </c>
      <c r="AM34" s="474">
        <f>'AT12_KD-New-Districtwise'!M40</f>
        <v>0</v>
      </c>
      <c r="AN34" s="617">
        <f>AT_29KD!S40</f>
        <v>0</v>
      </c>
      <c r="AO34" s="476">
        <f>AT_29KD!T40</f>
        <v>0</v>
      </c>
      <c r="AP34" s="474">
        <f>'AT12A_KD-Replace-Districtwise'!C40</f>
        <v>568</v>
      </c>
      <c r="AQ34" s="474">
        <f>'AT12A_KD-Replace-Districtwise'!E40</f>
        <v>568</v>
      </c>
      <c r="AR34" s="474">
        <f>'AT12A_KD-Replace-Districtwise'!G40</f>
        <v>0</v>
      </c>
      <c r="AS34" s="474">
        <f>'AT12A_KD-Replace-Districtwise'!M40</f>
        <v>0</v>
      </c>
      <c r="AT34" s="617">
        <f>AT_29A_KD!S40</f>
        <v>225</v>
      </c>
      <c r="AU34" s="476">
        <f>AT_29A_KD!T40</f>
        <v>24.990000000000002</v>
      </c>
    </row>
    <row r="35" spans="1:47">
      <c r="A35" s="469">
        <f>AT3A_Schools_PS!A40</f>
        <v>31</v>
      </c>
      <c r="B35" s="470" t="str">
        <f>AT3A_Schools_PS!B40</f>
        <v>31-GONDA</v>
      </c>
      <c r="C35" s="472">
        <f>'AT4_enrolment vs availed_PY'!H40</f>
        <v>270277</v>
      </c>
      <c r="D35" s="472">
        <f>T5_PLAN_vs_PRFM_PS!D40</f>
        <v>170615</v>
      </c>
      <c r="E35" s="472">
        <f>T5_PLAN_vs_PRFM_PS!J40</f>
        <v>156120</v>
      </c>
      <c r="F35" s="472">
        <f>AT27_Req_FG_Pry!H40</f>
        <v>169519</v>
      </c>
      <c r="G35" s="472">
        <f>'AT4A_enrolment vs availed_UPY'!H40-'AT4A_enrolment vs availed_UPY'!F40</f>
        <v>97872</v>
      </c>
      <c r="H35" s="472">
        <f>T5A_PLAN_vs_PRFM_UPS!D40</f>
        <v>54258</v>
      </c>
      <c r="I35" s="472">
        <f>T5A_PLAN_vs_PRFM_UPS!J40</f>
        <v>50993</v>
      </c>
      <c r="J35" s="472">
        <f>AT27A_Req_FG_UPry!H40</f>
        <v>56620</v>
      </c>
      <c r="K35" s="472">
        <f>'AT4A_enrolment vs availed_UPY'!F40</f>
        <v>0</v>
      </c>
      <c r="L35" s="472">
        <f>T5B_PLAN_vs_PRFM_NCLP!D40</f>
        <v>0</v>
      </c>
      <c r="M35" s="472">
        <f>T5B_PLAN_vs_PRFM_NCLP!J40</f>
        <v>0</v>
      </c>
      <c r="N35" s="472">
        <f t="shared" si="24"/>
        <v>0</v>
      </c>
      <c r="O35" s="474">
        <f>T5_PLAN_vs_PRFM_PS!E40</f>
        <v>244</v>
      </c>
      <c r="P35" s="474">
        <f>T5_PLAN_vs_PRFM_PS!I40</f>
        <v>240</v>
      </c>
      <c r="Q35" s="474">
        <f>AT27_Req_FG_Pry!I40</f>
        <v>253</v>
      </c>
      <c r="R35" s="474">
        <f>T5A_PLAN_vs_PRFM_UPS!E40</f>
        <v>244</v>
      </c>
      <c r="S35" s="474">
        <f>T5A_PLAN_vs_PRFM_UPS!I40</f>
        <v>240</v>
      </c>
      <c r="T35" s="474">
        <f>AT27A_Req_FG_UPry!I40</f>
        <v>253</v>
      </c>
      <c r="U35" s="474">
        <f>T5B_PLAN_vs_PRFM_NCLP!E40</f>
        <v>309</v>
      </c>
      <c r="V35" s="474">
        <f>T5B_PLAN_vs_PRFM_NCLP!I40</f>
        <v>0</v>
      </c>
      <c r="W35" s="474">
        <f>AT27B_Req_FG_NCLP!D40</f>
        <v>312</v>
      </c>
      <c r="X35" s="474">
        <f>'AT-8_Hon_CCH_Pry'!C40</f>
        <v>6008</v>
      </c>
      <c r="Y35" s="474">
        <f>'AT-8_Hon_CCH_Pry'!D40</f>
        <v>5978</v>
      </c>
      <c r="Z35" s="474">
        <f>'AT-30_Cook-cum-Helper'!E41+'AT-30_Cook-cum-Helper'!L41</f>
        <v>5978</v>
      </c>
      <c r="AA35" s="474">
        <f>'AT-8A_Hon_CCH_UPry'!C40</f>
        <v>2293</v>
      </c>
      <c r="AB35" s="474">
        <f>'AT-8A_Hon_CCH_UPry'!D40</f>
        <v>2293</v>
      </c>
      <c r="AC35" s="474">
        <f>'AT-30_Cook-cum-Helper'!I41</f>
        <v>2293</v>
      </c>
      <c r="AD35" s="474">
        <f>'AT11A_KS-District wise'!C42</f>
        <v>2183</v>
      </c>
      <c r="AE35" s="474">
        <f>'AT11A_KS-District wise'!F42</f>
        <v>2183</v>
      </c>
      <c r="AF35" s="474">
        <f>'AT11A_KS-District wise'!H42</f>
        <v>0</v>
      </c>
      <c r="AG35" s="474">
        <f>'AT11A_KS-District wise'!N42</f>
        <v>0</v>
      </c>
      <c r="AH35" s="474">
        <f>AT_28_RqmtKitchen!AB40+AT_28_RqmtKitchen!AD40+AT_28_RqmtKitchen!AE40</f>
        <v>0</v>
      </c>
      <c r="AI35" s="616">
        <f t="shared" si="25"/>
        <v>0</v>
      </c>
      <c r="AJ35" s="474">
        <f>'AT12_KD-New-Districtwise'!C41</f>
        <v>3586</v>
      </c>
      <c r="AK35" s="474">
        <f>'AT12_KD-New-Districtwise'!E41</f>
        <v>3201</v>
      </c>
      <c r="AL35" s="474">
        <f>'AT12_KD-New-Districtwise'!G41</f>
        <v>0</v>
      </c>
      <c r="AM35" s="474">
        <f>'AT12_KD-New-Districtwise'!M41</f>
        <v>0</v>
      </c>
      <c r="AN35" s="617">
        <f>AT_29KD!S41</f>
        <v>0</v>
      </c>
      <c r="AO35" s="476">
        <f>AT_29KD!T41</f>
        <v>0</v>
      </c>
      <c r="AP35" s="474">
        <f>'AT12A_KD-Replace-Districtwise'!C41</f>
        <v>2715</v>
      </c>
      <c r="AQ35" s="474">
        <f>'AT12A_KD-Replace-Districtwise'!E41</f>
        <v>2109</v>
      </c>
      <c r="AR35" s="474">
        <f>'AT12A_KD-Replace-Districtwise'!G41</f>
        <v>0</v>
      </c>
      <c r="AS35" s="474">
        <f>'AT12A_KD-Replace-Districtwise'!M41</f>
        <v>0</v>
      </c>
      <c r="AT35" s="617">
        <f>AT_29A_KD!S41</f>
        <v>1184</v>
      </c>
      <c r="AU35" s="476">
        <f>AT_29A_KD!T41</f>
        <v>109.77000000000001</v>
      </c>
    </row>
    <row r="36" spans="1:47">
      <c r="A36" s="469">
        <f>AT3A_Schools_PS!A41</f>
        <v>32</v>
      </c>
      <c r="B36" s="470" t="str">
        <f>AT3A_Schools_PS!B41</f>
        <v>32-GORAKHPUR</v>
      </c>
      <c r="C36" s="472">
        <f>'AT4_enrolment vs availed_PY'!H41</f>
        <v>242890</v>
      </c>
      <c r="D36" s="472">
        <f>T5_PLAN_vs_PRFM_PS!D41</f>
        <v>131546</v>
      </c>
      <c r="E36" s="472">
        <f>T5_PLAN_vs_PRFM_PS!J41</f>
        <v>141627</v>
      </c>
      <c r="F36" s="472">
        <f>AT27_Req_FG_Pry!H41</f>
        <v>147157</v>
      </c>
      <c r="G36" s="472">
        <f>'AT4A_enrolment vs availed_UPY'!H41-'AT4A_enrolment vs availed_UPY'!F41</f>
        <v>107273</v>
      </c>
      <c r="H36" s="472">
        <f>T5A_PLAN_vs_PRFM_UPS!D41</f>
        <v>58748</v>
      </c>
      <c r="I36" s="472">
        <f>T5A_PLAN_vs_PRFM_UPS!J41</f>
        <v>59037</v>
      </c>
      <c r="J36" s="472">
        <f>AT27A_Req_FG_UPry!H41</f>
        <v>63871</v>
      </c>
      <c r="K36" s="472">
        <f>'AT4A_enrolment vs availed_UPY'!F41</f>
        <v>0</v>
      </c>
      <c r="L36" s="472">
        <f>T5B_PLAN_vs_PRFM_NCLP!D41</f>
        <v>0</v>
      </c>
      <c r="M36" s="472">
        <f>T5B_PLAN_vs_PRFM_NCLP!J41</f>
        <v>0</v>
      </c>
      <c r="N36" s="472">
        <f t="shared" si="24"/>
        <v>0</v>
      </c>
      <c r="O36" s="474">
        <f>T5_PLAN_vs_PRFM_PS!E41</f>
        <v>244</v>
      </c>
      <c r="P36" s="474">
        <f>T5_PLAN_vs_PRFM_PS!I41</f>
        <v>235</v>
      </c>
      <c r="Q36" s="474">
        <f>AT27_Req_FG_Pry!I41</f>
        <v>253</v>
      </c>
      <c r="R36" s="474">
        <f>T5A_PLAN_vs_PRFM_UPS!E41</f>
        <v>244</v>
      </c>
      <c r="S36" s="474">
        <f>T5A_PLAN_vs_PRFM_UPS!I41</f>
        <v>235</v>
      </c>
      <c r="T36" s="474">
        <f>AT27A_Req_FG_UPry!I41</f>
        <v>253</v>
      </c>
      <c r="U36" s="474">
        <f>T5B_PLAN_vs_PRFM_NCLP!E41</f>
        <v>309</v>
      </c>
      <c r="V36" s="474">
        <f>T5B_PLAN_vs_PRFM_NCLP!I41</f>
        <v>0</v>
      </c>
      <c r="W36" s="474">
        <f>AT27B_Req_FG_NCLP!D41</f>
        <v>312</v>
      </c>
      <c r="X36" s="474">
        <f>'AT-8_Hon_CCH_Pry'!C41</f>
        <v>5694</v>
      </c>
      <c r="Y36" s="474">
        <f>'AT-8_Hon_CCH_Pry'!D41</f>
        <v>5608</v>
      </c>
      <c r="Z36" s="474">
        <f>'AT-30_Cook-cum-Helper'!E42+'AT-30_Cook-cum-Helper'!L42</f>
        <v>5612</v>
      </c>
      <c r="AA36" s="474">
        <f>'AT-8A_Hon_CCH_UPry'!C41</f>
        <v>2605</v>
      </c>
      <c r="AB36" s="474">
        <f>'AT-8A_Hon_CCH_UPry'!D41</f>
        <v>2561</v>
      </c>
      <c r="AC36" s="474">
        <f>'AT-30_Cook-cum-Helper'!I42</f>
        <v>2561</v>
      </c>
      <c r="AD36" s="474">
        <f>'AT11A_KS-District wise'!C43</f>
        <v>2318</v>
      </c>
      <c r="AE36" s="474">
        <f>'AT11A_KS-District wise'!F43</f>
        <v>2318</v>
      </c>
      <c r="AF36" s="474">
        <f>'AT11A_KS-District wise'!H43</f>
        <v>0</v>
      </c>
      <c r="AG36" s="474">
        <f>'AT11A_KS-District wise'!N43</f>
        <v>0</v>
      </c>
      <c r="AH36" s="474">
        <f>AT_28_RqmtKitchen!AB41+AT_28_RqmtKitchen!AD41+AT_28_RqmtKitchen!AE41</f>
        <v>0</v>
      </c>
      <c r="AI36" s="616">
        <f t="shared" si="25"/>
        <v>0</v>
      </c>
      <c r="AJ36" s="474">
        <f>'AT12_KD-New-Districtwise'!C42</f>
        <v>3302</v>
      </c>
      <c r="AK36" s="474">
        <f>'AT12_KD-New-Districtwise'!E42</f>
        <v>3302</v>
      </c>
      <c r="AL36" s="474">
        <f>'AT12_KD-New-Districtwise'!G42</f>
        <v>0</v>
      </c>
      <c r="AM36" s="474">
        <f>'AT12_KD-New-Districtwise'!M42</f>
        <v>0</v>
      </c>
      <c r="AN36" s="617">
        <f>AT_29KD!S42</f>
        <v>0</v>
      </c>
      <c r="AO36" s="476">
        <f>AT_29KD!T42</f>
        <v>0</v>
      </c>
      <c r="AP36" s="474">
        <f>'AT12A_KD-Replace-Districtwise'!C42</f>
        <v>2820</v>
      </c>
      <c r="AQ36" s="474">
        <f>'AT12A_KD-Replace-Districtwise'!E42</f>
        <v>2820</v>
      </c>
      <c r="AR36" s="474">
        <f>'AT12A_KD-Replace-Districtwise'!G42</f>
        <v>0</v>
      </c>
      <c r="AS36" s="474">
        <f>'AT12A_KD-Replace-Districtwise'!M42</f>
        <v>0</v>
      </c>
      <c r="AT36" s="617">
        <f>AT_29A_KD!S42</f>
        <v>1132</v>
      </c>
      <c r="AU36" s="476">
        <f>AT_29A_KD!T42</f>
        <v>120.05999999999999</v>
      </c>
    </row>
    <row r="37" spans="1:47">
      <c r="A37" s="469">
        <f>AT3A_Schools_PS!A42</f>
        <v>33</v>
      </c>
      <c r="B37" s="470" t="str">
        <f>AT3A_Schools_PS!B42</f>
        <v>33-HAMEERPUR</v>
      </c>
      <c r="C37" s="472">
        <f>'AT4_enrolment vs availed_PY'!H42</f>
        <v>74656</v>
      </c>
      <c r="D37" s="472">
        <f>T5_PLAN_vs_PRFM_PS!D42</f>
        <v>50199</v>
      </c>
      <c r="E37" s="472">
        <f>T5_PLAN_vs_PRFM_PS!J42</f>
        <v>46643</v>
      </c>
      <c r="F37" s="472">
        <f>AT27_Req_FG_Pry!H42</f>
        <v>50999</v>
      </c>
      <c r="G37" s="472">
        <f>'AT4A_enrolment vs availed_UPY'!H42-'AT4A_enrolment vs availed_UPY'!F42</f>
        <v>39336</v>
      </c>
      <c r="H37" s="472">
        <f>T5A_PLAN_vs_PRFM_UPS!D42</f>
        <v>26072</v>
      </c>
      <c r="I37" s="472">
        <f>T5A_PLAN_vs_PRFM_UPS!J42</f>
        <v>23384</v>
      </c>
      <c r="J37" s="472">
        <f>AT27A_Req_FG_UPry!H42</f>
        <v>25687</v>
      </c>
      <c r="K37" s="472">
        <f>'AT4A_enrolment vs availed_UPY'!F42</f>
        <v>0</v>
      </c>
      <c r="L37" s="472">
        <f>T5B_PLAN_vs_PRFM_NCLP!D42</f>
        <v>0</v>
      </c>
      <c r="M37" s="472">
        <f>T5B_PLAN_vs_PRFM_NCLP!J42</f>
        <v>0</v>
      </c>
      <c r="N37" s="472">
        <f t="shared" si="24"/>
        <v>0</v>
      </c>
      <c r="O37" s="474">
        <f>T5_PLAN_vs_PRFM_PS!E42</f>
        <v>244</v>
      </c>
      <c r="P37" s="474">
        <f>T5_PLAN_vs_PRFM_PS!I42</f>
        <v>248</v>
      </c>
      <c r="Q37" s="474">
        <f>AT27_Req_FG_Pry!I42</f>
        <v>253</v>
      </c>
      <c r="R37" s="474">
        <f>T5A_PLAN_vs_PRFM_UPS!E42</f>
        <v>244</v>
      </c>
      <c r="S37" s="474">
        <f>T5A_PLAN_vs_PRFM_UPS!I42</f>
        <v>248</v>
      </c>
      <c r="T37" s="474">
        <f>AT27A_Req_FG_UPry!I42</f>
        <v>253</v>
      </c>
      <c r="U37" s="474">
        <f>T5B_PLAN_vs_PRFM_NCLP!E42</f>
        <v>309</v>
      </c>
      <c r="V37" s="474">
        <f>T5B_PLAN_vs_PRFM_NCLP!I42</f>
        <v>0</v>
      </c>
      <c r="W37" s="474">
        <f>AT27B_Req_FG_NCLP!D42</f>
        <v>312</v>
      </c>
      <c r="X37" s="474">
        <f>'AT-8_Hon_CCH_Pry'!C42</f>
        <v>1850</v>
      </c>
      <c r="Y37" s="474">
        <f>'AT-8_Hon_CCH_Pry'!D42</f>
        <v>1851</v>
      </c>
      <c r="Z37" s="474">
        <f>'AT-30_Cook-cum-Helper'!E43+'AT-30_Cook-cum-Helper'!L43</f>
        <v>1851</v>
      </c>
      <c r="AA37" s="474">
        <f>'AT-8A_Hon_CCH_UPry'!C42</f>
        <v>989</v>
      </c>
      <c r="AB37" s="474">
        <f>'AT-8A_Hon_CCH_UPry'!D42</f>
        <v>998</v>
      </c>
      <c r="AC37" s="474">
        <f>'AT-30_Cook-cum-Helper'!I43</f>
        <v>998</v>
      </c>
      <c r="AD37" s="474">
        <f>'AT11A_KS-District wise'!C44</f>
        <v>941</v>
      </c>
      <c r="AE37" s="474">
        <f>'AT11A_KS-District wise'!F44</f>
        <v>910</v>
      </c>
      <c r="AF37" s="474">
        <f>'AT11A_KS-District wise'!H44</f>
        <v>0</v>
      </c>
      <c r="AG37" s="474">
        <f>'AT11A_KS-District wise'!N44</f>
        <v>0</v>
      </c>
      <c r="AH37" s="474">
        <f>AT_28_RqmtKitchen!AB42+AT_28_RqmtKitchen!AD42+AT_28_RqmtKitchen!AE42</f>
        <v>2</v>
      </c>
      <c r="AI37" s="616">
        <f t="shared" si="25"/>
        <v>1.43</v>
      </c>
      <c r="AJ37" s="474">
        <f>'AT12_KD-New-Districtwise'!C43</f>
        <v>1261</v>
      </c>
      <c r="AK37" s="474">
        <f>'AT12_KD-New-Districtwise'!E43</f>
        <v>1228</v>
      </c>
      <c r="AL37" s="474">
        <f>'AT12_KD-New-Districtwise'!G43</f>
        <v>0</v>
      </c>
      <c r="AM37" s="474">
        <f>'AT12_KD-New-Districtwise'!M43</f>
        <v>0</v>
      </c>
      <c r="AN37" s="617">
        <f>AT_29KD!S43</f>
        <v>0</v>
      </c>
      <c r="AO37" s="476">
        <f>AT_29KD!T43</f>
        <v>0</v>
      </c>
      <c r="AP37" s="474">
        <f>'AT12A_KD-Replace-Districtwise'!C43</f>
        <v>1498</v>
      </c>
      <c r="AQ37" s="474">
        <f>'AT12A_KD-Replace-Districtwise'!E43</f>
        <v>1202</v>
      </c>
      <c r="AR37" s="474">
        <f>'AT12A_KD-Replace-Districtwise'!G43</f>
        <v>0</v>
      </c>
      <c r="AS37" s="474">
        <f>'AT12A_KD-Replace-Districtwise'!M43</f>
        <v>0</v>
      </c>
      <c r="AT37" s="617">
        <f>AT_29A_KD!S43</f>
        <v>447</v>
      </c>
      <c r="AU37" s="476">
        <f>AT_29A_KD!T43</f>
        <v>39.36</v>
      </c>
    </row>
    <row r="38" spans="1:47">
      <c r="A38" s="469">
        <f>AT3A_Schools_PS!A43</f>
        <v>34</v>
      </c>
      <c r="B38" s="470" t="str">
        <f>AT3A_Schools_PS!B43</f>
        <v>34-HARDOI</v>
      </c>
      <c r="C38" s="472">
        <f>'AT4_enrolment vs availed_PY'!H43</f>
        <v>348133</v>
      </c>
      <c r="D38" s="472">
        <f>T5_PLAN_vs_PRFM_PS!D43</f>
        <v>247462</v>
      </c>
      <c r="E38" s="472">
        <f>T5_PLAN_vs_PRFM_PS!J43</f>
        <v>203825</v>
      </c>
      <c r="F38" s="472">
        <f>AT27_Req_FG_Pry!H43</f>
        <v>217727</v>
      </c>
      <c r="G38" s="472">
        <f>'AT4A_enrolment vs availed_UPY'!H43-'AT4A_enrolment vs availed_UPY'!F43</f>
        <v>152323</v>
      </c>
      <c r="H38" s="472">
        <f>T5A_PLAN_vs_PRFM_UPS!D43</f>
        <v>86071</v>
      </c>
      <c r="I38" s="472">
        <f>T5A_PLAN_vs_PRFM_UPS!J43</f>
        <v>80602</v>
      </c>
      <c r="J38" s="472">
        <f>AT27A_Req_FG_UPry!H43</f>
        <v>87157</v>
      </c>
      <c r="K38" s="472">
        <f>'AT4A_enrolment vs availed_UPY'!F43</f>
        <v>0</v>
      </c>
      <c r="L38" s="472">
        <f>T5B_PLAN_vs_PRFM_NCLP!D43</f>
        <v>0</v>
      </c>
      <c r="M38" s="472">
        <f>T5B_PLAN_vs_PRFM_NCLP!J43</f>
        <v>0</v>
      </c>
      <c r="N38" s="472">
        <f t="shared" si="24"/>
        <v>0</v>
      </c>
      <c r="O38" s="474">
        <f>T5_PLAN_vs_PRFM_PS!E43</f>
        <v>244</v>
      </c>
      <c r="P38" s="474">
        <f>T5_PLAN_vs_PRFM_PS!I43</f>
        <v>244</v>
      </c>
      <c r="Q38" s="474">
        <f>AT27_Req_FG_Pry!I43</f>
        <v>253</v>
      </c>
      <c r="R38" s="474">
        <f>T5A_PLAN_vs_PRFM_UPS!E43</f>
        <v>244</v>
      </c>
      <c r="S38" s="474">
        <f>T5A_PLAN_vs_PRFM_UPS!I43</f>
        <v>244</v>
      </c>
      <c r="T38" s="474">
        <f>AT27A_Req_FG_UPry!I43</f>
        <v>253</v>
      </c>
      <c r="U38" s="474">
        <f>T5B_PLAN_vs_PRFM_NCLP!E43</f>
        <v>309</v>
      </c>
      <c r="V38" s="474">
        <f>T5B_PLAN_vs_PRFM_NCLP!I43</f>
        <v>0</v>
      </c>
      <c r="W38" s="474">
        <f>AT27B_Req_FG_NCLP!D43</f>
        <v>312</v>
      </c>
      <c r="X38" s="474">
        <f>'AT-8_Hon_CCH_Pry'!C43</f>
        <v>7943</v>
      </c>
      <c r="Y38" s="474">
        <f>'AT-8_Hon_CCH_Pry'!D43</f>
        <v>7452</v>
      </c>
      <c r="Z38" s="474">
        <f>'AT-30_Cook-cum-Helper'!E44+'AT-30_Cook-cum-Helper'!L44</f>
        <v>7452</v>
      </c>
      <c r="AA38" s="474">
        <f>'AT-8A_Hon_CCH_UPry'!C43</f>
        <v>3013</v>
      </c>
      <c r="AB38" s="474">
        <f>'AT-8A_Hon_CCH_UPry'!D43</f>
        <v>2997</v>
      </c>
      <c r="AC38" s="474">
        <f>'AT-30_Cook-cum-Helper'!I44</f>
        <v>2997</v>
      </c>
      <c r="AD38" s="474">
        <f>'AT11A_KS-District wise'!C45</f>
        <v>3140</v>
      </c>
      <c r="AE38" s="474">
        <f>'AT11A_KS-District wise'!F45</f>
        <v>2914</v>
      </c>
      <c r="AF38" s="474">
        <f>'AT11A_KS-District wise'!H45</f>
        <v>0</v>
      </c>
      <c r="AG38" s="474">
        <f>'AT11A_KS-District wise'!N45</f>
        <v>0</v>
      </c>
      <c r="AH38" s="474">
        <f>AT_28_RqmtKitchen!AB43+AT_28_RqmtKitchen!AD43+AT_28_RqmtKitchen!AE43</f>
        <v>0</v>
      </c>
      <c r="AI38" s="616">
        <f t="shared" si="25"/>
        <v>0</v>
      </c>
      <c r="AJ38" s="474">
        <f>'AT12_KD-New-Districtwise'!C44</f>
        <v>4699</v>
      </c>
      <c r="AK38" s="474">
        <f>'AT12_KD-New-Districtwise'!E44</f>
        <v>4341</v>
      </c>
      <c r="AL38" s="474">
        <f>'AT12_KD-New-Districtwise'!G44</f>
        <v>0</v>
      </c>
      <c r="AM38" s="474">
        <f>'AT12_KD-New-Districtwise'!M44</f>
        <v>0</v>
      </c>
      <c r="AN38" s="617">
        <f>AT_29KD!S44</f>
        <v>0</v>
      </c>
      <c r="AO38" s="476">
        <f>AT_29KD!T44</f>
        <v>0</v>
      </c>
      <c r="AP38" s="474">
        <f>'AT12A_KD-Replace-Districtwise'!C44</f>
        <v>3438</v>
      </c>
      <c r="AQ38" s="474">
        <f>'AT12A_KD-Replace-Districtwise'!E44</f>
        <v>3438</v>
      </c>
      <c r="AR38" s="474">
        <f>'AT12A_KD-Replace-Districtwise'!G44</f>
        <v>0</v>
      </c>
      <c r="AS38" s="474">
        <f>'AT12A_KD-Replace-Districtwise'!M44</f>
        <v>0</v>
      </c>
      <c r="AT38" s="617">
        <f>AT_29A_KD!S44</f>
        <v>1460</v>
      </c>
      <c r="AU38" s="476">
        <f>AT_29A_KD!T44</f>
        <v>141.26999999999998</v>
      </c>
    </row>
    <row r="39" spans="1:47">
      <c r="A39" s="469">
        <f>AT3A_Schools_PS!A44</f>
        <v>35</v>
      </c>
      <c r="B39" s="470" t="str">
        <f>AT3A_Schools_PS!B44</f>
        <v>35-HATHRAS</v>
      </c>
      <c r="C39" s="472">
        <f>'AT4_enrolment vs availed_PY'!H44</f>
        <v>92940</v>
      </c>
      <c r="D39" s="472">
        <f>T5_PLAN_vs_PRFM_PS!D44</f>
        <v>58052</v>
      </c>
      <c r="E39" s="472">
        <f>T5_PLAN_vs_PRFM_PS!J44</f>
        <v>51309</v>
      </c>
      <c r="F39" s="472">
        <f>AT27_Req_FG_Pry!H44</f>
        <v>56394</v>
      </c>
      <c r="G39" s="472">
        <f>'AT4A_enrolment vs availed_UPY'!H44-'AT4A_enrolment vs availed_UPY'!F44</f>
        <v>46472</v>
      </c>
      <c r="H39" s="472">
        <f>T5A_PLAN_vs_PRFM_UPS!D44</f>
        <v>24900</v>
      </c>
      <c r="I39" s="472">
        <f>T5A_PLAN_vs_PRFM_UPS!J44</f>
        <v>22313</v>
      </c>
      <c r="J39" s="472">
        <f>AT27A_Req_FG_UPry!H44</f>
        <v>25219</v>
      </c>
      <c r="K39" s="472">
        <f>'AT4A_enrolment vs availed_UPY'!F44</f>
        <v>0</v>
      </c>
      <c r="L39" s="472">
        <f>T5B_PLAN_vs_PRFM_NCLP!D44</f>
        <v>0</v>
      </c>
      <c r="M39" s="472">
        <f>T5B_PLAN_vs_PRFM_NCLP!J44</f>
        <v>0</v>
      </c>
      <c r="N39" s="472">
        <f t="shared" si="24"/>
        <v>0</v>
      </c>
      <c r="O39" s="474">
        <f>T5_PLAN_vs_PRFM_PS!E44</f>
        <v>244</v>
      </c>
      <c r="P39" s="474">
        <f>T5_PLAN_vs_PRFM_PS!I44</f>
        <v>235</v>
      </c>
      <c r="Q39" s="474">
        <f>AT27_Req_FG_Pry!I44</f>
        <v>253</v>
      </c>
      <c r="R39" s="474">
        <f>T5A_PLAN_vs_PRFM_UPS!E44</f>
        <v>244</v>
      </c>
      <c r="S39" s="474">
        <f>T5A_PLAN_vs_PRFM_UPS!I44</f>
        <v>235</v>
      </c>
      <c r="T39" s="474">
        <f>AT27A_Req_FG_UPry!I44</f>
        <v>253</v>
      </c>
      <c r="U39" s="474">
        <f>T5B_PLAN_vs_PRFM_NCLP!E44</f>
        <v>309</v>
      </c>
      <c r="V39" s="474">
        <f>T5B_PLAN_vs_PRFM_NCLP!I44</f>
        <v>0</v>
      </c>
      <c r="W39" s="474">
        <f>AT27B_Req_FG_NCLP!D44</f>
        <v>312</v>
      </c>
      <c r="X39" s="474">
        <f>'AT-8_Hon_CCH_Pry'!C44</f>
        <v>1992</v>
      </c>
      <c r="Y39" s="474">
        <f>'AT-8_Hon_CCH_Pry'!D44</f>
        <v>1982</v>
      </c>
      <c r="Z39" s="474">
        <f>'AT-30_Cook-cum-Helper'!E45+'AT-30_Cook-cum-Helper'!L45</f>
        <v>1982</v>
      </c>
      <c r="AA39" s="474">
        <f>'AT-8A_Hon_CCH_UPry'!C44</f>
        <v>1382</v>
      </c>
      <c r="AB39" s="474">
        <f>'AT-8A_Hon_CCH_UPry'!D44</f>
        <v>853</v>
      </c>
      <c r="AC39" s="474">
        <f>'AT-30_Cook-cum-Helper'!I45</f>
        <v>853</v>
      </c>
      <c r="AD39" s="474">
        <f>'AT11A_KS-District wise'!C46</f>
        <v>844</v>
      </c>
      <c r="AE39" s="474">
        <f>'AT11A_KS-District wise'!F46</f>
        <v>844</v>
      </c>
      <c r="AF39" s="474">
        <f>'AT11A_KS-District wise'!H46</f>
        <v>0</v>
      </c>
      <c r="AG39" s="474">
        <f>'AT11A_KS-District wise'!N46</f>
        <v>0</v>
      </c>
      <c r="AH39" s="474">
        <f>AT_28_RqmtKitchen!AB44+AT_28_RqmtKitchen!AD44+AT_28_RqmtKitchen!AE44</f>
        <v>0</v>
      </c>
      <c r="AI39" s="616">
        <f t="shared" si="25"/>
        <v>0</v>
      </c>
      <c r="AJ39" s="474">
        <f>'AT12_KD-New-Districtwise'!C45</f>
        <v>1690</v>
      </c>
      <c r="AK39" s="474">
        <f>'AT12_KD-New-Districtwise'!E45</f>
        <v>1598</v>
      </c>
      <c r="AL39" s="474">
        <f>'AT12_KD-New-Districtwise'!G45</f>
        <v>0</v>
      </c>
      <c r="AM39" s="474">
        <f>'AT12_KD-New-Districtwise'!M45</f>
        <v>0</v>
      </c>
      <c r="AN39" s="617">
        <f>AT_29KD!S45</f>
        <v>0</v>
      </c>
      <c r="AO39" s="476">
        <f>AT_29KD!T45</f>
        <v>0</v>
      </c>
      <c r="AP39" s="474">
        <f>'AT12A_KD-Replace-Districtwise'!C45</f>
        <v>1312</v>
      </c>
      <c r="AQ39" s="474">
        <f>'AT12A_KD-Replace-Districtwise'!E45</f>
        <v>373</v>
      </c>
      <c r="AR39" s="474">
        <f>'AT12A_KD-Replace-Districtwise'!G45</f>
        <v>0</v>
      </c>
      <c r="AS39" s="474">
        <f>'AT12A_KD-Replace-Districtwise'!M45</f>
        <v>0</v>
      </c>
      <c r="AT39" s="617">
        <f>AT_29A_KD!S45</f>
        <v>571</v>
      </c>
      <c r="AU39" s="476">
        <f>AT_29A_KD!T45</f>
        <v>43.890000000000008</v>
      </c>
    </row>
    <row r="40" spans="1:47">
      <c r="A40" s="469">
        <f>AT3A_Schools_PS!A45</f>
        <v>36</v>
      </c>
      <c r="B40" s="470" t="str">
        <f>AT3A_Schools_PS!B45</f>
        <v>36-ITAWAH</v>
      </c>
      <c r="C40" s="472">
        <f>'AT4_enrolment vs availed_PY'!H45</f>
        <v>84481</v>
      </c>
      <c r="D40" s="472">
        <f>T5_PLAN_vs_PRFM_PS!D45</f>
        <v>56902</v>
      </c>
      <c r="E40" s="472">
        <f>T5_PLAN_vs_PRFM_PS!J45</f>
        <v>54210</v>
      </c>
      <c r="F40" s="472">
        <f>AT27_Req_FG_Pry!H45</f>
        <v>59062</v>
      </c>
      <c r="G40" s="472">
        <f>'AT4A_enrolment vs availed_UPY'!H45-'AT4A_enrolment vs availed_UPY'!F45</f>
        <v>45324</v>
      </c>
      <c r="H40" s="472">
        <f>T5A_PLAN_vs_PRFM_UPS!D45</f>
        <v>29718</v>
      </c>
      <c r="I40" s="472">
        <f>T5A_PLAN_vs_PRFM_UPS!J45</f>
        <v>27414</v>
      </c>
      <c r="J40" s="472">
        <f>AT27A_Req_FG_UPry!H45</f>
        <v>30709</v>
      </c>
      <c r="K40" s="472">
        <f>'AT4A_enrolment vs availed_UPY'!F45</f>
        <v>0</v>
      </c>
      <c r="L40" s="472">
        <f>T5B_PLAN_vs_PRFM_NCLP!D45</f>
        <v>0</v>
      </c>
      <c r="M40" s="472">
        <f>T5B_PLAN_vs_PRFM_NCLP!J45</f>
        <v>0</v>
      </c>
      <c r="N40" s="472">
        <f t="shared" si="24"/>
        <v>0</v>
      </c>
      <c r="O40" s="474">
        <f>T5_PLAN_vs_PRFM_PS!E45</f>
        <v>244</v>
      </c>
      <c r="P40" s="474">
        <f>T5_PLAN_vs_PRFM_PS!I45</f>
        <v>245</v>
      </c>
      <c r="Q40" s="474">
        <f>AT27_Req_FG_Pry!I45</f>
        <v>253</v>
      </c>
      <c r="R40" s="474">
        <f>T5A_PLAN_vs_PRFM_UPS!E45</f>
        <v>244</v>
      </c>
      <c r="S40" s="474">
        <f>T5A_PLAN_vs_PRFM_UPS!I45</f>
        <v>245</v>
      </c>
      <c r="T40" s="474">
        <f>AT27A_Req_FG_UPry!I45</f>
        <v>253</v>
      </c>
      <c r="U40" s="474">
        <f>T5B_PLAN_vs_PRFM_NCLP!E45</f>
        <v>309</v>
      </c>
      <c r="V40" s="474">
        <f>T5B_PLAN_vs_PRFM_NCLP!I45</f>
        <v>0</v>
      </c>
      <c r="W40" s="474">
        <f>AT27B_Req_FG_NCLP!D45</f>
        <v>312</v>
      </c>
      <c r="X40" s="474">
        <f>'AT-8_Hon_CCH_Pry'!C45</f>
        <v>2520</v>
      </c>
      <c r="Y40" s="474">
        <f>'AT-8_Hon_CCH_Pry'!D45</f>
        <v>2520</v>
      </c>
      <c r="Z40" s="474">
        <f>'AT-30_Cook-cum-Helper'!E46+'AT-30_Cook-cum-Helper'!L46</f>
        <v>2520</v>
      </c>
      <c r="AA40" s="474">
        <f>'AT-8A_Hon_CCH_UPry'!C45</f>
        <v>1300</v>
      </c>
      <c r="AB40" s="474">
        <f>'AT-8A_Hon_CCH_UPry'!D45</f>
        <v>1300</v>
      </c>
      <c r="AC40" s="474">
        <f>'AT-30_Cook-cum-Helper'!I46</f>
        <v>1300</v>
      </c>
      <c r="AD40" s="474">
        <f>'AT11A_KS-District wise'!C47</f>
        <v>1559</v>
      </c>
      <c r="AE40" s="474">
        <f>'AT11A_KS-District wise'!F47</f>
        <v>1459</v>
      </c>
      <c r="AF40" s="474">
        <f>'AT11A_KS-District wise'!H47</f>
        <v>0</v>
      </c>
      <c r="AG40" s="474">
        <f>'AT11A_KS-District wise'!N47</f>
        <v>0</v>
      </c>
      <c r="AH40" s="474">
        <f>AT_28_RqmtKitchen!AB45+AT_28_RqmtKitchen!AD45+AT_28_RqmtKitchen!AE45</f>
        <v>1</v>
      </c>
      <c r="AI40" s="616">
        <f t="shared" si="25"/>
        <v>0.71</v>
      </c>
      <c r="AJ40" s="474">
        <f>'AT12_KD-New-Districtwise'!C46</f>
        <v>2010</v>
      </c>
      <c r="AK40" s="474">
        <f>'AT12_KD-New-Districtwise'!E46</f>
        <v>1971</v>
      </c>
      <c r="AL40" s="474">
        <f>'AT12_KD-New-Districtwise'!G46</f>
        <v>0</v>
      </c>
      <c r="AM40" s="474">
        <f>'AT12_KD-New-Districtwise'!M46</f>
        <v>0</v>
      </c>
      <c r="AN40" s="617">
        <f>AT_29KD!S46</f>
        <v>0</v>
      </c>
      <c r="AO40" s="476">
        <f>AT_29KD!T46</f>
        <v>0</v>
      </c>
      <c r="AP40" s="474">
        <f>'AT12A_KD-Replace-Districtwise'!C46</f>
        <v>1722</v>
      </c>
      <c r="AQ40" s="474">
        <f>'AT12A_KD-Replace-Districtwise'!E46</f>
        <v>1722</v>
      </c>
      <c r="AR40" s="474">
        <f>'AT12A_KD-Replace-Districtwise'!G46</f>
        <v>0</v>
      </c>
      <c r="AS40" s="474">
        <f>'AT12A_KD-Replace-Districtwise'!M46</f>
        <v>0</v>
      </c>
      <c r="AT40" s="617">
        <f>AT_29A_KD!S46</f>
        <v>675</v>
      </c>
      <c r="AU40" s="476">
        <f>AT_29A_KD!T46</f>
        <v>67.14</v>
      </c>
    </row>
    <row r="41" spans="1:47">
      <c r="A41" s="469">
        <f>AT3A_Schools_PS!A46</f>
        <v>37</v>
      </c>
      <c r="B41" s="470" t="str">
        <f>AT3A_Schools_PS!B46</f>
        <v>37-J.P. NAGAR</v>
      </c>
      <c r="C41" s="472">
        <f>'AT4_enrolment vs availed_PY'!H46</f>
        <v>88858</v>
      </c>
      <c r="D41" s="472">
        <f>T5_PLAN_vs_PRFM_PS!D46</f>
        <v>54011</v>
      </c>
      <c r="E41" s="472">
        <f>T5_PLAN_vs_PRFM_PS!J46</f>
        <v>49710</v>
      </c>
      <c r="F41" s="472">
        <f>AT27_Req_FG_Pry!H46</f>
        <v>55842</v>
      </c>
      <c r="G41" s="472">
        <f>'AT4A_enrolment vs availed_UPY'!H46-'AT4A_enrolment vs availed_UPY'!F46</f>
        <v>42740</v>
      </c>
      <c r="H41" s="472">
        <f>T5A_PLAN_vs_PRFM_UPS!D46</f>
        <v>25381</v>
      </c>
      <c r="I41" s="472">
        <f>T5A_PLAN_vs_PRFM_UPS!J46</f>
        <v>23870</v>
      </c>
      <c r="J41" s="472">
        <f>AT27A_Req_FG_UPry!H46</f>
        <v>27473</v>
      </c>
      <c r="K41" s="472">
        <f>'AT4A_enrolment vs availed_UPY'!F46</f>
        <v>0</v>
      </c>
      <c r="L41" s="472">
        <f>T5B_PLAN_vs_PRFM_NCLP!D46</f>
        <v>0</v>
      </c>
      <c r="M41" s="472">
        <f>T5B_PLAN_vs_PRFM_NCLP!J46</f>
        <v>0</v>
      </c>
      <c r="N41" s="472">
        <f t="shared" si="24"/>
        <v>0</v>
      </c>
      <c r="O41" s="474">
        <f>T5_PLAN_vs_PRFM_PS!E46</f>
        <v>244</v>
      </c>
      <c r="P41" s="474">
        <f>T5_PLAN_vs_PRFM_PS!I46</f>
        <v>239</v>
      </c>
      <c r="Q41" s="474">
        <f>AT27_Req_FG_Pry!I46</f>
        <v>253</v>
      </c>
      <c r="R41" s="474">
        <f>T5A_PLAN_vs_PRFM_UPS!E46</f>
        <v>244</v>
      </c>
      <c r="S41" s="474">
        <f>T5A_PLAN_vs_PRFM_UPS!I46</f>
        <v>239</v>
      </c>
      <c r="T41" s="474">
        <f>AT27A_Req_FG_UPry!I46</f>
        <v>253</v>
      </c>
      <c r="U41" s="474">
        <f>T5B_PLAN_vs_PRFM_NCLP!E46</f>
        <v>309</v>
      </c>
      <c r="V41" s="474">
        <f>T5B_PLAN_vs_PRFM_NCLP!I46</f>
        <v>0</v>
      </c>
      <c r="W41" s="474">
        <f>AT27B_Req_FG_NCLP!D46</f>
        <v>312</v>
      </c>
      <c r="X41" s="474">
        <f>'AT-8_Hon_CCH_Pry'!C46</f>
        <v>2204</v>
      </c>
      <c r="Y41" s="474">
        <f>'AT-8_Hon_CCH_Pry'!D46</f>
        <v>2167</v>
      </c>
      <c r="Z41" s="474">
        <f>'AT-30_Cook-cum-Helper'!E47+'AT-30_Cook-cum-Helper'!L47</f>
        <v>2167</v>
      </c>
      <c r="AA41" s="474">
        <f>'AT-8A_Hon_CCH_UPry'!C46</f>
        <v>992</v>
      </c>
      <c r="AB41" s="474">
        <f>'AT-8A_Hon_CCH_UPry'!D46</f>
        <v>844</v>
      </c>
      <c r="AC41" s="474">
        <f>'AT-30_Cook-cum-Helper'!I47</f>
        <v>844</v>
      </c>
      <c r="AD41" s="474">
        <f>'AT11A_KS-District wise'!C48</f>
        <v>1166</v>
      </c>
      <c r="AE41" s="474">
        <f>'AT11A_KS-District wise'!F48</f>
        <v>1166</v>
      </c>
      <c r="AF41" s="474">
        <f>'AT11A_KS-District wise'!H48</f>
        <v>0</v>
      </c>
      <c r="AG41" s="474">
        <f>'AT11A_KS-District wise'!N48</f>
        <v>0</v>
      </c>
      <c r="AH41" s="474">
        <f>AT_28_RqmtKitchen!AB46+AT_28_RqmtKitchen!AD46+AT_28_RqmtKitchen!AE46</f>
        <v>1</v>
      </c>
      <c r="AI41" s="616">
        <f t="shared" si="25"/>
        <v>0.71</v>
      </c>
      <c r="AJ41" s="474">
        <f>'AT12_KD-New-Districtwise'!C47</f>
        <v>1646</v>
      </c>
      <c r="AK41" s="474">
        <f>'AT12_KD-New-Districtwise'!E47</f>
        <v>1614</v>
      </c>
      <c r="AL41" s="474">
        <f>'AT12_KD-New-Districtwise'!G47</f>
        <v>0</v>
      </c>
      <c r="AM41" s="474">
        <f>'AT12_KD-New-Districtwise'!M47</f>
        <v>0</v>
      </c>
      <c r="AN41" s="617">
        <f>AT_29KD!S47</f>
        <v>0</v>
      </c>
      <c r="AO41" s="476">
        <f>AT_29KD!T47</f>
        <v>0</v>
      </c>
      <c r="AP41" s="474">
        <f>'AT12A_KD-Replace-Districtwise'!C47</f>
        <v>1439</v>
      </c>
      <c r="AQ41" s="474">
        <f>'AT12A_KD-Replace-Districtwise'!E47</f>
        <v>1041</v>
      </c>
      <c r="AR41" s="474">
        <f>'AT12A_KD-Replace-Districtwise'!G47</f>
        <v>0</v>
      </c>
      <c r="AS41" s="474">
        <f>'AT12A_KD-Replace-Districtwise'!M47</f>
        <v>0</v>
      </c>
      <c r="AT41" s="617">
        <f>AT_29A_KD!S47</f>
        <v>591</v>
      </c>
      <c r="AU41" s="476">
        <f>AT_29A_KD!T47</f>
        <v>46.71</v>
      </c>
    </row>
    <row r="42" spans="1:47">
      <c r="A42" s="469">
        <f>AT3A_Schools_PS!A47</f>
        <v>38</v>
      </c>
      <c r="B42" s="470" t="str">
        <f>AT3A_Schools_PS!B47</f>
        <v>38-JALAUN</v>
      </c>
      <c r="C42" s="472">
        <f>'AT4_enrolment vs availed_PY'!H47</f>
        <v>94592</v>
      </c>
      <c r="D42" s="472">
        <f>T5_PLAN_vs_PRFM_PS!D47</f>
        <v>57717</v>
      </c>
      <c r="E42" s="472">
        <f>T5_PLAN_vs_PRFM_PS!J47</f>
        <v>55319</v>
      </c>
      <c r="F42" s="472">
        <f>AT27_Req_FG_Pry!H47</f>
        <v>60878</v>
      </c>
      <c r="G42" s="472">
        <f>'AT4A_enrolment vs availed_UPY'!H47-'AT4A_enrolment vs availed_UPY'!F47</f>
        <v>48707</v>
      </c>
      <c r="H42" s="472">
        <f>T5A_PLAN_vs_PRFM_UPS!D47</f>
        <v>31532</v>
      </c>
      <c r="I42" s="472">
        <f>T5A_PLAN_vs_PRFM_UPS!J47</f>
        <v>26731</v>
      </c>
      <c r="J42" s="472">
        <f>AT27A_Req_FG_UPry!H47</f>
        <v>29562</v>
      </c>
      <c r="K42" s="472">
        <f>'AT4A_enrolment vs availed_UPY'!F47</f>
        <v>0</v>
      </c>
      <c r="L42" s="472">
        <f>T5B_PLAN_vs_PRFM_NCLP!D47</f>
        <v>0</v>
      </c>
      <c r="M42" s="472">
        <f>T5B_PLAN_vs_PRFM_NCLP!J47</f>
        <v>0</v>
      </c>
      <c r="N42" s="472">
        <f t="shared" si="24"/>
        <v>0</v>
      </c>
      <c r="O42" s="474">
        <f>T5_PLAN_vs_PRFM_PS!E47</f>
        <v>244</v>
      </c>
      <c r="P42" s="474">
        <f>T5_PLAN_vs_PRFM_PS!I47</f>
        <v>248</v>
      </c>
      <c r="Q42" s="474">
        <f>AT27_Req_FG_Pry!I47</f>
        <v>253</v>
      </c>
      <c r="R42" s="474">
        <f>T5A_PLAN_vs_PRFM_UPS!E47</f>
        <v>244</v>
      </c>
      <c r="S42" s="474">
        <f>T5A_PLAN_vs_PRFM_UPS!I47</f>
        <v>248</v>
      </c>
      <c r="T42" s="474">
        <f>AT27A_Req_FG_UPry!I47</f>
        <v>253</v>
      </c>
      <c r="U42" s="474">
        <f>T5B_PLAN_vs_PRFM_NCLP!E47</f>
        <v>309</v>
      </c>
      <c r="V42" s="474">
        <f>T5B_PLAN_vs_PRFM_NCLP!I47</f>
        <v>0</v>
      </c>
      <c r="W42" s="474">
        <f>AT27B_Req_FG_NCLP!D47</f>
        <v>312</v>
      </c>
      <c r="X42" s="474">
        <f>'AT-8_Hon_CCH_Pry'!C47</f>
        <v>2533</v>
      </c>
      <c r="Y42" s="474">
        <f>'AT-8_Hon_CCH_Pry'!D47</f>
        <v>2557</v>
      </c>
      <c r="Z42" s="474">
        <f>'AT-30_Cook-cum-Helper'!E48+'AT-30_Cook-cum-Helper'!L48</f>
        <v>2561</v>
      </c>
      <c r="AA42" s="474">
        <f>'AT-8A_Hon_CCH_UPry'!C47</f>
        <v>1346</v>
      </c>
      <c r="AB42" s="474">
        <f>'AT-8A_Hon_CCH_UPry'!D47</f>
        <v>1371</v>
      </c>
      <c r="AC42" s="474">
        <f>'AT-30_Cook-cum-Helper'!I48</f>
        <v>1371</v>
      </c>
      <c r="AD42" s="474">
        <f>'AT11A_KS-District wise'!C49</f>
        <v>1493</v>
      </c>
      <c r="AE42" s="474">
        <f>'AT11A_KS-District wise'!F49</f>
        <v>1493</v>
      </c>
      <c r="AF42" s="474">
        <f>'AT11A_KS-District wise'!H49</f>
        <v>0</v>
      </c>
      <c r="AG42" s="474">
        <f>'AT11A_KS-District wise'!N49</f>
        <v>0</v>
      </c>
      <c r="AH42" s="474">
        <f>AT_28_RqmtKitchen!AB47+AT_28_RqmtKitchen!AD47+AT_28_RqmtKitchen!AE47</f>
        <v>0</v>
      </c>
      <c r="AI42" s="616">
        <f t="shared" si="25"/>
        <v>0</v>
      </c>
      <c r="AJ42" s="474">
        <f>'AT12_KD-New-Districtwise'!C48</f>
        <v>1935</v>
      </c>
      <c r="AK42" s="474">
        <f>'AT12_KD-New-Districtwise'!E48</f>
        <v>1927</v>
      </c>
      <c r="AL42" s="474">
        <f>'AT12_KD-New-Districtwise'!G48</f>
        <v>0</v>
      </c>
      <c r="AM42" s="474">
        <f>'AT12_KD-New-Districtwise'!M48</f>
        <v>0</v>
      </c>
      <c r="AN42" s="617">
        <f>AT_29KD!S48</f>
        <v>0</v>
      </c>
      <c r="AO42" s="476">
        <f>AT_29KD!T48</f>
        <v>0</v>
      </c>
      <c r="AP42" s="474">
        <f>'AT12A_KD-Replace-Districtwise'!C48</f>
        <v>1751</v>
      </c>
      <c r="AQ42" s="474">
        <f>'AT12A_KD-Replace-Districtwise'!E48</f>
        <v>1751</v>
      </c>
      <c r="AR42" s="474">
        <f>'AT12A_KD-Replace-Districtwise'!G48</f>
        <v>0</v>
      </c>
      <c r="AS42" s="474">
        <f>'AT12A_KD-Replace-Districtwise'!M48</f>
        <v>0</v>
      </c>
      <c r="AT42" s="617">
        <f>AT_29A_KD!S48</f>
        <v>682</v>
      </c>
      <c r="AU42" s="476">
        <f>AT_29A_KD!T48</f>
        <v>54.93</v>
      </c>
    </row>
    <row r="43" spans="1:47">
      <c r="A43" s="469">
        <f>AT3A_Schools_PS!A48</f>
        <v>39</v>
      </c>
      <c r="B43" s="470" t="str">
        <f>AT3A_Schools_PS!B48</f>
        <v>39-JAUNPUR</v>
      </c>
      <c r="C43" s="472">
        <f>'AT4_enrolment vs availed_PY'!H48</f>
        <v>300783</v>
      </c>
      <c r="D43" s="472">
        <f>T5_PLAN_vs_PRFM_PS!D48</f>
        <v>187361</v>
      </c>
      <c r="E43" s="472">
        <f>T5_PLAN_vs_PRFM_PS!J48</f>
        <v>166002</v>
      </c>
      <c r="F43" s="472">
        <f>AT27_Req_FG_Pry!H48</f>
        <v>184155</v>
      </c>
      <c r="G43" s="472">
        <f>'AT4A_enrolment vs availed_UPY'!H48-'AT4A_enrolment vs availed_UPY'!F48</f>
        <v>148436</v>
      </c>
      <c r="H43" s="472">
        <f>T5A_PLAN_vs_PRFM_UPS!D48</f>
        <v>86616</v>
      </c>
      <c r="I43" s="472">
        <f>T5A_PLAN_vs_PRFM_UPS!J48</f>
        <v>76936</v>
      </c>
      <c r="J43" s="472">
        <f>AT27A_Req_FG_UPry!H48</f>
        <v>88014</v>
      </c>
      <c r="K43" s="472">
        <f>'AT4A_enrolment vs availed_UPY'!F48</f>
        <v>0</v>
      </c>
      <c r="L43" s="472">
        <f>T5B_PLAN_vs_PRFM_NCLP!D48</f>
        <v>0</v>
      </c>
      <c r="M43" s="472">
        <f>T5B_PLAN_vs_PRFM_NCLP!J48</f>
        <v>0</v>
      </c>
      <c r="N43" s="472">
        <f t="shared" si="24"/>
        <v>0</v>
      </c>
      <c r="O43" s="474">
        <f>T5_PLAN_vs_PRFM_PS!E48</f>
        <v>244</v>
      </c>
      <c r="P43" s="474">
        <f>T5_PLAN_vs_PRFM_PS!I48</f>
        <v>247</v>
      </c>
      <c r="Q43" s="474">
        <f>AT27_Req_FG_Pry!I48</f>
        <v>253</v>
      </c>
      <c r="R43" s="474">
        <f>T5A_PLAN_vs_PRFM_UPS!E48</f>
        <v>244</v>
      </c>
      <c r="S43" s="474">
        <f>T5A_PLAN_vs_PRFM_UPS!I48</f>
        <v>247</v>
      </c>
      <c r="T43" s="474">
        <f>AT27A_Req_FG_UPry!I48</f>
        <v>253</v>
      </c>
      <c r="U43" s="474">
        <f>T5B_PLAN_vs_PRFM_NCLP!E48</f>
        <v>309</v>
      </c>
      <c r="V43" s="474">
        <f>T5B_PLAN_vs_PRFM_NCLP!I48</f>
        <v>0</v>
      </c>
      <c r="W43" s="474">
        <f>AT27B_Req_FG_NCLP!D48</f>
        <v>312</v>
      </c>
      <c r="X43" s="474">
        <f>'AT-8_Hon_CCH_Pry'!C48</f>
        <v>6396</v>
      </c>
      <c r="Y43" s="474">
        <f>'AT-8_Hon_CCH_Pry'!D48</f>
        <v>6405</v>
      </c>
      <c r="Z43" s="474">
        <f>'AT-30_Cook-cum-Helper'!E49+'AT-30_Cook-cum-Helper'!L49</f>
        <v>6405</v>
      </c>
      <c r="AA43" s="474">
        <f>'AT-8A_Hon_CCH_UPry'!C48</f>
        <v>2957</v>
      </c>
      <c r="AB43" s="474">
        <f>'AT-8A_Hon_CCH_UPry'!D48</f>
        <v>2942</v>
      </c>
      <c r="AC43" s="474">
        <f>'AT-30_Cook-cum-Helper'!I49</f>
        <v>2942</v>
      </c>
      <c r="AD43" s="474">
        <f>'AT11A_KS-District wise'!C50</f>
        <v>2691</v>
      </c>
      <c r="AE43" s="474">
        <f>'AT11A_KS-District wise'!F50</f>
        <v>2691</v>
      </c>
      <c r="AF43" s="474">
        <f>'AT11A_KS-District wise'!H50</f>
        <v>0</v>
      </c>
      <c r="AG43" s="474">
        <f>'AT11A_KS-District wise'!N50</f>
        <v>0</v>
      </c>
      <c r="AH43" s="474">
        <f>AT_28_RqmtKitchen!AB48+AT_28_RqmtKitchen!AD48+AT_28_RqmtKitchen!AE48</f>
        <v>0</v>
      </c>
      <c r="AI43" s="616">
        <f t="shared" si="25"/>
        <v>0</v>
      </c>
      <c r="AJ43" s="474">
        <f>'AT12_KD-New-Districtwise'!C49</f>
        <v>3785</v>
      </c>
      <c r="AK43" s="474">
        <f>'AT12_KD-New-Districtwise'!E49</f>
        <v>3549</v>
      </c>
      <c r="AL43" s="474">
        <f>'AT12_KD-New-Districtwise'!G49</f>
        <v>0</v>
      </c>
      <c r="AM43" s="474">
        <f>'AT12_KD-New-Districtwise'!M49</f>
        <v>0</v>
      </c>
      <c r="AN43" s="617">
        <f>AT_29KD!S49</f>
        <v>0</v>
      </c>
      <c r="AO43" s="476">
        <f>AT_29KD!T49</f>
        <v>0</v>
      </c>
      <c r="AP43" s="474">
        <f>'AT12A_KD-Replace-Districtwise'!C49</f>
        <v>3053</v>
      </c>
      <c r="AQ43" s="474">
        <f>'AT12A_KD-Replace-Districtwise'!E49</f>
        <v>3053</v>
      </c>
      <c r="AR43" s="474">
        <f>'AT12A_KD-Replace-Districtwise'!G49</f>
        <v>0</v>
      </c>
      <c r="AS43" s="474">
        <f>'AT12A_KD-Replace-Districtwise'!M49</f>
        <v>0</v>
      </c>
      <c r="AT43" s="617">
        <f>AT_29A_KD!S49</f>
        <v>1246</v>
      </c>
      <c r="AU43" s="476">
        <f>AT_29A_KD!T49</f>
        <v>119.58</v>
      </c>
    </row>
    <row r="44" spans="1:47">
      <c r="A44" s="469">
        <f>AT3A_Schools_PS!A49</f>
        <v>40</v>
      </c>
      <c r="B44" s="470" t="str">
        <f>AT3A_Schools_PS!B49</f>
        <v>40-JHANSI</v>
      </c>
      <c r="C44" s="472">
        <f>'AT4_enrolment vs availed_PY'!H49</f>
        <v>99190</v>
      </c>
      <c r="D44" s="472">
        <f>T5_PLAN_vs_PRFM_PS!D49</f>
        <v>63226</v>
      </c>
      <c r="E44" s="472">
        <f>T5_PLAN_vs_PRFM_PS!J49</f>
        <v>57800</v>
      </c>
      <c r="F44" s="472">
        <f>AT27_Req_FG_Pry!H49</f>
        <v>58904</v>
      </c>
      <c r="G44" s="472">
        <f>'AT4A_enrolment vs availed_UPY'!H49-'AT4A_enrolment vs availed_UPY'!F49</f>
        <v>53171</v>
      </c>
      <c r="H44" s="472">
        <f>T5A_PLAN_vs_PRFM_UPS!D49</f>
        <v>35060</v>
      </c>
      <c r="I44" s="472">
        <f>T5A_PLAN_vs_PRFM_UPS!J49</f>
        <v>30393</v>
      </c>
      <c r="J44" s="472">
        <f>AT27A_Req_FG_UPry!H49</f>
        <v>30780</v>
      </c>
      <c r="K44" s="472">
        <f>'AT4A_enrolment vs availed_UPY'!F49</f>
        <v>0</v>
      </c>
      <c r="L44" s="472">
        <f>T5B_PLAN_vs_PRFM_NCLP!D49</f>
        <v>0</v>
      </c>
      <c r="M44" s="472">
        <f>T5B_PLAN_vs_PRFM_NCLP!J49</f>
        <v>0</v>
      </c>
      <c r="N44" s="472">
        <f t="shared" si="24"/>
        <v>0</v>
      </c>
      <c r="O44" s="474">
        <f>T5_PLAN_vs_PRFM_PS!E49</f>
        <v>244</v>
      </c>
      <c r="P44" s="474">
        <f>T5_PLAN_vs_PRFM_PS!I49</f>
        <v>243</v>
      </c>
      <c r="Q44" s="474">
        <f>AT27_Req_FG_Pry!I49</f>
        <v>253</v>
      </c>
      <c r="R44" s="474">
        <f>T5A_PLAN_vs_PRFM_UPS!E49</f>
        <v>244</v>
      </c>
      <c r="S44" s="474">
        <f>T5A_PLAN_vs_PRFM_UPS!I49</f>
        <v>241</v>
      </c>
      <c r="T44" s="474">
        <f>AT27A_Req_FG_UPry!I49</f>
        <v>253</v>
      </c>
      <c r="U44" s="474">
        <f>T5B_PLAN_vs_PRFM_NCLP!E49</f>
        <v>309</v>
      </c>
      <c r="V44" s="474">
        <f>T5B_PLAN_vs_PRFM_NCLP!I49</f>
        <v>0</v>
      </c>
      <c r="W44" s="474">
        <f>AT27B_Req_FG_NCLP!D49</f>
        <v>312</v>
      </c>
      <c r="X44" s="474">
        <f>'AT-8_Hon_CCH_Pry'!C49</f>
        <v>2654</v>
      </c>
      <c r="Y44" s="474">
        <f>'AT-8_Hon_CCH_Pry'!D49</f>
        <v>2645</v>
      </c>
      <c r="Z44" s="474">
        <f>'AT-30_Cook-cum-Helper'!E50+'AT-30_Cook-cum-Helper'!L50</f>
        <v>2747</v>
      </c>
      <c r="AA44" s="474">
        <f>'AT-8A_Hon_CCH_UPry'!C49</f>
        <v>1462</v>
      </c>
      <c r="AB44" s="474">
        <f>'AT-8A_Hon_CCH_UPry'!D49</f>
        <v>1464</v>
      </c>
      <c r="AC44" s="474">
        <f>'AT-30_Cook-cum-Helper'!I50</f>
        <v>1464</v>
      </c>
      <c r="AD44" s="474">
        <f>'AT11A_KS-District wise'!C51</f>
        <v>1279</v>
      </c>
      <c r="AE44" s="474">
        <f>'AT11A_KS-District wise'!F51</f>
        <v>1275</v>
      </c>
      <c r="AF44" s="474">
        <f>'AT11A_KS-District wise'!H51</f>
        <v>0</v>
      </c>
      <c r="AG44" s="474">
        <f>'AT11A_KS-District wise'!N51</f>
        <v>0</v>
      </c>
      <c r="AH44" s="474">
        <f>AT_28_RqmtKitchen!AB49+AT_28_RqmtKitchen!AD49+AT_28_RqmtKitchen!AE49</f>
        <v>0</v>
      </c>
      <c r="AI44" s="616">
        <f t="shared" si="25"/>
        <v>0</v>
      </c>
      <c r="AJ44" s="474">
        <f>'AT12_KD-New-Districtwise'!C50</f>
        <v>1915</v>
      </c>
      <c r="AK44" s="474">
        <f>'AT12_KD-New-Districtwise'!E50</f>
        <v>1854</v>
      </c>
      <c r="AL44" s="474">
        <f>'AT12_KD-New-Districtwise'!G50</f>
        <v>0</v>
      </c>
      <c r="AM44" s="474">
        <f>'AT12_KD-New-Districtwise'!M50</f>
        <v>0</v>
      </c>
      <c r="AN44" s="617">
        <f>AT_29KD!S50</f>
        <v>0</v>
      </c>
      <c r="AO44" s="476">
        <f>AT_29KD!T50</f>
        <v>0</v>
      </c>
      <c r="AP44" s="474">
        <f>'AT12A_KD-Replace-Districtwise'!C50</f>
        <v>1650</v>
      </c>
      <c r="AQ44" s="474">
        <f>'AT12A_KD-Replace-Districtwise'!E50</f>
        <v>1650</v>
      </c>
      <c r="AR44" s="474">
        <f>'AT12A_KD-Replace-Districtwise'!G50</f>
        <v>0</v>
      </c>
      <c r="AS44" s="474">
        <f>'AT12A_KD-Replace-Districtwise'!M50</f>
        <v>0</v>
      </c>
      <c r="AT44" s="617">
        <f>AT_29A_KD!S50</f>
        <v>671</v>
      </c>
      <c r="AU44" s="476">
        <f>AT_29A_KD!T50</f>
        <v>55.41</v>
      </c>
    </row>
    <row r="45" spans="1:47">
      <c r="A45" s="469">
        <f>AT3A_Schools_PS!A50</f>
        <v>41</v>
      </c>
      <c r="B45" s="470" t="str">
        <f>AT3A_Schools_PS!B50</f>
        <v>41-KANNAUJ</v>
      </c>
      <c r="C45" s="472">
        <f>'AT4_enrolment vs availed_PY'!H50</f>
        <v>109833</v>
      </c>
      <c r="D45" s="472">
        <f>T5_PLAN_vs_PRFM_PS!D50</f>
        <v>71354</v>
      </c>
      <c r="E45" s="472">
        <f>T5_PLAN_vs_PRFM_PS!J50</f>
        <v>69053</v>
      </c>
      <c r="F45" s="472">
        <f>AT27_Req_FG_Pry!H50</f>
        <v>74223</v>
      </c>
      <c r="G45" s="472">
        <f>'AT4A_enrolment vs availed_UPY'!H50-'AT4A_enrolment vs availed_UPY'!F50</f>
        <v>51441</v>
      </c>
      <c r="H45" s="472">
        <f>T5A_PLAN_vs_PRFM_UPS!D50</f>
        <v>37420</v>
      </c>
      <c r="I45" s="472">
        <f>T5A_PLAN_vs_PRFM_UPS!J50</f>
        <v>32749</v>
      </c>
      <c r="J45" s="472">
        <f>AT27A_Req_FG_UPry!H50</f>
        <v>32962</v>
      </c>
      <c r="K45" s="472">
        <f>'AT4A_enrolment vs availed_UPY'!F50</f>
        <v>0</v>
      </c>
      <c r="L45" s="472">
        <f>T5B_PLAN_vs_PRFM_NCLP!D50</f>
        <v>0</v>
      </c>
      <c r="M45" s="472">
        <f>T5B_PLAN_vs_PRFM_NCLP!J50</f>
        <v>0</v>
      </c>
      <c r="N45" s="472">
        <f t="shared" si="24"/>
        <v>0</v>
      </c>
      <c r="O45" s="474">
        <f>T5_PLAN_vs_PRFM_PS!E50</f>
        <v>244</v>
      </c>
      <c r="P45" s="474">
        <f>T5_PLAN_vs_PRFM_PS!I50</f>
        <v>241</v>
      </c>
      <c r="Q45" s="474">
        <f>AT27_Req_FG_Pry!I50</f>
        <v>253</v>
      </c>
      <c r="R45" s="474">
        <f>T5A_PLAN_vs_PRFM_UPS!E50</f>
        <v>244</v>
      </c>
      <c r="S45" s="474">
        <f>T5A_PLAN_vs_PRFM_UPS!I50</f>
        <v>232</v>
      </c>
      <c r="T45" s="474">
        <f>AT27A_Req_FG_UPry!I50</f>
        <v>253</v>
      </c>
      <c r="U45" s="474">
        <f>T5B_PLAN_vs_PRFM_NCLP!E50</f>
        <v>309</v>
      </c>
      <c r="V45" s="474">
        <f>T5B_PLAN_vs_PRFM_NCLP!I50</f>
        <v>0</v>
      </c>
      <c r="W45" s="474">
        <f>AT27B_Req_FG_NCLP!D50</f>
        <v>312</v>
      </c>
      <c r="X45" s="474">
        <f>'AT-8_Hon_CCH_Pry'!C50</f>
        <v>2738</v>
      </c>
      <c r="Y45" s="474">
        <f>'AT-8_Hon_CCH_Pry'!D50</f>
        <v>2738</v>
      </c>
      <c r="Z45" s="474">
        <f>'AT-30_Cook-cum-Helper'!E51+'AT-30_Cook-cum-Helper'!L51</f>
        <v>2738</v>
      </c>
      <c r="AA45" s="474">
        <f>'AT-8A_Hon_CCH_UPry'!C50</f>
        <v>1280</v>
      </c>
      <c r="AB45" s="474">
        <f>'AT-8A_Hon_CCH_UPry'!D50</f>
        <v>1271</v>
      </c>
      <c r="AC45" s="474">
        <f>'AT-30_Cook-cum-Helper'!I51</f>
        <v>1271</v>
      </c>
      <c r="AD45" s="474">
        <f>'AT11A_KS-District wise'!C52</f>
        <v>1260</v>
      </c>
      <c r="AE45" s="474">
        <f>'AT11A_KS-District wise'!F52</f>
        <v>1260</v>
      </c>
      <c r="AF45" s="474">
        <f>'AT11A_KS-District wise'!H52</f>
        <v>0</v>
      </c>
      <c r="AG45" s="474">
        <f>'AT11A_KS-District wise'!N52</f>
        <v>0</v>
      </c>
      <c r="AH45" s="474">
        <f>AT_28_RqmtKitchen!AB50+AT_28_RqmtKitchen!AD50+AT_28_RqmtKitchen!AE50</f>
        <v>0</v>
      </c>
      <c r="AI45" s="616">
        <f t="shared" si="25"/>
        <v>0</v>
      </c>
      <c r="AJ45" s="474">
        <f>'AT12_KD-New-Districtwise'!C51</f>
        <v>1964</v>
      </c>
      <c r="AK45" s="474">
        <f>'AT12_KD-New-Districtwise'!E51</f>
        <v>1774</v>
      </c>
      <c r="AL45" s="474">
        <f>'AT12_KD-New-Districtwise'!G51</f>
        <v>0</v>
      </c>
      <c r="AM45" s="474">
        <f>'AT12_KD-New-Districtwise'!M51</f>
        <v>0</v>
      </c>
      <c r="AN45" s="617">
        <f>AT_29KD!S51</f>
        <v>0</v>
      </c>
      <c r="AO45" s="476">
        <f>AT_29KD!T51</f>
        <v>0</v>
      </c>
      <c r="AP45" s="474">
        <f>'AT12A_KD-Replace-Districtwise'!C51</f>
        <v>1412</v>
      </c>
      <c r="AQ45" s="474">
        <f>'AT12A_KD-Replace-Districtwise'!E51</f>
        <v>1224</v>
      </c>
      <c r="AR45" s="474">
        <f>'AT12A_KD-Replace-Districtwise'!G51</f>
        <v>0</v>
      </c>
      <c r="AS45" s="474">
        <f>'AT12A_KD-Replace-Districtwise'!M51</f>
        <v>0</v>
      </c>
      <c r="AT45" s="617">
        <f>AT_29A_KD!S51</f>
        <v>625</v>
      </c>
      <c r="AU45" s="476">
        <f>AT_29A_KD!T51</f>
        <v>53.160000000000004</v>
      </c>
    </row>
    <row r="46" spans="1:47">
      <c r="A46" s="469">
        <f>AT3A_Schools_PS!A51</f>
        <v>42</v>
      </c>
      <c r="B46" s="470" t="str">
        <f>AT3A_Schools_PS!B51</f>
        <v>42-KANPUR DEHAT</v>
      </c>
      <c r="C46" s="472">
        <f>'AT4_enrolment vs availed_PY'!H51</f>
        <v>106649</v>
      </c>
      <c r="D46" s="472">
        <f>T5_PLAN_vs_PRFM_PS!D51</f>
        <v>67178</v>
      </c>
      <c r="E46" s="472">
        <f>T5_PLAN_vs_PRFM_PS!J51</f>
        <v>58812</v>
      </c>
      <c r="F46" s="472">
        <f>AT27_Req_FG_Pry!H51</f>
        <v>63191</v>
      </c>
      <c r="G46" s="472">
        <f>'AT4A_enrolment vs availed_UPY'!H51-'AT4A_enrolment vs availed_UPY'!F51</f>
        <v>52853</v>
      </c>
      <c r="H46" s="472">
        <f>T5A_PLAN_vs_PRFM_UPS!D51</f>
        <v>40662</v>
      </c>
      <c r="I46" s="472">
        <f>T5A_PLAN_vs_PRFM_UPS!J51</f>
        <v>27197</v>
      </c>
      <c r="J46" s="472">
        <f>AT27A_Req_FG_UPry!H51</f>
        <v>29319</v>
      </c>
      <c r="K46" s="472">
        <f>'AT4A_enrolment vs availed_UPY'!F51</f>
        <v>0</v>
      </c>
      <c r="L46" s="472">
        <f>T5B_PLAN_vs_PRFM_NCLP!D51</f>
        <v>0</v>
      </c>
      <c r="M46" s="472">
        <f>T5B_PLAN_vs_PRFM_NCLP!J51</f>
        <v>0</v>
      </c>
      <c r="N46" s="472">
        <f t="shared" si="24"/>
        <v>0</v>
      </c>
      <c r="O46" s="474">
        <f>T5_PLAN_vs_PRFM_PS!E51</f>
        <v>244</v>
      </c>
      <c r="P46" s="474">
        <f>T5_PLAN_vs_PRFM_PS!I51</f>
        <v>246</v>
      </c>
      <c r="Q46" s="474">
        <f>AT27_Req_FG_Pry!I51</f>
        <v>253</v>
      </c>
      <c r="R46" s="474">
        <f>T5A_PLAN_vs_PRFM_UPS!E51</f>
        <v>244</v>
      </c>
      <c r="S46" s="474">
        <f>T5A_PLAN_vs_PRFM_UPS!I51</f>
        <v>246</v>
      </c>
      <c r="T46" s="474">
        <f>AT27A_Req_FG_UPry!I51</f>
        <v>253</v>
      </c>
      <c r="U46" s="474">
        <f>T5B_PLAN_vs_PRFM_NCLP!E51</f>
        <v>309</v>
      </c>
      <c r="V46" s="474">
        <f>T5B_PLAN_vs_PRFM_NCLP!I51</f>
        <v>0</v>
      </c>
      <c r="W46" s="474">
        <f>AT27B_Req_FG_NCLP!D51</f>
        <v>312</v>
      </c>
      <c r="X46" s="474">
        <f>'AT-8_Hon_CCH_Pry'!C51</f>
        <v>3458</v>
      </c>
      <c r="Y46" s="474">
        <f>'AT-8_Hon_CCH_Pry'!D51</f>
        <v>3458</v>
      </c>
      <c r="Z46" s="474">
        <f>'AT-30_Cook-cum-Helper'!E52+'AT-30_Cook-cum-Helper'!L52</f>
        <v>3458</v>
      </c>
      <c r="AA46" s="474">
        <f>'AT-8A_Hon_CCH_UPry'!C51</f>
        <v>1540</v>
      </c>
      <c r="AB46" s="474">
        <f>'AT-8A_Hon_CCH_UPry'!D51</f>
        <v>1540</v>
      </c>
      <c r="AC46" s="474">
        <f>'AT-30_Cook-cum-Helper'!I52</f>
        <v>1540</v>
      </c>
      <c r="AD46" s="474">
        <f>'AT11A_KS-District wise'!C53</f>
        <v>1803</v>
      </c>
      <c r="AE46" s="474">
        <f>'AT11A_KS-District wise'!F53</f>
        <v>1545</v>
      </c>
      <c r="AF46" s="474">
        <f>'AT11A_KS-District wise'!H53</f>
        <v>0</v>
      </c>
      <c r="AG46" s="474">
        <f>'AT11A_KS-District wise'!N53</f>
        <v>0</v>
      </c>
      <c r="AH46" s="474">
        <f>AT_28_RqmtKitchen!AB51+AT_28_RqmtKitchen!AD51+AT_28_RqmtKitchen!AE51</f>
        <v>2</v>
      </c>
      <c r="AI46" s="616">
        <f t="shared" si="25"/>
        <v>1.43</v>
      </c>
      <c r="AJ46" s="474">
        <f>'AT12_KD-New-Districtwise'!C52</f>
        <v>2493</v>
      </c>
      <c r="AK46" s="474">
        <f>'AT12_KD-New-Districtwise'!E52</f>
        <v>2370</v>
      </c>
      <c r="AL46" s="474">
        <f>'AT12_KD-New-Districtwise'!G52</f>
        <v>0</v>
      </c>
      <c r="AM46" s="474">
        <f>'AT12_KD-New-Districtwise'!M52</f>
        <v>0</v>
      </c>
      <c r="AN46" s="617">
        <f>AT_29KD!S52</f>
        <v>0</v>
      </c>
      <c r="AO46" s="476">
        <f>AT_29KD!T52</f>
        <v>0</v>
      </c>
      <c r="AP46" s="474">
        <f>'AT12A_KD-Replace-Districtwise'!C52</f>
        <v>2190</v>
      </c>
      <c r="AQ46" s="474">
        <f>'AT12A_KD-Replace-Districtwise'!E52</f>
        <v>0</v>
      </c>
      <c r="AR46" s="474">
        <f>'AT12A_KD-Replace-Districtwise'!G52</f>
        <v>0</v>
      </c>
      <c r="AS46" s="474">
        <f>'AT12A_KD-Replace-Districtwise'!M52</f>
        <v>0</v>
      </c>
      <c r="AT46" s="617">
        <f>AT_29A_KD!S52</f>
        <v>861</v>
      </c>
      <c r="AU46" s="476">
        <f>AT_29A_KD!T52</f>
        <v>66.150000000000006</v>
      </c>
    </row>
    <row r="47" spans="1:47">
      <c r="A47" s="469">
        <f>AT3A_Schools_PS!A52</f>
        <v>43</v>
      </c>
      <c r="B47" s="470" t="str">
        <f>AT3A_Schools_PS!B52</f>
        <v>43-KANPUR NAGAR</v>
      </c>
      <c r="C47" s="472">
        <f>'AT4_enrolment vs availed_PY'!H52</f>
        <v>127783</v>
      </c>
      <c r="D47" s="472">
        <f>T5_PLAN_vs_PRFM_PS!D52</f>
        <v>81692</v>
      </c>
      <c r="E47" s="472">
        <f>T5_PLAN_vs_PRFM_PS!J52</f>
        <v>71861</v>
      </c>
      <c r="F47" s="472">
        <f>AT27_Req_FG_Pry!H52</f>
        <v>78270</v>
      </c>
      <c r="G47" s="472">
        <f>'AT4A_enrolment vs availed_UPY'!H52-'AT4A_enrolment vs availed_UPY'!F52</f>
        <v>72781</v>
      </c>
      <c r="H47" s="472">
        <f>T5A_PLAN_vs_PRFM_UPS!D52</f>
        <v>39461</v>
      </c>
      <c r="I47" s="472">
        <f>T5A_PLAN_vs_PRFM_UPS!J52</f>
        <v>35769</v>
      </c>
      <c r="J47" s="472">
        <f>AT27A_Req_FG_UPry!H52</f>
        <v>39970</v>
      </c>
      <c r="K47" s="472">
        <f>'AT4A_enrolment vs availed_UPY'!F52</f>
        <v>0</v>
      </c>
      <c r="L47" s="472">
        <f>T5B_PLAN_vs_PRFM_NCLP!D52</f>
        <v>0</v>
      </c>
      <c r="M47" s="472">
        <f>T5B_PLAN_vs_PRFM_NCLP!J52</f>
        <v>0</v>
      </c>
      <c r="N47" s="472">
        <f t="shared" si="24"/>
        <v>0</v>
      </c>
      <c r="O47" s="474">
        <f>T5_PLAN_vs_PRFM_PS!E52</f>
        <v>244</v>
      </c>
      <c r="P47" s="474">
        <f>T5_PLAN_vs_PRFM_PS!I52</f>
        <v>244</v>
      </c>
      <c r="Q47" s="474">
        <f>AT27_Req_FG_Pry!I52</f>
        <v>253</v>
      </c>
      <c r="R47" s="474">
        <f>T5A_PLAN_vs_PRFM_UPS!E52</f>
        <v>244</v>
      </c>
      <c r="S47" s="474">
        <f>T5A_PLAN_vs_PRFM_UPS!I52</f>
        <v>244</v>
      </c>
      <c r="T47" s="474">
        <f>AT27A_Req_FG_UPry!I52</f>
        <v>253</v>
      </c>
      <c r="U47" s="474">
        <f>T5B_PLAN_vs_PRFM_NCLP!E52</f>
        <v>309</v>
      </c>
      <c r="V47" s="474">
        <f>T5B_PLAN_vs_PRFM_NCLP!I52</f>
        <v>0</v>
      </c>
      <c r="W47" s="474">
        <f>AT27B_Req_FG_NCLP!D52</f>
        <v>312</v>
      </c>
      <c r="X47" s="474">
        <f>'AT-8_Hon_CCH_Pry'!C52</f>
        <v>2895</v>
      </c>
      <c r="Y47" s="474">
        <f>'AT-8_Hon_CCH_Pry'!D52</f>
        <v>2769</v>
      </c>
      <c r="Z47" s="474">
        <f>'AT-30_Cook-cum-Helper'!E53+'AT-30_Cook-cum-Helper'!L53</f>
        <v>2769</v>
      </c>
      <c r="AA47" s="474">
        <f>'AT-8A_Hon_CCH_UPry'!C52</f>
        <v>1870</v>
      </c>
      <c r="AB47" s="474">
        <f>'AT-8A_Hon_CCH_UPry'!D52</f>
        <v>1386</v>
      </c>
      <c r="AC47" s="474">
        <f>'AT-30_Cook-cum-Helper'!I53</f>
        <v>1386</v>
      </c>
      <c r="AD47" s="474">
        <f>'AT11A_KS-District wise'!C54</f>
        <v>1504</v>
      </c>
      <c r="AE47" s="474">
        <f>'AT11A_KS-District wise'!F54</f>
        <v>1504</v>
      </c>
      <c r="AF47" s="474">
        <f>'AT11A_KS-District wise'!H54</f>
        <v>0</v>
      </c>
      <c r="AG47" s="474">
        <f>'AT11A_KS-District wise'!N54</f>
        <v>0</v>
      </c>
      <c r="AH47" s="474">
        <f>AT_28_RqmtKitchen!AB52+AT_28_RqmtKitchen!AD52+AT_28_RqmtKitchen!AE52</f>
        <v>8</v>
      </c>
      <c r="AI47" s="616">
        <f t="shared" si="25"/>
        <v>5.71</v>
      </c>
      <c r="AJ47" s="474">
        <f>'AT12_KD-New-Districtwise'!C53</f>
        <v>2544</v>
      </c>
      <c r="AK47" s="474">
        <f>'AT12_KD-New-Districtwise'!E53</f>
        <v>2544</v>
      </c>
      <c r="AL47" s="474">
        <f>'AT12_KD-New-Districtwise'!G53</f>
        <v>0</v>
      </c>
      <c r="AM47" s="474">
        <f>'AT12_KD-New-Districtwise'!M53</f>
        <v>0</v>
      </c>
      <c r="AN47" s="617">
        <f>AT_29KD!S53</f>
        <v>0</v>
      </c>
      <c r="AO47" s="476">
        <f>AT_29KD!T53</f>
        <v>0</v>
      </c>
      <c r="AP47" s="474">
        <f>'AT12A_KD-Replace-Districtwise'!C53</f>
        <v>2200</v>
      </c>
      <c r="AQ47" s="474">
        <f>'AT12A_KD-Replace-Districtwise'!E53</f>
        <v>2200</v>
      </c>
      <c r="AR47" s="474">
        <f>'AT12A_KD-Replace-Districtwise'!G53</f>
        <v>0</v>
      </c>
      <c r="AS47" s="474">
        <f>'AT12A_KD-Replace-Districtwise'!M53</f>
        <v>0</v>
      </c>
      <c r="AT47" s="617">
        <f>AT_29A_KD!S53</f>
        <v>850</v>
      </c>
      <c r="AU47" s="476">
        <f>AT_29A_KD!T53</f>
        <v>66.47999999999999</v>
      </c>
    </row>
    <row r="48" spans="1:47">
      <c r="A48" s="469">
        <f>AT3A_Schools_PS!A53</f>
        <v>44</v>
      </c>
      <c r="B48" s="470" t="str">
        <f>AT3A_Schools_PS!B53</f>
        <v>44-KAAS GANJ</v>
      </c>
      <c r="C48" s="472">
        <f>'AT4_enrolment vs availed_PY'!H53</f>
        <v>109636</v>
      </c>
      <c r="D48" s="472">
        <f>T5_PLAN_vs_PRFM_PS!D53</f>
        <v>66351</v>
      </c>
      <c r="E48" s="472">
        <f>T5_PLAN_vs_PRFM_PS!J53</f>
        <v>62944</v>
      </c>
      <c r="F48" s="472">
        <f>AT27_Req_FG_Pry!H53</f>
        <v>67630</v>
      </c>
      <c r="G48" s="472">
        <f>'AT4A_enrolment vs availed_UPY'!H53-'AT4A_enrolment vs availed_UPY'!F53</f>
        <v>42735</v>
      </c>
      <c r="H48" s="472">
        <f>T5A_PLAN_vs_PRFM_UPS!D53</f>
        <v>22953</v>
      </c>
      <c r="I48" s="472">
        <f>T5A_PLAN_vs_PRFM_UPS!J53</f>
        <v>22476</v>
      </c>
      <c r="J48" s="472">
        <f>AT27A_Req_FG_UPry!H53</f>
        <v>23728</v>
      </c>
      <c r="K48" s="472">
        <f>'AT4A_enrolment vs availed_UPY'!F53</f>
        <v>0</v>
      </c>
      <c r="L48" s="472">
        <f>T5B_PLAN_vs_PRFM_NCLP!D53</f>
        <v>0</v>
      </c>
      <c r="M48" s="472">
        <f>T5B_PLAN_vs_PRFM_NCLP!J53</f>
        <v>0</v>
      </c>
      <c r="N48" s="472">
        <f t="shared" si="24"/>
        <v>0</v>
      </c>
      <c r="O48" s="474">
        <f>T5_PLAN_vs_PRFM_PS!E53</f>
        <v>244</v>
      </c>
      <c r="P48" s="474">
        <f>T5_PLAN_vs_PRFM_PS!I53</f>
        <v>240</v>
      </c>
      <c r="Q48" s="474">
        <f>AT27_Req_FG_Pry!I53</f>
        <v>253</v>
      </c>
      <c r="R48" s="474">
        <f>T5A_PLAN_vs_PRFM_UPS!E53</f>
        <v>244</v>
      </c>
      <c r="S48" s="474">
        <f>T5A_PLAN_vs_PRFM_UPS!I53</f>
        <v>240</v>
      </c>
      <c r="T48" s="474">
        <f>AT27A_Req_FG_UPry!I53</f>
        <v>253</v>
      </c>
      <c r="U48" s="474">
        <f>T5B_PLAN_vs_PRFM_NCLP!E53</f>
        <v>309</v>
      </c>
      <c r="V48" s="474">
        <f>T5B_PLAN_vs_PRFM_NCLP!I53</f>
        <v>0</v>
      </c>
      <c r="W48" s="474">
        <f>AT27B_Req_FG_NCLP!D53</f>
        <v>312</v>
      </c>
      <c r="X48" s="474">
        <f>'AT-8_Hon_CCH_Pry'!C53</f>
        <v>2379</v>
      </c>
      <c r="Y48" s="474">
        <f>'AT-8_Hon_CCH_Pry'!D53</f>
        <v>2372</v>
      </c>
      <c r="Z48" s="474">
        <f>'AT-30_Cook-cum-Helper'!E54+'AT-30_Cook-cum-Helper'!L54</f>
        <v>2372</v>
      </c>
      <c r="AA48" s="474">
        <f>'AT-8A_Hon_CCH_UPry'!C53</f>
        <v>1003</v>
      </c>
      <c r="AB48" s="474">
        <f>'AT-8A_Hon_CCH_UPry'!D53</f>
        <v>976</v>
      </c>
      <c r="AC48" s="474">
        <f>'AT-30_Cook-cum-Helper'!I54</f>
        <v>976</v>
      </c>
      <c r="AD48" s="474">
        <f>'AT11A_KS-District wise'!C55</f>
        <v>1304</v>
      </c>
      <c r="AE48" s="474">
        <f>'AT11A_KS-District wise'!F55</f>
        <v>1132</v>
      </c>
      <c r="AF48" s="474">
        <f>'AT11A_KS-District wise'!H55</f>
        <v>0</v>
      </c>
      <c r="AG48" s="474">
        <f>'AT11A_KS-District wise'!N55</f>
        <v>0</v>
      </c>
      <c r="AH48" s="474">
        <f>AT_28_RqmtKitchen!AB53+AT_28_RqmtKitchen!AD53+AT_28_RqmtKitchen!AE53</f>
        <v>0</v>
      </c>
      <c r="AI48" s="616">
        <f t="shared" si="25"/>
        <v>0</v>
      </c>
      <c r="AJ48" s="474">
        <f>'AT12_KD-New-Districtwise'!C54</f>
        <v>1818</v>
      </c>
      <c r="AK48" s="474">
        <f>'AT12_KD-New-Districtwise'!E54</f>
        <v>1818</v>
      </c>
      <c r="AL48" s="474">
        <f>'AT12_KD-New-Districtwise'!G54</f>
        <v>0</v>
      </c>
      <c r="AM48" s="474">
        <f>'AT12_KD-New-Districtwise'!M54</f>
        <v>0</v>
      </c>
      <c r="AN48" s="617">
        <f>AT_29KD!S54</f>
        <v>0</v>
      </c>
      <c r="AO48" s="476">
        <f>AT_29KD!T54</f>
        <v>0</v>
      </c>
      <c r="AP48" s="474">
        <f>'AT12A_KD-Replace-Districtwise'!C54</f>
        <v>1575</v>
      </c>
      <c r="AQ48" s="474">
        <f>'AT12A_KD-Replace-Districtwise'!E54</f>
        <v>1499</v>
      </c>
      <c r="AR48" s="474">
        <f>'AT12A_KD-Replace-Districtwise'!G54</f>
        <v>0</v>
      </c>
      <c r="AS48" s="474">
        <f>'AT12A_KD-Replace-Districtwise'!M54</f>
        <v>0</v>
      </c>
      <c r="AT48" s="617">
        <f>AT_29A_KD!S54</f>
        <v>543</v>
      </c>
      <c r="AU48" s="476">
        <f>AT_29A_KD!T54</f>
        <v>49.05</v>
      </c>
    </row>
    <row r="49" spans="1:47">
      <c r="A49" s="469">
        <f>AT3A_Schools_PS!A54</f>
        <v>45</v>
      </c>
      <c r="B49" s="470" t="str">
        <f>AT3A_Schools_PS!B54</f>
        <v>45-KAUSHAMBI</v>
      </c>
      <c r="C49" s="472">
        <f>'AT4_enrolment vs availed_PY'!H54</f>
        <v>130123</v>
      </c>
      <c r="D49" s="472">
        <f>T5_PLAN_vs_PRFM_PS!D54</f>
        <v>77028</v>
      </c>
      <c r="E49" s="472">
        <f>T5_PLAN_vs_PRFM_PS!J54</f>
        <v>73232</v>
      </c>
      <c r="F49" s="472">
        <f>AT27_Req_FG_Pry!H54</f>
        <v>72644</v>
      </c>
      <c r="G49" s="472">
        <f>'AT4A_enrolment vs availed_UPY'!H54-'AT4A_enrolment vs availed_UPY'!F54</f>
        <v>48558</v>
      </c>
      <c r="H49" s="472">
        <f>T5A_PLAN_vs_PRFM_UPS!D54</f>
        <v>23558</v>
      </c>
      <c r="I49" s="472">
        <f>T5A_PLAN_vs_PRFM_UPS!J54</f>
        <v>24955</v>
      </c>
      <c r="J49" s="472">
        <f>AT27A_Req_FG_UPry!H54</f>
        <v>25726</v>
      </c>
      <c r="K49" s="472">
        <f>'AT4A_enrolment vs availed_UPY'!F54</f>
        <v>2301</v>
      </c>
      <c r="L49" s="472">
        <f>T5B_PLAN_vs_PRFM_NCLP!D54</f>
        <v>2301</v>
      </c>
      <c r="M49" s="472">
        <f>T5B_PLAN_vs_PRFM_NCLP!J54</f>
        <v>0</v>
      </c>
      <c r="N49" s="472">
        <f t="shared" si="24"/>
        <v>2301</v>
      </c>
      <c r="O49" s="474">
        <f>T5_PLAN_vs_PRFM_PS!E54</f>
        <v>244</v>
      </c>
      <c r="P49" s="474">
        <f>T5_PLAN_vs_PRFM_PS!I54</f>
        <v>242</v>
      </c>
      <c r="Q49" s="474">
        <f>AT27_Req_FG_Pry!I54</f>
        <v>253</v>
      </c>
      <c r="R49" s="474">
        <f>T5A_PLAN_vs_PRFM_UPS!E54</f>
        <v>244</v>
      </c>
      <c r="S49" s="474">
        <f>T5A_PLAN_vs_PRFM_UPS!I54</f>
        <v>237</v>
      </c>
      <c r="T49" s="474">
        <f>AT27A_Req_FG_UPry!I54</f>
        <v>253</v>
      </c>
      <c r="U49" s="474">
        <f>T5B_PLAN_vs_PRFM_NCLP!E54</f>
        <v>309</v>
      </c>
      <c r="V49" s="474">
        <f>T5B_PLAN_vs_PRFM_NCLP!I54</f>
        <v>0</v>
      </c>
      <c r="W49" s="474">
        <f>AT27B_Req_FG_NCLP!D54</f>
        <v>312</v>
      </c>
      <c r="X49" s="474">
        <f>'AT-8_Hon_CCH_Pry'!C54</f>
        <v>2478</v>
      </c>
      <c r="Y49" s="474">
        <f>'AT-8_Hon_CCH_Pry'!D54</f>
        <v>2402</v>
      </c>
      <c r="Z49" s="474">
        <f>'AT-30_Cook-cum-Helper'!E55+'AT-30_Cook-cum-Helper'!L55</f>
        <v>2444</v>
      </c>
      <c r="AA49" s="474">
        <f>'AT-8A_Hon_CCH_UPry'!C54</f>
        <v>1038</v>
      </c>
      <c r="AB49" s="474">
        <f>'AT-8A_Hon_CCH_UPry'!D54</f>
        <v>1088</v>
      </c>
      <c r="AC49" s="474">
        <f>'AT-30_Cook-cum-Helper'!I55</f>
        <v>1088</v>
      </c>
      <c r="AD49" s="474">
        <f>'AT11A_KS-District wise'!C56</f>
        <v>1122</v>
      </c>
      <c r="AE49" s="474">
        <f>'AT11A_KS-District wise'!F56</f>
        <v>1125</v>
      </c>
      <c r="AF49" s="474">
        <f>'AT11A_KS-District wise'!H56</f>
        <v>0</v>
      </c>
      <c r="AG49" s="474">
        <f>'AT11A_KS-District wise'!N56</f>
        <v>0</v>
      </c>
      <c r="AH49" s="474">
        <f>AT_28_RqmtKitchen!AB54+AT_28_RqmtKitchen!AD54+AT_28_RqmtKitchen!AE54</f>
        <v>0</v>
      </c>
      <c r="AI49" s="616">
        <f t="shared" si="25"/>
        <v>0</v>
      </c>
      <c r="AJ49" s="474">
        <f>'AT12_KD-New-Districtwise'!C55</f>
        <v>1577</v>
      </c>
      <c r="AK49" s="474">
        <f>'AT12_KD-New-Districtwise'!E55</f>
        <v>1577</v>
      </c>
      <c r="AL49" s="474">
        <f>'AT12_KD-New-Districtwise'!G55</f>
        <v>0</v>
      </c>
      <c r="AM49" s="474">
        <f>'AT12_KD-New-Districtwise'!M55</f>
        <v>0</v>
      </c>
      <c r="AN49" s="617">
        <f>AT_29KD!S55</f>
        <v>0</v>
      </c>
      <c r="AO49" s="476">
        <f>AT_29KD!T55</f>
        <v>0</v>
      </c>
      <c r="AP49" s="474">
        <f>'AT12A_KD-Replace-Districtwise'!C55</f>
        <v>1350</v>
      </c>
      <c r="AQ49" s="474">
        <f>'AT12A_KD-Replace-Districtwise'!E55</f>
        <v>1350</v>
      </c>
      <c r="AR49" s="474">
        <f>'AT12A_KD-Replace-Districtwise'!G55</f>
        <v>0</v>
      </c>
      <c r="AS49" s="474">
        <f>'AT12A_KD-Replace-Districtwise'!M55</f>
        <v>0</v>
      </c>
      <c r="AT49" s="617">
        <f>AT_29A_KD!S55</f>
        <v>533</v>
      </c>
      <c r="AU49" s="476">
        <f>AT_29A_KD!T55</f>
        <v>49.68</v>
      </c>
    </row>
    <row r="50" spans="1:47">
      <c r="A50" s="469">
        <f>AT3A_Schools_PS!A55</f>
        <v>46</v>
      </c>
      <c r="B50" s="470" t="str">
        <f>AT3A_Schools_PS!B55</f>
        <v>46-KUSHINAGAR</v>
      </c>
      <c r="C50" s="472">
        <f>'AT4_enrolment vs availed_PY'!H55</f>
        <v>249257</v>
      </c>
      <c r="D50" s="472">
        <f>T5_PLAN_vs_PRFM_PS!D55</f>
        <v>148489</v>
      </c>
      <c r="E50" s="472">
        <f>T5_PLAN_vs_PRFM_PS!J55</f>
        <v>142954</v>
      </c>
      <c r="F50" s="472">
        <f>AT27_Req_FG_Pry!H55</f>
        <v>159481</v>
      </c>
      <c r="G50" s="472">
        <f>'AT4A_enrolment vs availed_UPY'!H55-'AT4A_enrolment vs availed_UPY'!F55</f>
        <v>97094</v>
      </c>
      <c r="H50" s="472">
        <f>T5A_PLAN_vs_PRFM_UPS!D55</f>
        <v>47144</v>
      </c>
      <c r="I50" s="472">
        <f>T5A_PLAN_vs_PRFM_UPS!J55</f>
        <v>49719</v>
      </c>
      <c r="J50" s="472">
        <f>AT27A_Req_FG_UPry!H55</f>
        <v>57565</v>
      </c>
      <c r="K50" s="472">
        <f>'AT4A_enrolment vs availed_UPY'!F55</f>
        <v>1163</v>
      </c>
      <c r="L50" s="472">
        <f>T5B_PLAN_vs_PRFM_NCLP!D55</f>
        <v>1163</v>
      </c>
      <c r="M50" s="472">
        <f>T5B_PLAN_vs_PRFM_NCLP!J55</f>
        <v>637</v>
      </c>
      <c r="N50" s="472">
        <f t="shared" si="24"/>
        <v>1163</v>
      </c>
      <c r="O50" s="474">
        <f>T5_PLAN_vs_PRFM_PS!E55</f>
        <v>244</v>
      </c>
      <c r="P50" s="474">
        <f>T5_PLAN_vs_PRFM_PS!I55</f>
        <v>249</v>
      </c>
      <c r="Q50" s="474">
        <f>AT27_Req_FG_Pry!I55</f>
        <v>253</v>
      </c>
      <c r="R50" s="474">
        <f>T5A_PLAN_vs_PRFM_UPS!E55</f>
        <v>244</v>
      </c>
      <c r="S50" s="474">
        <f>T5A_PLAN_vs_PRFM_UPS!I55</f>
        <v>247</v>
      </c>
      <c r="T50" s="474">
        <f>AT27A_Req_FG_UPry!I55</f>
        <v>253</v>
      </c>
      <c r="U50" s="474">
        <f>T5B_PLAN_vs_PRFM_NCLP!E55</f>
        <v>309</v>
      </c>
      <c r="V50" s="474">
        <f>T5B_PLAN_vs_PRFM_NCLP!I55</f>
        <v>247</v>
      </c>
      <c r="W50" s="474">
        <f>AT27B_Req_FG_NCLP!D55</f>
        <v>312</v>
      </c>
      <c r="X50" s="474">
        <f>'AT-8_Hon_CCH_Pry'!C55</f>
        <v>6045</v>
      </c>
      <c r="Y50" s="474">
        <f>'AT-8_Hon_CCH_Pry'!D55</f>
        <v>5981</v>
      </c>
      <c r="Z50" s="474">
        <f>'AT-30_Cook-cum-Helper'!E56+'AT-30_Cook-cum-Helper'!L56</f>
        <v>6036</v>
      </c>
      <c r="AA50" s="474">
        <f>'AT-8A_Hon_CCH_UPry'!C55</f>
        <v>2193</v>
      </c>
      <c r="AB50" s="474">
        <f>'AT-8A_Hon_CCH_UPry'!D55</f>
        <v>2193</v>
      </c>
      <c r="AC50" s="474">
        <f>'AT-30_Cook-cum-Helper'!I56</f>
        <v>2193</v>
      </c>
      <c r="AD50" s="474">
        <f>'AT11A_KS-District wise'!C57</f>
        <v>2071</v>
      </c>
      <c r="AE50" s="474">
        <f>'AT11A_KS-District wise'!F57</f>
        <v>2071</v>
      </c>
      <c r="AF50" s="474">
        <f>'AT11A_KS-District wise'!H57</f>
        <v>0</v>
      </c>
      <c r="AG50" s="474">
        <f>'AT11A_KS-District wise'!N57</f>
        <v>0</v>
      </c>
      <c r="AH50" s="474">
        <f>AT_28_RqmtKitchen!AB55+AT_28_RqmtKitchen!AD55+AT_28_RqmtKitchen!AE55</f>
        <v>0</v>
      </c>
      <c r="AI50" s="616">
        <f t="shared" si="25"/>
        <v>0</v>
      </c>
      <c r="AJ50" s="474">
        <f>'AT12_KD-New-Districtwise'!C56</f>
        <v>3504</v>
      </c>
      <c r="AK50" s="474">
        <f>'AT12_KD-New-Districtwise'!E56</f>
        <v>3504</v>
      </c>
      <c r="AL50" s="474">
        <f>'AT12_KD-New-Districtwise'!G56</f>
        <v>0</v>
      </c>
      <c r="AM50" s="474">
        <f>'AT12_KD-New-Districtwise'!M56</f>
        <v>0</v>
      </c>
      <c r="AN50" s="617">
        <f>AT_29KD!S56</f>
        <v>0</v>
      </c>
      <c r="AO50" s="476">
        <f>AT_29KD!T56</f>
        <v>0</v>
      </c>
      <c r="AP50" s="474">
        <f>'AT12A_KD-Replace-Districtwise'!C56</f>
        <v>2525</v>
      </c>
      <c r="AQ50" s="474">
        <f>'AT12A_KD-Replace-Districtwise'!E56</f>
        <v>2525</v>
      </c>
      <c r="AR50" s="474">
        <f>'AT12A_KD-Replace-Districtwise'!G56</f>
        <v>0</v>
      </c>
      <c r="AS50" s="474">
        <f>'AT12A_KD-Replace-Districtwise'!M56</f>
        <v>0</v>
      </c>
      <c r="AT50" s="617">
        <f>AT_29A_KD!S56</f>
        <v>1134</v>
      </c>
      <c r="AU50" s="476">
        <f>AT_29A_KD!T56</f>
        <v>108.29999999999998</v>
      </c>
    </row>
    <row r="51" spans="1:47">
      <c r="A51" s="469">
        <f>AT3A_Schools_PS!A56</f>
        <v>47</v>
      </c>
      <c r="B51" s="470" t="str">
        <f>AT3A_Schools_PS!B56</f>
        <v>47-LAKHIMPUR KHERI</v>
      </c>
      <c r="C51" s="472">
        <f>'AT4_enrolment vs availed_PY'!H56</f>
        <v>369767</v>
      </c>
      <c r="D51" s="472">
        <f>T5_PLAN_vs_PRFM_PS!D56</f>
        <v>242285</v>
      </c>
      <c r="E51" s="472">
        <f>T5_PLAN_vs_PRFM_PS!J56</f>
        <v>202694</v>
      </c>
      <c r="F51" s="472">
        <f>AT27_Req_FG_Pry!H56</f>
        <v>211297</v>
      </c>
      <c r="G51" s="472">
        <f>'AT4A_enrolment vs availed_UPY'!H56-'AT4A_enrolment vs availed_UPY'!F56</f>
        <v>172703</v>
      </c>
      <c r="H51" s="472">
        <f>T5A_PLAN_vs_PRFM_UPS!D56</f>
        <v>98986</v>
      </c>
      <c r="I51" s="472">
        <f>T5A_PLAN_vs_PRFM_UPS!J56</f>
        <v>89627</v>
      </c>
      <c r="J51" s="472">
        <f>AT27A_Req_FG_UPry!H56</f>
        <v>95115</v>
      </c>
      <c r="K51" s="472">
        <f>'AT4A_enrolment vs availed_UPY'!F56</f>
        <v>0</v>
      </c>
      <c r="L51" s="472">
        <f>T5B_PLAN_vs_PRFM_NCLP!D56</f>
        <v>0</v>
      </c>
      <c r="M51" s="472">
        <f>T5B_PLAN_vs_PRFM_NCLP!J56</f>
        <v>0</v>
      </c>
      <c r="N51" s="472">
        <f t="shared" si="24"/>
        <v>0</v>
      </c>
      <c r="O51" s="474">
        <f>T5_PLAN_vs_PRFM_PS!E56</f>
        <v>244</v>
      </c>
      <c r="P51" s="474">
        <f>T5_PLAN_vs_PRFM_PS!I56</f>
        <v>242</v>
      </c>
      <c r="Q51" s="474">
        <f>AT27_Req_FG_Pry!I56</f>
        <v>253</v>
      </c>
      <c r="R51" s="474">
        <f>T5A_PLAN_vs_PRFM_UPS!E56</f>
        <v>244</v>
      </c>
      <c r="S51" s="474">
        <f>T5A_PLAN_vs_PRFM_UPS!I56</f>
        <v>242</v>
      </c>
      <c r="T51" s="474">
        <f>AT27A_Req_FG_UPry!I56</f>
        <v>253</v>
      </c>
      <c r="U51" s="474">
        <f>T5B_PLAN_vs_PRFM_NCLP!E56</f>
        <v>309</v>
      </c>
      <c r="V51" s="474">
        <f>T5B_PLAN_vs_PRFM_NCLP!I56</f>
        <v>0</v>
      </c>
      <c r="W51" s="474">
        <f>AT27B_Req_FG_NCLP!D56</f>
        <v>312</v>
      </c>
      <c r="X51" s="474">
        <f>'AT-8_Hon_CCH_Pry'!C56</f>
        <v>7203</v>
      </c>
      <c r="Y51" s="474">
        <f>'AT-8_Hon_CCH_Pry'!D56</f>
        <v>7429</v>
      </c>
      <c r="Z51" s="474">
        <f>'AT-30_Cook-cum-Helper'!E57+'AT-30_Cook-cum-Helper'!L57</f>
        <v>7429</v>
      </c>
      <c r="AA51" s="474">
        <f>'AT-8A_Hon_CCH_UPry'!C56</f>
        <v>3108</v>
      </c>
      <c r="AB51" s="474">
        <f>'AT-8A_Hon_CCH_UPry'!D56</f>
        <v>3108</v>
      </c>
      <c r="AC51" s="474">
        <f>'AT-30_Cook-cum-Helper'!I57</f>
        <v>3108</v>
      </c>
      <c r="AD51" s="474">
        <f>'AT11A_KS-District wise'!C58</f>
        <v>3016</v>
      </c>
      <c r="AE51" s="474">
        <f>'AT11A_KS-District wise'!F58</f>
        <v>3017</v>
      </c>
      <c r="AF51" s="474">
        <f>'AT11A_KS-District wise'!H58</f>
        <v>0</v>
      </c>
      <c r="AG51" s="474">
        <f>'AT11A_KS-District wise'!N58</f>
        <v>0</v>
      </c>
      <c r="AH51" s="474">
        <f>AT_28_RqmtKitchen!AB56+AT_28_RqmtKitchen!AD56+AT_28_RqmtKitchen!AE56</f>
        <v>0</v>
      </c>
      <c r="AI51" s="616">
        <f t="shared" si="25"/>
        <v>0</v>
      </c>
      <c r="AJ51" s="474">
        <f>'AT12_KD-New-Districtwise'!C57</f>
        <v>4397</v>
      </c>
      <c r="AK51" s="474">
        <f>'AT12_KD-New-Districtwise'!E57</f>
        <v>4363</v>
      </c>
      <c r="AL51" s="474">
        <f>'AT12_KD-New-Districtwise'!G57</f>
        <v>0</v>
      </c>
      <c r="AM51" s="474">
        <f>'AT12_KD-New-Districtwise'!M57</f>
        <v>0</v>
      </c>
      <c r="AN51" s="617">
        <f>AT_29KD!S57</f>
        <v>0</v>
      </c>
      <c r="AO51" s="476">
        <f>AT_29KD!T57</f>
        <v>0</v>
      </c>
      <c r="AP51" s="474">
        <f>'AT12A_KD-Replace-Districtwise'!C57</f>
        <v>3181</v>
      </c>
      <c r="AQ51" s="474">
        <f>'AT12A_KD-Replace-Districtwise'!E57</f>
        <v>3181</v>
      </c>
      <c r="AR51" s="474">
        <f>'AT12A_KD-Replace-Districtwise'!G57</f>
        <v>0</v>
      </c>
      <c r="AS51" s="474">
        <f>'AT12A_KD-Replace-Districtwise'!M57</f>
        <v>0</v>
      </c>
      <c r="AT51" s="617">
        <f>AT_29A_KD!S57</f>
        <v>1459</v>
      </c>
      <c r="AU51" s="476">
        <f>AT_29A_KD!T57</f>
        <v>145.77000000000001</v>
      </c>
    </row>
    <row r="52" spans="1:47">
      <c r="A52" s="469">
        <f>AT3A_Schools_PS!A57</f>
        <v>48</v>
      </c>
      <c r="B52" s="470" t="str">
        <f>AT3A_Schools_PS!B57</f>
        <v>48-LALITPUR</v>
      </c>
      <c r="C52" s="472">
        <f>'AT4_enrolment vs availed_PY'!H57</f>
        <v>113685</v>
      </c>
      <c r="D52" s="472">
        <f>T5_PLAN_vs_PRFM_PS!D57</f>
        <v>72350</v>
      </c>
      <c r="E52" s="472">
        <f>T5_PLAN_vs_PRFM_PS!J57</f>
        <v>63640</v>
      </c>
      <c r="F52" s="472">
        <f>AT27_Req_FG_Pry!H57</f>
        <v>64136</v>
      </c>
      <c r="G52" s="472">
        <f>'AT4A_enrolment vs availed_UPY'!H57-'AT4A_enrolment vs availed_UPY'!F57</f>
        <v>62436</v>
      </c>
      <c r="H52" s="472">
        <f>T5A_PLAN_vs_PRFM_UPS!D57</f>
        <v>36162</v>
      </c>
      <c r="I52" s="472">
        <f>T5A_PLAN_vs_PRFM_UPS!J57</f>
        <v>31048</v>
      </c>
      <c r="J52" s="472">
        <f>AT27A_Req_FG_UPry!H57</f>
        <v>31816</v>
      </c>
      <c r="K52" s="472">
        <f>'AT4A_enrolment vs availed_UPY'!F57</f>
        <v>0</v>
      </c>
      <c r="L52" s="472">
        <f>T5B_PLAN_vs_PRFM_NCLP!D57</f>
        <v>0</v>
      </c>
      <c r="M52" s="472">
        <f>T5B_PLAN_vs_PRFM_NCLP!J57</f>
        <v>0</v>
      </c>
      <c r="N52" s="472">
        <f t="shared" si="24"/>
        <v>0</v>
      </c>
      <c r="O52" s="474">
        <f>T5_PLAN_vs_PRFM_PS!E57</f>
        <v>244</v>
      </c>
      <c r="P52" s="474">
        <f>T5_PLAN_vs_PRFM_PS!I57</f>
        <v>240</v>
      </c>
      <c r="Q52" s="474">
        <f>AT27_Req_FG_Pry!I57</f>
        <v>253</v>
      </c>
      <c r="R52" s="474">
        <f>T5A_PLAN_vs_PRFM_UPS!E57</f>
        <v>244</v>
      </c>
      <c r="S52" s="474">
        <f>T5A_PLAN_vs_PRFM_UPS!I57</f>
        <v>240</v>
      </c>
      <c r="T52" s="474">
        <f>AT27A_Req_FG_UPry!I57</f>
        <v>253</v>
      </c>
      <c r="U52" s="474">
        <f>T5B_PLAN_vs_PRFM_NCLP!E57</f>
        <v>309</v>
      </c>
      <c r="V52" s="474">
        <f>T5B_PLAN_vs_PRFM_NCLP!I57</f>
        <v>0</v>
      </c>
      <c r="W52" s="474">
        <f>AT27B_Req_FG_NCLP!D57</f>
        <v>312</v>
      </c>
      <c r="X52" s="474">
        <f>'AT-8_Hon_CCH_Pry'!C57</f>
        <v>2733</v>
      </c>
      <c r="Y52" s="474">
        <f>'AT-8_Hon_CCH_Pry'!D57</f>
        <v>2733</v>
      </c>
      <c r="Z52" s="474">
        <f>'AT-30_Cook-cum-Helper'!E58+'AT-30_Cook-cum-Helper'!L58</f>
        <v>2733</v>
      </c>
      <c r="AA52" s="474">
        <f>'AT-8A_Hon_CCH_UPry'!C57</f>
        <v>1373</v>
      </c>
      <c r="AB52" s="474">
        <f>'AT-8A_Hon_CCH_UPry'!D57</f>
        <v>1373</v>
      </c>
      <c r="AC52" s="474">
        <f>'AT-30_Cook-cum-Helper'!I58</f>
        <v>1373</v>
      </c>
      <c r="AD52" s="474">
        <f>'AT11A_KS-District wise'!C59</f>
        <v>1084</v>
      </c>
      <c r="AE52" s="474">
        <f>'AT11A_KS-District wise'!F59</f>
        <v>1083</v>
      </c>
      <c r="AF52" s="474">
        <f>'AT11A_KS-District wise'!H59</f>
        <v>0</v>
      </c>
      <c r="AG52" s="474">
        <f>'AT11A_KS-District wise'!N59</f>
        <v>0</v>
      </c>
      <c r="AH52" s="474">
        <f>AT_28_RqmtKitchen!AB57+AT_28_RqmtKitchen!AD57+AT_28_RqmtKitchen!AE57</f>
        <v>0</v>
      </c>
      <c r="AI52" s="616">
        <f t="shared" si="25"/>
        <v>0</v>
      </c>
      <c r="AJ52" s="474">
        <f>'AT12_KD-New-Districtwise'!C58</f>
        <v>1698</v>
      </c>
      <c r="AK52" s="474">
        <f>'AT12_KD-New-Districtwise'!E58</f>
        <v>1558</v>
      </c>
      <c r="AL52" s="474">
        <f>'AT12_KD-New-Districtwise'!G58</f>
        <v>0</v>
      </c>
      <c r="AM52" s="474">
        <f>'AT12_KD-New-Districtwise'!M58</f>
        <v>0</v>
      </c>
      <c r="AN52" s="617">
        <f>AT_29KD!S58</f>
        <v>0</v>
      </c>
      <c r="AO52" s="476">
        <f>AT_29KD!T58</f>
        <v>0</v>
      </c>
      <c r="AP52" s="474">
        <f>'AT12A_KD-Replace-Districtwise'!C58</f>
        <v>1396</v>
      </c>
      <c r="AQ52" s="474">
        <f>'AT12A_KD-Replace-Districtwise'!E58</f>
        <v>1396</v>
      </c>
      <c r="AR52" s="474">
        <f>'AT12A_KD-Replace-Districtwise'!G58</f>
        <v>0</v>
      </c>
      <c r="AS52" s="474">
        <f>'AT12A_KD-Replace-Districtwise'!M58</f>
        <v>0</v>
      </c>
      <c r="AT52" s="617">
        <f>AT_29A_KD!S58</f>
        <v>587</v>
      </c>
      <c r="AU52" s="476">
        <f>AT_29A_KD!T58</f>
        <v>54.99</v>
      </c>
    </row>
    <row r="53" spans="1:47">
      <c r="A53" s="469">
        <f>AT3A_Schools_PS!A58</f>
        <v>49</v>
      </c>
      <c r="B53" s="470" t="str">
        <f>AT3A_Schools_PS!B58</f>
        <v>49-LUCKNOW</v>
      </c>
      <c r="C53" s="472">
        <f>'AT4_enrolment vs availed_PY'!H58</f>
        <v>154291</v>
      </c>
      <c r="D53" s="472">
        <f>T5_PLAN_vs_PRFM_PS!D58</f>
        <v>94828</v>
      </c>
      <c r="E53" s="472">
        <f>T5_PLAN_vs_PRFM_PS!J58</f>
        <v>88273</v>
      </c>
      <c r="F53" s="472">
        <f>AT27_Req_FG_Pry!H58</f>
        <v>92076</v>
      </c>
      <c r="G53" s="472">
        <f>'AT4A_enrolment vs availed_UPY'!H58-'AT4A_enrolment vs availed_UPY'!F58</f>
        <v>72640</v>
      </c>
      <c r="H53" s="472">
        <f>T5A_PLAN_vs_PRFM_UPS!D58</f>
        <v>37785</v>
      </c>
      <c r="I53" s="472">
        <f>T5A_PLAN_vs_PRFM_UPS!J58</f>
        <v>40745</v>
      </c>
      <c r="J53" s="472">
        <f>AT27A_Req_FG_UPry!H58</f>
        <v>43556</v>
      </c>
      <c r="K53" s="472">
        <f>'AT4A_enrolment vs availed_UPY'!F58</f>
        <v>2594</v>
      </c>
      <c r="L53" s="472">
        <f>T5B_PLAN_vs_PRFM_NCLP!D58</f>
        <v>2594</v>
      </c>
      <c r="M53" s="472">
        <f>T5B_PLAN_vs_PRFM_NCLP!J58</f>
        <v>1455</v>
      </c>
      <c r="N53" s="472">
        <f t="shared" si="24"/>
        <v>2594</v>
      </c>
      <c r="O53" s="474">
        <f>T5_PLAN_vs_PRFM_PS!E58</f>
        <v>244</v>
      </c>
      <c r="P53" s="474">
        <f>T5_PLAN_vs_PRFM_PS!I58</f>
        <v>246</v>
      </c>
      <c r="Q53" s="474">
        <f>AT27_Req_FG_Pry!I58</f>
        <v>253</v>
      </c>
      <c r="R53" s="474">
        <f>T5A_PLAN_vs_PRFM_UPS!E58</f>
        <v>244</v>
      </c>
      <c r="S53" s="474">
        <f>T5A_PLAN_vs_PRFM_UPS!I58</f>
        <v>246</v>
      </c>
      <c r="T53" s="474">
        <f>AT27A_Req_FG_UPry!I58</f>
        <v>253</v>
      </c>
      <c r="U53" s="474">
        <f>T5B_PLAN_vs_PRFM_NCLP!E58</f>
        <v>309</v>
      </c>
      <c r="V53" s="474">
        <f>T5B_PLAN_vs_PRFM_NCLP!I58</f>
        <v>246</v>
      </c>
      <c r="W53" s="474">
        <f>AT27B_Req_FG_NCLP!D58</f>
        <v>312</v>
      </c>
      <c r="X53" s="474">
        <f>'AT-8_Hon_CCH_Pry'!C58</f>
        <v>2886</v>
      </c>
      <c r="Y53" s="474">
        <f>'AT-8_Hon_CCH_Pry'!D58</f>
        <v>2630</v>
      </c>
      <c r="Z53" s="474">
        <f>'AT-30_Cook-cum-Helper'!E59+'AT-30_Cook-cum-Helper'!L59</f>
        <v>2630</v>
      </c>
      <c r="AA53" s="474">
        <f>'AT-8A_Hon_CCH_UPry'!C58</f>
        <v>2709</v>
      </c>
      <c r="AB53" s="474">
        <f>'AT-8A_Hon_CCH_UPry'!D58</f>
        <v>1250</v>
      </c>
      <c r="AC53" s="474">
        <f>'AT-30_Cook-cum-Helper'!I59</f>
        <v>1250</v>
      </c>
      <c r="AD53" s="474">
        <f>'AT11A_KS-District wise'!C60</f>
        <v>1015</v>
      </c>
      <c r="AE53" s="474">
        <f>'AT11A_KS-District wise'!F60</f>
        <v>923</v>
      </c>
      <c r="AF53" s="474">
        <f>'AT11A_KS-District wise'!H60</f>
        <v>0</v>
      </c>
      <c r="AG53" s="474">
        <f>'AT11A_KS-District wise'!N60</f>
        <v>0</v>
      </c>
      <c r="AH53" s="474">
        <f>AT_28_RqmtKitchen!AB58+AT_28_RqmtKitchen!AD58+AT_28_RqmtKitchen!AE58</f>
        <v>0</v>
      </c>
      <c r="AI53" s="616">
        <f t="shared" si="25"/>
        <v>0</v>
      </c>
      <c r="AJ53" s="474">
        <f>'AT12_KD-New-Districtwise'!C59</f>
        <v>2148</v>
      </c>
      <c r="AK53" s="474">
        <f>'AT12_KD-New-Districtwise'!E59</f>
        <v>2085</v>
      </c>
      <c r="AL53" s="474">
        <f>'AT12_KD-New-Districtwise'!G59</f>
        <v>0</v>
      </c>
      <c r="AM53" s="474">
        <f>'AT12_KD-New-Districtwise'!M59</f>
        <v>0</v>
      </c>
      <c r="AN53" s="617">
        <f>AT_29KD!S59</f>
        <v>0</v>
      </c>
      <c r="AO53" s="476">
        <f>AT_29KD!T59</f>
        <v>0</v>
      </c>
      <c r="AP53" s="474">
        <f>'AT12A_KD-Replace-Districtwise'!C59</f>
        <v>1845</v>
      </c>
      <c r="AQ53" s="474">
        <f>'AT12A_KD-Replace-Districtwise'!E59</f>
        <v>1845</v>
      </c>
      <c r="AR53" s="474">
        <f>'AT12A_KD-Replace-Districtwise'!G59</f>
        <v>0</v>
      </c>
      <c r="AS53" s="474">
        <f>'AT12A_KD-Replace-Districtwise'!M59</f>
        <v>0</v>
      </c>
      <c r="AT53" s="617">
        <f>AT_29A_KD!S59</f>
        <v>699</v>
      </c>
      <c r="AU53" s="476">
        <f>AT_29A_KD!T59</f>
        <v>61.38</v>
      </c>
    </row>
    <row r="54" spans="1:47">
      <c r="A54" s="469">
        <f>AT3A_Schools_PS!A59</f>
        <v>50</v>
      </c>
      <c r="B54" s="470" t="str">
        <f>AT3A_Schools_PS!B59</f>
        <v>50-MAHOBA</v>
      </c>
      <c r="C54" s="472">
        <f>'AT4_enrolment vs availed_PY'!H59</f>
        <v>67019</v>
      </c>
      <c r="D54" s="472">
        <f>T5_PLAN_vs_PRFM_PS!D59</f>
        <v>48356</v>
      </c>
      <c r="E54" s="472">
        <f>T5_PLAN_vs_PRFM_PS!J59</f>
        <v>46878</v>
      </c>
      <c r="F54" s="472">
        <f>AT27_Req_FG_Pry!H59</f>
        <v>49784</v>
      </c>
      <c r="G54" s="472">
        <f>'AT4A_enrolment vs availed_UPY'!H59-'AT4A_enrolment vs availed_UPY'!F59</f>
        <v>34569</v>
      </c>
      <c r="H54" s="472">
        <f>T5A_PLAN_vs_PRFM_UPS!D59</f>
        <v>24094</v>
      </c>
      <c r="I54" s="472">
        <f>T5A_PLAN_vs_PRFM_UPS!J59</f>
        <v>23957</v>
      </c>
      <c r="J54" s="472">
        <f>AT27A_Req_FG_UPry!H59</f>
        <v>25629</v>
      </c>
      <c r="K54" s="472">
        <f>'AT4A_enrolment vs availed_UPY'!F59</f>
        <v>0</v>
      </c>
      <c r="L54" s="472">
        <f>T5B_PLAN_vs_PRFM_NCLP!D59</f>
        <v>0</v>
      </c>
      <c r="M54" s="472">
        <f>T5B_PLAN_vs_PRFM_NCLP!J59</f>
        <v>0</v>
      </c>
      <c r="N54" s="472">
        <f t="shared" si="24"/>
        <v>0</v>
      </c>
      <c r="O54" s="474">
        <f>T5_PLAN_vs_PRFM_PS!E59</f>
        <v>244</v>
      </c>
      <c r="P54" s="474">
        <f>T5_PLAN_vs_PRFM_PS!I59</f>
        <v>246</v>
      </c>
      <c r="Q54" s="474">
        <f>AT27_Req_FG_Pry!I59</f>
        <v>253</v>
      </c>
      <c r="R54" s="474">
        <f>T5A_PLAN_vs_PRFM_UPS!E59</f>
        <v>244</v>
      </c>
      <c r="S54" s="474">
        <f>T5A_PLAN_vs_PRFM_UPS!I59</f>
        <v>246</v>
      </c>
      <c r="T54" s="474">
        <f>AT27A_Req_FG_UPry!I59</f>
        <v>253</v>
      </c>
      <c r="U54" s="474">
        <f>T5B_PLAN_vs_PRFM_NCLP!E59</f>
        <v>309</v>
      </c>
      <c r="V54" s="474">
        <f>T5B_PLAN_vs_PRFM_NCLP!I59</f>
        <v>0</v>
      </c>
      <c r="W54" s="474">
        <f>AT27B_Req_FG_NCLP!D59</f>
        <v>312</v>
      </c>
      <c r="X54" s="474">
        <f>'AT-8_Hon_CCH_Pry'!C59</f>
        <v>1727</v>
      </c>
      <c r="Y54" s="474">
        <f>'AT-8_Hon_CCH_Pry'!D59</f>
        <v>1727</v>
      </c>
      <c r="Z54" s="474">
        <f>'AT-30_Cook-cum-Helper'!E60+'AT-30_Cook-cum-Helper'!L60</f>
        <v>1727</v>
      </c>
      <c r="AA54" s="474">
        <f>'AT-8A_Hon_CCH_UPry'!C59</f>
        <v>887</v>
      </c>
      <c r="AB54" s="474">
        <f>'AT-8A_Hon_CCH_UPry'!D59</f>
        <v>887</v>
      </c>
      <c r="AC54" s="474">
        <f>'AT-30_Cook-cum-Helper'!I60</f>
        <v>887</v>
      </c>
      <c r="AD54" s="474">
        <f>'AT11A_KS-District wise'!C61</f>
        <v>868</v>
      </c>
      <c r="AE54" s="474">
        <f>'AT11A_KS-District wise'!F61</f>
        <v>855</v>
      </c>
      <c r="AF54" s="474">
        <f>'AT11A_KS-District wise'!H61</f>
        <v>0</v>
      </c>
      <c r="AG54" s="474">
        <f>'AT11A_KS-District wise'!N61</f>
        <v>0</v>
      </c>
      <c r="AH54" s="474">
        <f>AT_28_RqmtKitchen!AB59+AT_28_RqmtKitchen!AD59+AT_28_RqmtKitchen!AE59</f>
        <v>13</v>
      </c>
      <c r="AI54" s="616">
        <f t="shared" si="25"/>
        <v>9.2799999999999994</v>
      </c>
      <c r="AJ54" s="474">
        <f>'AT12_KD-New-Districtwise'!C60</f>
        <v>1065</v>
      </c>
      <c r="AK54" s="474">
        <f>'AT12_KD-New-Districtwise'!E60</f>
        <v>1056</v>
      </c>
      <c r="AL54" s="474">
        <f>'AT12_KD-New-Districtwise'!G60</f>
        <v>0</v>
      </c>
      <c r="AM54" s="474">
        <f>'AT12_KD-New-Districtwise'!M60</f>
        <v>0</v>
      </c>
      <c r="AN54" s="617">
        <f>AT_29KD!S60</f>
        <v>0</v>
      </c>
      <c r="AO54" s="476">
        <f>AT_29KD!T60</f>
        <v>0</v>
      </c>
      <c r="AP54" s="474">
        <f>'AT12A_KD-Replace-Districtwise'!C60</f>
        <v>1008</v>
      </c>
      <c r="AQ54" s="474">
        <f>'AT12A_KD-Replace-Districtwise'!E60</f>
        <v>284</v>
      </c>
      <c r="AR54" s="474">
        <f>'AT12A_KD-Replace-Districtwise'!G60</f>
        <v>0</v>
      </c>
      <c r="AS54" s="474">
        <f>'AT12A_KD-Replace-Districtwise'!M60</f>
        <v>0</v>
      </c>
      <c r="AT54" s="617">
        <f>AT_29A_KD!S60</f>
        <v>389</v>
      </c>
      <c r="AU54" s="476">
        <f>AT_29A_KD!T60</f>
        <v>38.97</v>
      </c>
    </row>
    <row r="55" spans="1:47">
      <c r="A55" s="469">
        <f>AT3A_Schools_PS!A60</f>
        <v>51</v>
      </c>
      <c r="B55" s="470" t="str">
        <f>AT3A_Schools_PS!B60</f>
        <v>51-MAHRAJGANJ</v>
      </c>
      <c r="C55" s="472">
        <f>'AT4_enrolment vs availed_PY'!H60</f>
        <v>187660</v>
      </c>
      <c r="D55" s="472">
        <f>T5_PLAN_vs_PRFM_PS!D60</f>
        <v>120365</v>
      </c>
      <c r="E55" s="472">
        <f>T5_PLAN_vs_PRFM_PS!J60</f>
        <v>114203</v>
      </c>
      <c r="F55" s="472">
        <f>AT27_Req_FG_Pry!H60</f>
        <v>120855</v>
      </c>
      <c r="G55" s="472">
        <f>'AT4A_enrolment vs availed_UPY'!H60-'AT4A_enrolment vs availed_UPY'!F60</f>
        <v>80561</v>
      </c>
      <c r="H55" s="472">
        <f>T5A_PLAN_vs_PRFM_UPS!D60</f>
        <v>47606</v>
      </c>
      <c r="I55" s="472">
        <f>T5A_PLAN_vs_PRFM_UPS!J60</f>
        <v>44858</v>
      </c>
      <c r="J55" s="472">
        <f>AT27A_Req_FG_UPry!H60</f>
        <v>47396</v>
      </c>
      <c r="K55" s="472">
        <f>'AT4A_enrolment vs availed_UPY'!F60</f>
        <v>0</v>
      </c>
      <c r="L55" s="472">
        <f>T5B_PLAN_vs_PRFM_NCLP!D60</f>
        <v>0</v>
      </c>
      <c r="M55" s="472">
        <f>T5B_PLAN_vs_PRFM_NCLP!J60</f>
        <v>0</v>
      </c>
      <c r="N55" s="472">
        <f t="shared" si="24"/>
        <v>0</v>
      </c>
      <c r="O55" s="474">
        <f>T5_PLAN_vs_PRFM_PS!E60</f>
        <v>244</v>
      </c>
      <c r="P55" s="474">
        <f>T5_PLAN_vs_PRFM_PS!I60</f>
        <v>247</v>
      </c>
      <c r="Q55" s="474">
        <f>AT27_Req_FG_Pry!I60</f>
        <v>253</v>
      </c>
      <c r="R55" s="474">
        <f>T5A_PLAN_vs_PRFM_UPS!E60</f>
        <v>244</v>
      </c>
      <c r="S55" s="474">
        <f>T5A_PLAN_vs_PRFM_UPS!I60</f>
        <v>244</v>
      </c>
      <c r="T55" s="474">
        <f>AT27A_Req_FG_UPry!I60</f>
        <v>253</v>
      </c>
      <c r="U55" s="474">
        <f>T5B_PLAN_vs_PRFM_NCLP!E60</f>
        <v>309</v>
      </c>
      <c r="V55" s="474">
        <f>T5B_PLAN_vs_PRFM_NCLP!I60</f>
        <v>0</v>
      </c>
      <c r="W55" s="474">
        <f>AT27B_Req_FG_NCLP!D60</f>
        <v>312</v>
      </c>
      <c r="X55" s="474">
        <f>'AT-8_Hon_CCH_Pry'!C60</f>
        <v>4274</v>
      </c>
      <c r="Y55" s="474">
        <f>'AT-8_Hon_CCH_Pry'!D60</f>
        <v>4157</v>
      </c>
      <c r="Z55" s="474">
        <f>'AT-30_Cook-cum-Helper'!E61+'AT-30_Cook-cum-Helper'!L61</f>
        <v>4181</v>
      </c>
      <c r="AA55" s="474">
        <f>'AT-8A_Hon_CCH_UPry'!C60</f>
        <v>1754</v>
      </c>
      <c r="AB55" s="474">
        <f>'AT-8A_Hon_CCH_UPry'!D60</f>
        <v>1711</v>
      </c>
      <c r="AC55" s="474">
        <f>'AT-30_Cook-cum-Helper'!I61</f>
        <v>1711</v>
      </c>
      <c r="AD55" s="474">
        <f>'AT11A_KS-District wise'!C62</f>
        <v>1709</v>
      </c>
      <c r="AE55" s="474">
        <f>'AT11A_KS-District wise'!F62</f>
        <v>1709</v>
      </c>
      <c r="AF55" s="474">
        <f>'AT11A_KS-District wise'!H62</f>
        <v>0</v>
      </c>
      <c r="AG55" s="474">
        <f>'AT11A_KS-District wise'!N62</f>
        <v>0</v>
      </c>
      <c r="AH55" s="474">
        <f>AT_28_RqmtKitchen!AB60+AT_28_RqmtKitchen!AD60+AT_28_RqmtKitchen!AE60</f>
        <v>0</v>
      </c>
      <c r="AI55" s="616">
        <f t="shared" si="25"/>
        <v>0</v>
      </c>
      <c r="AJ55" s="474">
        <f>'AT12_KD-New-Districtwise'!C61</f>
        <v>2459</v>
      </c>
      <c r="AK55" s="474">
        <f>'AT12_KD-New-Districtwise'!E61</f>
        <v>2224</v>
      </c>
      <c r="AL55" s="474">
        <f>'AT12_KD-New-Districtwise'!G61</f>
        <v>0</v>
      </c>
      <c r="AM55" s="474">
        <f>'AT12_KD-New-Districtwise'!M61</f>
        <v>0</v>
      </c>
      <c r="AN55" s="617">
        <f>AT_29KD!S61</f>
        <v>0</v>
      </c>
      <c r="AO55" s="476">
        <f>AT_29KD!T61</f>
        <v>0</v>
      </c>
      <c r="AP55" s="474">
        <f>'AT12A_KD-Replace-Districtwise'!C61</f>
        <v>1880</v>
      </c>
      <c r="AQ55" s="474">
        <f>'AT12A_KD-Replace-Districtwise'!E61</f>
        <v>1880</v>
      </c>
      <c r="AR55" s="474">
        <f>'AT12A_KD-Replace-Districtwise'!G61</f>
        <v>0</v>
      </c>
      <c r="AS55" s="474">
        <f>'AT12A_KD-Replace-Districtwise'!M61</f>
        <v>0</v>
      </c>
      <c r="AT55" s="617">
        <f>AT_29A_KD!S61</f>
        <v>806</v>
      </c>
      <c r="AU55" s="476">
        <f>AT_29A_KD!T61</f>
        <v>86.16</v>
      </c>
    </row>
    <row r="56" spans="1:47">
      <c r="A56" s="469">
        <f>AT3A_Schools_PS!A61</f>
        <v>52</v>
      </c>
      <c r="B56" s="470" t="str">
        <f>AT3A_Schools_PS!B61</f>
        <v>52-MAINPURI</v>
      </c>
      <c r="C56" s="472">
        <f>'AT4_enrolment vs availed_PY'!H61</f>
        <v>107637</v>
      </c>
      <c r="D56" s="472">
        <f>T5_PLAN_vs_PRFM_PS!D61</f>
        <v>69750</v>
      </c>
      <c r="E56" s="472">
        <f>T5_PLAN_vs_PRFM_PS!J61</f>
        <v>69054</v>
      </c>
      <c r="F56" s="472">
        <f>AT27_Req_FG_Pry!H61</f>
        <v>76727</v>
      </c>
      <c r="G56" s="472">
        <f>'AT4A_enrolment vs availed_UPY'!H61-'AT4A_enrolment vs availed_UPY'!F61</f>
        <v>41354</v>
      </c>
      <c r="H56" s="472">
        <f>T5A_PLAN_vs_PRFM_UPS!D61</f>
        <v>21444</v>
      </c>
      <c r="I56" s="472">
        <f>T5A_PLAN_vs_PRFM_UPS!J61</f>
        <v>23577</v>
      </c>
      <c r="J56" s="472">
        <f>AT27A_Req_FG_UPry!H61</f>
        <v>26561</v>
      </c>
      <c r="K56" s="472">
        <f>'AT4A_enrolment vs availed_UPY'!F61</f>
        <v>0</v>
      </c>
      <c r="L56" s="472">
        <f>T5B_PLAN_vs_PRFM_NCLP!D61</f>
        <v>0</v>
      </c>
      <c r="M56" s="472">
        <f>T5B_PLAN_vs_PRFM_NCLP!J61</f>
        <v>0</v>
      </c>
      <c r="N56" s="472">
        <f t="shared" si="24"/>
        <v>0</v>
      </c>
      <c r="O56" s="474">
        <f>T5_PLAN_vs_PRFM_PS!E61</f>
        <v>244</v>
      </c>
      <c r="P56" s="474">
        <f>T5_PLAN_vs_PRFM_PS!I61</f>
        <v>243</v>
      </c>
      <c r="Q56" s="474">
        <f>AT27_Req_FG_Pry!I61</f>
        <v>253</v>
      </c>
      <c r="R56" s="474">
        <f>T5A_PLAN_vs_PRFM_UPS!E61</f>
        <v>244</v>
      </c>
      <c r="S56" s="474">
        <f>T5A_PLAN_vs_PRFM_UPS!I61</f>
        <v>243</v>
      </c>
      <c r="T56" s="474">
        <f>AT27A_Req_FG_UPry!I61</f>
        <v>253</v>
      </c>
      <c r="U56" s="474">
        <f>T5B_PLAN_vs_PRFM_NCLP!E61</f>
        <v>309</v>
      </c>
      <c r="V56" s="474">
        <f>T5B_PLAN_vs_PRFM_NCLP!I61</f>
        <v>0</v>
      </c>
      <c r="W56" s="474">
        <f>AT27B_Req_FG_NCLP!D61</f>
        <v>312</v>
      </c>
      <c r="X56" s="474">
        <f>'AT-8_Hon_CCH_Pry'!C61</f>
        <v>3167</v>
      </c>
      <c r="Y56" s="474">
        <f>'AT-8_Hon_CCH_Pry'!D61</f>
        <v>3167</v>
      </c>
      <c r="Z56" s="474">
        <f>'AT-30_Cook-cum-Helper'!E62+'AT-30_Cook-cum-Helper'!L62</f>
        <v>3267</v>
      </c>
      <c r="AA56" s="474">
        <f>'AT-8A_Hon_CCH_UPry'!C61</f>
        <v>1088</v>
      </c>
      <c r="AB56" s="474">
        <f>'AT-8A_Hon_CCH_UPry'!D61</f>
        <v>1088</v>
      </c>
      <c r="AC56" s="474">
        <f>'AT-30_Cook-cum-Helper'!I62</f>
        <v>1088</v>
      </c>
      <c r="AD56" s="474">
        <f>'AT11A_KS-District wise'!C63</f>
        <v>1846</v>
      </c>
      <c r="AE56" s="474">
        <f>'AT11A_KS-District wise'!F63</f>
        <v>1834</v>
      </c>
      <c r="AF56" s="474">
        <f>'AT11A_KS-District wise'!H63</f>
        <v>2</v>
      </c>
      <c r="AG56" s="474">
        <f>'AT11A_KS-District wise'!N63</f>
        <v>0</v>
      </c>
      <c r="AH56" s="474">
        <f>AT_28_RqmtKitchen!AB61+AT_28_RqmtKitchen!AD61+AT_28_RqmtKitchen!AE61</f>
        <v>0</v>
      </c>
      <c r="AI56" s="616">
        <f t="shared" si="25"/>
        <v>0</v>
      </c>
      <c r="AJ56" s="474">
        <f>'AT12_KD-New-Districtwise'!C62</f>
        <v>2463</v>
      </c>
      <c r="AK56" s="474">
        <f>'AT12_KD-New-Districtwise'!E62</f>
        <v>2463</v>
      </c>
      <c r="AL56" s="474">
        <f>'AT12_KD-New-Districtwise'!G62</f>
        <v>0</v>
      </c>
      <c r="AM56" s="474">
        <f>'AT12_KD-New-Districtwise'!M62</f>
        <v>0</v>
      </c>
      <c r="AN56" s="617">
        <f>AT_29KD!S62</f>
        <v>0</v>
      </c>
      <c r="AO56" s="476">
        <f>AT_29KD!T62</f>
        <v>0</v>
      </c>
      <c r="AP56" s="474">
        <f>'AT12A_KD-Replace-Districtwise'!C62</f>
        <v>2012</v>
      </c>
      <c r="AQ56" s="474">
        <f>'AT12A_KD-Replace-Districtwise'!E62</f>
        <v>1801</v>
      </c>
      <c r="AR56" s="474">
        <f>'AT12A_KD-Replace-Districtwise'!G62</f>
        <v>0</v>
      </c>
      <c r="AS56" s="474">
        <f>'AT12A_KD-Replace-Districtwise'!M62</f>
        <v>0</v>
      </c>
      <c r="AT56" s="617">
        <f>AT_29A_KD!S62</f>
        <v>828</v>
      </c>
      <c r="AU56" s="476">
        <f>AT_29A_KD!T62</f>
        <v>72.84</v>
      </c>
    </row>
    <row r="57" spans="1:47">
      <c r="A57" s="469">
        <f>AT3A_Schools_PS!A62</f>
        <v>53</v>
      </c>
      <c r="B57" s="470" t="str">
        <f>AT3A_Schools_PS!B62</f>
        <v>53-MATHURA</v>
      </c>
      <c r="C57" s="472">
        <f>'AT4_enrolment vs availed_PY'!H62</f>
        <v>111151</v>
      </c>
      <c r="D57" s="472">
        <f>T5_PLAN_vs_PRFM_PS!D62</f>
        <v>78613</v>
      </c>
      <c r="E57" s="472">
        <f>T5_PLAN_vs_PRFM_PS!J62</f>
        <v>72947</v>
      </c>
      <c r="F57" s="472">
        <f>AT27_Req_FG_Pry!H62</f>
        <v>77453</v>
      </c>
      <c r="G57" s="472">
        <f>'AT4A_enrolment vs availed_UPY'!H62-'AT4A_enrolment vs availed_UPY'!F62</f>
        <v>55961</v>
      </c>
      <c r="H57" s="472">
        <f>T5A_PLAN_vs_PRFM_UPS!D62</f>
        <v>32632</v>
      </c>
      <c r="I57" s="472">
        <f>T5A_PLAN_vs_PRFM_UPS!J62</f>
        <v>29460</v>
      </c>
      <c r="J57" s="472">
        <f>AT27A_Req_FG_UPry!H62</f>
        <v>32910</v>
      </c>
      <c r="K57" s="472">
        <f>'AT4A_enrolment vs availed_UPY'!F62</f>
        <v>0</v>
      </c>
      <c r="L57" s="472">
        <f>T5B_PLAN_vs_PRFM_NCLP!D62</f>
        <v>0</v>
      </c>
      <c r="M57" s="472">
        <f>T5B_PLAN_vs_PRFM_NCLP!J62</f>
        <v>0</v>
      </c>
      <c r="N57" s="472">
        <f t="shared" si="24"/>
        <v>0</v>
      </c>
      <c r="O57" s="474">
        <f>T5_PLAN_vs_PRFM_PS!E62</f>
        <v>244</v>
      </c>
      <c r="P57" s="474">
        <f>T5_PLAN_vs_PRFM_PS!I62</f>
        <v>234</v>
      </c>
      <c r="Q57" s="474">
        <f>AT27_Req_FG_Pry!I62</f>
        <v>253</v>
      </c>
      <c r="R57" s="474">
        <f>T5A_PLAN_vs_PRFM_UPS!E62</f>
        <v>244</v>
      </c>
      <c r="S57" s="474">
        <f>T5A_PLAN_vs_PRFM_UPS!I62</f>
        <v>234</v>
      </c>
      <c r="T57" s="474">
        <f>AT27A_Req_FG_UPry!I62</f>
        <v>253</v>
      </c>
      <c r="U57" s="474">
        <f>T5B_PLAN_vs_PRFM_NCLP!E62</f>
        <v>309</v>
      </c>
      <c r="V57" s="474">
        <f>T5B_PLAN_vs_PRFM_NCLP!I62</f>
        <v>0</v>
      </c>
      <c r="W57" s="474">
        <f>AT27B_Req_FG_NCLP!D62</f>
        <v>312</v>
      </c>
      <c r="X57" s="474">
        <f>'AT-8_Hon_CCH_Pry'!C62</f>
        <v>178</v>
      </c>
      <c r="Y57" s="474">
        <f>'AT-8_Hon_CCH_Pry'!D62</f>
        <v>162</v>
      </c>
      <c r="Z57" s="474">
        <f>'AT-30_Cook-cum-Helper'!E63+'AT-30_Cook-cum-Helper'!L63</f>
        <v>162</v>
      </c>
      <c r="AA57" s="474">
        <f>'AT-8A_Hon_CCH_UPry'!C62</f>
        <v>2073</v>
      </c>
      <c r="AB57" s="474">
        <f>'AT-8A_Hon_CCH_UPry'!D62</f>
        <v>0</v>
      </c>
      <c r="AC57" s="474">
        <f>'AT-30_Cook-cum-Helper'!I63</f>
        <v>0</v>
      </c>
      <c r="AD57" s="474">
        <f>'AT11A_KS-District wise'!C64</f>
        <v>1870</v>
      </c>
      <c r="AE57" s="474">
        <f>'AT11A_KS-District wise'!F64</f>
        <v>1051</v>
      </c>
      <c r="AF57" s="474">
        <f>'AT11A_KS-District wise'!H64</f>
        <v>0</v>
      </c>
      <c r="AG57" s="474">
        <f>'AT11A_KS-District wise'!N64</f>
        <v>0</v>
      </c>
      <c r="AH57" s="474">
        <f>AT_28_RqmtKitchen!AB62+AT_28_RqmtKitchen!AD62+AT_28_RqmtKitchen!AE62</f>
        <v>0</v>
      </c>
      <c r="AI57" s="616">
        <f t="shared" si="25"/>
        <v>0</v>
      </c>
      <c r="AJ57" s="474">
        <f>'AT12_KD-New-Districtwise'!C63</f>
        <v>2380</v>
      </c>
      <c r="AK57" s="474">
        <f>'AT12_KD-New-Districtwise'!E63</f>
        <v>2027</v>
      </c>
      <c r="AL57" s="474">
        <f>'AT12_KD-New-Districtwise'!G63</f>
        <v>0</v>
      </c>
      <c r="AM57" s="474">
        <f>'AT12_KD-New-Districtwise'!M63</f>
        <v>0</v>
      </c>
      <c r="AN57" s="617">
        <f>AT_29KD!S63</f>
        <v>0</v>
      </c>
      <c r="AO57" s="476">
        <f>AT_29KD!T63</f>
        <v>0</v>
      </c>
      <c r="AP57" s="474">
        <f>'AT12A_KD-Replace-Districtwise'!C63</f>
        <v>1720</v>
      </c>
      <c r="AQ57" s="474">
        <f>'AT12A_KD-Replace-Districtwise'!E63</f>
        <v>0</v>
      </c>
      <c r="AR57" s="474">
        <f>'AT12A_KD-Replace-Districtwise'!G63</f>
        <v>0</v>
      </c>
      <c r="AS57" s="474">
        <f>'AT12A_KD-Replace-Districtwise'!M63</f>
        <v>0</v>
      </c>
      <c r="AT57" s="617">
        <f>AT_29A_KD!S63</f>
        <v>739</v>
      </c>
      <c r="AU57" s="476">
        <f>AT_29A_KD!T63</f>
        <v>57.75</v>
      </c>
    </row>
    <row r="58" spans="1:47">
      <c r="A58" s="469">
        <f>AT3A_Schools_PS!A63</f>
        <v>54</v>
      </c>
      <c r="B58" s="470" t="str">
        <f>AT3A_Schools_PS!B63</f>
        <v>54-MAU</v>
      </c>
      <c r="C58" s="472">
        <f>'AT4_enrolment vs availed_PY'!H63</f>
        <v>144366</v>
      </c>
      <c r="D58" s="472">
        <f>T5_PLAN_vs_PRFM_PS!D63</f>
        <v>85570</v>
      </c>
      <c r="E58" s="472">
        <f>T5_PLAN_vs_PRFM_PS!J63</f>
        <v>78345</v>
      </c>
      <c r="F58" s="472">
        <f>AT27_Req_FG_Pry!H63</f>
        <v>83519</v>
      </c>
      <c r="G58" s="472">
        <f>'AT4A_enrolment vs availed_UPY'!H63-'AT4A_enrolment vs availed_UPY'!F63</f>
        <v>76393</v>
      </c>
      <c r="H58" s="472">
        <f>T5A_PLAN_vs_PRFM_UPS!D63</f>
        <v>43469</v>
      </c>
      <c r="I58" s="472">
        <f>T5A_PLAN_vs_PRFM_UPS!J63</f>
        <v>40081</v>
      </c>
      <c r="J58" s="472">
        <f>AT27A_Req_FG_UPry!H63</f>
        <v>43478</v>
      </c>
      <c r="K58" s="472">
        <f>'AT4A_enrolment vs availed_UPY'!F63</f>
        <v>0</v>
      </c>
      <c r="L58" s="472">
        <f>T5B_PLAN_vs_PRFM_NCLP!D63</f>
        <v>0</v>
      </c>
      <c r="M58" s="472">
        <f>T5B_PLAN_vs_PRFM_NCLP!J63</f>
        <v>0</v>
      </c>
      <c r="N58" s="472">
        <f t="shared" si="24"/>
        <v>0</v>
      </c>
      <c r="O58" s="474">
        <f>T5_PLAN_vs_PRFM_PS!E63</f>
        <v>244</v>
      </c>
      <c r="P58" s="474">
        <f>T5_PLAN_vs_PRFM_PS!I63</f>
        <v>241</v>
      </c>
      <c r="Q58" s="474">
        <f>AT27_Req_FG_Pry!I63</f>
        <v>253</v>
      </c>
      <c r="R58" s="474">
        <f>T5A_PLAN_vs_PRFM_UPS!E63</f>
        <v>244</v>
      </c>
      <c r="S58" s="474">
        <f>T5A_PLAN_vs_PRFM_UPS!I63</f>
        <v>241</v>
      </c>
      <c r="T58" s="474">
        <f>AT27A_Req_FG_UPry!I63</f>
        <v>253</v>
      </c>
      <c r="U58" s="474">
        <f>T5B_PLAN_vs_PRFM_NCLP!E63</f>
        <v>309</v>
      </c>
      <c r="V58" s="474">
        <f>T5B_PLAN_vs_PRFM_NCLP!I63</f>
        <v>0</v>
      </c>
      <c r="W58" s="474">
        <f>AT27B_Req_FG_NCLP!D63</f>
        <v>312</v>
      </c>
      <c r="X58" s="474">
        <f>'AT-8_Hon_CCH_Pry'!C63</f>
        <v>3026</v>
      </c>
      <c r="Y58" s="474">
        <f>'AT-8_Hon_CCH_Pry'!D63</f>
        <v>3026</v>
      </c>
      <c r="Z58" s="474">
        <f>'AT-30_Cook-cum-Helper'!E64+'AT-30_Cook-cum-Helper'!L64</f>
        <v>3026</v>
      </c>
      <c r="AA58" s="474">
        <f>'AT-8A_Hon_CCH_UPry'!C63</f>
        <v>1386</v>
      </c>
      <c r="AB58" s="474">
        <f>'AT-8A_Hon_CCH_UPry'!D63</f>
        <v>1279</v>
      </c>
      <c r="AC58" s="474">
        <f>'AT-30_Cook-cum-Helper'!I64</f>
        <v>1279</v>
      </c>
      <c r="AD58" s="474">
        <f>'AT11A_KS-District wise'!C65</f>
        <v>963</v>
      </c>
      <c r="AE58" s="474">
        <f>'AT11A_KS-District wise'!F65</f>
        <v>963</v>
      </c>
      <c r="AF58" s="474">
        <f>'AT11A_KS-District wise'!H65</f>
        <v>0</v>
      </c>
      <c r="AG58" s="474">
        <f>'AT11A_KS-District wise'!N65</f>
        <v>0</v>
      </c>
      <c r="AH58" s="474">
        <f>AT_28_RqmtKitchen!AB63+AT_28_RqmtKitchen!AD63+AT_28_RqmtKitchen!AE63</f>
        <v>0</v>
      </c>
      <c r="AI58" s="616">
        <f t="shared" si="25"/>
        <v>0</v>
      </c>
      <c r="AJ58" s="474">
        <f>'AT12_KD-New-Districtwise'!C64</f>
        <v>1832</v>
      </c>
      <c r="AK58" s="474">
        <f>'AT12_KD-New-Districtwise'!E64</f>
        <v>1787</v>
      </c>
      <c r="AL58" s="474">
        <f>'AT12_KD-New-Districtwise'!G64</f>
        <v>0</v>
      </c>
      <c r="AM58" s="474">
        <f>'AT12_KD-New-Districtwise'!M64</f>
        <v>0</v>
      </c>
      <c r="AN58" s="617">
        <f>AT_29KD!S64</f>
        <v>0</v>
      </c>
      <c r="AO58" s="476">
        <f>AT_29KD!T64</f>
        <v>0</v>
      </c>
      <c r="AP58" s="474">
        <f>'AT12A_KD-Replace-Districtwise'!C64</f>
        <v>1444</v>
      </c>
      <c r="AQ58" s="474">
        <f>'AT12A_KD-Replace-Districtwise'!E64</f>
        <v>1444</v>
      </c>
      <c r="AR58" s="474">
        <f>'AT12A_KD-Replace-Districtwise'!G64</f>
        <v>0</v>
      </c>
      <c r="AS58" s="474">
        <f>'AT12A_KD-Replace-Districtwise'!M64</f>
        <v>0</v>
      </c>
      <c r="AT58" s="617">
        <f>AT_29A_KD!S64</f>
        <v>568</v>
      </c>
      <c r="AU58" s="476">
        <f>AT_29A_KD!T64</f>
        <v>53.64</v>
      </c>
    </row>
    <row r="59" spans="1:47">
      <c r="A59" s="469">
        <f>AT3A_Schools_PS!A64</f>
        <v>55</v>
      </c>
      <c r="B59" s="470" t="str">
        <f>AT3A_Schools_PS!B64</f>
        <v>55-MEERUT</v>
      </c>
      <c r="C59" s="472">
        <f>'AT4_enrolment vs availed_PY'!H64</f>
        <v>103887</v>
      </c>
      <c r="D59" s="472">
        <f>T5_PLAN_vs_PRFM_PS!D64</f>
        <v>69897</v>
      </c>
      <c r="E59" s="472">
        <f>T5_PLAN_vs_PRFM_PS!J64</f>
        <v>58508</v>
      </c>
      <c r="F59" s="472">
        <f>AT27_Req_FG_Pry!H64</f>
        <v>61097</v>
      </c>
      <c r="G59" s="472">
        <f>'AT4A_enrolment vs availed_UPY'!H64-'AT4A_enrolment vs availed_UPY'!F64</f>
        <v>67114</v>
      </c>
      <c r="H59" s="472">
        <f>T5A_PLAN_vs_PRFM_UPS!D64</f>
        <v>39807</v>
      </c>
      <c r="I59" s="472">
        <f>T5A_PLAN_vs_PRFM_UPS!J64</f>
        <v>36028</v>
      </c>
      <c r="J59" s="472">
        <f>AT27A_Req_FG_UPry!H64</f>
        <v>39017</v>
      </c>
      <c r="K59" s="472">
        <f>'AT4A_enrolment vs availed_UPY'!F64</f>
        <v>0</v>
      </c>
      <c r="L59" s="472">
        <f>T5B_PLAN_vs_PRFM_NCLP!D64</f>
        <v>0</v>
      </c>
      <c r="M59" s="472">
        <f>T5B_PLAN_vs_PRFM_NCLP!J64</f>
        <v>0</v>
      </c>
      <c r="N59" s="472">
        <f t="shared" si="24"/>
        <v>0</v>
      </c>
      <c r="O59" s="474">
        <f>T5_PLAN_vs_PRFM_PS!E64</f>
        <v>244</v>
      </c>
      <c r="P59" s="474">
        <f>T5_PLAN_vs_PRFM_PS!I64</f>
        <v>232</v>
      </c>
      <c r="Q59" s="474">
        <f>AT27_Req_FG_Pry!I64</f>
        <v>253</v>
      </c>
      <c r="R59" s="474">
        <f>T5A_PLAN_vs_PRFM_UPS!E64</f>
        <v>244</v>
      </c>
      <c r="S59" s="474">
        <f>T5A_PLAN_vs_PRFM_UPS!I64</f>
        <v>232</v>
      </c>
      <c r="T59" s="474">
        <f>AT27A_Req_FG_UPry!I64</f>
        <v>253</v>
      </c>
      <c r="U59" s="474">
        <f>T5B_PLAN_vs_PRFM_NCLP!E64</f>
        <v>309</v>
      </c>
      <c r="V59" s="474">
        <f>T5B_PLAN_vs_PRFM_NCLP!I64</f>
        <v>0</v>
      </c>
      <c r="W59" s="474">
        <f>AT27B_Req_FG_NCLP!D64</f>
        <v>312</v>
      </c>
      <c r="X59" s="474">
        <f>'AT-8_Hon_CCH_Pry'!C64</f>
        <v>1670</v>
      </c>
      <c r="Y59" s="474">
        <f>'AT-8_Hon_CCH_Pry'!D64</f>
        <v>1670</v>
      </c>
      <c r="Z59" s="474">
        <f>'AT-30_Cook-cum-Helper'!E65+'AT-30_Cook-cum-Helper'!L65</f>
        <v>1670</v>
      </c>
      <c r="AA59" s="474">
        <f>'AT-8A_Hon_CCH_UPry'!C64</f>
        <v>1297</v>
      </c>
      <c r="AB59" s="474">
        <f>'AT-8A_Hon_CCH_UPry'!D64</f>
        <v>877</v>
      </c>
      <c r="AC59" s="474">
        <f>'AT-30_Cook-cum-Helper'!I65</f>
        <v>877</v>
      </c>
      <c r="AD59" s="474">
        <f>'AT11A_KS-District wise'!C66</f>
        <v>676</v>
      </c>
      <c r="AE59" s="474">
        <f>'AT11A_KS-District wise'!F66</f>
        <v>674</v>
      </c>
      <c r="AF59" s="474">
        <f>'AT11A_KS-District wise'!H66</f>
        <v>0</v>
      </c>
      <c r="AG59" s="474">
        <f>'AT11A_KS-District wise'!N66</f>
        <v>0</v>
      </c>
      <c r="AH59" s="474">
        <f>AT_28_RqmtKitchen!AB64+AT_28_RqmtKitchen!AD64+AT_28_RqmtKitchen!AE64</f>
        <v>7</v>
      </c>
      <c r="AI59" s="616">
        <f t="shared" si="25"/>
        <v>5</v>
      </c>
      <c r="AJ59" s="474">
        <f>'AT12_KD-New-Districtwise'!C65</f>
        <v>1943</v>
      </c>
      <c r="AK59" s="474">
        <f>'AT12_KD-New-Districtwise'!E65</f>
        <v>1943</v>
      </c>
      <c r="AL59" s="474">
        <f>'AT12_KD-New-Districtwise'!G65</f>
        <v>0</v>
      </c>
      <c r="AM59" s="474">
        <f>'AT12_KD-New-Districtwise'!M65</f>
        <v>0</v>
      </c>
      <c r="AN59" s="617">
        <f>AT_29KD!S65</f>
        <v>0</v>
      </c>
      <c r="AO59" s="476">
        <f>AT_29KD!T65</f>
        <v>0</v>
      </c>
      <c r="AP59" s="474">
        <f>'AT12A_KD-Replace-Districtwise'!C65</f>
        <v>1408</v>
      </c>
      <c r="AQ59" s="474">
        <f>'AT12A_KD-Replace-Districtwise'!E65</f>
        <v>1408</v>
      </c>
      <c r="AR59" s="474">
        <f>'AT12A_KD-Replace-Districtwise'!G65</f>
        <v>0</v>
      </c>
      <c r="AS59" s="474">
        <f>'AT12A_KD-Replace-Districtwise'!M65</f>
        <v>0</v>
      </c>
      <c r="AT59" s="617">
        <f>AT_29A_KD!S65</f>
        <v>512</v>
      </c>
      <c r="AU59" s="476">
        <f>AT_29A_KD!T65</f>
        <v>43.68</v>
      </c>
    </row>
    <row r="60" spans="1:47">
      <c r="A60" s="469">
        <f>AT3A_Schools_PS!A65</f>
        <v>56</v>
      </c>
      <c r="B60" s="470" t="str">
        <f>AT3A_Schools_PS!B65</f>
        <v>56-MIRZAPUR</v>
      </c>
      <c r="C60" s="472">
        <f>'AT4_enrolment vs availed_PY'!H65</f>
        <v>201906</v>
      </c>
      <c r="D60" s="472">
        <f>T5_PLAN_vs_PRFM_PS!D65</f>
        <v>128606</v>
      </c>
      <c r="E60" s="472">
        <f>T5_PLAN_vs_PRFM_PS!J65</f>
        <v>123262</v>
      </c>
      <c r="F60" s="472">
        <f>AT27_Req_FG_Pry!H65</f>
        <v>132781</v>
      </c>
      <c r="G60" s="472">
        <f>'AT4A_enrolment vs availed_UPY'!H65-'AT4A_enrolment vs availed_UPY'!F65</f>
        <v>94730</v>
      </c>
      <c r="H60" s="472">
        <f>T5A_PLAN_vs_PRFM_UPS!D65</f>
        <v>52313</v>
      </c>
      <c r="I60" s="472">
        <f>T5A_PLAN_vs_PRFM_UPS!J65</f>
        <v>52071</v>
      </c>
      <c r="J60" s="472">
        <f>AT27A_Req_FG_UPry!H65</f>
        <v>58749</v>
      </c>
      <c r="K60" s="472">
        <f>'AT4A_enrolment vs availed_UPY'!F65</f>
        <v>1000</v>
      </c>
      <c r="L60" s="472">
        <f>T5B_PLAN_vs_PRFM_NCLP!D65</f>
        <v>1000</v>
      </c>
      <c r="M60" s="472">
        <f>T5B_PLAN_vs_PRFM_NCLP!J65</f>
        <v>574</v>
      </c>
      <c r="N60" s="472">
        <f t="shared" si="24"/>
        <v>1000</v>
      </c>
      <c r="O60" s="474">
        <f>T5_PLAN_vs_PRFM_PS!E65</f>
        <v>244</v>
      </c>
      <c r="P60" s="474">
        <f>T5_PLAN_vs_PRFM_PS!I65</f>
        <v>241</v>
      </c>
      <c r="Q60" s="474">
        <f>AT27_Req_FG_Pry!I65</f>
        <v>253</v>
      </c>
      <c r="R60" s="474">
        <f>T5A_PLAN_vs_PRFM_UPS!E65</f>
        <v>244</v>
      </c>
      <c r="S60" s="474">
        <f>T5A_PLAN_vs_PRFM_UPS!I65</f>
        <v>241</v>
      </c>
      <c r="T60" s="474">
        <f>AT27A_Req_FG_UPry!I65</f>
        <v>253</v>
      </c>
      <c r="U60" s="474">
        <f>T5B_PLAN_vs_PRFM_NCLP!E65</f>
        <v>309</v>
      </c>
      <c r="V60" s="474">
        <f>T5B_PLAN_vs_PRFM_NCLP!I65</f>
        <v>201</v>
      </c>
      <c r="W60" s="474">
        <f>AT27B_Req_FG_NCLP!D65</f>
        <v>312</v>
      </c>
      <c r="X60" s="474">
        <f>'AT-8_Hon_CCH_Pry'!C65</f>
        <v>4655</v>
      </c>
      <c r="Y60" s="474">
        <f>'AT-8_Hon_CCH_Pry'!D65</f>
        <v>4305</v>
      </c>
      <c r="Z60" s="474">
        <f>'AT-30_Cook-cum-Helper'!E66+'AT-30_Cook-cum-Helper'!L66</f>
        <v>4463</v>
      </c>
      <c r="AA60" s="474">
        <f>'AT-8A_Hon_CCH_UPry'!C65</f>
        <v>1898</v>
      </c>
      <c r="AB60" s="474">
        <f>'AT-8A_Hon_CCH_UPry'!D65</f>
        <v>1892</v>
      </c>
      <c r="AC60" s="474">
        <f>'AT-30_Cook-cum-Helper'!I66</f>
        <v>1892</v>
      </c>
      <c r="AD60" s="474">
        <f>'AT11A_KS-District wise'!C67</f>
        <v>1445</v>
      </c>
      <c r="AE60" s="474">
        <f>'AT11A_KS-District wise'!F67</f>
        <v>1445</v>
      </c>
      <c r="AF60" s="474">
        <f>'AT11A_KS-District wise'!H67</f>
        <v>0</v>
      </c>
      <c r="AG60" s="474">
        <f>'AT11A_KS-District wise'!N67</f>
        <v>0</v>
      </c>
      <c r="AH60" s="474">
        <f>AT_28_RqmtKitchen!AB65+AT_28_RqmtKitchen!AD65+AT_28_RqmtKitchen!AE65</f>
        <v>0</v>
      </c>
      <c r="AI60" s="616">
        <f t="shared" si="25"/>
        <v>0</v>
      </c>
      <c r="AJ60" s="474">
        <f>'AT12_KD-New-Districtwise'!C66</f>
        <v>2441</v>
      </c>
      <c r="AK60" s="474">
        <f>'AT12_KD-New-Districtwise'!E66</f>
        <v>2441</v>
      </c>
      <c r="AL60" s="474">
        <f>'AT12_KD-New-Districtwise'!G66</f>
        <v>0</v>
      </c>
      <c r="AM60" s="474">
        <f>'AT12_KD-New-Districtwise'!M66</f>
        <v>0</v>
      </c>
      <c r="AN60" s="617">
        <f>AT_29KD!S66</f>
        <v>0</v>
      </c>
      <c r="AO60" s="476">
        <f>AT_29KD!T66</f>
        <v>0</v>
      </c>
      <c r="AP60" s="474">
        <f>'AT12A_KD-Replace-Districtwise'!C66</f>
        <v>1961</v>
      </c>
      <c r="AQ60" s="474">
        <f>'AT12A_KD-Replace-Districtwise'!E66</f>
        <v>1961</v>
      </c>
      <c r="AR60" s="474">
        <f>'AT12A_KD-Replace-Districtwise'!G66</f>
        <v>0</v>
      </c>
      <c r="AS60" s="474">
        <f>'AT12A_KD-Replace-Districtwise'!M66</f>
        <v>0</v>
      </c>
      <c r="AT60" s="617">
        <f>AT_29A_KD!S66</f>
        <v>839</v>
      </c>
      <c r="AU60" s="476">
        <f>AT_29A_KD!T66</f>
        <v>86.61</v>
      </c>
    </row>
    <row r="61" spans="1:47">
      <c r="A61" s="469">
        <f>AT3A_Schools_PS!A66</f>
        <v>57</v>
      </c>
      <c r="B61" s="470" t="str">
        <f>AT3A_Schools_PS!B66</f>
        <v>57-MORADABAD</v>
      </c>
      <c r="C61" s="472">
        <f>'AT4_enrolment vs availed_PY'!H66</f>
        <v>133809</v>
      </c>
      <c r="D61" s="472">
        <f>T5_PLAN_vs_PRFM_PS!D66</f>
        <v>79581</v>
      </c>
      <c r="E61" s="472">
        <f>T5_PLAN_vs_PRFM_PS!J66</f>
        <v>74590</v>
      </c>
      <c r="F61" s="472">
        <f>AT27_Req_FG_Pry!H66</f>
        <v>78358</v>
      </c>
      <c r="G61" s="472">
        <f>'AT4A_enrolment vs availed_UPY'!H66-'AT4A_enrolment vs availed_UPY'!F66</f>
        <v>63553</v>
      </c>
      <c r="H61" s="472">
        <f>T5A_PLAN_vs_PRFM_UPS!D66</f>
        <v>37448</v>
      </c>
      <c r="I61" s="472">
        <f>T5A_PLAN_vs_PRFM_UPS!J66</f>
        <v>33852</v>
      </c>
      <c r="J61" s="472">
        <f>AT27A_Req_FG_UPry!H66</f>
        <v>37506</v>
      </c>
      <c r="K61" s="472">
        <f>'AT4A_enrolment vs availed_UPY'!F66</f>
        <v>0</v>
      </c>
      <c r="L61" s="472">
        <f>T5B_PLAN_vs_PRFM_NCLP!D66</f>
        <v>0</v>
      </c>
      <c r="M61" s="472">
        <f>T5B_PLAN_vs_PRFM_NCLP!J66</f>
        <v>0</v>
      </c>
      <c r="N61" s="472">
        <f t="shared" si="24"/>
        <v>0</v>
      </c>
      <c r="O61" s="474">
        <f>T5_PLAN_vs_PRFM_PS!E66</f>
        <v>244</v>
      </c>
      <c r="P61" s="474">
        <f>T5_PLAN_vs_PRFM_PS!I66</f>
        <v>245</v>
      </c>
      <c r="Q61" s="474">
        <f>AT27_Req_FG_Pry!I66</f>
        <v>253</v>
      </c>
      <c r="R61" s="474">
        <f>T5A_PLAN_vs_PRFM_UPS!E66</f>
        <v>244</v>
      </c>
      <c r="S61" s="474">
        <f>T5A_PLAN_vs_PRFM_UPS!I66</f>
        <v>245</v>
      </c>
      <c r="T61" s="474">
        <f>AT27A_Req_FG_UPry!I66</f>
        <v>253</v>
      </c>
      <c r="U61" s="474">
        <f>T5B_PLAN_vs_PRFM_NCLP!E66</f>
        <v>309</v>
      </c>
      <c r="V61" s="474">
        <f>T5B_PLAN_vs_PRFM_NCLP!I66</f>
        <v>0</v>
      </c>
      <c r="W61" s="474">
        <f>AT27B_Req_FG_NCLP!D66</f>
        <v>312</v>
      </c>
      <c r="X61" s="474">
        <f>'AT-8_Hon_CCH_Pry'!C66</f>
        <v>2703</v>
      </c>
      <c r="Y61" s="474">
        <f>'AT-8_Hon_CCH_Pry'!D66</f>
        <v>2713</v>
      </c>
      <c r="Z61" s="474">
        <f>'AT-30_Cook-cum-Helper'!E67+'AT-30_Cook-cum-Helper'!L67</f>
        <v>2713</v>
      </c>
      <c r="AA61" s="474">
        <f>'AT-8A_Hon_CCH_UPry'!C66</f>
        <v>1411</v>
      </c>
      <c r="AB61" s="474">
        <f>'AT-8A_Hon_CCH_UPry'!D66</f>
        <v>1219</v>
      </c>
      <c r="AC61" s="474">
        <f>'AT-30_Cook-cum-Helper'!I67</f>
        <v>1219</v>
      </c>
      <c r="AD61" s="474">
        <f>'AT11A_KS-District wise'!C68</f>
        <v>1407</v>
      </c>
      <c r="AE61" s="474">
        <f>'AT11A_KS-District wise'!F68</f>
        <v>1134</v>
      </c>
      <c r="AF61" s="474">
        <f>'AT11A_KS-District wise'!H68</f>
        <v>0</v>
      </c>
      <c r="AG61" s="474">
        <f>'AT11A_KS-District wise'!N68</f>
        <v>0</v>
      </c>
      <c r="AH61" s="474">
        <f>AT_28_RqmtKitchen!AB66+AT_28_RqmtKitchen!AD66+AT_28_RqmtKitchen!AE66</f>
        <v>0</v>
      </c>
      <c r="AI61" s="616">
        <f t="shared" si="25"/>
        <v>0</v>
      </c>
      <c r="AJ61" s="474">
        <f>'AT12_KD-New-Districtwise'!C67</f>
        <v>1981</v>
      </c>
      <c r="AK61" s="474">
        <f>'AT12_KD-New-Districtwise'!E67</f>
        <v>1981</v>
      </c>
      <c r="AL61" s="474">
        <f>'AT12_KD-New-Districtwise'!G67</f>
        <v>0</v>
      </c>
      <c r="AM61" s="474">
        <f>'AT12_KD-New-Districtwise'!M67</f>
        <v>0</v>
      </c>
      <c r="AN61" s="617">
        <f>AT_29KD!S67</f>
        <v>0</v>
      </c>
      <c r="AO61" s="476">
        <f>AT_29KD!T67</f>
        <v>0</v>
      </c>
      <c r="AP61" s="474">
        <f>'AT12A_KD-Replace-Districtwise'!C67</f>
        <v>1575</v>
      </c>
      <c r="AQ61" s="474">
        <f>'AT12A_KD-Replace-Districtwise'!E67</f>
        <v>1575</v>
      </c>
      <c r="AR61" s="474">
        <f>'AT12A_KD-Replace-Districtwise'!G67</f>
        <v>0</v>
      </c>
      <c r="AS61" s="474">
        <f>'AT12A_KD-Replace-Districtwise'!M67</f>
        <v>0</v>
      </c>
      <c r="AT61" s="617">
        <f>AT_29A_KD!S67</f>
        <v>657</v>
      </c>
      <c r="AU61" s="476">
        <f>AT_29A_KD!T67</f>
        <v>57.33</v>
      </c>
    </row>
    <row r="62" spans="1:47">
      <c r="A62" s="469">
        <f>AT3A_Schools_PS!A67</f>
        <v>58</v>
      </c>
      <c r="B62" s="470" t="str">
        <f>AT3A_Schools_PS!B67</f>
        <v>58-MUZAFFARNAGAR</v>
      </c>
      <c r="C62" s="472">
        <f>'AT4_enrolment vs availed_PY'!H67</f>
        <v>113392</v>
      </c>
      <c r="D62" s="472">
        <f>T5_PLAN_vs_PRFM_PS!D67</f>
        <v>70897</v>
      </c>
      <c r="E62" s="472">
        <f>T5_PLAN_vs_PRFM_PS!J67</f>
        <v>67852</v>
      </c>
      <c r="F62" s="472">
        <f>AT27_Req_FG_Pry!H67</f>
        <v>69079</v>
      </c>
      <c r="G62" s="472">
        <f>'AT4A_enrolment vs availed_UPY'!H67-'AT4A_enrolment vs availed_UPY'!F67</f>
        <v>68260</v>
      </c>
      <c r="H62" s="472">
        <f>T5A_PLAN_vs_PRFM_UPS!D67</f>
        <v>23640</v>
      </c>
      <c r="I62" s="472">
        <f>T5A_PLAN_vs_PRFM_UPS!J67</f>
        <v>31218</v>
      </c>
      <c r="J62" s="472">
        <f>AT27A_Req_FG_UPry!H67</f>
        <v>22492</v>
      </c>
      <c r="K62" s="472">
        <f>'AT4A_enrolment vs availed_UPY'!F67</f>
        <v>0</v>
      </c>
      <c r="L62" s="472">
        <f>T5B_PLAN_vs_PRFM_NCLP!D67</f>
        <v>0</v>
      </c>
      <c r="M62" s="472">
        <f>T5B_PLAN_vs_PRFM_NCLP!J67</f>
        <v>0</v>
      </c>
      <c r="N62" s="472">
        <f t="shared" si="24"/>
        <v>0</v>
      </c>
      <c r="O62" s="474">
        <f>T5_PLAN_vs_PRFM_PS!E67</f>
        <v>244</v>
      </c>
      <c r="P62" s="474">
        <f>T5_PLAN_vs_PRFM_PS!I67</f>
        <v>233</v>
      </c>
      <c r="Q62" s="474">
        <f>AT27_Req_FG_Pry!I67</f>
        <v>253</v>
      </c>
      <c r="R62" s="474">
        <f>T5A_PLAN_vs_PRFM_UPS!E67</f>
        <v>244</v>
      </c>
      <c r="S62" s="474">
        <f>T5A_PLAN_vs_PRFM_UPS!I67</f>
        <v>233</v>
      </c>
      <c r="T62" s="474">
        <f>AT27A_Req_FG_UPry!I67</f>
        <v>253</v>
      </c>
      <c r="U62" s="474">
        <f>T5B_PLAN_vs_PRFM_NCLP!E67</f>
        <v>309</v>
      </c>
      <c r="V62" s="474">
        <f>T5B_PLAN_vs_PRFM_NCLP!I67</f>
        <v>0</v>
      </c>
      <c r="W62" s="474">
        <f>AT27B_Req_FG_NCLP!D67</f>
        <v>312</v>
      </c>
      <c r="X62" s="474">
        <f>'AT-8_Hon_CCH_Pry'!C67</f>
        <v>2298</v>
      </c>
      <c r="Y62" s="474">
        <f>'AT-8_Hon_CCH_Pry'!D67</f>
        <v>2194</v>
      </c>
      <c r="Z62" s="474">
        <f>'AT-30_Cook-cum-Helper'!E68+'AT-30_Cook-cum-Helper'!L68</f>
        <v>2194</v>
      </c>
      <c r="AA62" s="474">
        <f>'AT-8A_Hon_CCH_UPry'!C67</f>
        <v>846</v>
      </c>
      <c r="AB62" s="474">
        <f>'AT-8A_Hon_CCH_UPry'!D67</f>
        <v>895</v>
      </c>
      <c r="AC62" s="474">
        <f>'AT-30_Cook-cum-Helper'!I68</f>
        <v>895</v>
      </c>
      <c r="AD62" s="474">
        <f>'AT11A_KS-District wise'!C69</f>
        <v>1053</v>
      </c>
      <c r="AE62" s="474">
        <f>'AT11A_KS-District wise'!F69</f>
        <v>1053</v>
      </c>
      <c r="AF62" s="474">
        <f>'AT11A_KS-District wise'!H69</f>
        <v>0</v>
      </c>
      <c r="AG62" s="474">
        <f>'AT11A_KS-District wise'!N69</f>
        <v>0</v>
      </c>
      <c r="AH62" s="474">
        <f>AT_28_RqmtKitchen!AB67+AT_28_RqmtKitchen!AD67+AT_28_RqmtKitchen!AE67</f>
        <v>0</v>
      </c>
      <c r="AI62" s="616">
        <f t="shared" si="25"/>
        <v>0</v>
      </c>
      <c r="AJ62" s="474">
        <f>'AT12_KD-New-Districtwise'!C68</f>
        <v>1359</v>
      </c>
      <c r="AK62" s="474">
        <f>'AT12_KD-New-Districtwise'!E68</f>
        <v>1359</v>
      </c>
      <c r="AL62" s="474">
        <f>'AT12_KD-New-Districtwise'!G68</f>
        <v>0</v>
      </c>
      <c r="AM62" s="474">
        <f>'AT12_KD-New-Districtwise'!M68</f>
        <v>0</v>
      </c>
      <c r="AN62" s="617">
        <f>AT_29KD!S68</f>
        <v>0</v>
      </c>
      <c r="AO62" s="476">
        <f>AT_29KD!T68</f>
        <v>0</v>
      </c>
      <c r="AP62" s="474">
        <f>'AT12A_KD-Replace-Districtwise'!C68</f>
        <v>1159</v>
      </c>
      <c r="AQ62" s="474">
        <f>'AT12A_KD-Replace-Districtwise'!E68</f>
        <v>1159</v>
      </c>
      <c r="AR62" s="474">
        <f>'AT12A_KD-Replace-Districtwise'!G68</f>
        <v>0</v>
      </c>
      <c r="AS62" s="474">
        <f>'AT12A_KD-Replace-Districtwise'!M68</f>
        <v>0</v>
      </c>
      <c r="AT62" s="617">
        <f>AT_29A_KD!S68</f>
        <v>477</v>
      </c>
      <c r="AU62" s="476">
        <f>AT_29A_KD!T68</f>
        <v>43.89</v>
      </c>
    </row>
    <row r="63" spans="1:47">
      <c r="A63" s="469">
        <f>AT3A_Schools_PS!A68</f>
        <v>59</v>
      </c>
      <c r="B63" s="470" t="str">
        <f>AT3A_Schools_PS!B68</f>
        <v>59-PILIBHIT</v>
      </c>
      <c r="C63" s="472">
        <f>'AT4_enrolment vs availed_PY'!H68</f>
        <v>129486</v>
      </c>
      <c r="D63" s="472">
        <f>T5_PLAN_vs_PRFM_PS!D68</f>
        <v>74942</v>
      </c>
      <c r="E63" s="472">
        <f>T5_PLAN_vs_PRFM_PS!J68</f>
        <v>69753</v>
      </c>
      <c r="F63" s="472">
        <f>AT27_Req_FG_Pry!H68</f>
        <v>77734</v>
      </c>
      <c r="G63" s="472">
        <f>'AT4A_enrolment vs availed_UPY'!H68-'AT4A_enrolment vs availed_UPY'!F68</f>
        <v>59292</v>
      </c>
      <c r="H63" s="472">
        <f>T5A_PLAN_vs_PRFM_UPS!D68</f>
        <v>32675</v>
      </c>
      <c r="I63" s="472">
        <f>T5A_PLAN_vs_PRFM_UPS!J68</f>
        <v>31322</v>
      </c>
      <c r="J63" s="472">
        <f>AT27A_Req_FG_UPry!H68</f>
        <v>35209</v>
      </c>
      <c r="K63" s="472">
        <f>'AT4A_enrolment vs availed_UPY'!F68</f>
        <v>0</v>
      </c>
      <c r="L63" s="472">
        <f>T5B_PLAN_vs_PRFM_NCLP!D68</f>
        <v>0</v>
      </c>
      <c r="M63" s="472">
        <f>T5B_PLAN_vs_PRFM_NCLP!J68</f>
        <v>0</v>
      </c>
      <c r="N63" s="472">
        <f t="shared" si="24"/>
        <v>0</v>
      </c>
      <c r="O63" s="474">
        <f>T5_PLAN_vs_PRFM_PS!E68</f>
        <v>244</v>
      </c>
      <c r="P63" s="474">
        <f>T5_PLAN_vs_PRFM_PS!I68</f>
        <v>236</v>
      </c>
      <c r="Q63" s="474">
        <f>AT27_Req_FG_Pry!I68</f>
        <v>253</v>
      </c>
      <c r="R63" s="474">
        <f>T5A_PLAN_vs_PRFM_UPS!E68</f>
        <v>244</v>
      </c>
      <c r="S63" s="474">
        <f>T5A_PLAN_vs_PRFM_UPS!I68</f>
        <v>236</v>
      </c>
      <c r="T63" s="474">
        <f>AT27A_Req_FG_UPry!I68</f>
        <v>253</v>
      </c>
      <c r="U63" s="474">
        <f>T5B_PLAN_vs_PRFM_NCLP!E68</f>
        <v>309</v>
      </c>
      <c r="V63" s="474">
        <f>T5B_PLAN_vs_PRFM_NCLP!I68</f>
        <v>0</v>
      </c>
      <c r="W63" s="474">
        <f>AT27B_Req_FG_NCLP!D68</f>
        <v>312</v>
      </c>
      <c r="X63" s="474">
        <f>'AT-8_Hon_CCH_Pry'!C68</f>
        <v>3141</v>
      </c>
      <c r="Y63" s="474">
        <f>'AT-8_Hon_CCH_Pry'!D68</f>
        <v>3084</v>
      </c>
      <c r="Z63" s="474">
        <f>'AT-30_Cook-cum-Helper'!E69+'AT-30_Cook-cum-Helper'!L69</f>
        <v>3084</v>
      </c>
      <c r="AA63" s="474">
        <f>'AT-8A_Hon_CCH_UPry'!C68</f>
        <v>1503</v>
      </c>
      <c r="AB63" s="474">
        <f>'AT-8A_Hon_CCH_UPry'!D68</f>
        <v>1533</v>
      </c>
      <c r="AC63" s="474">
        <f>'AT-30_Cook-cum-Helper'!I69</f>
        <v>1533</v>
      </c>
      <c r="AD63" s="474">
        <f>'AT11A_KS-District wise'!C70</f>
        <v>1445</v>
      </c>
      <c r="AE63" s="474">
        <f>'AT11A_KS-District wise'!F70</f>
        <v>1394</v>
      </c>
      <c r="AF63" s="474">
        <f>'AT11A_KS-District wise'!H70</f>
        <v>0</v>
      </c>
      <c r="AG63" s="474">
        <f>'AT11A_KS-District wise'!N70</f>
        <v>0</v>
      </c>
      <c r="AH63" s="474">
        <f>AT_28_RqmtKitchen!AB68+AT_28_RqmtKitchen!AD68+AT_28_RqmtKitchen!AE68</f>
        <v>0</v>
      </c>
      <c r="AI63" s="616">
        <f t="shared" si="25"/>
        <v>0</v>
      </c>
      <c r="AJ63" s="474">
        <f>'AT12_KD-New-Districtwise'!C69</f>
        <v>1876</v>
      </c>
      <c r="AK63" s="474">
        <f>'AT12_KD-New-Districtwise'!E69</f>
        <v>1842</v>
      </c>
      <c r="AL63" s="474">
        <f>'AT12_KD-New-Districtwise'!G69</f>
        <v>0</v>
      </c>
      <c r="AM63" s="474">
        <f>'AT12_KD-New-Districtwise'!M69</f>
        <v>0</v>
      </c>
      <c r="AN63" s="617">
        <f>AT_29KD!S69</f>
        <v>0</v>
      </c>
      <c r="AO63" s="476">
        <f>AT_29KD!T69</f>
        <v>0</v>
      </c>
      <c r="AP63" s="474">
        <f>'AT12A_KD-Replace-Districtwise'!C69</f>
        <v>1730</v>
      </c>
      <c r="AQ63" s="474">
        <f>'AT12A_KD-Replace-Districtwise'!E69</f>
        <v>1389</v>
      </c>
      <c r="AR63" s="474">
        <f>'AT12A_KD-Replace-Districtwise'!G69</f>
        <v>0</v>
      </c>
      <c r="AS63" s="474">
        <f>'AT12A_KD-Replace-Districtwise'!M69</f>
        <v>0</v>
      </c>
      <c r="AT63" s="617">
        <f>AT_29A_KD!S69</f>
        <v>683</v>
      </c>
      <c r="AU63" s="476">
        <f>AT_29A_KD!T69</f>
        <v>62.01</v>
      </c>
    </row>
    <row r="64" spans="1:47">
      <c r="A64" s="469">
        <f>AT3A_Schools_PS!A69</f>
        <v>60</v>
      </c>
      <c r="B64" s="470" t="str">
        <f>AT3A_Schools_PS!B69</f>
        <v>60-PRATAPGARH</v>
      </c>
      <c r="C64" s="472">
        <f>'AT4_enrolment vs availed_PY'!H69</f>
        <v>176299</v>
      </c>
      <c r="D64" s="472">
        <f>T5_PLAN_vs_PRFM_PS!D69</f>
        <v>117485</v>
      </c>
      <c r="E64" s="472">
        <f>T5_PLAN_vs_PRFM_PS!J69</f>
        <v>113221</v>
      </c>
      <c r="F64" s="472">
        <f>AT27_Req_FG_Pry!H69</f>
        <v>120941</v>
      </c>
      <c r="G64" s="472">
        <f>'AT4A_enrolment vs availed_UPY'!H69-'AT4A_enrolment vs availed_UPY'!F69</f>
        <v>96730</v>
      </c>
      <c r="H64" s="472">
        <f>T5A_PLAN_vs_PRFM_UPS!D69</f>
        <v>61450</v>
      </c>
      <c r="I64" s="472">
        <f>T5A_PLAN_vs_PRFM_UPS!J69</f>
        <v>61236</v>
      </c>
      <c r="J64" s="472">
        <f>AT27A_Req_FG_UPry!H69</f>
        <v>65102</v>
      </c>
      <c r="K64" s="472">
        <f>'AT4A_enrolment vs availed_UPY'!F69</f>
        <v>0</v>
      </c>
      <c r="L64" s="472">
        <f>T5B_PLAN_vs_PRFM_NCLP!D69</f>
        <v>0</v>
      </c>
      <c r="M64" s="472">
        <f>T5B_PLAN_vs_PRFM_NCLP!J69</f>
        <v>0</v>
      </c>
      <c r="N64" s="472">
        <f t="shared" si="24"/>
        <v>0</v>
      </c>
      <c r="O64" s="474">
        <f>T5_PLAN_vs_PRFM_PS!E69</f>
        <v>244</v>
      </c>
      <c r="P64" s="474">
        <f>T5_PLAN_vs_PRFM_PS!I69</f>
        <v>240</v>
      </c>
      <c r="Q64" s="474">
        <f>AT27_Req_FG_Pry!I69</f>
        <v>253</v>
      </c>
      <c r="R64" s="474">
        <f>T5A_PLAN_vs_PRFM_UPS!E69</f>
        <v>244</v>
      </c>
      <c r="S64" s="474">
        <f>T5A_PLAN_vs_PRFM_UPS!I69</f>
        <v>240</v>
      </c>
      <c r="T64" s="474">
        <f>AT27A_Req_FG_UPry!I69</f>
        <v>253</v>
      </c>
      <c r="U64" s="474">
        <f>T5B_PLAN_vs_PRFM_NCLP!E69</f>
        <v>309</v>
      </c>
      <c r="V64" s="474">
        <f>T5B_PLAN_vs_PRFM_NCLP!I69</f>
        <v>0</v>
      </c>
      <c r="W64" s="474">
        <f>AT27B_Req_FG_NCLP!D69</f>
        <v>312</v>
      </c>
      <c r="X64" s="474">
        <f>'AT-8_Hon_CCH_Pry'!C69</f>
        <v>4661</v>
      </c>
      <c r="Y64" s="474">
        <f>'AT-8_Hon_CCH_Pry'!D69</f>
        <v>4673</v>
      </c>
      <c r="Z64" s="474">
        <f>'AT-30_Cook-cum-Helper'!E70+'AT-30_Cook-cum-Helper'!L70</f>
        <v>4673</v>
      </c>
      <c r="AA64" s="474">
        <f>'AT-8A_Hon_CCH_UPry'!C69</f>
        <v>2118</v>
      </c>
      <c r="AB64" s="474">
        <f>'AT-8A_Hon_CCH_UPry'!D69</f>
        <v>2359</v>
      </c>
      <c r="AC64" s="474">
        <f>'AT-30_Cook-cum-Helper'!I70</f>
        <v>2359</v>
      </c>
      <c r="AD64" s="474">
        <f>'AT11A_KS-District wise'!C71</f>
        <v>2187</v>
      </c>
      <c r="AE64" s="474">
        <f>'AT11A_KS-District wise'!F71</f>
        <v>2187</v>
      </c>
      <c r="AF64" s="474">
        <f>'AT11A_KS-District wise'!H71</f>
        <v>0</v>
      </c>
      <c r="AG64" s="474">
        <f>'AT11A_KS-District wise'!N71</f>
        <v>0</v>
      </c>
      <c r="AH64" s="474">
        <f>AT_28_RqmtKitchen!AB69+AT_28_RqmtKitchen!AD69+AT_28_RqmtKitchen!AE69</f>
        <v>19</v>
      </c>
      <c r="AI64" s="616">
        <f t="shared" si="25"/>
        <v>13.57</v>
      </c>
      <c r="AJ64" s="474">
        <f>'AT12_KD-New-Districtwise'!C70</f>
        <v>3098</v>
      </c>
      <c r="AK64" s="474">
        <f>'AT12_KD-New-Districtwise'!E70</f>
        <v>3098</v>
      </c>
      <c r="AL64" s="474">
        <f>'AT12_KD-New-Districtwise'!G70</f>
        <v>0</v>
      </c>
      <c r="AM64" s="474">
        <f>'AT12_KD-New-Districtwise'!M70</f>
        <v>0</v>
      </c>
      <c r="AN64" s="617">
        <f>AT_29KD!S70</f>
        <v>0</v>
      </c>
      <c r="AO64" s="476">
        <f>AT_29KD!T70</f>
        <v>0</v>
      </c>
      <c r="AP64" s="474">
        <f>'AT12A_KD-Replace-Districtwise'!C70</f>
        <v>2307</v>
      </c>
      <c r="AQ64" s="474">
        <f>'AT12A_KD-Replace-Districtwise'!E70</f>
        <v>2307</v>
      </c>
      <c r="AR64" s="474">
        <f>'AT12A_KD-Replace-Districtwise'!G70</f>
        <v>0</v>
      </c>
      <c r="AS64" s="474">
        <f>'AT12A_KD-Replace-Districtwise'!M70</f>
        <v>0</v>
      </c>
      <c r="AT64" s="617">
        <f>AT_29A_KD!S70</f>
        <v>1048</v>
      </c>
      <c r="AU64" s="476">
        <f>AT_29A_KD!T70</f>
        <v>89.160000000000011</v>
      </c>
    </row>
    <row r="65" spans="1:47">
      <c r="A65" s="469">
        <f>AT3A_Schools_PS!A70</f>
        <v>61</v>
      </c>
      <c r="B65" s="470" t="str">
        <f>AT3A_Schools_PS!B70</f>
        <v>61-RAI BAREILY</v>
      </c>
      <c r="C65" s="472">
        <f>'AT4_enrolment vs availed_PY'!H70</f>
        <v>180382</v>
      </c>
      <c r="D65" s="472">
        <f>T5_PLAN_vs_PRFM_PS!D70</f>
        <v>101131</v>
      </c>
      <c r="E65" s="472">
        <f>T5_PLAN_vs_PRFM_PS!J70</f>
        <v>101300</v>
      </c>
      <c r="F65" s="472">
        <f>AT27_Req_FG_Pry!H70</f>
        <v>108810</v>
      </c>
      <c r="G65" s="472">
        <f>'AT4A_enrolment vs availed_UPY'!H70-'AT4A_enrolment vs availed_UPY'!F70</f>
        <v>87871</v>
      </c>
      <c r="H65" s="472">
        <f>T5A_PLAN_vs_PRFM_UPS!D70</f>
        <v>43649</v>
      </c>
      <c r="I65" s="472">
        <f>T5A_PLAN_vs_PRFM_UPS!J70</f>
        <v>44222</v>
      </c>
      <c r="J65" s="472">
        <f>AT27A_Req_FG_UPry!H70</f>
        <v>49859</v>
      </c>
      <c r="K65" s="472">
        <f>'AT4A_enrolment vs availed_UPY'!F70</f>
        <v>0</v>
      </c>
      <c r="L65" s="472">
        <f>T5B_PLAN_vs_PRFM_NCLP!D70</f>
        <v>0</v>
      </c>
      <c r="M65" s="472">
        <f>T5B_PLAN_vs_PRFM_NCLP!J70</f>
        <v>0</v>
      </c>
      <c r="N65" s="472">
        <f t="shared" si="24"/>
        <v>0</v>
      </c>
      <c r="O65" s="474">
        <f>T5_PLAN_vs_PRFM_PS!E70</f>
        <v>244</v>
      </c>
      <c r="P65" s="474">
        <f>T5_PLAN_vs_PRFM_PS!I70</f>
        <v>243</v>
      </c>
      <c r="Q65" s="474">
        <f>AT27_Req_FG_Pry!I70</f>
        <v>253</v>
      </c>
      <c r="R65" s="474">
        <f>T5A_PLAN_vs_PRFM_UPS!E70</f>
        <v>244</v>
      </c>
      <c r="S65" s="474">
        <f>T5A_PLAN_vs_PRFM_UPS!I70</f>
        <v>243</v>
      </c>
      <c r="T65" s="474">
        <f>AT27A_Req_FG_UPry!I70</f>
        <v>253</v>
      </c>
      <c r="U65" s="474">
        <f>T5B_PLAN_vs_PRFM_NCLP!E70</f>
        <v>309</v>
      </c>
      <c r="V65" s="474">
        <f>T5B_PLAN_vs_PRFM_NCLP!I70</f>
        <v>0</v>
      </c>
      <c r="W65" s="474">
        <f>AT27B_Req_FG_NCLP!D70</f>
        <v>312</v>
      </c>
      <c r="X65" s="474">
        <f>'AT-8_Hon_CCH_Pry'!C70</f>
        <v>4773</v>
      </c>
      <c r="Y65" s="474">
        <f>'AT-8_Hon_CCH_Pry'!D70</f>
        <v>4773</v>
      </c>
      <c r="Z65" s="474">
        <f>'AT-30_Cook-cum-Helper'!E71+'AT-30_Cook-cum-Helper'!L71</f>
        <v>4773</v>
      </c>
      <c r="AA65" s="474">
        <f>'AT-8A_Hon_CCH_UPry'!C70</f>
        <v>1776</v>
      </c>
      <c r="AB65" s="474">
        <f>'AT-8A_Hon_CCH_UPry'!D70</f>
        <v>1776</v>
      </c>
      <c r="AC65" s="474">
        <f>'AT-30_Cook-cum-Helper'!I71</f>
        <v>1776</v>
      </c>
      <c r="AD65" s="474">
        <f>'AT11A_KS-District wise'!C72</f>
        <v>1804</v>
      </c>
      <c r="AE65" s="474">
        <f>'AT11A_KS-District wise'!F72</f>
        <v>1804</v>
      </c>
      <c r="AF65" s="474">
        <f>'AT11A_KS-District wise'!H72</f>
        <v>0</v>
      </c>
      <c r="AG65" s="474">
        <f>'AT11A_KS-District wise'!N72</f>
        <v>0</v>
      </c>
      <c r="AH65" s="474">
        <f>AT_28_RqmtKitchen!AB70+AT_28_RqmtKitchen!AD70+AT_28_RqmtKitchen!AE70</f>
        <v>0</v>
      </c>
      <c r="AI65" s="616">
        <f t="shared" si="25"/>
        <v>0</v>
      </c>
      <c r="AJ65" s="474">
        <f>'AT12_KD-New-Districtwise'!C71</f>
        <v>2914</v>
      </c>
      <c r="AK65" s="474">
        <f>'AT12_KD-New-Districtwise'!E71</f>
        <v>2914</v>
      </c>
      <c r="AL65" s="474">
        <f>'AT12_KD-New-Districtwise'!G71</f>
        <v>0</v>
      </c>
      <c r="AM65" s="474">
        <f>'AT12_KD-New-Districtwise'!M71</f>
        <v>0</v>
      </c>
      <c r="AN65" s="617">
        <f>AT_29KD!S71</f>
        <v>0</v>
      </c>
      <c r="AO65" s="476">
        <f>AT_29KD!T71</f>
        <v>0</v>
      </c>
      <c r="AP65" s="474">
        <f>'AT12A_KD-Replace-Districtwise'!C71</f>
        <v>1879</v>
      </c>
      <c r="AQ65" s="474">
        <f>'AT12A_KD-Replace-Districtwise'!E71</f>
        <v>1879</v>
      </c>
      <c r="AR65" s="474">
        <f>'AT12A_KD-Replace-Districtwise'!G71</f>
        <v>0</v>
      </c>
      <c r="AS65" s="474">
        <f>'AT12A_KD-Replace-Districtwise'!M71</f>
        <v>0</v>
      </c>
      <c r="AT65" s="617">
        <f>AT_29A_KD!S71</f>
        <v>983</v>
      </c>
      <c r="AU65" s="476">
        <f>AT_29A_KD!T71</f>
        <v>104.34</v>
      </c>
    </row>
    <row r="66" spans="1:47">
      <c r="A66" s="469">
        <f>AT3A_Schools_PS!A71</f>
        <v>62</v>
      </c>
      <c r="B66" s="470" t="str">
        <f>AT3A_Schools_PS!B71</f>
        <v>62-RAMPUR</v>
      </c>
      <c r="C66" s="472">
        <f>'AT4_enrolment vs availed_PY'!H71</f>
        <v>123520</v>
      </c>
      <c r="D66" s="472">
        <f>T5_PLAN_vs_PRFM_PS!D71</f>
        <v>73489</v>
      </c>
      <c r="E66" s="472">
        <f>T5_PLAN_vs_PRFM_PS!J71</f>
        <v>71158</v>
      </c>
      <c r="F66" s="472">
        <f>AT27_Req_FG_Pry!H71</f>
        <v>70505</v>
      </c>
      <c r="G66" s="472">
        <f>'AT4A_enrolment vs availed_UPY'!H71-'AT4A_enrolment vs availed_UPY'!F71</f>
        <v>50887</v>
      </c>
      <c r="H66" s="472">
        <f>T5A_PLAN_vs_PRFM_UPS!D71</f>
        <v>28584</v>
      </c>
      <c r="I66" s="472">
        <f>T5A_PLAN_vs_PRFM_UPS!J71</f>
        <v>30264</v>
      </c>
      <c r="J66" s="472">
        <f>AT27A_Req_FG_UPry!H71</f>
        <v>29665</v>
      </c>
      <c r="K66" s="472">
        <f>'AT4A_enrolment vs availed_UPY'!F71</f>
        <v>3130</v>
      </c>
      <c r="L66" s="472">
        <f>T5B_PLAN_vs_PRFM_NCLP!D71</f>
        <v>2189</v>
      </c>
      <c r="M66" s="472">
        <f>T5B_PLAN_vs_PRFM_NCLP!J71</f>
        <v>1103</v>
      </c>
      <c r="N66" s="472">
        <f t="shared" si="24"/>
        <v>3130</v>
      </c>
      <c r="O66" s="474">
        <f>T5_PLAN_vs_PRFM_PS!E71</f>
        <v>244</v>
      </c>
      <c r="P66" s="474">
        <f>T5_PLAN_vs_PRFM_PS!I71</f>
        <v>237</v>
      </c>
      <c r="Q66" s="474">
        <f>AT27_Req_FG_Pry!I71</f>
        <v>253</v>
      </c>
      <c r="R66" s="474">
        <f>T5A_PLAN_vs_PRFM_UPS!E71</f>
        <v>244</v>
      </c>
      <c r="S66" s="474">
        <f>T5A_PLAN_vs_PRFM_UPS!I71</f>
        <v>237</v>
      </c>
      <c r="T66" s="474">
        <f>AT27A_Req_FG_UPry!I71</f>
        <v>253</v>
      </c>
      <c r="U66" s="474">
        <f>T5B_PLAN_vs_PRFM_NCLP!E71</f>
        <v>309</v>
      </c>
      <c r="V66" s="474">
        <f>T5B_PLAN_vs_PRFM_NCLP!I71</f>
        <v>237</v>
      </c>
      <c r="W66" s="474">
        <f>AT27B_Req_FG_NCLP!D71</f>
        <v>312</v>
      </c>
      <c r="X66" s="474">
        <f>'AT-8_Hon_CCH_Pry'!C71</f>
        <v>2970</v>
      </c>
      <c r="Y66" s="474">
        <f>'AT-8_Hon_CCH_Pry'!D71</f>
        <v>2960</v>
      </c>
      <c r="Z66" s="474">
        <f>'AT-30_Cook-cum-Helper'!E72+'AT-30_Cook-cum-Helper'!L72</f>
        <v>2960</v>
      </c>
      <c r="AA66" s="474">
        <f>'AT-8A_Hon_CCH_UPry'!C71</f>
        <v>1592</v>
      </c>
      <c r="AB66" s="474">
        <f>'AT-8A_Hon_CCH_UPry'!D71</f>
        <v>1410</v>
      </c>
      <c r="AC66" s="474">
        <f>'AT-30_Cook-cum-Helper'!I72</f>
        <v>1410</v>
      </c>
      <c r="AD66" s="474">
        <f>'AT11A_KS-District wise'!C73</f>
        <v>1052</v>
      </c>
      <c r="AE66" s="474">
        <f>'AT11A_KS-District wise'!F73</f>
        <v>1052</v>
      </c>
      <c r="AF66" s="474">
        <f>'AT11A_KS-District wise'!H73</f>
        <v>0</v>
      </c>
      <c r="AG66" s="474">
        <f>'AT11A_KS-District wise'!N73</f>
        <v>0</v>
      </c>
      <c r="AH66" s="474">
        <f>AT_28_RqmtKitchen!AB71+AT_28_RqmtKitchen!AD71+AT_28_RqmtKitchen!AE71</f>
        <v>0</v>
      </c>
      <c r="AI66" s="616">
        <f t="shared" si="25"/>
        <v>0</v>
      </c>
      <c r="AJ66" s="474">
        <f>'AT12_KD-New-Districtwise'!C72</f>
        <v>2063</v>
      </c>
      <c r="AK66" s="474">
        <f>'AT12_KD-New-Districtwise'!E72</f>
        <v>2063</v>
      </c>
      <c r="AL66" s="474">
        <f>'AT12_KD-New-Districtwise'!G72</f>
        <v>0</v>
      </c>
      <c r="AM66" s="474">
        <f>'AT12_KD-New-Districtwise'!M72</f>
        <v>0</v>
      </c>
      <c r="AN66" s="617">
        <f>AT_29KD!S72</f>
        <v>0</v>
      </c>
      <c r="AO66" s="476">
        <f>AT_29KD!T72</f>
        <v>0</v>
      </c>
      <c r="AP66" s="474">
        <f>'AT12A_KD-Replace-Districtwise'!C72</f>
        <v>1801</v>
      </c>
      <c r="AQ66" s="474">
        <f>'AT12A_KD-Replace-Districtwise'!E72</f>
        <v>1801</v>
      </c>
      <c r="AR66" s="474">
        <f>'AT12A_KD-Replace-Districtwise'!G72</f>
        <v>0</v>
      </c>
      <c r="AS66" s="474">
        <f>'AT12A_KD-Replace-Districtwise'!M72</f>
        <v>0</v>
      </c>
      <c r="AT66" s="617">
        <f>AT_29A_KD!S72</f>
        <v>735</v>
      </c>
      <c r="AU66" s="476">
        <f>AT_29A_KD!T72</f>
        <v>61.260000000000005</v>
      </c>
    </row>
    <row r="67" spans="1:47">
      <c r="A67" s="469">
        <f>AT3A_Schools_PS!A72</f>
        <v>63</v>
      </c>
      <c r="B67" s="470" t="str">
        <f>AT3A_Schools_PS!B72</f>
        <v>63-SAHARANPUR</v>
      </c>
      <c r="C67" s="472">
        <f>'AT4_enrolment vs availed_PY'!H72</f>
        <v>139185</v>
      </c>
      <c r="D67" s="472">
        <f>T5_PLAN_vs_PRFM_PS!D72</f>
        <v>95292</v>
      </c>
      <c r="E67" s="472">
        <f>T5_PLAN_vs_PRFM_PS!J72</f>
        <v>84716</v>
      </c>
      <c r="F67" s="472">
        <f>AT27_Req_FG_Pry!H72</f>
        <v>93112</v>
      </c>
      <c r="G67" s="472">
        <f>'AT4A_enrolment vs availed_UPY'!H72-'AT4A_enrolment vs availed_UPY'!F72</f>
        <v>78343</v>
      </c>
      <c r="H67" s="472">
        <f>T5A_PLAN_vs_PRFM_UPS!D72</f>
        <v>48463</v>
      </c>
      <c r="I67" s="472">
        <f>T5A_PLAN_vs_PRFM_UPS!J72</f>
        <v>41253</v>
      </c>
      <c r="J67" s="472">
        <f>AT27A_Req_FG_UPry!H72</f>
        <v>48390</v>
      </c>
      <c r="K67" s="472">
        <f>'AT4A_enrolment vs availed_UPY'!F72</f>
        <v>0</v>
      </c>
      <c r="L67" s="472">
        <f>T5B_PLAN_vs_PRFM_NCLP!D72</f>
        <v>0</v>
      </c>
      <c r="M67" s="472">
        <f>T5B_PLAN_vs_PRFM_NCLP!J72</f>
        <v>0</v>
      </c>
      <c r="N67" s="472">
        <f t="shared" si="24"/>
        <v>0</v>
      </c>
      <c r="O67" s="474">
        <f>T5_PLAN_vs_PRFM_PS!E72</f>
        <v>244</v>
      </c>
      <c r="P67" s="474">
        <f>T5_PLAN_vs_PRFM_PS!I72</f>
        <v>237</v>
      </c>
      <c r="Q67" s="474">
        <f>AT27_Req_FG_Pry!I72</f>
        <v>253</v>
      </c>
      <c r="R67" s="474">
        <f>T5A_PLAN_vs_PRFM_UPS!E72</f>
        <v>244</v>
      </c>
      <c r="S67" s="474">
        <f>T5A_PLAN_vs_PRFM_UPS!I72</f>
        <v>237</v>
      </c>
      <c r="T67" s="474">
        <f>AT27A_Req_FG_UPry!I72</f>
        <v>253</v>
      </c>
      <c r="U67" s="474">
        <f>T5B_PLAN_vs_PRFM_NCLP!E72</f>
        <v>309</v>
      </c>
      <c r="V67" s="474">
        <f>T5B_PLAN_vs_PRFM_NCLP!I72</f>
        <v>0</v>
      </c>
      <c r="W67" s="474">
        <f>AT27B_Req_FG_NCLP!D72</f>
        <v>312</v>
      </c>
      <c r="X67" s="474">
        <f>'AT-8_Hon_CCH_Pry'!C72</f>
        <v>3030</v>
      </c>
      <c r="Y67" s="474">
        <f>'AT-8_Hon_CCH_Pry'!D72</f>
        <v>3059</v>
      </c>
      <c r="Z67" s="474">
        <f>'AT-30_Cook-cum-Helper'!E73+'AT-30_Cook-cum-Helper'!L73</f>
        <v>3059</v>
      </c>
      <c r="AA67" s="474">
        <f>'AT-8A_Hon_CCH_UPry'!C72</f>
        <v>1577</v>
      </c>
      <c r="AB67" s="474">
        <f>'AT-8A_Hon_CCH_UPry'!D72</f>
        <v>1366</v>
      </c>
      <c r="AC67" s="474">
        <f>'AT-30_Cook-cum-Helper'!I73</f>
        <v>1366</v>
      </c>
      <c r="AD67" s="474">
        <f>'AT11A_KS-District wise'!C74</f>
        <v>1411</v>
      </c>
      <c r="AE67" s="474">
        <f>'AT11A_KS-District wise'!F74</f>
        <v>1398</v>
      </c>
      <c r="AF67" s="474">
        <f>'AT11A_KS-District wise'!H74</f>
        <v>0</v>
      </c>
      <c r="AG67" s="474">
        <f>'AT11A_KS-District wise'!N74</f>
        <v>0</v>
      </c>
      <c r="AH67" s="474">
        <f>AT_28_RqmtKitchen!AB72+AT_28_RqmtKitchen!AD72+AT_28_RqmtKitchen!AE72</f>
        <v>0</v>
      </c>
      <c r="AI67" s="616">
        <f t="shared" si="25"/>
        <v>0</v>
      </c>
      <c r="AJ67" s="474">
        <f>'AT12_KD-New-Districtwise'!C73</f>
        <v>2111</v>
      </c>
      <c r="AK67" s="474">
        <f>'AT12_KD-New-Districtwise'!E73</f>
        <v>2111</v>
      </c>
      <c r="AL67" s="474">
        <f>'AT12_KD-New-Districtwise'!G73</f>
        <v>0</v>
      </c>
      <c r="AM67" s="474">
        <f>'AT12_KD-New-Districtwise'!M73</f>
        <v>0</v>
      </c>
      <c r="AN67" s="617">
        <f>AT_29KD!S73</f>
        <v>0</v>
      </c>
      <c r="AO67" s="476">
        <f>AT_29KD!T73</f>
        <v>0</v>
      </c>
      <c r="AP67" s="474">
        <f>'AT12A_KD-Replace-Districtwise'!C73</f>
        <v>1885</v>
      </c>
      <c r="AQ67" s="474">
        <f>'AT12A_KD-Replace-Districtwise'!E73</f>
        <v>1885</v>
      </c>
      <c r="AR67" s="474">
        <f>'AT12A_KD-Replace-Districtwise'!G73</f>
        <v>0</v>
      </c>
      <c r="AS67" s="474">
        <f>'AT12A_KD-Replace-Districtwise'!M73</f>
        <v>0</v>
      </c>
      <c r="AT67" s="617">
        <f>AT_29A_KD!S73</f>
        <v>732</v>
      </c>
      <c r="AU67" s="476">
        <f>AT_29A_KD!T73</f>
        <v>63.149999999999991</v>
      </c>
    </row>
    <row r="68" spans="1:47">
      <c r="A68" s="469">
        <f>AT3A_Schools_PS!A73</f>
        <v>64</v>
      </c>
      <c r="B68" s="470" t="str">
        <f>AT3A_Schools_PS!B73</f>
        <v>64-SANTKABIR NAGAR</v>
      </c>
      <c r="C68" s="472">
        <f>'AT4_enrolment vs availed_PY'!H73</f>
        <v>105037</v>
      </c>
      <c r="D68" s="472">
        <f>T5_PLAN_vs_PRFM_PS!D73</f>
        <v>69092</v>
      </c>
      <c r="E68" s="472">
        <f>T5_PLAN_vs_PRFM_PS!J73</f>
        <v>65683</v>
      </c>
      <c r="F68" s="472">
        <f>AT27_Req_FG_Pry!H73</f>
        <v>69194</v>
      </c>
      <c r="G68" s="472">
        <f>'AT4A_enrolment vs availed_UPY'!H73-'AT4A_enrolment vs availed_UPY'!F73</f>
        <v>52680</v>
      </c>
      <c r="H68" s="472">
        <f>T5A_PLAN_vs_PRFM_UPS!D73</f>
        <v>30330</v>
      </c>
      <c r="I68" s="472">
        <f>T5A_PLAN_vs_PRFM_UPS!J73</f>
        <v>28379</v>
      </c>
      <c r="J68" s="472">
        <f>AT27A_Req_FG_UPry!H73</f>
        <v>30480</v>
      </c>
      <c r="K68" s="472">
        <f>'AT4A_enrolment vs availed_UPY'!F73</f>
        <v>0</v>
      </c>
      <c r="L68" s="472">
        <f>T5B_PLAN_vs_PRFM_NCLP!D73</f>
        <v>0</v>
      </c>
      <c r="M68" s="472">
        <f>T5B_PLAN_vs_PRFM_NCLP!J73</f>
        <v>0</v>
      </c>
      <c r="N68" s="472">
        <f t="shared" si="24"/>
        <v>0</v>
      </c>
      <c r="O68" s="474">
        <f>T5_PLAN_vs_PRFM_PS!E73</f>
        <v>244</v>
      </c>
      <c r="P68" s="474">
        <f>T5_PLAN_vs_PRFM_PS!I73</f>
        <v>229</v>
      </c>
      <c r="Q68" s="474">
        <f>AT27_Req_FG_Pry!I73</f>
        <v>253</v>
      </c>
      <c r="R68" s="474">
        <f>T5A_PLAN_vs_PRFM_UPS!E73</f>
        <v>244</v>
      </c>
      <c r="S68" s="474">
        <f>T5A_PLAN_vs_PRFM_UPS!I73</f>
        <v>221</v>
      </c>
      <c r="T68" s="474">
        <f>AT27A_Req_FG_UPry!I73</f>
        <v>253</v>
      </c>
      <c r="U68" s="474">
        <f>T5B_PLAN_vs_PRFM_NCLP!E73</f>
        <v>309</v>
      </c>
      <c r="V68" s="474">
        <f>T5B_PLAN_vs_PRFM_NCLP!I73</f>
        <v>0</v>
      </c>
      <c r="W68" s="474">
        <f>AT27B_Req_FG_NCLP!D73</f>
        <v>312</v>
      </c>
      <c r="X68" s="474">
        <f>'AT-8_Hon_CCH_Pry'!C73</f>
        <v>2730</v>
      </c>
      <c r="Y68" s="474">
        <f>'AT-8_Hon_CCH_Pry'!D73</f>
        <v>2726</v>
      </c>
      <c r="Z68" s="474">
        <f>'AT-30_Cook-cum-Helper'!E74+'AT-30_Cook-cum-Helper'!L74</f>
        <v>2726</v>
      </c>
      <c r="AA68" s="474">
        <f>'AT-8A_Hon_CCH_UPry'!C73</f>
        <v>1157</v>
      </c>
      <c r="AB68" s="474">
        <f>'AT-8A_Hon_CCH_UPry'!D73</f>
        <v>1153</v>
      </c>
      <c r="AC68" s="474">
        <f>'AT-30_Cook-cum-Helper'!I74</f>
        <v>1153</v>
      </c>
      <c r="AD68" s="474">
        <f>'AT11A_KS-District wise'!C75</f>
        <v>1123</v>
      </c>
      <c r="AE68" s="474">
        <f>'AT11A_KS-District wise'!F75</f>
        <v>1123</v>
      </c>
      <c r="AF68" s="474">
        <f>'AT11A_KS-District wise'!H75</f>
        <v>0</v>
      </c>
      <c r="AG68" s="474">
        <f>'AT11A_KS-District wise'!N75</f>
        <v>0</v>
      </c>
      <c r="AH68" s="474">
        <f>AT_28_RqmtKitchen!AB73+AT_28_RqmtKitchen!AD73+AT_28_RqmtKitchen!AE73</f>
        <v>47</v>
      </c>
      <c r="AI68" s="616">
        <f t="shared" si="25"/>
        <v>33.56</v>
      </c>
      <c r="AJ68" s="474">
        <f>'AT12_KD-New-Districtwise'!C74</f>
        <v>1673</v>
      </c>
      <c r="AK68" s="474">
        <f>'AT12_KD-New-Districtwise'!E74</f>
        <v>1673</v>
      </c>
      <c r="AL68" s="474">
        <f>'AT12_KD-New-Districtwise'!G74</f>
        <v>0</v>
      </c>
      <c r="AM68" s="474">
        <f>'AT12_KD-New-Districtwise'!M74</f>
        <v>0</v>
      </c>
      <c r="AN68" s="617">
        <f>AT_29KD!S74</f>
        <v>0</v>
      </c>
      <c r="AO68" s="476">
        <f>AT_29KD!T74</f>
        <v>0</v>
      </c>
      <c r="AP68" s="474">
        <f>'AT12A_KD-Replace-Districtwise'!C74</f>
        <v>1275</v>
      </c>
      <c r="AQ68" s="474">
        <f>'AT12A_KD-Replace-Districtwise'!E74</f>
        <v>1275</v>
      </c>
      <c r="AR68" s="474">
        <f>'AT12A_KD-Replace-Districtwise'!G74</f>
        <v>0</v>
      </c>
      <c r="AS68" s="474">
        <f>'AT12A_KD-Replace-Districtwise'!M74</f>
        <v>0</v>
      </c>
      <c r="AT68" s="617">
        <f>AT_29A_KD!S74</f>
        <v>574</v>
      </c>
      <c r="AU68" s="476">
        <f>AT_29A_KD!T74</f>
        <v>49.14</v>
      </c>
    </row>
    <row r="69" spans="1:47">
      <c r="A69" s="469">
        <f>AT3A_Schools_PS!A74</f>
        <v>65</v>
      </c>
      <c r="B69" s="470" t="str">
        <f>AT3A_Schools_PS!B74</f>
        <v>65-SHAHJAHANPUR</v>
      </c>
      <c r="C69" s="472">
        <f>'AT4_enrolment vs availed_PY'!H74</f>
        <v>259928</v>
      </c>
      <c r="D69" s="472">
        <f>T5_PLAN_vs_PRFM_PS!D74</f>
        <v>156442</v>
      </c>
      <c r="E69" s="472">
        <f>T5_PLAN_vs_PRFM_PS!J74</f>
        <v>143085</v>
      </c>
      <c r="F69" s="472">
        <f>AT27_Req_FG_Pry!H74</f>
        <v>155444</v>
      </c>
      <c r="G69" s="472">
        <f>'AT4A_enrolment vs availed_UPY'!H74-'AT4A_enrolment vs availed_UPY'!F74</f>
        <v>115879</v>
      </c>
      <c r="H69" s="472">
        <f>T5A_PLAN_vs_PRFM_UPS!D74</f>
        <v>62190</v>
      </c>
      <c r="I69" s="472">
        <f>T5A_PLAN_vs_PRFM_UPS!J74</f>
        <v>57357</v>
      </c>
      <c r="J69" s="472">
        <f>AT27A_Req_FG_UPry!H74</f>
        <v>63067</v>
      </c>
      <c r="K69" s="472">
        <f>'AT4A_enrolment vs availed_UPY'!F74</f>
        <v>0</v>
      </c>
      <c r="L69" s="472">
        <f>T5B_PLAN_vs_PRFM_NCLP!D74</f>
        <v>0</v>
      </c>
      <c r="M69" s="472">
        <f>T5B_PLAN_vs_PRFM_NCLP!J74</f>
        <v>0</v>
      </c>
      <c r="N69" s="472">
        <f t="shared" si="24"/>
        <v>0</v>
      </c>
      <c r="O69" s="474">
        <f>T5_PLAN_vs_PRFM_PS!E74</f>
        <v>244</v>
      </c>
      <c r="P69" s="474">
        <f>T5_PLAN_vs_PRFM_PS!I74</f>
        <v>239</v>
      </c>
      <c r="Q69" s="474">
        <f>AT27_Req_FG_Pry!I74</f>
        <v>253</v>
      </c>
      <c r="R69" s="474">
        <f>T5A_PLAN_vs_PRFM_UPS!E74</f>
        <v>244</v>
      </c>
      <c r="S69" s="474">
        <f>T5A_PLAN_vs_PRFM_UPS!I74</f>
        <v>239</v>
      </c>
      <c r="T69" s="474">
        <f>AT27A_Req_FG_UPry!I74</f>
        <v>253</v>
      </c>
      <c r="U69" s="474">
        <f>T5B_PLAN_vs_PRFM_NCLP!E74</f>
        <v>309</v>
      </c>
      <c r="V69" s="474">
        <f>T5B_PLAN_vs_PRFM_NCLP!I74</f>
        <v>0</v>
      </c>
      <c r="W69" s="474">
        <f>AT27B_Req_FG_NCLP!D74</f>
        <v>312</v>
      </c>
      <c r="X69" s="474">
        <f>'AT-8_Hon_CCH_Pry'!C74</f>
        <v>6070</v>
      </c>
      <c r="Y69" s="474">
        <f>'AT-8_Hon_CCH_Pry'!D74</f>
        <v>6037</v>
      </c>
      <c r="Z69" s="474">
        <f>'AT-30_Cook-cum-Helper'!E75+'AT-30_Cook-cum-Helper'!L75</f>
        <v>6037</v>
      </c>
      <c r="AA69" s="474">
        <f>'AT-8A_Hon_CCH_UPry'!C74</f>
        <v>2353</v>
      </c>
      <c r="AB69" s="474">
        <f>'AT-8A_Hon_CCH_UPry'!D74</f>
        <v>2476</v>
      </c>
      <c r="AC69" s="474">
        <f>'AT-30_Cook-cum-Helper'!I75</f>
        <v>2476</v>
      </c>
      <c r="AD69" s="474">
        <f>'AT11A_KS-District wise'!C76</f>
        <v>1356</v>
      </c>
      <c r="AE69" s="474">
        <f>'AT11A_KS-District wise'!F76</f>
        <v>1356</v>
      </c>
      <c r="AF69" s="474">
        <f>'AT11A_KS-District wise'!H76</f>
        <v>0</v>
      </c>
      <c r="AG69" s="474">
        <f>'AT11A_KS-District wise'!N76</f>
        <v>0</v>
      </c>
      <c r="AH69" s="474">
        <f>AT_28_RqmtKitchen!AB74+AT_28_RqmtKitchen!AD74+AT_28_RqmtKitchen!AE74</f>
        <v>1</v>
      </c>
      <c r="AI69" s="616">
        <f t="shared" si="25"/>
        <v>0.71</v>
      </c>
      <c r="AJ69" s="474">
        <f>'AT12_KD-New-Districtwise'!C75</f>
        <v>3421</v>
      </c>
      <c r="AK69" s="474">
        <f>'AT12_KD-New-Districtwise'!E75</f>
        <v>3352</v>
      </c>
      <c r="AL69" s="474">
        <f>'AT12_KD-New-Districtwise'!G75</f>
        <v>0</v>
      </c>
      <c r="AM69" s="474">
        <f>'AT12_KD-New-Districtwise'!M75</f>
        <v>0</v>
      </c>
      <c r="AN69" s="617">
        <f>AT_29KD!S75</f>
        <v>0</v>
      </c>
      <c r="AO69" s="476">
        <f>AT_29KD!T75</f>
        <v>0</v>
      </c>
      <c r="AP69" s="474">
        <f>'AT12A_KD-Replace-Districtwise'!C75</f>
        <v>2875</v>
      </c>
      <c r="AQ69" s="474">
        <f>'AT12A_KD-Replace-Districtwise'!E75</f>
        <v>2875</v>
      </c>
      <c r="AR69" s="474">
        <f>'AT12A_KD-Replace-Districtwise'!G75</f>
        <v>0</v>
      </c>
      <c r="AS69" s="474">
        <f>'AT12A_KD-Replace-Districtwise'!M75</f>
        <v>0</v>
      </c>
      <c r="AT69" s="617">
        <f>AT_29A_KD!S75</f>
        <v>1208</v>
      </c>
      <c r="AU69" s="476">
        <f>AT_29A_KD!T75</f>
        <v>113.16</v>
      </c>
    </row>
    <row r="70" spans="1:47">
      <c r="A70" s="469">
        <f>AT3A_Schools_PS!A75</f>
        <v>66</v>
      </c>
      <c r="B70" s="470" t="str">
        <f>AT3A_Schools_PS!B75</f>
        <v>66-SHRAWASTI</v>
      </c>
      <c r="C70" s="472">
        <f>'AT4_enrolment vs availed_PY'!H75</f>
        <v>108963</v>
      </c>
      <c r="D70" s="472">
        <f>T5_PLAN_vs_PRFM_PS!D75</f>
        <v>52951</v>
      </c>
      <c r="E70" s="472">
        <f>T5_PLAN_vs_PRFM_PS!J75</f>
        <v>54217</v>
      </c>
      <c r="F70" s="472">
        <f>AT27_Req_FG_Pry!H75</f>
        <v>59689</v>
      </c>
      <c r="G70" s="472">
        <f>'AT4A_enrolment vs availed_UPY'!H75-'AT4A_enrolment vs availed_UPY'!F75</f>
        <v>36936</v>
      </c>
      <c r="H70" s="472">
        <f>T5A_PLAN_vs_PRFM_UPS!D75</f>
        <v>17110</v>
      </c>
      <c r="I70" s="472">
        <f>T5A_PLAN_vs_PRFM_UPS!J75</f>
        <v>18043</v>
      </c>
      <c r="J70" s="472">
        <f>AT27A_Req_FG_UPry!H75</f>
        <v>19916</v>
      </c>
      <c r="K70" s="472">
        <f>'AT4A_enrolment vs availed_UPY'!F75</f>
        <v>0</v>
      </c>
      <c r="L70" s="472">
        <f>T5B_PLAN_vs_PRFM_NCLP!D75</f>
        <v>0</v>
      </c>
      <c r="M70" s="472">
        <f>T5B_PLAN_vs_PRFM_NCLP!J75</f>
        <v>0</v>
      </c>
      <c r="N70" s="472">
        <f t="shared" ref="N70:N79" si="26">K70</f>
        <v>0</v>
      </c>
      <c r="O70" s="474">
        <f>T5_PLAN_vs_PRFM_PS!E75</f>
        <v>244</v>
      </c>
      <c r="P70" s="474">
        <f>T5_PLAN_vs_PRFM_PS!I75</f>
        <v>240</v>
      </c>
      <c r="Q70" s="474">
        <f>AT27_Req_FG_Pry!I75</f>
        <v>253</v>
      </c>
      <c r="R70" s="474">
        <f>T5A_PLAN_vs_PRFM_UPS!E75</f>
        <v>244</v>
      </c>
      <c r="S70" s="474">
        <f>T5A_PLAN_vs_PRFM_UPS!I75</f>
        <v>240</v>
      </c>
      <c r="T70" s="474">
        <f>AT27A_Req_FG_UPry!I75</f>
        <v>253</v>
      </c>
      <c r="U70" s="474">
        <f>T5B_PLAN_vs_PRFM_NCLP!E75</f>
        <v>309</v>
      </c>
      <c r="V70" s="474">
        <f>T5B_PLAN_vs_PRFM_NCLP!I75</f>
        <v>0</v>
      </c>
      <c r="W70" s="474">
        <f>AT27B_Req_FG_NCLP!D75</f>
        <v>312</v>
      </c>
      <c r="X70" s="474">
        <f>'AT-8_Hon_CCH_Pry'!C75</f>
        <v>2462</v>
      </c>
      <c r="Y70" s="474">
        <f>'AT-8_Hon_CCH_Pry'!D75</f>
        <v>2462</v>
      </c>
      <c r="Z70" s="474">
        <f>'AT-30_Cook-cum-Helper'!E76+'AT-30_Cook-cum-Helper'!L76</f>
        <v>2462</v>
      </c>
      <c r="AA70" s="474">
        <f>'AT-8A_Hon_CCH_UPry'!C75</f>
        <v>901</v>
      </c>
      <c r="AB70" s="474">
        <f>'AT-8A_Hon_CCH_UPry'!D75</f>
        <v>901</v>
      </c>
      <c r="AC70" s="474">
        <f>'AT-30_Cook-cum-Helper'!I76</f>
        <v>901</v>
      </c>
      <c r="AD70" s="474">
        <f>'AT11A_KS-District wise'!C77</f>
        <v>978</v>
      </c>
      <c r="AE70" s="474">
        <f>'AT11A_KS-District wise'!F77</f>
        <v>924</v>
      </c>
      <c r="AF70" s="474">
        <f>'AT11A_KS-District wise'!H77</f>
        <v>0</v>
      </c>
      <c r="AG70" s="474">
        <f>'AT11A_KS-District wise'!N77</f>
        <v>0</v>
      </c>
      <c r="AH70" s="474">
        <f>AT_28_RqmtKitchen!AB75+AT_28_RqmtKitchen!AD75+AT_28_RqmtKitchen!AE75</f>
        <v>0</v>
      </c>
      <c r="AI70" s="616">
        <f t="shared" ref="AI70:AI79" si="27">ROUND(AH70*0.714,2)</f>
        <v>0</v>
      </c>
      <c r="AJ70" s="474">
        <f>'AT12_KD-New-Districtwise'!C76</f>
        <v>1353</v>
      </c>
      <c r="AK70" s="474">
        <f>'AT12_KD-New-Districtwise'!E76</f>
        <v>1295</v>
      </c>
      <c r="AL70" s="474">
        <f>'AT12_KD-New-Districtwise'!G76</f>
        <v>0</v>
      </c>
      <c r="AM70" s="474">
        <f>'AT12_KD-New-Districtwise'!M76</f>
        <v>0</v>
      </c>
      <c r="AN70" s="617">
        <f>AT_29KD!S76</f>
        <v>0</v>
      </c>
      <c r="AO70" s="476">
        <f>AT_29KD!T76</f>
        <v>0</v>
      </c>
      <c r="AP70" s="474">
        <f>'AT12A_KD-Replace-Districtwise'!C76</f>
        <v>1163</v>
      </c>
      <c r="AQ70" s="474">
        <f>'AT12A_KD-Replace-Districtwise'!E76</f>
        <v>962</v>
      </c>
      <c r="AR70" s="474">
        <f>'AT12A_KD-Replace-Districtwise'!G76</f>
        <v>0</v>
      </c>
      <c r="AS70" s="474">
        <f>'AT12A_KD-Replace-Districtwise'!M76</f>
        <v>0</v>
      </c>
      <c r="AT70" s="617">
        <f>AT_29A_KD!S76</f>
        <v>484</v>
      </c>
      <c r="AU70" s="476">
        <f>AT_29A_KD!T76</f>
        <v>44.58</v>
      </c>
    </row>
    <row r="71" spans="1:47">
      <c r="A71" s="469">
        <f>AT3A_Schools_PS!A76</f>
        <v>67</v>
      </c>
      <c r="B71" s="470" t="str">
        <f>AT3A_Schools_PS!B76</f>
        <v>67-SIDDHARTHNAGAR</v>
      </c>
      <c r="C71" s="472">
        <f>'AT4_enrolment vs availed_PY'!H76</f>
        <v>233469</v>
      </c>
      <c r="D71" s="472">
        <f>T5_PLAN_vs_PRFM_PS!D76</f>
        <v>156319</v>
      </c>
      <c r="E71" s="472">
        <f>T5_PLAN_vs_PRFM_PS!J76</f>
        <v>142014</v>
      </c>
      <c r="F71" s="472">
        <f>AT27_Req_FG_Pry!H76</f>
        <v>158896</v>
      </c>
      <c r="G71" s="472">
        <f>'AT4A_enrolment vs availed_UPY'!H76-'AT4A_enrolment vs availed_UPY'!F76</f>
        <v>84537</v>
      </c>
      <c r="H71" s="472">
        <f>T5A_PLAN_vs_PRFM_UPS!D76</f>
        <v>49049</v>
      </c>
      <c r="I71" s="472">
        <f>T5A_PLAN_vs_PRFM_UPS!J76</f>
        <v>47672</v>
      </c>
      <c r="J71" s="472">
        <f>AT27A_Req_FG_UPry!H76</f>
        <v>56537</v>
      </c>
      <c r="K71" s="472">
        <f>'AT4A_enrolment vs availed_UPY'!F76</f>
        <v>0</v>
      </c>
      <c r="L71" s="472">
        <f>T5B_PLAN_vs_PRFM_NCLP!D76</f>
        <v>0</v>
      </c>
      <c r="M71" s="472">
        <f>T5B_PLAN_vs_PRFM_NCLP!J76</f>
        <v>0</v>
      </c>
      <c r="N71" s="472">
        <f t="shared" si="26"/>
        <v>0</v>
      </c>
      <c r="O71" s="474">
        <f>T5_PLAN_vs_PRFM_PS!E76</f>
        <v>244</v>
      </c>
      <c r="P71" s="474">
        <f>T5_PLAN_vs_PRFM_PS!I76</f>
        <v>247</v>
      </c>
      <c r="Q71" s="474">
        <f>AT27_Req_FG_Pry!I76</f>
        <v>253</v>
      </c>
      <c r="R71" s="474">
        <f>T5A_PLAN_vs_PRFM_UPS!E76</f>
        <v>244</v>
      </c>
      <c r="S71" s="474">
        <f>T5A_PLAN_vs_PRFM_UPS!I76</f>
        <v>247</v>
      </c>
      <c r="T71" s="474">
        <f>AT27A_Req_FG_UPry!I76</f>
        <v>253</v>
      </c>
      <c r="U71" s="474">
        <f>T5B_PLAN_vs_PRFM_NCLP!E76</f>
        <v>309</v>
      </c>
      <c r="V71" s="474">
        <f>T5B_PLAN_vs_PRFM_NCLP!I76</f>
        <v>0</v>
      </c>
      <c r="W71" s="474">
        <f>AT27B_Req_FG_NCLP!D76</f>
        <v>312</v>
      </c>
      <c r="X71" s="474">
        <f>'AT-8_Hon_CCH_Pry'!C76</f>
        <v>5330</v>
      </c>
      <c r="Y71" s="474">
        <f>'AT-8_Hon_CCH_Pry'!D76</f>
        <v>5097</v>
      </c>
      <c r="Z71" s="474">
        <f>'AT-30_Cook-cum-Helper'!E77+'AT-30_Cook-cum-Helper'!L77</f>
        <v>5097</v>
      </c>
      <c r="AA71" s="474">
        <f>'AT-8A_Hon_CCH_UPry'!C76</f>
        <v>1760</v>
      </c>
      <c r="AB71" s="474">
        <f>'AT-8A_Hon_CCH_UPry'!D76</f>
        <v>1837</v>
      </c>
      <c r="AC71" s="474">
        <f>'AT-30_Cook-cum-Helper'!I77</f>
        <v>1837</v>
      </c>
      <c r="AD71" s="474">
        <f>'AT11A_KS-District wise'!C78</f>
        <v>1976</v>
      </c>
      <c r="AE71" s="474">
        <f>'AT11A_KS-District wise'!F78</f>
        <v>1976</v>
      </c>
      <c r="AF71" s="474">
        <f>'AT11A_KS-District wise'!H78</f>
        <v>0</v>
      </c>
      <c r="AG71" s="474">
        <f>'AT11A_KS-District wise'!N78</f>
        <v>0</v>
      </c>
      <c r="AH71" s="474">
        <f>AT_28_RqmtKitchen!AB76+AT_28_RqmtKitchen!AD76+AT_28_RqmtKitchen!AE76</f>
        <v>2</v>
      </c>
      <c r="AI71" s="616">
        <f t="shared" si="27"/>
        <v>1.43</v>
      </c>
      <c r="AJ71" s="474">
        <f>'AT12_KD-New-Districtwise'!C77</f>
        <v>3157</v>
      </c>
      <c r="AK71" s="474">
        <f>'AT12_KD-New-Districtwise'!E77</f>
        <v>2845</v>
      </c>
      <c r="AL71" s="474">
        <f>'AT12_KD-New-Districtwise'!G77</f>
        <v>0</v>
      </c>
      <c r="AM71" s="474">
        <f>'AT12_KD-New-Districtwise'!M77</f>
        <v>0</v>
      </c>
      <c r="AN71" s="617">
        <f>AT_29KD!S77</f>
        <v>0</v>
      </c>
      <c r="AO71" s="476">
        <f>AT_29KD!T77</f>
        <v>0</v>
      </c>
      <c r="AP71" s="474">
        <f>'AT12A_KD-Replace-Districtwise'!C77</f>
        <v>2271</v>
      </c>
      <c r="AQ71" s="474">
        <f>'AT12A_KD-Replace-Districtwise'!E77</f>
        <v>2271</v>
      </c>
      <c r="AR71" s="474">
        <f>'AT12A_KD-Replace-Districtwise'!G77</f>
        <v>0</v>
      </c>
      <c r="AS71" s="474">
        <f>'AT12A_KD-Replace-Districtwise'!M77</f>
        <v>0</v>
      </c>
      <c r="AT71" s="617">
        <f>AT_29A_KD!S77</f>
        <v>1009</v>
      </c>
      <c r="AU71" s="476">
        <f>AT_29A_KD!T77</f>
        <v>93.39</v>
      </c>
    </row>
    <row r="72" spans="1:47">
      <c r="A72" s="469">
        <f>AT3A_Schools_PS!A77</f>
        <v>68</v>
      </c>
      <c r="B72" s="470" t="str">
        <f>AT3A_Schools_PS!B77</f>
        <v>68-SITAPUR</v>
      </c>
      <c r="C72" s="472">
        <f>'AT4_enrolment vs availed_PY'!H77</f>
        <v>376299</v>
      </c>
      <c r="D72" s="472">
        <f>T5_PLAN_vs_PRFM_PS!D77</f>
        <v>241441</v>
      </c>
      <c r="E72" s="472">
        <f>T5_PLAN_vs_PRFM_PS!J77</f>
        <v>212977</v>
      </c>
      <c r="F72" s="472">
        <f>AT27_Req_FG_Pry!H77</f>
        <v>212810</v>
      </c>
      <c r="G72" s="472">
        <f>'AT4A_enrolment vs availed_UPY'!H77-'AT4A_enrolment vs availed_UPY'!F77</f>
        <v>156249</v>
      </c>
      <c r="H72" s="472">
        <f>T5A_PLAN_vs_PRFM_UPS!D77</f>
        <v>93947</v>
      </c>
      <c r="I72" s="472">
        <f>T5A_PLAN_vs_PRFM_UPS!J77</f>
        <v>90067</v>
      </c>
      <c r="J72" s="472">
        <f>AT27A_Req_FG_UPry!H77</f>
        <v>87377</v>
      </c>
      <c r="K72" s="472">
        <f>'AT4A_enrolment vs availed_UPY'!F77</f>
        <v>0</v>
      </c>
      <c r="L72" s="472">
        <f>T5B_PLAN_vs_PRFM_NCLP!D77</f>
        <v>0</v>
      </c>
      <c r="M72" s="472">
        <f>T5B_PLAN_vs_PRFM_NCLP!J77</f>
        <v>0</v>
      </c>
      <c r="N72" s="472">
        <f t="shared" si="26"/>
        <v>0</v>
      </c>
      <c r="O72" s="474">
        <f>T5_PLAN_vs_PRFM_PS!E77</f>
        <v>244</v>
      </c>
      <c r="P72" s="474">
        <f>T5_PLAN_vs_PRFM_PS!I77</f>
        <v>247</v>
      </c>
      <c r="Q72" s="474">
        <f>AT27_Req_FG_Pry!I77</f>
        <v>253</v>
      </c>
      <c r="R72" s="474">
        <f>T5A_PLAN_vs_PRFM_UPS!E77</f>
        <v>244</v>
      </c>
      <c r="S72" s="474">
        <f>T5A_PLAN_vs_PRFM_UPS!I77</f>
        <v>241</v>
      </c>
      <c r="T72" s="474">
        <f>AT27A_Req_FG_UPry!I77</f>
        <v>253</v>
      </c>
      <c r="U72" s="474">
        <f>T5B_PLAN_vs_PRFM_NCLP!E77</f>
        <v>309</v>
      </c>
      <c r="V72" s="474">
        <f>T5B_PLAN_vs_PRFM_NCLP!I77</f>
        <v>0</v>
      </c>
      <c r="W72" s="474">
        <f>AT27B_Req_FG_NCLP!D77</f>
        <v>312</v>
      </c>
      <c r="X72" s="474">
        <f>'AT-8_Hon_CCH_Pry'!C77</f>
        <v>8410</v>
      </c>
      <c r="Y72" s="474">
        <f>'AT-8_Hon_CCH_Pry'!D77</f>
        <v>8410</v>
      </c>
      <c r="Z72" s="474">
        <f>'AT-30_Cook-cum-Helper'!E78+'AT-30_Cook-cum-Helper'!L78</f>
        <v>8410</v>
      </c>
      <c r="AA72" s="474">
        <f>'AT-8A_Hon_CCH_UPry'!C77</f>
        <v>3161</v>
      </c>
      <c r="AB72" s="474">
        <f>'AT-8A_Hon_CCH_UPry'!D77</f>
        <v>3161</v>
      </c>
      <c r="AC72" s="474">
        <f>'AT-30_Cook-cum-Helper'!I78</f>
        <v>3161</v>
      </c>
      <c r="AD72" s="474">
        <f>'AT11A_KS-District wise'!C79</f>
        <v>3291</v>
      </c>
      <c r="AE72" s="474">
        <f>'AT11A_KS-District wise'!F79</f>
        <v>3165</v>
      </c>
      <c r="AF72" s="474">
        <f>'AT11A_KS-District wise'!H79</f>
        <v>0</v>
      </c>
      <c r="AG72" s="474">
        <f>'AT11A_KS-District wise'!N79</f>
        <v>0</v>
      </c>
      <c r="AH72" s="474">
        <f>AT_28_RqmtKitchen!AB77+AT_28_RqmtKitchen!AD77+AT_28_RqmtKitchen!AE77</f>
        <v>0</v>
      </c>
      <c r="AI72" s="616">
        <f t="shared" si="27"/>
        <v>0</v>
      </c>
      <c r="AJ72" s="474">
        <f>'AT12_KD-New-Districtwise'!C78</f>
        <v>4594</v>
      </c>
      <c r="AK72" s="474">
        <f>'AT12_KD-New-Districtwise'!E78</f>
        <v>4594</v>
      </c>
      <c r="AL72" s="474">
        <f>'AT12_KD-New-Districtwise'!G78</f>
        <v>0</v>
      </c>
      <c r="AM72" s="474">
        <f>'AT12_KD-New-Districtwise'!M78</f>
        <v>0</v>
      </c>
      <c r="AN72" s="617">
        <f>AT_29KD!S78</f>
        <v>0</v>
      </c>
      <c r="AO72" s="476">
        <f>AT_29KD!T78</f>
        <v>0</v>
      </c>
      <c r="AP72" s="474">
        <f>'AT12A_KD-Replace-Districtwise'!C78</f>
        <v>3622</v>
      </c>
      <c r="AQ72" s="474">
        <f>'AT12A_KD-Replace-Districtwise'!E78</f>
        <v>3622</v>
      </c>
      <c r="AR72" s="474">
        <f>'AT12A_KD-Replace-Districtwise'!G78</f>
        <v>0</v>
      </c>
      <c r="AS72" s="474">
        <f>'AT12A_KD-Replace-Districtwise'!M78</f>
        <v>0</v>
      </c>
      <c r="AT72" s="617">
        <f>AT_29A_KD!S78</f>
        <v>1576</v>
      </c>
      <c r="AU72" s="476">
        <f>AT_29A_KD!T78</f>
        <v>150.51</v>
      </c>
    </row>
    <row r="73" spans="1:47">
      <c r="A73" s="469">
        <f>AT3A_Schools_PS!A78</f>
        <v>69</v>
      </c>
      <c r="B73" s="470" t="str">
        <f>AT3A_Schools_PS!B78</f>
        <v>69-SONBHADRA</v>
      </c>
      <c r="C73" s="472">
        <f>'AT4_enrolment vs availed_PY'!H78</f>
        <v>181877</v>
      </c>
      <c r="D73" s="472">
        <f>T5_PLAN_vs_PRFM_PS!D78</f>
        <v>114947</v>
      </c>
      <c r="E73" s="472">
        <f>T5_PLAN_vs_PRFM_PS!J78</f>
        <v>108347</v>
      </c>
      <c r="F73" s="472">
        <f>AT27_Req_FG_Pry!H78</f>
        <v>115679</v>
      </c>
      <c r="G73" s="472">
        <f>'AT4A_enrolment vs availed_UPY'!H78-'AT4A_enrolment vs availed_UPY'!F78</f>
        <v>82656</v>
      </c>
      <c r="H73" s="472">
        <f>T5A_PLAN_vs_PRFM_UPS!D78</f>
        <v>43310</v>
      </c>
      <c r="I73" s="472">
        <f>T5A_PLAN_vs_PRFM_UPS!J78</f>
        <v>44792</v>
      </c>
      <c r="J73" s="472">
        <f>AT27A_Req_FG_UPry!H78</f>
        <v>48877</v>
      </c>
      <c r="K73" s="472">
        <f>'AT4A_enrolment vs availed_UPY'!F78</f>
        <v>0</v>
      </c>
      <c r="L73" s="472">
        <f>T5B_PLAN_vs_PRFM_NCLP!D78</f>
        <v>0</v>
      </c>
      <c r="M73" s="472">
        <f>T5B_PLAN_vs_PRFM_NCLP!J78</f>
        <v>0</v>
      </c>
      <c r="N73" s="472">
        <f t="shared" si="26"/>
        <v>0</v>
      </c>
      <c r="O73" s="474">
        <f>T5_PLAN_vs_PRFM_PS!E78</f>
        <v>244</v>
      </c>
      <c r="P73" s="474">
        <f>T5_PLAN_vs_PRFM_PS!I78</f>
        <v>238</v>
      </c>
      <c r="Q73" s="474">
        <f>AT27_Req_FG_Pry!I78</f>
        <v>253</v>
      </c>
      <c r="R73" s="474">
        <f>T5A_PLAN_vs_PRFM_UPS!E78</f>
        <v>244</v>
      </c>
      <c r="S73" s="474">
        <f>T5A_PLAN_vs_PRFM_UPS!I78</f>
        <v>237</v>
      </c>
      <c r="T73" s="474">
        <f>AT27A_Req_FG_UPry!I78</f>
        <v>253</v>
      </c>
      <c r="U73" s="474">
        <f>T5B_PLAN_vs_PRFM_NCLP!E78</f>
        <v>309</v>
      </c>
      <c r="V73" s="474">
        <f>T5B_PLAN_vs_PRFM_NCLP!I78</f>
        <v>0</v>
      </c>
      <c r="W73" s="474">
        <f>AT27B_Req_FG_NCLP!D78</f>
        <v>312</v>
      </c>
      <c r="X73" s="474">
        <f>'AT-8_Hon_CCH_Pry'!C78</f>
        <v>4424</v>
      </c>
      <c r="Y73" s="474">
        <f>'AT-8_Hon_CCH_Pry'!D78</f>
        <v>4433</v>
      </c>
      <c r="Z73" s="474">
        <f>'AT-30_Cook-cum-Helper'!E79+'AT-30_Cook-cum-Helper'!L79</f>
        <v>4433</v>
      </c>
      <c r="AA73" s="474">
        <f>'AT-8A_Hon_CCH_UPry'!C78</f>
        <v>1588</v>
      </c>
      <c r="AB73" s="474">
        <f>'AT-8A_Hon_CCH_UPry'!D78</f>
        <v>1598</v>
      </c>
      <c r="AC73" s="474">
        <f>'AT-30_Cook-cum-Helper'!I79</f>
        <v>1598</v>
      </c>
      <c r="AD73" s="474">
        <f>'AT11A_KS-District wise'!C80</f>
        <v>1247</v>
      </c>
      <c r="AE73" s="474">
        <f>'AT11A_KS-District wise'!F80</f>
        <v>1247</v>
      </c>
      <c r="AF73" s="474">
        <f>'AT11A_KS-District wise'!H80</f>
        <v>0</v>
      </c>
      <c r="AG73" s="474">
        <f>'AT11A_KS-District wise'!N80</f>
        <v>0</v>
      </c>
      <c r="AH73" s="474">
        <f>AT_28_RqmtKitchen!AB78+AT_28_RqmtKitchen!AD78+AT_28_RqmtKitchen!AE78</f>
        <v>0</v>
      </c>
      <c r="AI73" s="616">
        <f t="shared" si="27"/>
        <v>0</v>
      </c>
      <c r="AJ73" s="474">
        <f>'AT12_KD-New-Districtwise'!C79</f>
        <v>3003</v>
      </c>
      <c r="AK73" s="474">
        <f>'AT12_KD-New-Districtwise'!E79</f>
        <v>2464</v>
      </c>
      <c r="AL73" s="474">
        <f>'AT12_KD-New-Districtwise'!G79</f>
        <v>0</v>
      </c>
      <c r="AM73" s="474">
        <f>'AT12_KD-New-Districtwise'!M79</f>
        <v>0</v>
      </c>
      <c r="AN73" s="617">
        <f>AT_29KD!S79</f>
        <v>0</v>
      </c>
      <c r="AO73" s="476">
        <f>AT_29KD!T79</f>
        <v>0</v>
      </c>
      <c r="AP73" s="474">
        <f>'AT12A_KD-Replace-Districtwise'!C79</f>
        <v>1876</v>
      </c>
      <c r="AQ73" s="474">
        <f>'AT12A_KD-Replace-Districtwise'!E79</f>
        <v>1876</v>
      </c>
      <c r="AR73" s="474">
        <f>'AT12A_KD-Replace-Districtwise'!G79</f>
        <v>0</v>
      </c>
      <c r="AS73" s="474">
        <f>'AT12A_KD-Replace-Districtwise'!M79</f>
        <v>0</v>
      </c>
      <c r="AT73" s="617">
        <f>AT_29A_KD!S79</f>
        <v>934</v>
      </c>
      <c r="AU73" s="476">
        <f>AT_29A_KD!T79</f>
        <v>85.89</v>
      </c>
    </row>
    <row r="74" spans="1:47">
      <c r="A74" s="469">
        <f>AT3A_Schools_PS!A79</f>
        <v>70</v>
      </c>
      <c r="B74" s="470" t="str">
        <f>AT3A_Schools_PS!B79</f>
        <v>70-SULTANPUR</v>
      </c>
      <c r="C74" s="472">
        <f>'AT4_enrolment vs availed_PY'!H79</f>
        <v>176774</v>
      </c>
      <c r="D74" s="472">
        <f>T5_PLAN_vs_PRFM_PS!D79</f>
        <v>124254</v>
      </c>
      <c r="E74" s="472">
        <f>T5_PLAN_vs_PRFM_PS!J79</f>
        <v>110041</v>
      </c>
      <c r="F74" s="472">
        <f>AT27_Req_FG_Pry!H79</f>
        <v>120336</v>
      </c>
      <c r="G74" s="472">
        <f>'AT4A_enrolment vs availed_UPY'!H79-'AT4A_enrolment vs availed_UPY'!F79</f>
        <v>90770</v>
      </c>
      <c r="H74" s="472">
        <f>T5A_PLAN_vs_PRFM_UPS!D79</f>
        <v>57454</v>
      </c>
      <c r="I74" s="472">
        <f>T5A_PLAN_vs_PRFM_UPS!J79</f>
        <v>52326</v>
      </c>
      <c r="J74" s="472">
        <f>AT27A_Req_FG_UPry!H79</f>
        <v>58487</v>
      </c>
      <c r="K74" s="472">
        <f>'AT4A_enrolment vs availed_UPY'!F79</f>
        <v>0</v>
      </c>
      <c r="L74" s="472">
        <f>T5B_PLAN_vs_PRFM_NCLP!D79</f>
        <v>0</v>
      </c>
      <c r="M74" s="472">
        <f>T5B_PLAN_vs_PRFM_NCLP!J79</f>
        <v>0</v>
      </c>
      <c r="N74" s="472">
        <f t="shared" si="26"/>
        <v>0</v>
      </c>
      <c r="O74" s="474">
        <f>T5_PLAN_vs_PRFM_PS!E79</f>
        <v>244</v>
      </c>
      <c r="P74" s="474">
        <f>T5_PLAN_vs_PRFM_PS!I79</f>
        <v>239</v>
      </c>
      <c r="Q74" s="474">
        <f>AT27_Req_FG_Pry!I79</f>
        <v>253</v>
      </c>
      <c r="R74" s="474">
        <f>T5A_PLAN_vs_PRFM_UPS!E79</f>
        <v>244</v>
      </c>
      <c r="S74" s="474">
        <f>T5A_PLAN_vs_PRFM_UPS!I79</f>
        <v>238</v>
      </c>
      <c r="T74" s="474">
        <f>AT27A_Req_FG_UPry!I79</f>
        <v>253</v>
      </c>
      <c r="U74" s="474">
        <f>T5B_PLAN_vs_PRFM_NCLP!E79</f>
        <v>309</v>
      </c>
      <c r="V74" s="474">
        <f>T5B_PLAN_vs_PRFM_NCLP!I79</f>
        <v>0</v>
      </c>
      <c r="W74" s="474">
        <f>AT27B_Req_FG_NCLP!D79</f>
        <v>312</v>
      </c>
      <c r="X74" s="474">
        <f>'AT-8_Hon_CCH_Pry'!C79</f>
        <v>4284</v>
      </c>
      <c r="Y74" s="474">
        <f>'AT-8_Hon_CCH_Pry'!D79</f>
        <v>4290</v>
      </c>
      <c r="Z74" s="474">
        <f>'AT-30_Cook-cum-Helper'!E80+'AT-30_Cook-cum-Helper'!L80</f>
        <v>4290</v>
      </c>
      <c r="AA74" s="474">
        <f>'AT-8A_Hon_CCH_UPry'!C79</f>
        <v>1887</v>
      </c>
      <c r="AB74" s="474">
        <f>'AT-8A_Hon_CCH_UPry'!D79</f>
        <v>1928</v>
      </c>
      <c r="AC74" s="474">
        <f>'AT-30_Cook-cum-Helper'!I80</f>
        <v>1928</v>
      </c>
      <c r="AD74" s="474">
        <f>'AT11A_KS-District wise'!C81</f>
        <v>1779</v>
      </c>
      <c r="AE74" s="474">
        <f>'AT11A_KS-District wise'!F81</f>
        <v>1779</v>
      </c>
      <c r="AF74" s="474">
        <f>'AT11A_KS-District wise'!H81</f>
        <v>0</v>
      </c>
      <c r="AG74" s="474">
        <f>'AT11A_KS-District wise'!N81</f>
        <v>0</v>
      </c>
      <c r="AH74" s="474">
        <f>AT_28_RqmtKitchen!AB79+AT_28_RqmtKitchen!AD79+AT_28_RqmtKitchen!AE79</f>
        <v>14</v>
      </c>
      <c r="AI74" s="616">
        <f t="shared" si="27"/>
        <v>10</v>
      </c>
      <c r="AJ74" s="474">
        <f>'AT12_KD-New-Districtwise'!C80</f>
        <v>3079</v>
      </c>
      <c r="AK74" s="474">
        <f>'AT12_KD-New-Districtwise'!E80</f>
        <v>2451</v>
      </c>
      <c r="AL74" s="474">
        <f>'AT12_KD-New-Districtwise'!G80</f>
        <v>0</v>
      </c>
      <c r="AM74" s="474">
        <f>'AT12_KD-New-Districtwise'!M80</f>
        <v>0</v>
      </c>
      <c r="AN74" s="617">
        <f>AT_29KD!S80</f>
        <v>0</v>
      </c>
      <c r="AO74" s="476">
        <f>AT_29KD!T80</f>
        <v>0</v>
      </c>
      <c r="AP74" s="474">
        <f>'AT12A_KD-Replace-Districtwise'!C80</f>
        <v>1970</v>
      </c>
      <c r="AQ74" s="474">
        <f>'AT12A_KD-Replace-Districtwise'!E80</f>
        <v>1970</v>
      </c>
      <c r="AR74" s="474">
        <f>'AT12A_KD-Replace-Districtwise'!G80</f>
        <v>0</v>
      </c>
      <c r="AS74" s="474">
        <f>'AT12A_KD-Replace-Districtwise'!M80</f>
        <v>0</v>
      </c>
      <c r="AT74" s="617">
        <f>AT_29A_KD!S80</f>
        <v>888</v>
      </c>
      <c r="AU74" s="476">
        <f>AT_29A_KD!T80</f>
        <v>80.67</v>
      </c>
    </row>
    <row r="75" spans="1:47">
      <c r="A75" s="469">
        <f>AT3A_Schools_PS!A80</f>
        <v>71</v>
      </c>
      <c r="B75" s="470" t="str">
        <f>AT3A_Schools_PS!B80</f>
        <v>71-UNNAO</v>
      </c>
      <c r="C75" s="472">
        <f>'AT4_enrolment vs availed_PY'!H80</f>
        <v>186942</v>
      </c>
      <c r="D75" s="472">
        <f>T5_PLAN_vs_PRFM_PS!D80</f>
        <v>122003</v>
      </c>
      <c r="E75" s="472">
        <f>T5_PLAN_vs_PRFM_PS!J80</f>
        <v>110014</v>
      </c>
      <c r="F75" s="472">
        <f>AT27_Req_FG_Pry!H80</f>
        <v>121656</v>
      </c>
      <c r="G75" s="472">
        <f>'AT4A_enrolment vs availed_UPY'!H80-'AT4A_enrolment vs availed_UPY'!F80</f>
        <v>82653</v>
      </c>
      <c r="H75" s="472">
        <f>T5A_PLAN_vs_PRFM_UPS!D80</f>
        <v>47642</v>
      </c>
      <c r="I75" s="472">
        <f>T5A_PLAN_vs_PRFM_UPS!J80</f>
        <v>43634</v>
      </c>
      <c r="J75" s="472">
        <f>AT27A_Req_FG_UPry!H80</f>
        <v>48687</v>
      </c>
      <c r="K75" s="472">
        <f>'AT4A_enrolment vs availed_UPY'!F80</f>
        <v>0</v>
      </c>
      <c r="L75" s="472">
        <f>T5B_PLAN_vs_PRFM_NCLP!D80</f>
        <v>0</v>
      </c>
      <c r="M75" s="472">
        <f>T5B_PLAN_vs_PRFM_NCLP!J80</f>
        <v>0</v>
      </c>
      <c r="N75" s="472">
        <f t="shared" si="26"/>
        <v>0</v>
      </c>
      <c r="O75" s="474">
        <f>T5_PLAN_vs_PRFM_PS!E80</f>
        <v>244</v>
      </c>
      <c r="P75" s="474">
        <f>T5_PLAN_vs_PRFM_PS!I80</f>
        <v>246</v>
      </c>
      <c r="Q75" s="474">
        <f>AT27_Req_FG_Pry!I80</f>
        <v>253</v>
      </c>
      <c r="R75" s="474">
        <f>T5A_PLAN_vs_PRFM_UPS!E80</f>
        <v>244</v>
      </c>
      <c r="S75" s="474">
        <f>T5A_PLAN_vs_PRFM_UPS!I80</f>
        <v>246</v>
      </c>
      <c r="T75" s="474">
        <f>AT27A_Req_FG_UPry!I80</f>
        <v>253</v>
      </c>
      <c r="U75" s="474">
        <f>T5B_PLAN_vs_PRFM_NCLP!E80</f>
        <v>309</v>
      </c>
      <c r="V75" s="474">
        <f>T5B_PLAN_vs_PRFM_NCLP!I80</f>
        <v>0</v>
      </c>
      <c r="W75" s="474">
        <f>AT27B_Req_FG_NCLP!D80</f>
        <v>312</v>
      </c>
      <c r="X75" s="474">
        <f>'AT-8_Hon_CCH_Pry'!C80</f>
        <v>4736</v>
      </c>
      <c r="Y75" s="474">
        <f>'AT-8_Hon_CCH_Pry'!D80</f>
        <v>4772</v>
      </c>
      <c r="Z75" s="474">
        <f>'AT-30_Cook-cum-Helper'!E81+'AT-30_Cook-cum-Helper'!L81</f>
        <v>4772</v>
      </c>
      <c r="AA75" s="474">
        <f>'AT-8A_Hon_CCH_UPry'!C80</f>
        <v>1899</v>
      </c>
      <c r="AB75" s="474">
        <f>'AT-8A_Hon_CCH_UPry'!D80</f>
        <v>1946</v>
      </c>
      <c r="AC75" s="474">
        <f>'AT-30_Cook-cum-Helper'!I81</f>
        <v>1946</v>
      </c>
      <c r="AD75" s="474">
        <f>'AT11A_KS-District wise'!C82</f>
        <v>2120</v>
      </c>
      <c r="AE75" s="474">
        <f>'AT11A_KS-District wise'!F82</f>
        <v>2120</v>
      </c>
      <c r="AF75" s="474">
        <f>'AT11A_KS-District wise'!H82</f>
        <v>0</v>
      </c>
      <c r="AG75" s="474">
        <f>'AT11A_KS-District wise'!N82</f>
        <v>0</v>
      </c>
      <c r="AH75" s="474">
        <f>AT_28_RqmtKitchen!AB80+AT_28_RqmtKitchen!AD80+AT_28_RqmtKitchen!AE80</f>
        <v>0</v>
      </c>
      <c r="AI75" s="616">
        <f t="shared" si="27"/>
        <v>0</v>
      </c>
      <c r="AJ75" s="474">
        <f>'AT12_KD-New-Districtwise'!C81</f>
        <v>3452</v>
      </c>
      <c r="AK75" s="474">
        <f>'AT12_KD-New-Districtwise'!E81</f>
        <v>3234</v>
      </c>
      <c r="AL75" s="474">
        <f>'AT12_KD-New-Districtwise'!G81</f>
        <v>0</v>
      </c>
      <c r="AM75" s="474">
        <f>'AT12_KD-New-Districtwise'!M81</f>
        <v>0</v>
      </c>
      <c r="AN75" s="617">
        <f>AT_29KD!S81</f>
        <v>0</v>
      </c>
      <c r="AO75" s="476">
        <f>AT_29KD!T81</f>
        <v>0</v>
      </c>
      <c r="AP75" s="474">
        <f>'AT12A_KD-Replace-Districtwise'!C81</f>
        <v>2748</v>
      </c>
      <c r="AQ75" s="474">
        <f>'AT12A_KD-Replace-Districtwise'!E81</f>
        <v>2748</v>
      </c>
      <c r="AR75" s="474">
        <f>'AT12A_KD-Replace-Districtwise'!G81</f>
        <v>0</v>
      </c>
      <c r="AS75" s="474">
        <f>'AT12A_KD-Replace-Districtwise'!M81</f>
        <v>0</v>
      </c>
      <c r="AT75" s="617">
        <f>AT_29A_KD!S81</f>
        <v>1188</v>
      </c>
      <c r="AU75" s="476">
        <f>AT_29A_KD!T81</f>
        <v>101.01</v>
      </c>
    </row>
    <row r="76" spans="1:47">
      <c r="A76" s="469">
        <f>AT3A_Schools_PS!A81</f>
        <v>72</v>
      </c>
      <c r="B76" s="470" t="str">
        <f>AT3A_Schools_PS!B81</f>
        <v>72-VARANASI</v>
      </c>
      <c r="C76" s="472">
        <f>'AT4_enrolment vs availed_PY'!H81</f>
        <v>170637</v>
      </c>
      <c r="D76" s="472">
        <f>T5_PLAN_vs_PRFM_PS!D81</f>
        <v>131970</v>
      </c>
      <c r="E76" s="472">
        <f>T5_PLAN_vs_PRFM_PS!J81</f>
        <v>112904</v>
      </c>
      <c r="F76" s="472">
        <f>AT27_Req_FG_Pry!H81</f>
        <v>108100</v>
      </c>
      <c r="G76" s="472">
        <f>'AT4A_enrolment vs availed_UPY'!H81-'AT4A_enrolment vs availed_UPY'!F81</f>
        <v>82454</v>
      </c>
      <c r="H76" s="472">
        <f>T5A_PLAN_vs_PRFM_UPS!D81</f>
        <v>71147</v>
      </c>
      <c r="I76" s="472">
        <f>T5A_PLAN_vs_PRFM_UPS!J81</f>
        <v>60565</v>
      </c>
      <c r="J76" s="472">
        <f>AT27A_Req_FG_UPry!H81</f>
        <v>52840</v>
      </c>
      <c r="K76" s="472">
        <f>'AT4A_enrolment vs availed_UPY'!F81</f>
        <v>0</v>
      </c>
      <c r="L76" s="472">
        <f>T5B_PLAN_vs_PRFM_NCLP!D81</f>
        <v>0</v>
      </c>
      <c r="M76" s="472">
        <f>T5B_PLAN_vs_PRFM_NCLP!J81</f>
        <v>0</v>
      </c>
      <c r="N76" s="472">
        <f t="shared" si="26"/>
        <v>0</v>
      </c>
      <c r="O76" s="474">
        <f>T5_PLAN_vs_PRFM_PS!E81</f>
        <v>244</v>
      </c>
      <c r="P76" s="474">
        <f>T5_PLAN_vs_PRFM_PS!I81</f>
        <v>230</v>
      </c>
      <c r="Q76" s="474">
        <f>AT27_Req_FG_Pry!I81</f>
        <v>253</v>
      </c>
      <c r="R76" s="474">
        <f>T5A_PLAN_vs_PRFM_UPS!E81</f>
        <v>244</v>
      </c>
      <c r="S76" s="474">
        <f>T5A_PLAN_vs_PRFM_UPS!I81</f>
        <v>230</v>
      </c>
      <c r="T76" s="474">
        <f>AT27A_Req_FG_UPry!I81</f>
        <v>253</v>
      </c>
      <c r="U76" s="474">
        <f>T5B_PLAN_vs_PRFM_NCLP!E81</f>
        <v>309</v>
      </c>
      <c r="V76" s="474">
        <f>T5B_PLAN_vs_PRFM_NCLP!I81</f>
        <v>0</v>
      </c>
      <c r="W76" s="474">
        <f>AT27B_Req_FG_NCLP!D81</f>
        <v>312</v>
      </c>
      <c r="X76" s="474">
        <f>'AT-8_Hon_CCH_Pry'!C81</f>
        <v>3634</v>
      </c>
      <c r="Y76" s="474">
        <f>'AT-8_Hon_CCH_Pry'!D81</f>
        <v>3326</v>
      </c>
      <c r="Z76" s="474">
        <f>'AT-30_Cook-cum-Helper'!E82+'AT-30_Cook-cum-Helper'!L82</f>
        <v>3326</v>
      </c>
      <c r="AA76" s="474">
        <f>'AT-8A_Hon_CCH_UPry'!C81</f>
        <v>1428</v>
      </c>
      <c r="AB76" s="474">
        <f>'AT-8A_Hon_CCH_UPry'!D81</f>
        <v>1498</v>
      </c>
      <c r="AC76" s="474">
        <f>'AT-30_Cook-cum-Helper'!I82</f>
        <v>1498</v>
      </c>
      <c r="AD76" s="474">
        <f>'AT11A_KS-District wise'!C83</f>
        <v>1336</v>
      </c>
      <c r="AE76" s="474">
        <f>'AT11A_KS-District wise'!F83</f>
        <v>1279</v>
      </c>
      <c r="AF76" s="474">
        <f>'AT11A_KS-District wise'!H83</f>
        <v>0</v>
      </c>
      <c r="AG76" s="474">
        <f>'AT11A_KS-District wise'!N83</f>
        <v>0</v>
      </c>
      <c r="AH76" s="474">
        <f>AT_28_RqmtKitchen!AB81+AT_28_RqmtKitchen!AD81+AT_28_RqmtKitchen!AE81</f>
        <v>0</v>
      </c>
      <c r="AI76" s="616">
        <f t="shared" si="27"/>
        <v>0</v>
      </c>
      <c r="AJ76" s="474">
        <f>'AT12_KD-New-Districtwise'!C82</f>
        <v>1629</v>
      </c>
      <c r="AK76" s="474">
        <f>'AT12_KD-New-Districtwise'!E82</f>
        <v>1615</v>
      </c>
      <c r="AL76" s="474">
        <f>'AT12_KD-New-Districtwise'!G82</f>
        <v>0</v>
      </c>
      <c r="AM76" s="474">
        <f>'AT12_KD-New-Districtwise'!M82</f>
        <v>0</v>
      </c>
      <c r="AN76" s="617">
        <f>AT_29KD!S82</f>
        <v>0</v>
      </c>
      <c r="AO76" s="476">
        <f>AT_29KD!T82</f>
        <v>0</v>
      </c>
      <c r="AP76" s="474">
        <f>'AT12A_KD-Replace-Districtwise'!C82</f>
        <v>1405</v>
      </c>
      <c r="AQ76" s="474">
        <f>'AT12A_KD-Replace-Districtwise'!E82</f>
        <v>1405</v>
      </c>
      <c r="AR76" s="474">
        <f>'AT12A_KD-Replace-Districtwise'!G82</f>
        <v>0</v>
      </c>
      <c r="AS76" s="474">
        <f>'AT12A_KD-Replace-Districtwise'!M82</f>
        <v>0</v>
      </c>
      <c r="AT76" s="617">
        <f>AT_29A_KD!S82</f>
        <v>519</v>
      </c>
      <c r="AU76" s="476">
        <f>AT_29A_KD!T82</f>
        <v>51.900000000000006</v>
      </c>
    </row>
    <row r="77" spans="1:47">
      <c r="A77" s="469">
        <f>AT3A_Schools_PS!A82</f>
        <v>73</v>
      </c>
      <c r="B77" s="470" t="str">
        <f>AT3A_Schools_PS!B82</f>
        <v>73-SAMBHAL</v>
      </c>
      <c r="C77" s="472">
        <f>'AT4_enrolment vs availed_PY'!H82</f>
        <v>159675</v>
      </c>
      <c r="D77" s="472">
        <f>T5_PLAN_vs_PRFM_PS!D82</f>
        <v>92510</v>
      </c>
      <c r="E77" s="472">
        <f>T5_PLAN_vs_PRFM_PS!J82</f>
        <v>93219</v>
      </c>
      <c r="F77" s="472">
        <f>AT27_Req_FG_Pry!H82</f>
        <v>98810</v>
      </c>
      <c r="G77" s="472">
        <f>'AT4A_enrolment vs availed_UPY'!H82-'AT4A_enrolment vs availed_UPY'!F82</f>
        <v>63944</v>
      </c>
      <c r="H77" s="472">
        <f>T5A_PLAN_vs_PRFM_UPS!D82</f>
        <v>38880</v>
      </c>
      <c r="I77" s="472">
        <f>T5A_PLAN_vs_PRFM_UPS!J82</f>
        <v>36909</v>
      </c>
      <c r="J77" s="472">
        <f>AT27A_Req_FG_UPry!H82</f>
        <v>39779</v>
      </c>
      <c r="K77" s="472">
        <f>'AT4A_enrolment vs availed_UPY'!F82</f>
        <v>0</v>
      </c>
      <c r="L77" s="472">
        <f>T5B_PLAN_vs_PRFM_NCLP!D82</f>
        <v>0</v>
      </c>
      <c r="M77" s="472">
        <f>T5B_PLAN_vs_PRFM_NCLP!J82</f>
        <v>0</v>
      </c>
      <c r="N77" s="472">
        <f t="shared" si="26"/>
        <v>0</v>
      </c>
      <c r="O77" s="474">
        <f>T5_PLAN_vs_PRFM_PS!E82</f>
        <v>244</v>
      </c>
      <c r="P77" s="474">
        <f>T5_PLAN_vs_PRFM_PS!I82</f>
        <v>238</v>
      </c>
      <c r="Q77" s="474">
        <f>AT27_Req_FG_Pry!I82</f>
        <v>253</v>
      </c>
      <c r="R77" s="474">
        <f>T5A_PLAN_vs_PRFM_UPS!E82</f>
        <v>244</v>
      </c>
      <c r="S77" s="474">
        <f>T5A_PLAN_vs_PRFM_UPS!I82</f>
        <v>238</v>
      </c>
      <c r="T77" s="474">
        <f>AT27A_Req_FG_UPry!I82</f>
        <v>253</v>
      </c>
      <c r="U77" s="474">
        <f>T5B_PLAN_vs_PRFM_NCLP!E82</f>
        <v>309</v>
      </c>
      <c r="V77" s="474">
        <f>T5B_PLAN_vs_PRFM_NCLP!I82</f>
        <v>0</v>
      </c>
      <c r="W77" s="474">
        <f>AT27B_Req_FG_NCLP!D82</f>
        <v>312</v>
      </c>
      <c r="X77" s="474">
        <f>'AT-8_Hon_CCH_Pry'!C82</f>
        <v>2882</v>
      </c>
      <c r="Y77" s="474">
        <f>'AT-8_Hon_CCH_Pry'!D82</f>
        <v>2705</v>
      </c>
      <c r="Z77" s="474">
        <f>'AT-30_Cook-cum-Helper'!E83+'AT-30_Cook-cum-Helper'!L83</f>
        <v>2705</v>
      </c>
      <c r="AA77" s="474">
        <f>'AT-8A_Hon_CCH_UPry'!C82</f>
        <v>1270</v>
      </c>
      <c r="AB77" s="474">
        <f>'AT-8A_Hon_CCH_UPry'!D82</f>
        <v>1315</v>
      </c>
      <c r="AC77" s="474">
        <f>'AT-30_Cook-cum-Helper'!I83</f>
        <v>1315</v>
      </c>
      <c r="AD77" s="474">
        <f>'AT11A_KS-District wise'!C84</f>
        <v>1245</v>
      </c>
      <c r="AE77" s="474">
        <f>'AT11A_KS-District wise'!F84</f>
        <v>1245</v>
      </c>
      <c r="AF77" s="474">
        <f>'AT11A_KS-District wise'!H84</f>
        <v>0</v>
      </c>
      <c r="AG77" s="474">
        <f>'AT11A_KS-District wise'!N84</f>
        <v>0</v>
      </c>
      <c r="AH77" s="474">
        <f>AT_28_RqmtKitchen!AB82+AT_28_RqmtKitchen!AD82+AT_28_RqmtKitchen!AE82</f>
        <v>0</v>
      </c>
      <c r="AI77" s="616">
        <f t="shared" si="27"/>
        <v>0</v>
      </c>
      <c r="AJ77" s="474">
        <f>'AT12_KD-New-Districtwise'!C83</f>
        <v>1594</v>
      </c>
      <c r="AK77" s="474">
        <f>'AT12_KD-New-Districtwise'!E83</f>
        <v>1594</v>
      </c>
      <c r="AL77" s="474">
        <f>'AT12_KD-New-Districtwise'!G83</f>
        <v>0</v>
      </c>
      <c r="AM77" s="474">
        <f>'AT12_KD-New-Districtwise'!M83</f>
        <v>0</v>
      </c>
      <c r="AN77" s="617">
        <f>AT_29KD!S83</f>
        <v>0</v>
      </c>
      <c r="AO77" s="476">
        <f>AT_29KD!T83</f>
        <v>0</v>
      </c>
      <c r="AP77" s="474">
        <f>'AT12A_KD-Replace-Districtwise'!C83</f>
        <v>1539</v>
      </c>
      <c r="AQ77" s="474">
        <f>'AT12A_KD-Replace-Districtwise'!E83</f>
        <v>1539</v>
      </c>
      <c r="AR77" s="474">
        <f>'AT12A_KD-Replace-Districtwise'!G83</f>
        <v>0</v>
      </c>
      <c r="AS77" s="474">
        <f>'AT12A_KD-Replace-Districtwise'!M83</f>
        <v>0</v>
      </c>
      <c r="AT77" s="617">
        <f>AT_29A_KD!S83</f>
        <v>576</v>
      </c>
      <c r="AU77" s="476">
        <f>AT_29A_KD!T83</f>
        <v>58.379999999999995</v>
      </c>
    </row>
    <row r="78" spans="1:47">
      <c r="A78" s="469">
        <f>AT3A_Schools_PS!A83</f>
        <v>74</v>
      </c>
      <c r="B78" s="470" t="str">
        <f>AT3A_Schools_PS!B83</f>
        <v>74-HAPUR</v>
      </c>
      <c r="C78" s="472">
        <f>'AT4_enrolment vs availed_PY'!H83</f>
        <v>48944</v>
      </c>
      <c r="D78" s="472">
        <f>T5_PLAN_vs_PRFM_PS!D83</f>
        <v>30826</v>
      </c>
      <c r="E78" s="472">
        <f>T5_PLAN_vs_PRFM_PS!J83</f>
        <v>28867</v>
      </c>
      <c r="F78" s="472">
        <f>AT27_Req_FG_Pry!H83</f>
        <v>30867</v>
      </c>
      <c r="G78" s="472">
        <f>'AT4A_enrolment vs availed_UPY'!H83-'AT4A_enrolment vs availed_UPY'!F83</f>
        <v>27180</v>
      </c>
      <c r="H78" s="472">
        <f>T5A_PLAN_vs_PRFM_UPS!D83</f>
        <v>17584</v>
      </c>
      <c r="I78" s="472">
        <f>T5A_PLAN_vs_PRFM_UPS!J83</f>
        <v>15679</v>
      </c>
      <c r="J78" s="472">
        <f>AT27A_Req_FG_UPry!H83</f>
        <v>16986</v>
      </c>
      <c r="K78" s="472">
        <f>'AT4A_enrolment vs availed_UPY'!F83</f>
        <v>0</v>
      </c>
      <c r="L78" s="472">
        <f>T5B_PLAN_vs_PRFM_NCLP!D83</f>
        <v>0</v>
      </c>
      <c r="M78" s="472">
        <f>T5B_PLAN_vs_PRFM_NCLP!J83</f>
        <v>0</v>
      </c>
      <c r="N78" s="472">
        <f t="shared" si="26"/>
        <v>0</v>
      </c>
      <c r="O78" s="474">
        <f>T5_PLAN_vs_PRFM_PS!E83</f>
        <v>244</v>
      </c>
      <c r="P78" s="474">
        <f>T5_PLAN_vs_PRFM_PS!I83</f>
        <v>240</v>
      </c>
      <c r="Q78" s="474">
        <f>AT27_Req_FG_Pry!I83</f>
        <v>253</v>
      </c>
      <c r="R78" s="474">
        <f>T5A_PLAN_vs_PRFM_UPS!E83</f>
        <v>244</v>
      </c>
      <c r="S78" s="474">
        <f>T5A_PLAN_vs_PRFM_UPS!I83</f>
        <v>230</v>
      </c>
      <c r="T78" s="474">
        <f>AT27A_Req_FG_UPry!I83</f>
        <v>253</v>
      </c>
      <c r="U78" s="474">
        <f>T5B_PLAN_vs_PRFM_NCLP!E83</f>
        <v>309</v>
      </c>
      <c r="V78" s="474">
        <f>T5B_PLAN_vs_PRFM_NCLP!I83</f>
        <v>0</v>
      </c>
      <c r="W78" s="474">
        <f>AT27B_Req_FG_NCLP!D83</f>
        <v>312</v>
      </c>
      <c r="X78" s="474">
        <f>'AT-8_Hon_CCH_Pry'!C83</f>
        <v>1048</v>
      </c>
      <c r="Y78" s="474">
        <f>'AT-8_Hon_CCH_Pry'!D83</f>
        <v>1079</v>
      </c>
      <c r="Z78" s="474">
        <f>'AT-30_Cook-cum-Helper'!E84+'AT-30_Cook-cum-Helper'!L84</f>
        <v>1079</v>
      </c>
      <c r="AA78" s="474">
        <f>'AT-8A_Hon_CCH_UPry'!C83</f>
        <v>629</v>
      </c>
      <c r="AB78" s="474">
        <f>'AT-8A_Hon_CCH_UPry'!D83</f>
        <v>659</v>
      </c>
      <c r="AC78" s="474">
        <f>'AT-30_Cook-cum-Helper'!I84</f>
        <v>659</v>
      </c>
      <c r="AD78" s="474">
        <f>'AT11A_KS-District wise'!C85</f>
        <v>306</v>
      </c>
      <c r="AE78" s="474">
        <f>'AT11A_KS-District wise'!F85</f>
        <v>305</v>
      </c>
      <c r="AF78" s="474">
        <f>'AT11A_KS-District wise'!H85</f>
        <v>0</v>
      </c>
      <c r="AG78" s="474">
        <f>'AT11A_KS-District wise'!N85</f>
        <v>0</v>
      </c>
      <c r="AH78" s="474">
        <f>AT_28_RqmtKitchen!AB83+AT_28_RqmtKitchen!AD83+AT_28_RqmtKitchen!AE83</f>
        <v>0</v>
      </c>
      <c r="AI78" s="616">
        <f t="shared" si="27"/>
        <v>0</v>
      </c>
      <c r="AJ78" s="474">
        <f>'AT12_KD-New-Districtwise'!C84</f>
        <v>1067</v>
      </c>
      <c r="AK78" s="474">
        <f>'AT12_KD-New-Districtwise'!E84</f>
        <v>966</v>
      </c>
      <c r="AL78" s="474">
        <f>'AT12_KD-New-Districtwise'!G84</f>
        <v>0</v>
      </c>
      <c r="AM78" s="474">
        <f>'AT12_KD-New-Districtwise'!M84</f>
        <v>0</v>
      </c>
      <c r="AN78" s="617">
        <f>AT_29KD!S84</f>
        <v>0</v>
      </c>
      <c r="AO78" s="476">
        <f>AT_29KD!T84</f>
        <v>0</v>
      </c>
      <c r="AP78" s="474">
        <f>'AT12A_KD-Replace-Districtwise'!C84</f>
        <v>637</v>
      </c>
      <c r="AQ78" s="474">
        <f>'AT12A_KD-Replace-Districtwise'!E84</f>
        <v>577</v>
      </c>
      <c r="AR78" s="474">
        <f>'AT12A_KD-Replace-Districtwise'!G84</f>
        <v>0</v>
      </c>
      <c r="AS78" s="474">
        <f>'AT12A_KD-Replace-Districtwise'!M84</f>
        <v>0</v>
      </c>
      <c r="AT78" s="617">
        <f>AT_29A_KD!S84</f>
        <v>241</v>
      </c>
      <c r="AU78" s="476">
        <f>AT_29A_KD!T84</f>
        <v>20.88</v>
      </c>
    </row>
    <row r="79" spans="1:47">
      <c r="A79" s="469">
        <f>AT3A_Schools_PS!A84</f>
        <v>75</v>
      </c>
      <c r="B79" s="470" t="str">
        <f>AT3A_Schools_PS!B84</f>
        <v>75-SHAMLI</v>
      </c>
      <c r="C79" s="472">
        <f>'AT4_enrolment vs availed_PY'!H84</f>
        <v>59718</v>
      </c>
      <c r="D79" s="472">
        <f>T5_PLAN_vs_PRFM_PS!D84</f>
        <v>42675</v>
      </c>
      <c r="E79" s="472">
        <f>T5_PLAN_vs_PRFM_PS!J84</f>
        <v>38765</v>
      </c>
      <c r="F79" s="472">
        <f>AT27_Req_FG_Pry!H84</f>
        <v>41354</v>
      </c>
      <c r="G79" s="472">
        <f>'AT4A_enrolment vs availed_UPY'!H84-'AT4A_enrolment vs availed_UPY'!F84</f>
        <v>27579</v>
      </c>
      <c r="H79" s="472">
        <f>T5A_PLAN_vs_PRFM_UPS!D84</f>
        <v>18073</v>
      </c>
      <c r="I79" s="472">
        <f>T5A_PLAN_vs_PRFM_UPS!J84</f>
        <v>16434</v>
      </c>
      <c r="J79" s="472">
        <f>AT27A_Req_FG_UPry!H84</f>
        <v>17622</v>
      </c>
      <c r="K79" s="472">
        <f>'AT4A_enrolment vs availed_UPY'!F84</f>
        <v>0</v>
      </c>
      <c r="L79" s="472">
        <f>T5B_PLAN_vs_PRFM_NCLP!D84</f>
        <v>0</v>
      </c>
      <c r="M79" s="472">
        <f>T5B_PLAN_vs_PRFM_NCLP!J84</f>
        <v>0</v>
      </c>
      <c r="N79" s="472">
        <f t="shared" si="26"/>
        <v>0</v>
      </c>
      <c r="O79" s="474">
        <f>T5_PLAN_vs_PRFM_PS!E84</f>
        <v>244</v>
      </c>
      <c r="P79" s="474">
        <f>T5_PLAN_vs_PRFM_PS!I84</f>
        <v>241</v>
      </c>
      <c r="Q79" s="474">
        <f>AT27_Req_FG_Pry!I84</f>
        <v>253</v>
      </c>
      <c r="R79" s="474">
        <f>T5A_PLAN_vs_PRFM_UPS!E84</f>
        <v>244</v>
      </c>
      <c r="S79" s="474">
        <f>T5A_PLAN_vs_PRFM_UPS!I84</f>
        <v>232</v>
      </c>
      <c r="T79" s="474">
        <f>AT27A_Req_FG_UPry!I84</f>
        <v>253</v>
      </c>
      <c r="U79" s="474">
        <f>T5B_PLAN_vs_PRFM_NCLP!E84</f>
        <v>309</v>
      </c>
      <c r="V79" s="474">
        <f>T5B_PLAN_vs_PRFM_NCLP!I84</f>
        <v>0</v>
      </c>
      <c r="W79" s="474">
        <f>AT27B_Req_FG_NCLP!D84</f>
        <v>312</v>
      </c>
      <c r="X79" s="474">
        <f>'AT-8_Hon_CCH_Pry'!C84</f>
        <v>1270</v>
      </c>
      <c r="Y79" s="474">
        <f>'AT-8_Hon_CCH_Pry'!D84</f>
        <v>1277</v>
      </c>
      <c r="Z79" s="474">
        <f>'AT-30_Cook-cum-Helper'!E85+'AT-30_Cook-cum-Helper'!L85</f>
        <v>1277</v>
      </c>
      <c r="AA79" s="474">
        <f>'AT-8A_Hon_CCH_UPry'!C84</f>
        <v>543</v>
      </c>
      <c r="AB79" s="474">
        <f>'AT-8A_Hon_CCH_UPry'!D84</f>
        <v>510</v>
      </c>
      <c r="AC79" s="474">
        <f>'AT-30_Cook-cum-Helper'!I85</f>
        <v>510</v>
      </c>
      <c r="AD79" s="474">
        <f>'AT11A_KS-District wise'!C86</f>
        <v>609</v>
      </c>
      <c r="AE79" s="474">
        <f>'AT11A_KS-District wise'!F86</f>
        <v>609</v>
      </c>
      <c r="AF79" s="474">
        <f>'AT11A_KS-District wise'!H86</f>
        <v>0</v>
      </c>
      <c r="AG79" s="474">
        <f>'AT11A_KS-District wise'!N86</f>
        <v>0</v>
      </c>
      <c r="AH79" s="474">
        <f>AT_28_RqmtKitchen!AB84+AT_28_RqmtKitchen!AD84+AT_28_RqmtKitchen!AE84</f>
        <v>0</v>
      </c>
      <c r="AI79" s="616">
        <f t="shared" si="27"/>
        <v>0</v>
      </c>
      <c r="AJ79" s="474">
        <f>'AT12_KD-New-Districtwise'!C85</f>
        <v>894</v>
      </c>
      <c r="AK79" s="474">
        <f>'AT12_KD-New-Districtwise'!E85</f>
        <v>883</v>
      </c>
      <c r="AL79" s="474">
        <f>'AT12_KD-New-Districtwise'!G85</f>
        <v>0</v>
      </c>
      <c r="AM79" s="474">
        <f>'AT12_KD-New-Districtwise'!M85</f>
        <v>0</v>
      </c>
      <c r="AN79" s="617">
        <f>AT_29KD!S85</f>
        <v>0</v>
      </c>
      <c r="AO79" s="476">
        <f>AT_29KD!T85</f>
        <v>0</v>
      </c>
      <c r="AP79" s="474">
        <f>'AT12A_KD-Replace-Districtwise'!C85</f>
        <v>833</v>
      </c>
      <c r="AQ79" s="474">
        <f>'AT12A_KD-Replace-Districtwise'!E85</f>
        <v>833</v>
      </c>
      <c r="AR79" s="474">
        <f>'AT12A_KD-Replace-Districtwise'!G85</f>
        <v>0</v>
      </c>
      <c r="AS79" s="474">
        <f>'AT12A_KD-Replace-Districtwise'!M85</f>
        <v>0</v>
      </c>
      <c r="AT79" s="617">
        <f>AT_29A_KD!S85</f>
        <v>285</v>
      </c>
      <c r="AU79" s="476">
        <f>AT_29A_KD!T85</f>
        <v>25.2</v>
      </c>
    </row>
    <row r="80" spans="1:47">
      <c r="A80" s="466"/>
      <c r="B80" s="467"/>
    </row>
  </sheetData>
  <mergeCells count="34">
    <mergeCell ref="AD1:AI1"/>
    <mergeCell ref="C1:N1"/>
    <mergeCell ref="O1:W1"/>
    <mergeCell ref="X1:AC1"/>
    <mergeCell ref="X2:Z2"/>
    <mergeCell ref="AA2:AC2"/>
    <mergeCell ref="C2:F2"/>
    <mergeCell ref="G2:J2"/>
    <mergeCell ref="K2:N2"/>
    <mergeCell ref="O2:Q2"/>
    <mergeCell ref="R2:T2"/>
    <mergeCell ref="U2:W2"/>
    <mergeCell ref="AO2:AO3"/>
    <mergeCell ref="AD2:AD3"/>
    <mergeCell ref="AE2:AE3"/>
    <mergeCell ref="AF2:AF3"/>
    <mergeCell ref="AH2:AH3"/>
    <mergeCell ref="AI2:AI3"/>
    <mergeCell ref="B1:B3"/>
    <mergeCell ref="A1:A3"/>
    <mergeCell ref="AG2:AG3"/>
    <mergeCell ref="AM2:AM3"/>
    <mergeCell ref="AS2:AS3"/>
    <mergeCell ref="AP1:AU1"/>
    <mergeCell ref="AP2:AP3"/>
    <mergeCell ref="AQ2:AQ3"/>
    <mergeCell ref="AR2:AR3"/>
    <mergeCell ref="AT2:AT3"/>
    <mergeCell ref="AU2:AU3"/>
    <mergeCell ref="AJ1:AO1"/>
    <mergeCell ref="AJ2:AJ3"/>
    <mergeCell ref="AK2:AK3"/>
    <mergeCell ref="AL2:AL3"/>
    <mergeCell ref="AN2:AN3"/>
  </mergeCells>
  <printOptions horizontalCentered="1"/>
  <pageMargins left="0.19685039370078741" right="0.19685039370078741" top="0.39370078740157483" bottom="0.39370078740157483" header="0.19685039370078741" footer="0.19685039370078741"/>
  <pageSetup scale="70" orientation="portrait" horizontalDpi="1200" verticalDpi="1200" r:id="rId1"/>
  <colBreaks count="4" manualBreakCount="4">
    <brk id="14" max="1048575" man="1"/>
    <brk id="23" max="1048575" man="1"/>
    <brk id="29" max="1048575" man="1"/>
    <brk id="35" max="1048575" man="1"/>
  </colBreaks>
</worksheet>
</file>

<file path=xl/worksheets/sheet7.xml><?xml version="1.0" encoding="utf-8"?>
<worksheet xmlns="http://schemas.openxmlformats.org/spreadsheetml/2006/main" xmlns:r="http://schemas.openxmlformats.org/officeDocument/2006/relationships">
  <sheetPr>
    <tabColor rgb="FF00B050"/>
    <outlinePr summaryBelow="0" summaryRight="0"/>
    <pageSetUpPr fitToPage="1"/>
  </sheetPr>
  <dimension ref="A1:Z93"/>
  <sheetViews>
    <sheetView view="pageBreakPreview" zoomScaleSheetLayoutView="100" workbookViewId="0">
      <pane xSplit="2" ySplit="9" topLeftCell="C24" activePane="bottomRight" state="frozen"/>
      <selection activeCell="D42" sqref="D42:F43"/>
      <selection pane="topRight" activeCell="D42" sqref="D42:F43"/>
      <selection pane="bottomLeft" activeCell="D42" sqref="D42:F43"/>
      <selection pane="bottomRight" activeCell="C85" sqref="C85:G85"/>
    </sheetView>
  </sheetViews>
  <sheetFormatPr defaultColWidth="14.42578125" defaultRowHeight="15.75" customHeight="1"/>
  <cols>
    <col min="1" max="1" width="6.42578125" style="279" customWidth="1"/>
    <col min="2" max="2" width="21.7109375" style="279" bestFit="1" customWidth="1"/>
    <col min="3" max="3" width="5.7109375" style="279" bestFit="1" customWidth="1"/>
    <col min="4" max="5" width="8.140625" style="279" bestFit="1" customWidth="1"/>
    <col min="6" max="6" width="4.7109375" style="279" bestFit="1" customWidth="1"/>
    <col min="7" max="7" width="11.42578125" style="279" customWidth="1"/>
    <col min="8" max="8" width="11.7109375" style="279" bestFit="1" customWidth="1"/>
    <col min="9" max="9" width="5.7109375" style="279" bestFit="1" customWidth="1"/>
    <col min="10" max="11" width="8.140625" style="279" bestFit="1" customWidth="1"/>
    <col min="12" max="12" width="4.7109375" style="279" bestFit="1" customWidth="1"/>
    <col min="13" max="13" width="10.7109375" style="279" customWidth="1"/>
    <col min="14" max="14" width="13.42578125" style="279" customWidth="1"/>
    <col min="15" max="15" width="9.140625" style="279" customWidth="1"/>
    <col min="16" max="16" width="22.140625" style="279" customWidth="1"/>
    <col min="17" max="16384" width="14.42578125" style="279"/>
  </cols>
  <sheetData>
    <row r="1" spans="1:26" ht="12.75">
      <c r="A1" s="277"/>
      <c r="B1" s="277"/>
      <c r="C1" s="277"/>
      <c r="D1" s="277"/>
      <c r="E1" s="680"/>
      <c r="F1" s="680"/>
      <c r="G1" s="680"/>
      <c r="H1" s="680"/>
      <c r="I1" s="680"/>
      <c r="J1" s="680"/>
      <c r="K1" s="680"/>
      <c r="L1" s="277"/>
      <c r="M1" s="277"/>
      <c r="N1" s="277"/>
      <c r="O1" s="277"/>
      <c r="P1" s="278" t="s">
        <v>180</v>
      </c>
    </row>
    <row r="2" spans="1:26" ht="12.75">
      <c r="A2" s="701" t="str">
        <f>'AT-1'!A2</f>
        <v>[Mid Day Meal Scheme, U.P.]</v>
      </c>
      <c r="B2" s="680"/>
      <c r="C2" s="680"/>
      <c r="D2" s="680"/>
      <c r="E2" s="680"/>
      <c r="F2" s="680"/>
      <c r="G2" s="680"/>
      <c r="H2" s="680"/>
      <c r="I2" s="680"/>
      <c r="J2" s="680"/>
      <c r="K2" s="680"/>
      <c r="L2" s="680"/>
      <c r="M2" s="680"/>
      <c r="N2" s="680"/>
      <c r="O2" s="680"/>
      <c r="P2" s="680"/>
    </row>
    <row r="3" spans="1:26" ht="23.25">
      <c r="A3" s="704" t="str">
        <f>'AT-1'!A3</f>
        <v>Annual Work Plan and Budget 2019-20</v>
      </c>
      <c r="B3" s="680"/>
      <c r="C3" s="680"/>
      <c r="D3" s="680"/>
      <c r="E3" s="680"/>
      <c r="F3" s="680"/>
      <c r="G3" s="680"/>
      <c r="H3" s="680"/>
      <c r="I3" s="680"/>
      <c r="J3" s="680"/>
      <c r="K3" s="680"/>
      <c r="L3" s="680"/>
      <c r="M3" s="680"/>
      <c r="N3" s="680"/>
      <c r="O3" s="680"/>
      <c r="P3" s="680"/>
    </row>
    <row r="4" spans="1:26" ht="12.75">
      <c r="A4" s="705" t="s">
        <v>929</v>
      </c>
      <c r="B4" s="680"/>
      <c r="C4" s="680"/>
      <c r="D4" s="680"/>
      <c r="E4" s="680"/>
      <c r="F4" s="680"/>
      <c r="G4" s="680"/>
      <c r="H4" s="680"/>
      <c r="I4" s="680"/>
      <c r="J4" s="680"/>
      <c r="K4" s="680"/>
      <c r="L4" s="680"/>
      <c r="M4" s="680"/>
      <c r="N4" s="680"/>
      <c r="O4" s="680"/>
      <c r="P4" s="680"/>
    </row>
    <row r="5" spans="1:26" ht="12.75">
      <c r="A5" s="298" t="str">
        <f>'AT-1'!A5</f>
        <v>State: UTTAR PRADESH</v>
      </c>
      <c r="B5" s="277"/>
      <c r="C5" s="277"/>
      <c r="D5" s="477"/>
      <c r="E5" s="477"/>
      <c r="F5" s="477"/>
      <c r="G5" s="477"/>
      <c r="H5" s="477"/>
      <c r="I5" s="277"/>
      <c r="J5" s="277"/>
      <c r="K5" s="277"/>
      <c r="L5" s="277"/>
      <c r="M5" s="277"/>
      <c r="N5" s="277"/>
      <c r="O5" s="277"/>
      <c r="P5" s="299" t="str">
        <f>AT_2A_fundflow!U5</f>
        <v>(For the Period 01.04.18 to 31.03.19)</v>
      </c>
    </row>
    <row r="6" spans="1:26" ht="15.75" customHeight="1">
      <c r="A6" s="691" t="s">
        <v>83</v>
      </c>
      <c r="B6" s="691" t="s">
        <v>90</v>
      </c>
      <c r="C6" s="693" t="s">
        <v>125</v>
      </c>
      <c r="D6" s="694"/>
      <c r="E6" s="694"/>
      <c r="F6" s="694"/>
      <c r="G6" s="694"/>
      <c r="H6" s="682"/>
      <c r="I6" s="693" t="s">
        <v>126</v>
      </c>
      <c r="J6" s="694"/>
      <c r="K6" s="694"/>
      <c r="L6" s="694"/>
      <c r="M6" s="694"/>
      <c r="N6" s="682"/>
      <c r="O6" s="691" t="s">
        <v>127</v>
      </c>
      <c r="P6" s="691" t="s">
        <v>128</v>
      </c>
      <c r="Q6" s="284"/>
      <c r="R6" s="284"/>
      <c r="S6" s="284"/>
      <c r="T6" s="284"/>
      <c r="U6" s="284"/>
      <c r="V6" s="284"/>
      <c r="W6" s="284"/>
      <c r="X6" s="284"/>
      <c r="Y6" s="284"/>
      <c r="Z6" s="284"/>
    </row>
    <row r="7" spans="1:26" ht="50.25" customHeight="1">
      <c r="A7" s="692"/>
      <c r="B7" s="692"/>
      <c r="C7" s="285" t="s">
        <v>129</v>
      </c>
      <c r="D7" s="285" t="s">
        <v>130</v>
      </c>
      <c r="E7" s="285" t="s">
        <v>131</v>
      </c>
      <c r="F7" s="300" t="s">
        <v>105</v>
      </c>
      <c r="G7" s="285" t="s">
        <v>133</v>
      </c>
      <c r="H7" s="285" t="s">
        <v>134</v>
      </c>
      <c r="I7" s="285" t="s">
        <v>129</v>
      </c>
      <c r="J7" s="285" t="s">
        <v>130</v>
      </c>
      <c r="K7" s="285" t="s">
        <v>131</v>
      </c>
      <c r="L7" s="300" t="s">
        <v>105</v>
      </c>
      <c r="M7" s="285" t="s">
        <v>133</v>
      </c>
      <c r="N7" s="285" t="s">
        <v>135</v>
      </c>
      <c r="O7" s="692"/>
      <c r="P7" s="692"/>
      <c r="Q7" s="284"/>
      <c r="R7" s="284"/>
      <c r="S7" s="284"/>
      <c r="T7" s="284"/>
      <c r="U7" s="284"/>
      <c r="V7" s="284"/>
      <c r="W7" s="284"/>
      <c r="X7" s="284"/>
      <c r="Y7" s="284"/>
      <c r="Z7" s="284"/>
    </row>
    <row r="8" spans="1:26" ht="15.75" customHeight="1">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c r="Q8" s="284"/>
      <c r="R8" s="284"/>
      <c r="S8" s="284"/>
      <c r="T8" s="284"/>
      <c r="U8" s="284"/>
      <c r="V8" s="284"/>
      <c r="W8" s="284"/>
      <c r="X8" s="284"/>
      <c r="Y8" s="284"/>
      <c r="Z8" s="284"/>
    </row>
    <row r="9" spans="1:26" s="288" customFormat="1" ht="12.75">
      <c r="A9" s="289"/>
      <c r="B9" s="289" t="s">
        <v>27</v>
      </c>
      <c r="C9" s="289">
        <f t="shared" ref="C9:O9" si="0">SUM(C10:C84)</f>
        <v>124</v>
      </c>
      <c r="D9" s="289">
        <f t="shared" si="0"/>
        <v>72</v>
      </c>
      <c r="E9" s="289">
        <f t="shared" si="0"/>
        <v>672</v>
      </c>
      <c r="F9" s="289">
        <f t="shared" si="0"/>
        <v>0</v>
      </c>
      <c r="G9" s="289">
        <f t="shared" si="0"/>
        <v>437</v>
      </c>
      <c r="H9" s="289">
        <f t="shared" si="0"/>
        <v>1305</v>
      </c>
      <c r="I9" s="289">
        <f t="shared" si="0"/>
        <v>120</v>
      </c>
      <c r="J9" s="289">
        <f t="shared" si="0"/>
        <v>69</v>
      </c>
      <c r="K9" s="289">
        <f t="shared" si="0"/>
        <v>629</v>
      </c>
      <c r="L9" s="289">
        <f t="shared" si="0"/>
        <v>0</v>
      </c>
      <c r="M9" s="289">
        <f t="shared" si="0"/>
        <v>406</v>
      </c>
      <c r="N9" s="289">
        <f t="shared" si="0"/>
        <v>1224</v>
      </c>
      <c r="O9" s="289">
        <f t="shared" si="0"/>
        <v>81</v>
      </c>
      <c r="P9" s="289"/>
      <c r="Q9" s="197"/>
      <c r="R9" s="197"/>
      <c r="S9" s="197"/>
      <c r="T9" s="197"/>
      <c r="U9" s="197"/>
      <c r="V9" s="197"/>
      <c r="W9" s="197"/>
      <c r="X9" s="197"/>
      <c r="Y9" s="197"/>
      <c r="Z9" s="197"/>
    </row>
    <row r="10" spans="1:26" s="288" customFormat="1" ht="25.5">
      <c r="A10" s="290">
        <f>AT3A_Schools_PS!A10</f>
        <v>1</v>
      </c>
      <c r="B10" s="290" t="str">
        <f>AT3A_Schools_PS!B10</f>
        <v>01-AGRA</v>
      </c>
      <c r="C10" s="290">
        <v>2</v>
      </c>
      <c r="D10" s="290">
        <v>1</v>
      </c>
      <c r="E10" s="290">
        <v>51</v>
      </c>
      <c r="F10" s="290"/>
      <c r="G10" s="290">
        <v>0</v>
      </c>
      <c r="H10" s="289">
        <f t="shared" ref="H10:H84" si="1">SUM(C10:G10)</f>
        <v>54</v>
      </c>
      <c r="I10" s="290">
        <v>2</v>
      </c>
      <c r="J10" s="290">
        <v>1</v>
      </c>
      <c r="K10" s="290">
        <v>15</v>
      </c>
      <c r="L10" s="290"/>
      <c r="M10" s="290">
        <v>0</v>
      </c>
      <c r="N10" s="289">
        <v>18</v>
      </c>
      <c r="O10" s="289">
        <f t="shared" ref="O10:O84" si="2">H10-N10</f>
        <v>36</v>
      </c>
      <c r="P10" s="297" t="s">
        <v>1302</v>
      </c>
    </row>
    <row r="11" spans="1:26" s="288" customFormat="1" ht="12.75">
      <c r="A11" s="290">
        <f>AT3A_Schools_PS!A11</f>
        <v>2</v>
      </c>
      <c r="B11" s="290" t="str">
        <f>AT3A_Schools_PS!B11</f>
        <v>02-ALIGARH</v>
      </c>
      <c r="C11" s="290">
        <v>2</v>
      </c>
      <c r="D11" s="290">
        <v>0</v>
      </c>
      <c r="E11" s="290">
        <v>10</v>
      </c>
      <c r="F11" s="290"/>
      <c r="G11" s="290">
        <v>4</v>
      </c>
      <c r="H11" s="289">
        <f t="shared" si="1"/>
        <v>16</v>
      </c>
      <c r="I11" s="290">
        <v>2</v>
      </c>
      <c r="J11" s="290">
        <v>0</v>
      </c>
      <c r="K11" s="290">
        <v>10</v>
      </c>
      <c r="L11" s="290"/>
      <c r="M11" s="290">
        <v>4</v>
      </c>
      <c r="N11" s="289">
        <v>16</v>
      </c>
      <c r="O11" s="289">
        <f t="shared" si="2"/>
        <v>0</v>
      </c>
      <c r="P11" s="297"/>
    </row>
    <row r="12" spans="1:26" s="288" customFormat="1" ht="38.25">
      <c r="A12" s="290">
        <f>AT3A_Schools_PS!A12</f>
        <v>3</v>
      </c>
      <c r="B12" s="290" t="str">
        <f>AT3A_Schools_PS!B12</f>
        <v>03-ALLAHABAD</v>
      </c>
      <c r="C12" s="290">
        <v>3</v>
      </c>
      <c r="D12" s="290">
        <v>1</v>
      </c>
      <c r="E12" s="290">
        <v>43</v>
      </c>
      <c r="F12" s="290"/>
      <c r="G12" s="290">
        <v>43</v>
      </c>
      <c r="H12" s="289">
        <f t="shared" si="1"/>
        <v>90</v>
      </c>
      <c r="I12" s="290">
        <v>3</v>
      </c>
      <c r="J12" s="290">
        <v>1</v>
      </c>
      <c r="K12" s="290">
        <v>38</v>
      </c>
      <c r="L12" s="290"/>
      <c r="M12" s="290">
        <v>33</v>
      </c>
      <c r="N12" s="289">
        <v>75</v>
      </c>
      <c r="O12" s="289">
        <f t="shared" si="2"/>
        <v>15</v>
      </c>
      <c r="P12" s="297" t="s">
        <v>1303</v>
      </c>
    </row>
    <row r="13" spans="1:26" s="288" customFormat="1" ht="12.75">
      <c r="A13" s="290">
        <f>AT3A_Schools_PS!A13</f>
        <v>4</v>
      </c>
      <c r="B13" s="290" t="str">
        <f>AT3A_Schools_PS!B13</f>
        <v>04-AMBEDKAR NAGAR</v>
      </c>
      <c r="C13" s="290">
        <v>2</v>
      </c>
      <c r="D13" s="290">
        <v>0</v>
      </c>
      <c r="E13" s="290">
        <v>3</v>
      </c>
      <c r="F13" s="290"/>
      <c r="G13" s="290">
        <v>12</v>
      </c>
      <c r="H13" s="289">
        <f t="shared" si="1"/>
        <v>17</v>
      </c>
      <c r="I13" s="290">
        <v>2</v>
      </c>
      <c r="J13" s="290">
        <v>0</v>
      </c>
      <c r="K13" s="290">
        <v>3</v>
      </c>
      <c r="L13" s="290"/>
      <c r="M13" s="290">
        <v>12</v>
      </c>
      <c r="N13" s="289">
        <v>17</v>
      </c>
      <c r="O13" s="289">
        <f t="shared" si="2"/>
        <v>0</v>
      </c>
      <c r="P13" s="297"/>
    </row>
    <row r="14" spans="1:26" s="288" customFormat="1" ht="12.75">
      <c r="A14" s="290">
        <f>AT3A_Schools_PS!A14</f>
        <v>5</v>
      </c>
      <c r="B14" s="290" t="str">
        <f>AT3A_Schools_PS!B14</f>
        <v>05-AURAIYA</v>
      </c>
      <c r="C14" s="290">
        <v>4</v>
      </c>
      <c r="D14" s="290">
        <v>0</v>
      </c>
      <c r="E14" s="290">
        <v>10</v>
      </c>
      <c r="F14" s="290"/>
      <c r="G14" s="290">
        <v>0</v>
      </c>
      <c r="H14" s="289">
        <f t="shared" si="1"/>
        <v>14</v>
      </c>
      <c r="I14" s="290">
        <v>4</v>
      </c>
      <c r="J14" s="290">
        <v>0</v>
      </c>
      <c r="K14" s="290">
        <v>10</v>
      </c>
      <c r="L14" s="290"/>
      <c r="M14" s="290">
        <v>0</v>
      </c>
      <c r="N14" s="289">
        <v>14</v>
      </c>
      <c r="O14" s="289">
        <f t="shared" si="2"/>
        <v>0</v>
      </c>
      <c r="P14" s="297"/>
    </row>
    <row r="15" spans="1:26" s="288" customFormat="1" ht="12.75">
      <c r="A15" s="290">
        <f>AT3A_Schools_PS!A15</f>
        <v>6</v>
      </c>
      <c r="B15" s="290" t="str">
        <f>AT3A_Schools_PS!B15</f>
        <v>06-AZAMGARH</v>
      </c>
      <c r="C15" s="290">
        <v>3</v>
      </c>
      <c r="D15" s="290">
        <v>1</v>
      </c>
      <c r="E15" s="290">
        <v>7</v>
      </c>
      <c r="F15" s="290"/>
      <c r="G15" s="290">
        <v>0</v>
      </c>
      <c r="H15" s="289">
        <f t="shared" si="1"/>
        <v>11</v>
      </c>
      <c r="I15" s="290">
        <v>2</v>
      </c>
      <c r="J15" s="290">
        <v>1</v>
      </c>
      <c r="K15" s="290">
        <v>7</v>
      </c>
      <c r="L15" s="290"/>
      <c r="M15" s="290">
        <v>0</v>
      </c>
      <c r="N15" s="289">
        <v>10</v>
      </c>
      <c r="O15" s="289">
        <f t="shared" si="2"/>
        <v>1</v>
      </c>
      <c r="P15" s="297" t="s">
        <v>1304</v>
      </c>
    </row>
    <row r="16" spans="1:26" s="288" customFormat="1" ht="12.75">
      <c r="A16" s="290">
        <f>AT3A_Schools_PS!A16</f>
        <v>7</v>
      </c>
      <c r="B16" s="290" t="str">
        <f>AT3A_Schools_PS!B16</f>
        <v>07-BADAUN</v>
      </c>
      <c r="C16" s="290">
        <v>0</v>
      </c>
      <c r="D16" s="290">
        <v>0</v>
      </c>
      <c r="E16" s="290">
        <v>11</v>
      </c>
      <c r="F16" s="290"/>
      <c r="G16" s="290">
        <v>2</v>
      </c>
      <c r="H16" s="289">
        <f t="shared" si="1"/>
        <v>13</v>
      </c>
      <c r="I16" s="290">
        <v>0</v>
      </c>
      <c r="J16" s="290">
        <v>0</v>
      </c>
      <c r="K16" s="290">
        <v>11</v>
      </c>
      <c r="L16" s="290"/>
      <c r="M16" s="290">
        <v>2</v>
      </c>
      <c r="N16" s="289">
        <v>13</v>
      </c>
      <c r="O16" s="289">
        <f t="shared" si="2"/>
        <v>0</v>
      </c>
      <c r="P16" s="297"/>
    </row>
    <row r="17" spans="1:16" s="288" customFormat="1" ht="12.75">
      <c r="A17" s="290">
        <f>AT3A_Schools_PS!A17</f>
        <v>8</v>
      </c>
      <c r="B17" s="290" t="str">
        <f>AT3A_Schools_PS!B17</f>
        <v>08-BAGHPAT</v>
      </c>
      <c r="C17" s="290">
        <v>1</v>
      </c>
      <c r="D17" s="290">
        <v>9</v>
      </c>
      <c r="E17" s="290">
        <v>0</v>
      </c>
      <c r="F17" s="290"/>
      <c r="G17" s="290">
        <v>0</v>
      </c>
      <c r="H17" s="289">
        <f t="shared" si="1"/>
        <v>10</v>
      </c>
      <c r="I17" s="290">
        <v>1</v>
      </c>
      <c r="J17" s="290">
        <v>9</v>
      </c>
      <c r="K17" s="290">
        <v>0</v>
      </c>
      <c r="L17" s="290"/>
      <c r="M17" s="290">
        <v>0</v>
      </c>
      <c r="N17" s="289">
        <v>10</v>
      </c>
      <c r="O17" s="289">
        <f t="shared" si="2"/>
        <v>0</v>
      </c>
      <c r="P17" s="297"/>
    </row>
    <row r="18" spans="1:16" s="288" customFormat="1" ht="12.75">
      <c r="A18" s="290">
        <f>AT3A_Schools_PS!A18</f>
        <v>9</v>
      </c>
      <c r="B18" s="290" t="str">
        <f>AT3A_Schools_PS!B18</f>
        <v>09-BAHRAICH</v>
      </c>
      <c r="C18" s="290">
        <v>1</v>
      </c>
      <c r="D18" s="290">
        <v>0</v>
      </c>
      <c r="E18" s="290">
        <v>4</v>
      </c>
      <c r="F18" s="290"/>
      <c r="G18" s="290">
        <v>11</v>
      </c>
      <c r="H18" s="289">
        <f t="shared" si="1"/>
        <v>16</v>
      </c>
      <c r="I18" s="290">
        <v>1</v>
      </c>
      <c r="J18" s="290">
        <v>0</v>
      </c>
      <c r="K18" s="290">
        <v>4</v>
      </c>
      <c r="L18" s="290"/>
      <c r="M18" s="290">
        <v>11</v>
      </c>
      <c r="N18" s="289">
        <v>16</v>
      </c>
      <c r="O18" s="289">
        <f t="shared" si="2"/>
        <v>0</v>
      </c>
      <c r="P18" s="297"/>
    </row>
    <row r="19" spans="1:16" s="288" customFormat="1" ht="12.75">
      <c r="A19" s="290">
        <f>AT3A_Schools_PS!A19</f>
        <v>10</v>
      </c>
      <c r="B19" s="290" t="str">
        <f>AT3A_Schools_PS!B19</f>
        <v>10-BALLIA</v>
      </c>
      <c r="C19" s="290">
        <v>0</v>
      </c>
      <c r="D19" s="290">
        <v>0</v>
      </c>
      <c r="E19" s="290">
        <v>0</v>
      </c>
      <c r="F19" s="290"/>
      <c r="G19" s="290">
        <v>0</v>
      </c>
      <c r="H19" s="289">
        <f t="shared" si="1"/>
        <v>0</v>
      </c>
      <c r="I19" s="290">
        <v>0</v>
      </c>
      <c r="J19" s="290">
        <v>0</v>
      </c>
      <c r="K19" s="290">
        <v>0</v>
      </c>
      <c r="L19" s="290"/>
      <c r="M19" s="290">
        <v>0</v>
      </c>
      <c r="N19" s="289">
        <v>0</v>
      </c>
      <c r="O19" s="289">
        <f t="shared" si="2"/>
        <v>0</v>
      </c>
      <c r="P19" s="297"/>
    </row>
    <row r="20" spans="1:16" s="288" customFormat="1" ht="12.75">
      <c r="A20" s="290">
        <f>AT3A_Schools_PS!A20</f>
        <v>11</v>
      </c>
      <c r="B20" s="290" t="str">
        <f>AT3A_Schools_PS!B20</f>
        <v>11-BALRAMPUR</v>
      </c>
      <c r="C20" s="290">
        <v>0</v>
      </c>
      <c r="D20" s="290">
        <v>0</v>
      </c>
      <c r="E20" s="290">
        <v>3</v>
      </c>
      <c r="F20" s="290"/>
      <c r="G20" s="290">
        <v>25</v>
      </c>
      <c r="H20" s="289">
        <f t="shared" si="1"/>
        <v>28</v>
      </c>
      <c r="I20" s="290">
        <v>0</v>
      </c>
      <c r="J20" s="290">
        <v>0</v>
      </c>
      <c r="K20" s="290">
        <v>3</v>
      </c>
      <c r="L20" s="290"/>
      <c r="M20" s="290">
        <v>25</v>
      </c>
      <c r="N20" s="289">
        <v>28</v>
      </c>
      <c r="O20" s="289">
        <f t="shared" si="2"/>
        <v>0</v>
      </c>
      <c r="P20" s="297"/>
    </row>
    <row r="21" spans="1:16" s="288" customFormat="1" ht="12.75">
      <c r="A21" s="290">
        <f>AT3A_Schools_PS!A21</f>
        <v>12</v>
      </c>
      <c r="B21" s="290" t="str">
        <f>AT3A_Schools_PS!B21</f>
        <v>12-BANDA</v>
      </c>
      <c r="C21" s="290">
        <v>1</v>
      </c>
      <c r="D21" s="290">
        <v>0</v>
      </c>
      <c r="E21" s="290">
        <v>3</v>
      </c>
      <c r="F21" s="290"/>
      <c r="G21" s="290">
        <v>0</v>
      </c>
      <c r="H21" s="289">
        <f t="shared" si="1"/>
        <v>4</v>
      </c>
      <c r="I21" s="290">
        <v>1</v>
      </c>
      <c r="J21" s="290">
        <v>0</v>
      </c>
      <c r="K21" s="290">
        <v>3</v>
      </c>
      <c r="L21" s="290"/>
      <c r="M21" s="290">
        <v>0</v>
      </c>
      <c r="N21" s="289">
        <v>4</v>
      </c>
      <c r="O21" s="289">
        <f t="shared" si="2"/>
        <v>0</v>
      </c>
      <c r="P21" s="297"/>
    </row>
    <row r="22" spans="1:16" s="288" customFormat="1" ht="12.75">
      <c r="A22" s="290">
        <f>AT3A_Schools_PS!A22</f>
        <v>13</v>
      </c>
      <c r="B22" s="290" t="str">
        <f>AT3A_Schools_PS!B22</f>
        <v>13-BARABANKI</v>
      </c>
      <c r="C22" s="290">
        <v>1</v>
      </c>
      <c r="D22" s="290">
        <v>0</v>
      </c>
      <c r="E22" s="290">
        <v>0</v>
      </c>
      <c r="F22" s="290"/>
      <c r="G22" s="290">
        <v>0</v>
      </c>
      <c r="H22" s="289">
        <f t="shared" si="1"/>
        <v>1</v>
      </c>
      <c r="I22" s="290">
        <v>1</v>
      </c>
      <c r="J22" s="290">
        <v>0</v>
      </c>
      <c r="K22" s="290">
        <v>0</v>
      </c>
      <c r="L22" s="290"/>
      <c r="M22" s="290">
        <v>0</v>
      </c>
      <c r="N22" s="289">
        <v>1</v>
      </c>
      <c r="O22" s="289">
        <f t="shared" si="2"/>
        <v>0</v>
      </c>
      <c r="P22" s="297"/>
    </row>
    <row r="23" spans="1:16" s="288" customFormat="1" ht="25.5">
      <c r="A23" s="290">
        <f>AT3A_Schools_PS!A23</f>
        <v>14</v>
      </c>
      <c r="B23" s="290" t="str">
        <f>AT3A_Schools_PS!B23</f>
        <v>14-BAREILY</v>
      </c>
      <c r="C23" s="290">
        <v>1</v>
      </c>
      <c r="D23" s="290">
        <v>0</v>
      </c>
      <c r="E23" s="290">
        <v>16</v>
      </c>
      <c r="F23" s="290"/>
      <c r="G23" s="290">
        <v>0</v>
      </c>
      <c r="H23" s="289">
        <f t="shared" si="1"/>
        <v>17</v>
      </c>
      <c r="I23" s="290">
        <v>0</v>
      </c>
      <c r="J23" s="290">
        <v>0</v>
      </c>
      <c r="K23" s="290">
        <v>16</v>
      </c>
      <c r="L23" s="290"/>
      <c r="M23" s="290">
        <v>0</v>
      </c>
      <c r="N23" s="289">
        <v>16</v>
      </c>
      <c r="O23" s="289">
        <f t="shared" si="2"/>
        <v>1</v>
      </c>
      <c r="P23" s="297" t="s">
        <v>1305</v>
      </c>
    </row>
    <row r="24" spans="1:16" s="288" customFormat="1" ht="12.75">
      <c r="A24" s="290">
        <f>AT3A_Schools_PS!A24</f>
        <v>15</v>
      </c>
      <c r="B24" s="290" t="str">
        <f>AT3A_Schools_PS!B24</f>
        <v>15-BASTI</v>
      </c>
      <c r="C24" s="290">
        <v>0</v>
      </c>
      <c r="D24" s="290">
        <v>0</v>
      </c>
      <c r="E24" s="290">
        <v>2</v>
      </c>
      <c r="F24" s="290"/>
      <c r="G24" s="290">
        <v>14</v>
      </c>
      <c r="H24" s="289">
        <f t="shared" si="1"/>
        <v>16</v>
      </c>
      <c r="I24" s="290">
        <v>0</v>
      </c>
      <c r="J24" s="290">
        <v>0</v>
      </c>
      <c r="K24" s="290">
        <v>2</v>
      </c>
      <c r="L24" s="290"/>
      <c r="M24" s="290">
        <v>14</v>
      </c>
      <c r="N24" s="289">
        <v>16</v>
      </c>
      <c r="O24" s="289">
        <f t="shared" si="2"/>
        <v>0</v>
      </c>
      <c r="P24" s="297"/>
    </row>
    <row r="25" spans="1:16" s="288" customFormat="1" ht="25.5">
      <c r="A25" s="290">
        <f>AT3A_Schools_PS!A25</f>
        <v>16</v>
      </c>
      <c r="B25" s="290" t="str">
        <f>AT3A_Schools_PS!B25</f>
        <v>16-BHADOHI</v>
      </c>
      <c r="C25" s="290">
        <v>0</v>
      </c>
      <c r="D25" s="290">
        <v>1</v>
      </c>
      <c r="E25" s="290">
        <v>2</v>
      </c>
      <c r="F25" s="290"/>
      <c r="G25" s="290">
        <v>5</v>
      </c>
      <c r="H25" s="289">
        <f t="shared" si="1"/>
        <v>8</v>
      </c>
      <c r="I25" s="290">
        <v>0</v>
      </c>
      <c r="J25" s="290">
        <v>1</v>
      </c>
      <c r="K25" s="290">
        <v>2</v>
      </c>
      <c r="L25" s="290"/>
      <c r="M25" s="290">
        <v>0</v>
      </c>
      <c r="N25" s="289">
        <v>3</v>
      </c>
      <c r="O25" s="289">
        <f t="shared" si="2"/>
        <v>5</v>
      </c>
      <c r="P25" s="297" t="s">
        <v>1269</v>
      </c>
    </row>
    <row r="26" spans="1:16" s="288" customFormat="1" ht="12.75">
      <c r="A26" s="290">
        <f>AT3A_Schools_PS!A26</f>
        <v>17</v>
      </c>
      <c r="B26" s="290" t="str">
        <f>AT3A_Schools_PS!B26</f>
        <v>17-BIJNOUR</v>
      </c>
      <c r="C26" s="290">
        <v>20</v>
      </c>
      <c r="D26" s="290">
        <v>0</v>
      </c>
      <c r="E26" s="290">
        <v>1</v>
      </c>
      <c r="F26" s="290"/>
      <c r="G26" s="290">
        <v>0</v>
      </c>
      <c r="H26" s="289">
        <f t="shared" si="1"/>
        <v>21</v>
      </c>
      <c r="I26" s="290">
        <v>20</v>
      </c>
      <c r="J26" s="290">
        <v>0</v>
      </c>
      <c r="K26" s="290">
        <v>1</v>
      </c>
      <c r="L26" s="290"/>
      <c r="M26" s="290">
        <v>0</v>
      </c>
      <c r="N26" s="289">
        <v>21</v>
      </c>
      <c r="O26" s="289">
        <f t="shared" si="2"/>
        <v>0</v>
      </c>
      <c r="P26" s="297"/>
    </row>
    <row r="27" spans="1:16" s="288" customFormat="1" ht="12.75">
      <c r="A27" s="290">
        <f>AT3A_Schools_PS!A27</f>
        <v>18</v>
      </c>
      <c r="B27" s="290" t="str">
        <f>AT3A_Schools_PS!B27</f>
        <v>18-BULANDSHAHAR</v>
      </c>
      <c r="C27" s="290">
        <v>0</v>
      </c>
      <c r="D27" s="290">
        <v>0</v>
      </c>
      <c r="E27" s="290">
        <v>13</v>
      </c>
      <c r="F27" s="290"/>
      <c r="G27" s="290">
        <v>0</v>
      </c>
      <c r="H27" s="289">
        <f t="shared" si="1"/>
        <v>13</v>
      </c>
      <c r="I27" s="290">
        <v>0</v>
      </c>
      <c r="J27" s="290">
        <v>0</v>
      </c>
      <c r="K27" s="290">
        <v>13</v>
      </c>
      <c r="L27" s="290"/>
      <c r="M27" s="290">
        <v>0</v>
      </c>
      <c r="N27" s="289">
        <v>13</v>
      </c>
      <c r="O27" s="289">
        <f t="shared" si="2"/>
        <v>0</v>
      </c>
      <c r="P27" s="297"/>
    </row>
    <row r="28" spans="1:16" s="288" customFormat="1" ht="12.75">
      <c r="A28" s="290">
        <f>AT3A_Schools_PS!A28</f>
        <v>19</v>
      </c>
      <c r="B28" s="290" t="str">
        <f>AT3A_Schools_PS!B28</f>
        <v>19-CHANDAULI</v>
      </c>
      <c r="C28" s="290">
        <v>0</v>
      </c>
      <c r="D28" s="290">
        <v>0</v>
      </c>
      <c r="E28" s="290">
        <v>2</v>
      </c>
      <c r="F28" s="290"/>
      <c r="G28" s="290">
        <v>2</v>
      </c>
      <c r="H28" s="289">
        <f t="shared" si="1"/>
        <v>4</v>
      </c>
      <c r="I28" s="290">
        <v>0</v>
      </c>
      <c r="J28" s="290">
        <v>0</v>
      </c>
      <c r="K28" s="290">
        <v>2</v>
      </c>
      <c r="L28" s="290"/>
      <c r="M28" s="290">
        <v>2</v>
      </c>
      <c r="N28" s="289">
        <v>4</v>
      </c>
      <c r="O28" s="289">
        <f t="shared" si="2"/>
        <v>0</v>
      </c>
      <c r="P28" s="297"/>
    </row>
    <row r="29" spans="1:16" s="288" customFormat="1" ht="12.75">
      <c r="A29" s="290">
        <f>AT3A_Schools_PS!A29</f>
        <v>20</v>
      </c>
      <c r="B29" s="290" t="str">
        <f>AT3A_Schools_PS!B29</f>
        <v>20-CHITRAKOOT</v>
      </c>
      <c r="C29" s="290">
        <v>2</v>
      </c>
      <c r="D29" s="290">
        <v>2</v>
      </c>
      <c r="E29" s="290">
        <v>0</v>
      </c>
      <c r="F29" s="290"/>
      <c r="G29" s="290">
        <v>0</v>
      </c>
      <c r="H29" s="289">
        <f t="shared" si="1"/>
        <v>4</v>
      </c>
      <c r="I29" s="290">
        <v>2</v>
      </c>
      <c r="J29" s="290">
        <v>2</v>
      </c>
      <c r="K29" s="290">
        <v>0</v>
      </c>
      <c r="L29" s="290"/>
      <c r="M29" s="290">
        <v>0</v>
      </c>
      <c r="N29" s="289">
        <v>4</v>
      </c>
      <c r="O29" s="289">
        <f t="shared" si="2"/>
        <v>0</v>
      </c>
      <c r="P29" s="297"/>
    </row>
    <row r="30" spans="1:16" s="288" customFormat="1" ht="12.75">
      <c r="A30" s="290">
        <f>AT3A_Schools_PS!A30</f>
        <v>21</v>
      </c>
      <c r="B30" s="290" t="str">
        <f>AT3A_Schools_PS!B30</f>
        <v>21-AMETHI</v>
      </c>
      <c r="C30" s="290">
        <v>0</v>
      </c>
      <c r="D30" s="290">
        <v>0</v>
      </c>
      <c r="E30" s="290">
        <v>0</v>
      </c>
      <c r="F30" s="290"/>
      <c r="G30" s="290">
        <v>0</v>
      </c>
      <c r="H30" s="289">
        <f t="shared" si="1"/>
        <v>0</v>
      </c>
      <c r="I30" s="290">
        <v>0</v>
      </c>
      <c r="J30" s="290">
        <v>0</v>
      </c>
      <c r="K30" s="290">
        <v>0</v>
      </c>
      <c r="L30" s="290"/>
      <c r="M30" s="290">
        <v>0</v>
      </c>
      <c r="N30" s="289">
        <v>0</v>
      </c>
      <c r="O30" s="289">
        <f t="shared" si="2"/>
        <v>0</v>
      </c>
      <c r="P30" s="297"/>
    </row>
    <row r="31" spans="1:16" s="288" customFormat="1" ht="12.75">
      <c r="A31" s="290">
        <f>AT3A_Schools_PS!A31</f>
        <v>22</v>
      </c>
      <c r="B31" s="290" t="str">
        <f>AT3A_Schools_PS!B31</f>
        <v>22-DEORIA</v>
      </c>
      <c r="C31" s="290">
        <v>0</v>
      </c>
      <c r="D31" s="290">
        <v>0</v>
      </c>
      <c r="E31" s="290">
        <v>24</v>
      </c>
      <c r="F31" s="290"/>
      <c r="G31" s="290">
        <v>17</v>
      </c>
      <c r="H31" s="289">
        <f t="shared" si="1"/>
        <v>41</v>
      </c>
      <c r="I31" s="290">
        <v>0</v>
      </c>
      <c r="J31" s="290">
        <v>0</v>
      </c>
      <c r="K31" s="290">
        <v>24</v>
      </c>
      <c r="L31" s="290"/>
      <c r="M31" s="290">
        <v>17</v>
      </c>
      <c r="N31" s="289">
        <v>41</v>
      </c>
      <c r="O31" s="289">
        <f t="shared" si="2"/>
        <v>0</v>
      </c>
      <c r="P31" s="297"/>
    </row>
    <row r="32" spans="1:16" s="288" customFormat="1" ht="12.75">
      <c r="A32" s="290">
        <f>AT3A_Schools_PS!A32</f>
        <v>23</v>
      </c>
      <c r="B32" s="290" t="str">
        <f>AT3A_Schools_PS!B32</f>
        <v>23-ETAH</v>
      </c>
      <c r="C32" s="290">
        <v>2</v>
      </c>
      <c r="D32" s="290">
        <v>2</v>
      </c>
      <c r="E32" s="290">
        <v>7</v>
      </c>
      <c r="F32" s="290"/>
      <c r="G32" s="290">
        <v>0</v>
      </c>
      <c r="H32" s="289">
        <f t="shared" si="1"/>
        <v>11</v>
      </c>
      <c r="I32" s="290">
        <v>2</v>
      </c>
      <c r="J32" s="290">
        <v>2</v>
      </c>
      <c r="K32" s="290">
        <v>7</v>
      </c>
      <c r="L32" s="290"/>
      <c r="M32" s="290">
        <v>0</v>
      </c>
      <c r="N32" s="289">
        <v>11</v>
      </c>
      <c r="O32" s="289">
        <f t="shared" si="2"/>
        <v>0</v>
      </c>
      <c r="P32" s="297"/>
    </row>
    <row r="33" spans="1:16" s="288" customFormat="1" ht="12.75">
      <c r="A33" s="290">
        <f>AT3A_Schools_PS!A33</f>
        <v>24</v>
      </c>
      <c r="B33" s="290" t="str">
        <f>AT3A_Schools_PS!B33</f>
        <v>24-FAIZABAD</v>
      </c>
      <c r="C33" s="290">
        <v>1</v>
      </c>
      <c r="D33" s="290">
        <v>1</v>
      </c>
      <c r="E33" s="290">
        <v>7</v>
      </c>
      <c r="F33" s="290"/>
      <c r="G33" s="290">
        <v>7</v>
      </c>
      <c r="H33" s="289">
        <f t="shared" si="1"/>
        <v>16</v>
      </c>
      <c r="I33" s="290">
        <v>1</v>
      </c>
      <c r="J33" s="290">
        <v>1</v>
      </c>
      <c r="K33" s="290">
        <v>7</v>
      </c>
      <c r="L33" s="290"/>
      <c r="M33" s="290">
        <v>7</v>
      </c>
      <c r="N33" s="289">
        <v>16</v>
      </c>
      <c r="O33" s="289">
        <f t="shared" si="2"/>
        <v>0</v>
      </c>
      <c r="P33" s="297"/>
    </row>
    <row r="34" spans="1:16" s="288" customFormat="1" ht="25.5">
      <c r="A34" s="290">
        <f>AT3A_Schools_PS!A34</f>
        <v>25</v>
      </c>
      <c r="B34" s="290" t="str">
        <f>AT3A_Schools_PS!B34</f>
        <v>25-FARRUKHABAD</v>
      </c>
      <c r="C34" s="290">
        <v>3</v>
      </c>
      <c r="D34" s="290">
        <v>1</v>
      </c>
      <c r="E34" s="290">
        <v>9</v>
      </c>
      <c r="F34" s="290"/>
      <c r="G34" s="290">
        <v>0</v>
      </c>
      <c r="H34" s="289">
        <f t="shared" si="1"/>
        <v>13</v>
      </c>
      <c r="I34" s="290">
        <v>2</v>
      </c>
      <c r="J34" s="290">
        <v>1</v>
      </c>
      <c r="K34" s="290">
        <v>9</v>
      </c>
      <c r="L34" s="290"/>
      <c r="M34" s="290">
        <v>0</v>
      </c>
      <c r="N34" s="289">
        <v>12</v>
      </c>
      <c r="O34" s="289">
        <f t="shared" si="2"/>
        <v>1</v>
      </c>
      <c r="P34" s="297" t="s">
        <v>1274</v>
      </c>
    </row>
    <row r="35" spans="1:16" s="288" customFormat="1" ht="12.75">
      <c r="A35" s="290">
        <f>AT3A_Schools_PS!A35</f>
        <v>26</v>
      </c>
      <c r="B35" s="290" t="str">
        <f>AT3A_Schools_PS!B35</f>
        <v>26-FATEHPUR</v>
      </c>
      <c r="C35" s="290">
        <v>3</v>
      </c>
      <c r="D35" s="290">
        <v>1</v>
      </c>
      <c r="E35" s="290">
        <v>2</v>
      </c>
      <c r="F35" s="290"/>
      <c r="G35" s="290">
        <v>6</v>
      </c>
      <c r="H35" s="289">
        <f t="shared" si="1"/>
        <v>12</v>
      </c>
      <c r="I35" s="290">
        <v>3</v>
      </c>
      <c r="J35" s="290">
        <v>1</v>
      </c>
      <c r="K35" s="290">
        <v>2</v>
      </c>
      <c r="L35" s="290"/>
      <c r="M35" s="290">
        <v>6</v>
      </c>
      <c r="N35" s="289">
        <v>12</v>
      </c>
      <c r="O35" s="289">
        <f t="shared" si="2"/>
        <v>0</v>
      </c>
      <c r="P35" s="297"/>
    </row>
    <row r="36" spans="1:16" s="288" customFormat="1" ht="38.25">
      <c r="A36" s="290">
        <f>AT3A_Schools_PS!A36</f>
        <v>27</v>
      </c>
      <c r="B36" s="290" t="str">
        <f>AT3A_Schools_PS!B36</f>
        <v>27-FIROZABAD</v>
      </c>
      <c r="C36" s="290">
        <v>2</v>
      </c>
      <c r="D36" s="290">
        <v>0</v>
      </c>
      <c r="E36" s="290">
        <v>16</v>
      </c>
      <c r="F36" s="290"/>
      <c r="G36" s="290">
        <v>0</v>
      </c>
      <c r="H36" s="289">
        <f t="shared" si="1"/>
        <v>18</v>
      </c>
      <c r="I36" s="290">
        <v>2</v>
      </c>
      <c r="J36" s="290">
        <v>0</v>
      </c>
      <c r="K36" s="290">
        <v>14</v>
      </c>
      <c r="L36" s="290"/>
      <c r="M36" s="290">
        <v>0</v>
      </c>
      <c r="N36" s="289">
        <v>16</v>
      </c>
      <c r="O36" s="289">
        <f t="shared" si="2"/>
        <v>2</v>
      </c>
      <c r="P36" s="297" t="s">
        <v>1306</v>
      </c>
    </row>
    <row r="37" spans="1:16" s="288" customFormat="1" ht="12.75">
      <c r="A37" s="290">
        <f>AT3A_Schools_PS!A37</f>
        <v>28</v>
      </c>
      <c r="B37" s="290" t="str">
        <f>AT3A_Schools_PS!B37</f>
        <v>28-G.B. NAGAR</v>
      </c>
      <c r="C37" s="290">
        <v>1</v>
      </c>
      <c r="D37" s="290">
        <v>0</v>
      </c>
      <c r="E37" s="290">
        <v>5</v>
      </c>
      <c r="F37" s="290"/>
      <c r="G37" s="290">
        <v>0</v>
      </c>
      <c r="H37" s="289">
        <f t="shared" si="1"/>
        <v>6</v>
      </c>
      <c r="I37" s="290">
        <v>1</v>
      </c>
      <c r="J37" s="290">
        <v>0</v>
      </c>
      <c r="K37" s="290">
        <v>5</v>
      </c>
      <c r="L37" s="290"/>
      <c r="M37" s="290">
        <v>0</v>
      </c>
      <c r="N37" s="289">
        <v>6</v>
      </c>
      <c r="O37" s="289">
        <f t="shared" si="2"/>
        <v>0</v>
      </c>
      <c r="P37" s="297"/>
    </row>
    <row r="38" spans="1:16" s="288" customFormat="1" ht="12.75">
      <c r="A38" s="290">
        <f>AT3A_Schools_PS!A38</f>
        <v>29</v>
      </c>
      <c r="B38" s="290" t="str">
        <f>AT3A_Schools_PS!B38</f>
        <v>29-GHAZIPUR</v>
      </c>
      <c r="C38" s="290">
        <v>1</v>
      </c>
      <c r="D38" s="290">
        <v>0</v>
      </c>
      <c r="E38" s="290">
        <v>0</v>
      </c>
      <c r="F38" s="290"/>
      <c r="G38" s="290">
        <v>23</v>
      </c>
      <c r="H38" s="289">
        <f t="shared" si="1"/>
        <v>24</v>
      </c>
      <c r="I38" s="290">
        <v>1</v>
      </c>
      <c r="J38" s="290">
        <v>0</v>
      </c>
      <c r="K38" s="290">
        <v>0</v>
      </c>
      <c r="L38" s="290"/>
      <c r="M38" s="290">
        <v>23</v>
      </c>
      <c r="N38" s="289">
        <v>24</v>
      </c>
      <c r="O38" s="289">
        <f t="shared" si="2"/>
        <v>0</v>
      </c>
      <c r="P38" s="297"/>
    </row>
    <row r="39" spans="1:16" s="288" customFormat="1" ht="12.75">
      <c r="A39" s="290">
        <f>AT3A_Schools_PS!A39</f>
        <v>30</v>
      </c>
      <c r="B39" s="290" t="str">
        <f>AT3A_Schools_PS!B39</f>
        <v>30-GHAZIYABAD</v>
      </c>
      <c r="C39" s="290">
        <v>1</v>
      </c>
      <c r="D39" s="290">
        <v>0</v>
      </c>
      <c r="E39" s="290">
        <v>12</v>
      </c>
      <c r="F39" s="290"/>
      <c r="G39" s="290">
        <v>0</v>
      </c>
      <c r="H39" s="289">
        <f t="shared" si="1"/>
        <v>13</v>
      </c>
      <c r="I39" s="290">
        <v>1</v>
      </c>
      <c r="J39" s="290">
        <v>0</v>
      </c>
      <c r="K39" s="290">
        <v>12</v>
      </c>
      <c r="L39" s="290"/>
      <c r="M39" s="290">
        <v>0</v>
      </c>
      <c r="N39" s="289">
        <v>13</v>
      </c>
      <c r="O39" s="289">
        <f t="shared" si="2"/>
        <v>0</v>
      </c>
      <c r="P39" s="297"/>
    </row>
    <row r="40" spans="1:16" s="288" customFormat="1" ht="12.75">
      <c r="A40" s="290">
        <f>AT3A_Schools_PS!A40</f>
        <v>31</v>
      </c>
      <c r="B40" s="290" t="str">
        <f>AT3A_Schools_PS!B40</f>
        <v>31-GONDA</v>
      </c>
      <c r="C40" s="290">
        <v>2</v>
      </c>
      <c r="D40" s="290">
        <v>5</v>
      </c>
      <c r="E40" s="290">
        <v>13</v>
      </c>
      <c r="F40" s="290"/>
      <c r="G40" s="290">
        <v>6</v>
      </c>
      <c r="H40" s="289">
        <f t="shared" si="1"/>
        <v>26</v>
      </c>
      <c r="I40" s="290">
        <v>2</v>
      </c>
      <c r="J40" s="290">
        <v>5</v>
      </c>
      <c r="K40" s="290">
        <v>13</v>
      </c>
      <c r="L40" s="290"/>
      <c r="M40" s="290">
        <v>6</v>
      </c>
      <c r="N40" s="289">
        <v>26</v>
      </c>
      <c r="O40" s="289">
        <f t="shared" si="2"/>
        <v>0</v>
      </c>
      <c r="P40" s="297"/>
    </row>
    <row r="41" spans="1:16" s="288" customFormat="1" ht="12.75">
      <c r="A41" s="290">
        <f>AT3A_Schools_PS!A41</f>
        <v>32</v>
      </c>
      <c r="B41" s="290" t="str">
        <f>AT3A_Schools_PS!B41</f>
        <v>32-GORAKHPUR</v>
      </c>
      <c r="C41" s="290">
        <v>0</v>
      </c>
      <c r="D41" s="290">
        <v>2</v>
      </c>
      <c r="E41" s="290">
        <v>22</v>
      </c>
      <c r="F41" s="290"/>
      <c r="G41" s="290">
        <v>10</v>
      </c>
      <c r="H41" s="289">
        <f t="shared" si="1"/>
        <v>34</v>
      </c>
      <c r="I41" s="290">
        <v>0</v>
      </c>
      <c r="J41" s="290">
        <v>2</v>
      </c>
      <c r="K41" s="290">
        <v>22</v>
      </c>
      <c r="L41" s="290"/>
      <c r="M41" s="290">
        <v>10</v>
      </c>
      <c r="N41" s="289">
        <v>34</v>
      </c>
      <c r="O41" s="289">
        <f t="shared" si="2"/>
        <v>0</v>
      </c>
      <c r="P41" s="297"/>
    </row>
    <row r="42" spans="1:16" s="288" customFormat="1" ht="12.75">
      <c r="A42" s="290">
        <f>AT3A_Schools_PS!A42</f>
        <v>33</v>
      </c>
      <c r="B42" s="290" t="str">
        <f>AT3A_Schools_PS!B42</f>
        <v>33-HAMEERPUR</v>
      </c>
      <c r="C42" s="290">
        <v>1</v>
      </c>
      <c r="D42" s="290">
        <v>3</v>
      </c>
      <c r="E42" s="290">
        <v>0</v>
      </c>
      <c r="F42" s="290"/>
      <c r="G42" s="290">
        <v>1</v>
      </c>
      <c r="H42" s="289">
        <f t="shared" si="1"/>
        <v>5</v>
      </c>
      <c r="I42" s="290">
        <v>1</v>
      </c>
      <c r="J42" s="290">
        <v>3</v>
      </c>
      <c r="K42" s="290">
        <v>0</v>
      </c>
      <c r="L42" s="290"/>
      <c r="M42" s="290">
        <v>1</v>
      </c>
      <c r="N42" s="289">
        <v>5</v>
      </c>
      <c r="O42" s="289">
        <f t="shared" si="2"/>
        <v>0</v>
      </c>
      <c r="P42" s="297"/>
    </row>
    <row r="43" spans="1:16" s="288" customFormat="1" ht="12.75">
      <c r="A43" s="290">
        <f>AT3A_Schools_PS!A43</f>
        <v>34</v>
      </c>
      <c r="B43" s="290" t="str">
        <f>AT3A_Schools_PS!B43</f>
        <v>34-HARDOI</v>
      </c>
      <c r="C43" s="290">
        <v>3</v>
      </c>
      <c r="D43" s="290">
        <v>0</v>
      </c>
      <c r="E43" s="290">
        <v>3</v>
      </c>
      <c r="F43" s="290"/>
      <c r="G43" s="290">
        <v>0</v>
      </c>
      <c r="H43" s="289">
        <f t="shared" si="1"/>
        <v>6</v>
      </c>
      <c r="I43" s="290">
        <v>3</v>
      </c>
      <c r="J43" s="290">
        <v>0</v>
      </c>
      <c r="K43" s="290">
        <v>3</v>
      </c>
      <c r="L43" s="290"/>
      <c r="M43" s="290">
        <v>0</v>
      </c>
      <c r="N43" s="289">
        <v>6</v>
      </c>
      <c r="O43" s="289">
        <f t="shared" si="2"/>
        <v>0</v>
      </c>
      <c r="P43" s="297"/>
    </row>
    <row r="44" spans="1:16" s="288" customFormat="1" ht="12.75">
      <c r="A44" s="290">
        <f>AT3A_Schools_PS!A44</f>
        <v>35</v>
      </c>
      <c r="B44" s="290" t="str">
        <f>AT3A_Schools_PS!B44</f>
        <v>35-HATHRAS</v>
      </c>
      <c r="C44" s="290">
        <v>1</v>
      </c>
      <c r="D44" s="290">
        <v>1</v>
      </c>
      <c r="E44" s="290">
        <v>21</v>
      </c>
      <c r="F44" s="290"/>
      <c r="G44" s="290">
        <v>0</v>
      </c>
      <c r="H44" s="289">
        <f t="shared" si="1"/>
        <v>23</v>
      </c>
      <c r="I44" s="290">
        <v>1</v>
      </c>
      <c r="J44" s="290">
        <v>1</v>
      </c>
      <c r="K44" s="290">
        <v>21</v>
      </c>
      <c r="L44" s="290"/>
      <c r="M44" s="290">
        <v>0</v>
      </c>
      <c r="N44" s="289">
        <v>23</v>
      </c>
      <c r="O44" s="289">
        <f t="shared" si="2"/>
        <v>0</v>
      </c>
      <c r="P44" s="297"/>
    </row>
    <row r="45" spans="1:16" s="288" customFormat="1" ht="12.75">
      <c r="A45" s="290">
        <f>AT3A_Schools_PS!A45</f>
        <v>36</v>
      </c>
      <c r="B45" s="290" t="str">
        <f>AT3A_Schools_PS!B45</f>
        <v>36-ITAWAH</v>
      </c>
      <c r="C45" s="290">
        <v>1</v>
      </c>
      <c r="D45" s="290">
        <v>0</v>
      </c>
      <c r="E45" s="290">
        <v>13</v>
      </c>
      <c r="F45" s="290"/>
      <c r="G45" s="290">
        <v>1</v>
      </c>
      <c r="H45" s="289">
        <f t="shared" si="1"/>
        <v>15</v>
      </c>
      <c r="I45" s="290">
        <v>1</v>
      </c>
      <c r="J45" s="290">
        <v>0</v>
      </c>
      <c r="K45" s="290">
        <v>13</v>
      </c>
      <c r="L45" s="290"/>
      <c r="M45" s="290">
        <v>1</v>
      </c>
      <c r="N45" s="289">
        <v>15</v>
      </c>
      <c r="O45" s="289">
        <f t="shared" si="2"/>
        <v>0</v>
      </c>
      <c r="P45" s="297"/>
    </row>
    <row r="46" spans="1:16" s="288" customFormat="1" ht="12.75">
      <c r="A46" s="290">
        <f>AT3A_Schools_PS!A46</f>
        <v>37</v>
      </c>
      <c r="B46" s="290" t="str">
        <f>AT3A_Schools_PS!B46</f>
        <v>37-J.P. NAGAR</v>
      </c>
      <c r="C46" s="290">
        <v>1</v>
      </c>
      <c r="D46" s="290">
        <v>0</v>
      </c>
      <c r="E46" s="290">
        <v>4</v>
      </c>
      <c r="F46" s="290"/>
      <c r="G46" s="290">
        <v>5</v>
      </c>
      <c r="H46" s="289">
        <f t="shared" si="1"/>
        <v>10</v>
      </c>
      <c r="I46" s="290">
        <v>1</v>
      </c>
      <c r="J46" s="290">
        <v>0</v>
      </c>
      <c r="K46" s="290">
        <v>4</v>
      </c>
      <c r="L46" s="290"/>
      <c r="M46" s="290">
        <v>5</v>
      </c>
      <c r="N46" s="289">
        <v>10</v>
      </c>
      <c r="O46" s="289">
        <f t="shared" si="2"/>
        <v>0</v>
      </c>
      <c r="P46" s="297"/>
    </row>
    <row r="47" spans="1:16" s="288" customFormat="1" ht="51">
      <c r="A47" s="290">
        <f>AT3A_Schools_PS!A47</f>
        <v>38</v>
      </c>
      <c r="B47" s="290" t="str">
        <f>AT3A_Schools_PS!B47</f>
        <v>38-JALAUN</v>
      </c>
      <c r="C47" s="290">
        <v>4</v>
      </c>
      <c r="D47" s="290">
        <v>5</v>
      </c>
      <c r="E47" s="290">
        <v>3</v>
      </c>
      <c r="F47" s="290"/>
      <c r="G47" s="290">
        <v>0</v>
      </c>
      <c r="H47" s="289">
        <f t="shared" si="1"/>
        <v>12</v>
      </c>
      <c r="I47" s="290">
        <v>4</v>
      </c>
      <c r="J47" s="290">
        <v>2</v>
      </c>
      <c r="K47" s="290">
        <v>3</v>
      </c>
      <c r="L47" s="290"/>
      <c r="M47" s="290">
        <v>0</v>
      </c>
      <c r="N47" s="289">
        <v>9</v>
      </c>
      <c r="O47" s="289">
        <f t="shared" si="2"/>
        <v>3</v>
      </c>
      <c r="P47" s="297" t="s">
        <v>1307</v>
      </c>
    </row>
    <row r="48" spans="1:16" s="288" customFormat="1" ht="25.5">
      <c r="A48" s="290">
        <f>AT3A_Schools_PS!A48</f>
        <v>39</v>
      </c>
      <c r="B48" s="290" t="str">
        <f>AT3A_Schools_PS!B48</f>
        <v>39-JAUNPUR</v>
      </c>
      <c r="C48" s="290">
        <v>5</v>
      </c>
      <c r="D48" s="290">
        <v>0</v>
      </c>
      <c r="E48" s="290">
        <v>17</v>
      </c>
      <c r="F48" s="290"/>
      <c r="G48" s="290">
        <v>13</v>
      </c>
      <c r="H48" s="289">
        <f t="shared" si="1"/>
        <v>35</v>
      </c>
      <c r="I48" s="290">
        <v>4</v>
      </c>
      <c r="J48" s="290">
        <v>0</v>
      </c>
      <c r="K48" s="290">
        <v>17</v>
      </c>
      <c r="L48" s="290"/>
      <c r="M48" s="290">
        <v>13</v>
      </c>
      <c r="N48" s="289">
        <v>34</v>
      </c>
      <c r="O48" s="289">
        <f t="shared" si="2"/>
        <v>1</v>
      </c>
      <c r="P48" s="297" t="s">
        <v>1308</v>
      </c>
    </row>
    <row r="49" spans="1:16" s="288" customFormat="1" ht="12.75">
      <c r="A49" s="290">
        <f>AT3A_Schools_PS!A49</f>
        <v>40</v>
      </c>
      <c r="B49" s="290" t="str">
        <f>AT3A_Schools_PS!B49</f>
        <v>40-JHANSI</v>
      </c>
      <c r="C49" s="290">
        <v>1</v>
      </c>
      <c r="D49" s="290">
        <v>4</v>
      </c>
      <c r="E49" s="290">
        <v>4</v>
      </c>
      <c r="F49" s="290"/>
      <c r="G49" s="290">
        <v>5</v>
      </c>
      <c r="H49" s="289">
        <f t="shared" si="1"/>
        <v>14</v>
      </c>
      <c r="I49" s="290">
        <v>1</v>
      </c>
      <c r="J49" s="290">
        <v>4</v>
      </c>
      <c r="K49" s="290">
        <v>4</v>
      </c>
      <c r="L49" s="290"/>
      <c r="M49" s="290">
        <v>5</v>
      </c>
      <c r="N49" s="289">
        <v>14</v>
      </c>
      <c r="O49" s="289">
        <f t="shared" si="2"/>
        <v>0</v>
      </c>
      <c r="P49" s="297"/>
    </row>
    <row r="50" spans="1:16" s="288" customFormat="1" ht="12.75">
      <c r="A50" s="290">
        <f>AT3A_Schools_PS!A50</f>
        <v>41</v>
      </c>
      <c r="B50" s="290" t="str">
        <f>AT3A_Schools_PS!B50</f>
        <v>41-KANNAUJ</v>
      </c>
      <c r="C50" s="290">
        <v>0</v>
      </c>
      <c r="D50" s="290">
        <v>0</v>
      </c>
      <c r="E50" s="290">
        <v>8</v>
      </c>
      <c r="F50" s="290"/>
      <c r="G50" s="290">
        <v>13</v>
      </c>
      <c r="H50" s="289">
        <f t="shared" si="1"/>
        <v>21</v>
      </c>
      <c r="I50" s="290">
        <v>0</v>
      </c>
      <c r="J50" s="290">
        <v>0</v>
      </c>
      <c r="K50" s="290">
        <v>8</v>
      </c>
      <c r="L50" s="290"/>
      <c r="M50" s="290">
        <v>13</v>
      </c>
      <c r="N50" s="289">
        <v>21</v>
      </c>
      <c r="O50" s="289">
        <f t="shared" si="2"/>
        <v>0</v>
      </c>
      <c r="P50" s="297"/>
    </row>
    <row r="51" spans="1:16" s="288" customFormat="1" ht="12.75">
      <c r="A51" s="290">
        <f>AT3A_Schools_PS!A51</f>
        <v>42</v>
      </c>
      <c r="B51" s="290" t="str">
        <f>AT3A_Schools_PS!B51</f>
        <v>42-KANPUR DEHAT</v>
      </c>
      <c r="C51" s="290">
        <v>0</v>
      </c>
      <c r="D51" s="290">
        <v>0</v>
      </c>
      <c r="E51" s="290">
        <v>5</v>
      </c>
      <c r="F51" s="290"/>
      <c r="G51" s="290">
        <v>1</v>
      </c>
      <c r="H51" s="289">
        <f t="shared" si="1"/>
        <v>6</v>
      </c>
      <c r="I51" s="290">
        <v>0</v>
      </c>
      <c r="J51" s="290">
        <v>0</v>
      </c>
      <c r="K51" s="290">
        <v>5</v>
      </c>
      <c r="L51" s="290"/>
      <c r="M51" s="290">
        <v>1</v>
      </c>
      <c r="N51" s="289">
        <v>6</v>
      </c>
      <c r="O51" s="289">
        <f t="shared" si="2"/>
        <v>0</v>
      </c>
      <c r="P51" s="297"/>
    </row>
    <row r="52" spans="1:16" s="288" customFormat="1" ht="12.75">
      <c r="A52" s="290">
        <f>AT3A_Schools_PS!A52</f>
        <v>43</v>
      </c>
      <c r="B52" s="290" t="str">
        <f>AT3A_Schools_PS!B52</f>
        <v>43-KANPUR NAGAR</v>
      </c>
      <c r="C52" s="290">
        <v>1</v>
      </c>
      <c r="D52" s="290">
        <v>0</v>
      </c>
      <c r="E52" s="290">
        <v>31</v>
      </c>
      <c r="F52" s="290"/>
      <c r="G52" s="290">
        <v>5</v>
      </c>
      <c r="H52" s="289">
        <f t="shared" si="1"/>
        <v>37</v>
      </c>
      <c r="I52" s="290">
        <v>1</v>
      </c>
      <c r="J52" s="290">
        <v>0</v>
      </c>
      <c r="K52" s="290">
        <v>31</v>
      </c>
      <c r="L52" s="290"/>
      <c r="M52" s="290">
        <v>5</v>
      </c>
      <c r="N52" s="289">
        <v>37</v>
      </c>
      <c r="O52" s="289">
        <f t="shared" si="2"/>
        <v>0</v>
      </c>
      <c r="P52" s="297"/>
    </row>
    <row r="53" spans="1:16" s="288" customFormat="1" ht="12.75">
      <c r="A53" s="290">
        <f>AT3A_Schools_PS!A53</f>
        <v>44</v>
      </c>
      <c r="B53" s="290" t="str">
        <f>AT3A_Schools_PS!B53</f>
        <v>44-KAAS GANJ</v>
      </c>
      <c r="C53" s="290">
        <v>1</v>
      </c>
      <c r="D53" s="290">
        <v>2</v>
      </c>
      <c r="E53" s="290">
        <v>1</v>
      </c>
      <c r="F53" s="290"/>
      <c r="G53" s="290">
        <v>0</v>
      </c>
      <c r="H53" s="289">
        <f t="shared" si="1"/>
        <v>4</v>
      </c>
      <c r="I53" s="290">
        <v>1</v>
      </c>
      <c r="J53" s="290">
        <v>2</v>
      </c>
      <c r="K53" s="290">
        <v>1</v>
      </c>
      <c r="L53" s="290"/>
      <c r="M53" s="290">
        <v>0</v>
      </c>
      <c r="N53" s="289">
        <v>4</v>
      </c>
      <c r="O53" s="289">
        <f t="shared" si="2"/>
        <v>0</v>
      </c>
      <c r="P53" s="297"/>
    </row>
    <row r="54" spans="1:16" s="288" customFormat="1" ht="25.5">
      <c r="A54" s="290">
        <f>AT3A_Schools_PS!A54</f>
        <v>45</v>
      </c>
      <c r="B54" s="290" t="str">
        <f>AT3A_Schools_PS!B54</f>
        <v>45-KAUSHAMBI</v>
      </c>
      <c r="C54" s="290">
        <v>0</v>
      </c>
      <c r="D54" s="290">
        <v>1</v>
      </c>
      <c r="E54" s="290">
        <v>5</v>
      </c>
      <c r="F54" s="290"/>
      <c r="G54" s="290">
        <v>11</v>
      </c>
      <c r="H54" s="289">
        <f t="shared" si="1"/>
        <v>17</v>
      </c>
      <c r="I54" s="290">
        <v>0</v>
      </c>
      <c r="J54" s="290">
        <v>1</v>
      </c>
      <c r="K54" s="290">
        <v>5</v>
      </c>
      <c r="L54" s="290"/>
      <c r="M54" s="290">
        <v>6</v>
      </c>
      <c r="N54" s="289">
        <v>12</v>
      </c>
      <c r="O54" s="289">
        <f t="shared" si="2"/>
        <v>5</v>
      </c>
      <c r="P54" s="297" t="s">
        <v>1309</v>
      </c>
    </row>
    <row r="55" spans="1:16" s="288" customFormat="1" ht="12.75">
      <c r="A55" s="290">
        <f>AT3A_Schools_PS!A55</f>
        <v>46</v>
      </c>
      <c r="B55" s="290" t="str">
        <f>AT3A_Schools_PS!B55</f>
        <v>46-KUSHINAGAR</v>
      </c>
      <c r="C55" s="290">
        <v>1</v>
      </c>
      <c r="D55" s="290">
        <v>2</v>
      </c>
      <c r="E55" s="290">
        <v>12</v>
      </c>
      <c r="F55" s="290"/>
      <c r="G55" s="290">
        <v>25</v>
      </c>
      <c r="H55" s="289">
        <f t="shared" si="1"/>
        <v>40</v>
      </c>
      <c r="I55" s="290">
        <v>1</v>
      </c>
      <c r="J55" s="290">
        <v>2</v>
      </c>
      <c r="K55" s="290">
        <v>12</v>
      </c>
      <c r="L55" s="290"/>
      <c r="M55" s="290">
        <v>25</v>
      </c>
      <c r="N55" s="289">
        <v>40</v>
      </c>
      <c r="O55" s="289">
        <f t="shared" si="2"/>
        <v>0</v>
      </c>
      <c r="P55" s="297"/>
    </row>
    <row r="56" spans="1:16" s="288" customFormat="1" ht="12.75">
      <c r="A56" s="290">
        <f>AT3A_Schools_PS!A56</f>
        <v>47</v>
      </c>
      <c r="B56" s="290" t="str">
        <f>AT3A_Schools_PS!B56</f>
        <v>47-LAKHIMPUR KHERI</v>
      </c>
      <c r="C56" s="290">
        <v>1</v>
      </c>
      <c r="D56" s="290">
        <v>2</v>
      </c>
      <c r="E56" s="290">
        <v>3</v>
      </c>
      <c r="F56" s="290"/>
      <c r="G56" s="290">
        <v>2</v>
      </c>
      <c r="H56" s="289">
        <f t="shared" si="1"/>
        <v>8</v>
      </c>
      <c r="I56" s="290">
        <v>1</v>
      </c>
      <c r="J56" s="290">
        <v>2</v>
      </c>
      <c r="K56" s="290">
        <v>3</v>
      </c>
      <c r="L56" s="290"/>
      <c r="M56" s="290">
        <v>2</v>
      </c>
      <c r="N56" s="289">
        <v>8</v>
      </c>
      <c r="O56" s="289">
        <f t="shared" si="2"/>
        <v>0</v>
      </c>
      <c r="P56" s="297"/>
    </row>
    <row r="57" spans="1:16" s="288" customFormat="1" ht="12.75">
      <c r="A57" s="290">
        <f>AT3A_Schools_PS!A57</f>
        <v>48</v>
      </c>
      <c r="B57" s="290" t="str">
        <f>AT3A_Schools_PS!B57</f>
        <v>48-LALITPUR</v>
      </c>
      <c r="C57" s="290">
        <v>2</v>
      </c>
      <c r="D57" s="290">
        <v>1</v>
      </c>
      <c r="E57" s="290">
        <v>0</v>
      </c>
      <c r="F57" s="290"/>
      <c r="G57" s="290">
        <v>0</v>
      </c>
      <c r="H57" s="289">
        <f t="shared" si="1"/>
        <v>3</v>
      </c>
      <c r="I57" s="290">
        <v>2</v>
      </c>
      <c r="J57" s="290">
        <v>1</v>
      </c>
      <c r="K57" s="290">
        <v>0</v>
      </c>
      <c r="L57" s="290"/>
      <c r="M57" s="290">
        <v>0</v>
      </c>
      <c r="N57" s="289">
        <v>3</v>
      </c>
      <c r="O57" s="289">
        <f t="shared" si="2"/>
        <v>0</v>
      </c>
      <c r="P57" s="297"/>
    </row>
    <row r="58" spans="1:16" s="288" customFormat="1" ht="25.5">
      <c r="A58" s="290">
        <f>AT3A_Schools_PS!A58</f>
        <v>49</v>
      </c>
      <c r="B58" s="290" t="str">
        <f>AT3A_Schools_PS!B58</f>
        <v>49-LUCKNOW</v>
      </c>
      <c r="C58" s="290">
        <v>2</v>
      </c>
      <c r="D58" s="290">
        <v>0</v>
      </c>
      <c r="E58" s="290">
        <v>48</v>
      </c>
      <c r="F58" s="290"/>
      <c r="G58" s="290">
        <v>14</v>
      </c>
      <c r="H58" s="289">
        <f t="shared" si="1"/>
        <v>64</v>
      </c>
      <c r="I58" s="290">
        <v>2</v>
      </c>
      <c r="J58" s="290">
        <v>0</v>
      </c>
      <c r="K58" s="290">
        <v>48</v>
      </c>
      <c r="L58" s="290"/>
      <c r="M58" s="290">
        <v>7</v>
      </c>
      <c r="N58" s="289">
        <v>57</v>
      </c>
      <c r="O58" s="289">
        <f t="shared" si="2"/>
        <v>7</v>
      </c>
      <c r="P58" s="297" t="s">
        <v>1310</v>
      </c>
    </row>
    <row r="59" spans="1:16" s="288" customFormat="1" ht="12.75">
      <c r="A59" s="290">
        <f>AT3A_Schools_PS!A59</f>
        <v>50</v>
      </c>
      <c r="B59" s="290" t="str">
        <f>AT3A_Schools_PS!B59</f>
        <v>50-MAHOBA</v>
      </c>
      <c r="C59" s="290">
        <v>1</v>
      </c>
      <c r="D59" s="290">
        <v>3</v>
      </c>
      <c r="E59" s="290">
        <v>0</v>
      </c>
      <c r="F59" s="290"/>
      <c r="G59" s="290">
        <v>2</v>
      </c>
      <c r="H59" s="289">
        <f t="shared" si="1"/>
        <v>6</v>
      </c>
      <c r="I59" s="290">
        <v>1</v>
      </c>
      <c r="J59" s="290">
        <v>3</v>
      </c>
      <c r="K59" s="290">
        <v>0</v>
      </c>
      <c r="L59" s="290"/>
      <c r="M59" s="290">
        <v>2</v>
      </c>
      <c r="N59" s="289">
        <v>6</v>
      </c>
      <c r="O59" s="289">
        <f t="shared" si="2"/>
        <v>0</v>
      </c>
      <c r="P59" s="297"/>
    </row>
    <row r="60" spans="1:16" s="288" customFormat="1" ht="25.5">
      <c r="A60" s="290">
        <f>AT3A_Schools_PS!A60</f>
        <v>51</v>
      </c>
      <c r="B60" s="290" t="str">
        <f>AT3A_Schools_PS!B60</f>
        <v>51-MAHRAJGANJ</v>
      </c>
      <c r="C60" s="290">
        <v>3</v>
      </c>
      <c r="D60" s="290">
        <v>1</v>
      </c>
      <c r="E60" s="290">
        <v>13</v>
      </c>
      <c r="F60" s="290"/>
      <c r="G60" s="290">
        <v>21</v>
      </c>
      <c r="H60" s="289">
        <f t="shared" si="1"/>
        <v>38</v>
      </c>
      <c r="I60" s="290">
        <v>3</v>
      </c>
      <c r="J60" s="290">
        <v>1</v>
      </c>
      <c r="K60" s="290">
        <v>13</v>
      </c>
      <c r="L60" s="290"/>
      <c r="M60" s="290">
        <v>19</v>
      </c>
      <c r="N60" s="289">
        <v>36</v>
      </c>
      <c r="O60" s="289">
        <f t="shared" si="2"/>
        <v>2</v>
      </c>
      <c r="P60" s="297" t="s">
        <v>1311</v>
      </c>
    </row>
    <row r="61" spans="1:16" s="288" customFormat="1" ht="12.75">
      <c r="A61" s="290">
        <f>AT3A_Schools_PS!A61</f>
        <v>52</v>
      </c>
      <c r="B61" s="290" t="str">
        <f>AT3A_Schools_PS!B61</f>
        <v>52-MAINPURI</v>
      </c>
      <c r="C61" s="290">
        <v>2</v>
      </c>
      <c r="D61" s="290">
        <v>0</v>
      </c>
      <c r="E61" s="290">
        <v>0</v>
      </c>
      <c r="F61" s="290"/>
      <c r="G61" s="290">
        <v>0</v>
      </c>
      <c r="H61" s="289">
        <f t="shared" si="1"/>
        <v>2</v>
      </c>
      <c r="I61" s="290">
        <v>2</v>
      </c>
      <c r="J61" s="290">
        <v>0</v>
      </c>
      <c r="K61" s="290">
        <v>0</v>
      </c>
      <c r="L61" s="290"/>
      <c r="M61" s="290">
        <v>0</v>
      </c>
      <c r="N61" s="289">
        <v>2</v>
      </c>
      <c r="O61" s="289">
        <f t="shared" si="2"/>
        <v>0</v>
      </c>
      <c r="P61" s="297"/>
    </row>
    <row r="62" spans="1:16" s="288" customFormat="1" ht="12.75">
      <c r="A62" s="290">
        <f>AT3A_Schools_PS!A62</f>
        <v>53</v>
      </c>
      <c r="B62" s="290" t="str">
        <f>AT3A_Schools_PS!B62</f>
        <v>53-MATHURA</v>
      </c>
      <c r="C62" s="290">
        <v>3</v>
      </c>
      <c r="D62" s="290">
        <v>0</v>
      </c>
      <c r="E62" s="290">
        <v>4</v>
      </c>
      <c r="F62" s="290"/>
      <c r="G62" s="290">
        <v>0</v>
      </c>
      <c r="H62" s="289">
        <f t="shared" si="1"/>
        <v>7</v>
      </c>
      <c r="I62" s="290">
        <v>3</v>
      </c>
      <c r="J62" s="290">
        <v>0</v>
      </c>
      <c r="K62" s="290">
        <v>4</v>
      </c>
      <c r="L62" s="290"/>
      <c r="M62" s="290">
        <v>0</v>
      </c>
      <c r="N62" s="289">
        <v>7</v>
      </c>
      <c r="O62" s="289">
        <f t="shared" si="2"/>
        <v>0</v>
      </c>
      <c r="P62" s="297"/>
    </row>
    <row r="63" spans="1:16" s="288" customFormat="1" ht="12.75">
      <c r="A63" s="290">
        <f>AT3A_Schools_PS!A63</f>
        <v>54</v>
      </c>
      <c r="B63" s="290" t="str">
        <f>AT3A_Schools_PS!B63</f>
        <v>54-MAU</v>
      </c>
      <c r="C63" s="290">
        <v>1</v>
      </c>
      <c r="D63" s="290">
        <v>2</v>
      </c>
      <c r="E63" s="290">
        <v>6</v>
      </c>
      <c r="F63" s="290"/>
      <c r="G63" s="290">
        <v>38</v>
      </c>
      <c r="H63" s="289">
        <f t="shared" si="1"/>
        <v>47</v>
      </c>
      <c r="I63" s="290">
        <v>1</v>
      </c>
      <c r="J63" s="290">
        <v>2</v>
      </c>
      <c r="K63" s="290">
        <v>6</v>
      </c>
      <c r="L63" s="290"/>
      <c r="M63" s="290">
        <v>38</v>
      </c>
      <c r="N63" s="289">
        <v>47</v>
      </c>
      <c r="O63" s="289">
        <f t="shared" si="2"/>
        <v>0</v>
      </c>
      <c r="P63" s="297"/>
    </row>
    <row r="64" spans="1:16" s="288" customFormat="1" ht="12.75">
      <c r="A64" s="290">
        <f>AT3A_Schools_PS!A64</f>
        <v>55</v>
      </c>
      <c r="B64" s="290" t="str">
        <f>AT3A_Schools_PS!B64</f>
        <v>55-MEERUT</v>
      </c>
      <c r="C64" s="290">
        <v>5</v>
      </c>
      <c r="D64" s="290">
        <v>0</v>
      </c>
      <c r="E64" s="290">
        <v>41</v>
      </c>
      <c r="F64" s="290"/>
      <c r="G64" s="290">
        <v>3</v>
      </c>
      <c r="H64" s="289">
        <f t="shared" si="1"/>
        <v>49</v>
      </c>
      <c r="I64" s="290">
        <v>5</v>
      </c>
      <c r="J64" s="290">
        <v>0</v>
      </c>
      <c r="K64" s="290">
        <v>41</v>
      </c>
      <c r="L64" s="290"/>
      <c r="M64" s="290">
        <v>3</v>
      </c>
      <c r="N64" s="289">
        <v>49</v>
      </c>
      <c r="O64" s="289">
        <f t="shared" si="2"/>
        <v>0</v>
      </c>
      <c r="P64" s="297"/>
    </row>
    <row r="65" spans="1:16" s="288" customFormat="1" ht="12.75">
      <c r="A65" s="290">
        <f>AT3A_Schools_PS!A65</f>
        <v>56</v>
      </c>
      <c r="B65" s="290" t="str">
        <f>AT3A_Schools_PS!B65</f>
        <v>56-MIRZAPUR</v>
      </c>
      <c r="C65" s="290">
        <v>5</v>
      </c>
      <c r="D65" s="290">
        <v>6</v>
      </c>
      <c r="E65" s="290">
        <v>2</v>
      </c>
      <c r="F65" s="290"/>
      <c r="G65" s="290">
        <v>5</v>
      </c>
      <c r="H65" s="289">
        <f t="shared" si="1"/>
        <v>18</v>
      </c>
      <c r="I65" s="290">
        <v>5</v>
      </c>
      <c r="J65" s="290">
        <v>6</v>
      </c>
      <c r="K65" s="290">
        <v>2</v>
      </c>
      <c r="L65" s="290"/>
      <c r="M65" s="290">
        <v>5</v>
      </c>
      <c r="N65" s="289">
        <v>18</v>
      </c>
      <c r="O65" s="289">
        <f t="shared" si="2"/>
        <v>0</v>
      </c>
      <c r="P65" s="297"/>
    </row>
    <row r="66" spans="1:16" s="288" customFormat="1" ht="12.75">
      <c r="A66" s="290">
        <f>AT3A_Schools_PS!A66</f>
        <v>57</v>
      </c>
      <c r="B66" s="290" t="str">
        <f>AT3A_Schools_PS!B66</f>
        <v>57-MORADABAD</v>
      </c>
      <c r="C66" s="290">
        <v>1</v>
      </c>
      <c r="D66" s="290">
        <v>1</v>
      </c>
      <c r="E66" s="290">
        <v>24</v>
      </c>
      <c r="F66" s="290"/>
      <c r="G66" s="290">
        <v>4</v>
      </c>
      <c r="H66" s="289">
        <f t="shared" si="1"/>
        <v>30</v>
      </c>
      <c r="I66" s="290">
        <v>1</v>
      </c>
      <c r="J66" s="290">
        <v>1</v>
      </c>
      <c r="K66" s="290">
        <v>24</v>
      </c>
      <c r="L66" s="290"/>
      <c r="M66" s="290">
        <v>4</v>
      </c>
      <c r="N66" s="289">
        <v>30</v>
      </c>
      <c r="O66" s="289">
        <f t="shared" si="2"/>
        <v>0</v>
      </c>
      <c r="P66" s="297"/>
    </row>
    <row r="67" spans="1:16" s="288" customFormat="1" ht="12.75">
      <c r="A67" s="290">
        <f>AT3A_Schools_PS!A67</f>
        <v>58</v>
      </c>
      <c r="B67" s="290" t="str">
        <f>AT3A_Schools_PS!B67</f>
        <v>58-MUZAFFARNAGAR</v>
      </c>
      <c r="C67" s="290">
        <v>0</v>
      </c>
      <c r="D67" s="290">
        <v>2</v>
      </c>
      <c r="E67" s="290">
        <v>0</v>
      </c>
      <c r="F67" s="290"/>
      <c r="G67" s="290">
        <v>0</v>
      </c>
      <c r="H67" s="289">
        <f t="shared" si="1"/>
        <v>2</v>
      </c>
      <c r="I67" s="290">
        <v>0</v>
      </c>
      <c r="J67" s="290">
        <v>2</v>
      </c>
      <c r="K67" s="290">
        <v>0</v>
      </c>
      <c r="L67" s="290"/>
      <c r="M67" s="290">
        <v>0</v>
      </c>
      <c r="N67" s="289">
        <v>2</v>
      </c>
      <c r="O67" s="289">
        <f t="shared" si="2"/>
        <v>0</v>
      </c>
      <c r="P67" s="297"/>
    </row>
    <row r="68" spans="1:16" s="288" customFormat="1" ht="12.75">
      <c r="A68" s="290">
        <f>AT3A_Schools_PS!A68</f>
        <v>59</v>
      </c>
      <c r="B68" s="290" t="str">
        <f>AT3A_Schools_PS!B68</f>
        <v>59-PILIBHIT</v>
      </c>
      <c r="C68" s="290">
        <v>0</v>
      </c>
      <c r="D68" s="290">
        <v>2</v>
      </c>
      <c r="E68" s="290">
        <v>2</v>
      </c>
      <c r="F68" s="290"/>
      <c r="G68" s="290">
        <v>0</v>
      </c>
      <c r="H68" s="289">
        <f t="shared" si="1"/>
        <v>4</v>
      </c>
      <c r="I68" s="290">
        <v>0</v>
      </c>
      <c r="J68" s="290">
        <v>2</v>
      </c>
      <c r="K68" s="290">
        <v>2</v>
      </c>
      <c r="L68" s="290"/>
      <c r="M68" s="290">
        <v>0</v>
      </c>
      <c r="N68" s="289">
        <v>4</v>
      </c>
      <c r="O68" s="289">
        <f t="shared" si="2"/>
        <v>0</v>
      </c>
      <c r="P68" s="297"/>
    </row>
    <row r="69" spans="1:16" s="288" customFormat="1" ht="12.75">
      <c r="A69" s="290">
        <f>AT3A_Schools_PS!A69</f>
        <v>60</v>
      </c>
      <c r="B69" s="290" t="str">
        <f>AT3A_Schools_PS!B69</f>
        <v>60-PRATAPGARH</v>
      </c>
      <c r="C69" s="290">
        <v>0</v>
      </c>
      <c r="D69" s="290">
        <v>0</v>
      </c>
      <c r="E69" s="290">
        <v>0</v>
      </c>
      <c r="F69" s="290"/>
      <c r="G69" s="290">
        <v>7</v>
      </c>
      <c r="H69" s="289">
        <f t="shared" si="1"/>
        <v>7</v>
      </c>
      <c r="I69" s="290">
        <v>0</v>
      </c>
      <c r="J69" s="290">
        <v>0</v>
      </c>
      <c r="K69" s="290">
        <v>0</v>
      </c>
      <c r="L69" s="290"/>
      <c r="M69" s="290">
        <v>7</v>
      </c>
      <c r="N69" s="289">
        <v>7</v>
      </c>
      <c r="O69" s="289">
        <f t="shared" si="2"/>
        <v>0</v>
      </c>
      <c r="P69" s="297"/>
    </row>
    <row r="70" spans="1:16" s="288" customFormat="1" ht="12.75">
      <c r="A70" s="290">
        <f>AT3A_Schools_PS!A70</f>
        <v>61</v>
      </c>
      <c r="B70" s="290" t="str">
        <f>AT3A_Schools_PS!B70</f>
        <v>61-RAI BAREILY</v>
      </c>
      <c r="C70" s="290">
        <v>7</v>
      </c>
      <c r="D70" s="290">
        <v>0</v>
      </c>
      <c r="E70" s="290">
        <v>0</v>
      </c>
      <c r="F70" s="290"/>
      <c r="G70" s="290">
        <v>0</v>
      </c>
      <c r="H70" s="289">
        <f t="shared" si="1"/>
        <v>7</v>
      </c>
      <c r="I70" s="290">
        <v>7</v>
      </c>
      <c r="J70" s="290">
        <v>0</v>
      </c>
      <c r="K70" s="290">
        <v>0</v>
      </c>
      <c r="L70" s="290"/>
      <c r="M70" s="290">
        <v>0</v>
      </c>
      <c r="N70" s="289">
        <v>7</v>
      </c>
      <c r="O70" s="289">
        <f t="shared" si="2"/>
        <v>0</v>
      </c>
      <c r="P70" s="297"/>
    </row>
    <row r="71" spans="1:16" s="288" customFormat="1" ht="12.75">
      <c r="A71" s="290">
        <f>AT3A_Schools_PS!A71</f>
        <v>62</v>
      </c>
      <c r="B71" s="290" t="str">
        <f>AT3A_Schools_PS!B71</f>
        <v>62-RAMPUR</v>
      </c>
      <c r="C71" s="290">
        <v>2</v>
      </c>
      <c r="D71" s="290">
        <v>0</v>
      </c>
      <c r="E71" s="290">
        <v>3</v>
      </c>
      <c r="F71" s="290"/>
      <c r="G71" s="290">
        <v>0</v>
      </c>
      <c r="H71" s="289">
        <f t="shared" si="1"/>
        <v>5</v>
      </c>
      <c r="I71" s="290">
        <v>2</v>
      </c>
      <c r="J71" s="290">
        <v>0</v>
      </c>
      <c r="K71" s="290">
        <v>3</v>
      </c>
      <c r="L71" s="290"/>
      <c r="M71" s="290">
        <v>0</v>
      </c>
      <c r="N71" s="289">
        <v>5</v>
      </c>
      <c r="O71" s="289">
        <f t="shared" si="2"/>
        <v>0</v>
      </c>
      <c r="P71" s="297"/>
    </row>
    <row r="72" spans="1:16" s="288" customFormat="1" ht="12.75">
      <c r="A72" s="290">
        <f>AT3A_Schools_PS!A72</f>
        <v>63</v>
      </c>
      <c r="B72" s="290" t="str">
        <f>AT3A_Schools_PS!B72</f>
        <v>63-SAHARANPUR</v>
      </c>
      <c r="C72" s="290">
        <v>2</v>
      </c>
      <c r="D72" s="290">
        <v>0</v>
      </c>
      <c r="E72" s="290">
        <v>14</v>
      </c>
      <c r="F72" s="290"/>
      <c r="G72" s="290">
        <v>0</v>
      </c>
      <c r="H72" s="289">
        <f t="shared" si="1"/>
        <v>16</v>
      </c>
      <c r="I72" s="290">
        <v>2</v>
      </c>
      <c r="J72" s="290">
        <v>0</v>
      </c>
      <c r="K72" s="290">
        <v>14</v>
      </c>
      <c r="L72" s="290"/>
      <c r="M72" s="290">
        <v>0</v>
      </c>
      <c r="N72" s="289">
        <v>16</v>
      </c>
      <c r="O72" s="289">
        <f t="shared" si="2"/>
        <v>0</v>
      </c>
      <c r="P72" s="297"/>
    </row>
    <row r="73" spans="1:16" s="288" customFormat="1" ht="12.75">
      <c r="A73" s="290">
        <f>AT3A_Schools_PS!A73</f>
        <v>64</v>
      </c>
      <c r="B73" s="290" t="str">
        <f>AT3A_Schools_PS!B73</f>
        <v>64-SANTKABIR NAGAR</v>
      </c>
      <c r="C73" s="290">
        <v>0</v>
      </c>
      <c r="D73" s="290">
        <v>0</v>
      </c>
      <c r="E73" s="290">
        <v>1</v>
      </c>
      <c r="F73" s="290"/>
      <c r="G73" s="290">
        <v>15</v>
      </c>
      <c r="H73" s="289">
        <f t="shared" si="1"/>
        <v>16</v>
      </c>
      <c r="I73" s="290">
        <v>0</v>
      </c>
      <c r="J73" s="290">
        <v>0</v>
      </c>
      <c r="K73" s="290">
        <v>1</v>
      </c>
      <c r="L73" s="290"/>
      <c r="M73" s="290">
        <v>15</v>
      </c>
      <c r="N73" s="289">
        <v>16</v>
      </c>
      <c r="O73" s="289">
        <f t="shared" si="2"/>
        <v>0</v>
      </c>
      <c r="P73" s="297"/>
    </row>
    <row r="74" spans="1:16" s="288" customFormat="1" ht="12.75">
      <c r="A74" s="290">
        <f>AT3A_Schools_PS!A74</f>
        <v>65</v>
      </c>
      <c r="B74" s="290" t="str">
        <f>AT3A_Schools_PS!B74</f>
        <v>65-SHAHJAHANPUR</v>
      </c>
      <c r="C74" s="290">
        <v>2</v>
      </c>
      <c r="D74" s="290">
        <v>0</v>
      </c>
      <c r="E74" s="290">
        <v>14</v>
      </c>
      <c r="F74" s="290"/>
      <c r="G74" s="290">
        <v>5</v>
      </c>
      <c r="H74" s="289">
        <f t="shared" si="1"/>
        <v>21</v>
      </c>
      <c r="I74" s="290">
        <v>2</v>
      </c>
      <c r="J74" s="290">
        <v>0</v>
      </c>
      <c r="K74" s="290">
        <v>14</v>
      </c>
      <c r="L74" s="290"/>
      <c r="M74" s="290">
        <v>5</v>
      </c>
      <c r="N74" s="289">
        <v>21</v>
      </c>
      <c r="O74" s="289">
        <f t="shared" si="2"/>
        <v>0</v>
      </c>
      <c r="P74" s="297"/>
    </row>
    <row r="75" spans="1:16" s="288" customFormat="1" ht="12.75">
      <c r="A75" s="290">
        <f>AT3A_Schools_PS!A75</f>
        <v>66</v>
      </c>
      <c r="B75" s="290" t="str">
        <f>AT3A_Schools_PS!B75</f>
        <v>66-SHRAWASTI</v>
      </c>
      <c r="C75" s="290">
        <v>0</v>
      </c>
      <c r="D75" s="290">
        <v>2</v>
      </c>
      <c r="E75" s="290">
        <v>0</v>
      </c>
      <c r="F75" s="290"/>
      <c r="G75" s="290">
        <v>0</v>
      </c>
      <c r="H75" s="289">
        <f t="shared" si="1"/>
        <v>2</v>
      </c>
      <c r="I75" s="290">
        <v>0</v>
      </c>
      <c r="J75" s="290">
        <v>2</v>
      </c>
      <c r="K75" s="290">
        <v>0</v>
      </c>
      <c r="L75" s="290"/>
      <c r="M75" s="290">
        <v>0</v>
      </c>
      <c r="N75" s="289">
        <v>2</v>
      </c>
      <c r="O75" s="289">
        <f t="shared" si="2"/>
        <v>0</v>
      </c>
      <c r="P75" s="297"/>
    </row>
    <row r="76" spans="1:16" s="288" customFormat="1" ht="12.75">
      <c r="A76" s="290">
        <f>AT3A_Schools_PS!A76</f>
        <v>67</v>
      </c>
      <c r="B76" s="290" t="str">
        <f>AT3A_Schools_PS!B76</f>
        <v>67-SIDDHARTHNAGAR</v>
      </c>
      <c r="C76" s="290">
        <v>0</v>
      </c>
      <c r="D76" s="290">
        <v>0</v>
      </c>
      <c r="E76" s="290">
        <v>0</v>
      </c>
      <c r="F76" s="290"/>
      <c r="G76" s="290">
        <v>16</v>
      </c>
      <c r="H76" s="289">
        <f t="shared" si="1"/>
        <v>16</v>
      </c>
      <c r="I76" s="290">
        <v>0</v>
      </c>
      <c r="J76" s="290">
        <v>0</v>
      </c>
      <c r="K76" s="290">
        <v>0</v>
      </c>
      <c r="L76" s="290"/>
      <c r="M76" s="290">
        <v>16</v>
      </c>
      <c r="N76" s="289">
        <v>16</v>
      </c>
      <c r="O76" s="289">
        <f t="shared" si="2"/>
        <v>0</v>
      </c>
      <c r="P76" s="297"/>
    </row>
    <row r="77" spans="1:16" s="288" customFormat="1" ht="38.25">
      <c r="A77" s="290">
        <f>AT3A_Schools_PS!A77</f>
        <v>68</v>
      </c>
      <c r="B77" s="290" t="str">
        <f>AT3A_Schools_PS!B77</f>
        <v>68-SITAPUR</v>
      </c>
      <c r="C77" s="290">
        <v>0</v>
      </c>
      <c r="D77" s="290">
        <v>2</v>
      </c>
      <c r="E77" s="290">
        <v>9</v>
      </c>
      <c r="F77" s="290"/>
      <c r="G77" s="290">
        <v>12</v>
      </c>
      <c r="H77" s="289">
        <f t="shared" si="1"/>
        <v>23</v>
      </c>
      <c r="I77" s="290">
        <v>0</v>
      </c>
      <c r="J77" s="290">
        <v>2</v>
      </c>
      <c r="K77" s="290">
        <v>9</v>
      </c>
      <c r="L77" s="290"/>
      <c r="M77" s="290">
        <v>10</v>
      </c>
      <c r="N77" s="289">
        <v>21</v>
      </c>
      <c r="O77" s="289">
        <f t="shared" si="2"/>
        <v>2</v>
      </c>
      <c r="P77" s="297" t="s">
        <v>1289</v>
      </c>
    </row>
    <row r="78" spans="1:16" s="288" customFormat="1" ht="12.75">
      <c r="A78" s="290">
        <f>AT3A_Schools_PS!A78</f>
        <v>69</v>
      </c>
      <c r="B78" s="290" t="str">
        <f>AT3A_Schools_PS!B78</f>
        <v>69-SONBHADRA</v>
      </c>
      <c r="C78" s="290">
        <v>0</v>
      </c>
      <c r="D78" s="290">
        <v>0</v>
      </c>
      <c r="E78" s="290">
        <v>0</v>
      </c>
      <c r="F78" s="290"/>
      <c r="G78" s="290">
        <v>0</v>
      </c>
      <c r="H78" s="289">
        <f t="shared" si="1"/>
        <v>0</v>
      </c>
      <c r="I78" s="290">
        <v>0</v>
      </c>
      <c r="J78" s="290">
        <v>0</v>
      </c>
      <c r="K78" s="290">
        <v>0</v>
      </c>
      <c r="L78" s="290"/>
      <c r="M78" s="290">
        <v>0</v>
      </c>
      <c r="N78" s="289">
        <v>0</v>
      </c>
      <c r="O78" s="289">
        <f t="shared" si="2"/>
        <v>0</v>
      </c>
      <c r="P78" s="297"/>
    </row>
    <row r="79" spans="1:16" s="288" customFormat="1" ht="12.75">
      <c r="A79" s="290">
        <f>AT3A_Schools_PS!A79</f>
        <v>70</v>
      </c>
      <c r="B79" s="290" t="str">
        <f>AT3A_Schools_PS!B79</f>
        <v>70-SULTANPUR</v>
      </c>
      <c r="C79" s="290">
        <v>0</v>
      </c>
      <c r="D79" s="290">
        <v>1</v>
      </c>
      <c r="E79" s="290">
        <v>2</v>
      </c>
      <c r="F79" s="290"/>
      <c r="G79" s="290">
        <v>6</v>
      </c>
      <c r="H79" s="289">
        <f t="shared" si="1"/>
        <v>9</v>
      </c>
      <c r="I79" s="290">
        <v>0</v>
      </c>
      <c r="J79" s="290">
        <v>1</v>
      </c>
      <c r="K79" s="290">
        <v>2</v>
      </c>
      <c r="L79" s="290"/>
      <c r="M79" s="290">
        <v>6</v>
      </c>
      <c r="N79" s="289">
        <v>9</v>
      </c>
      <c r="O79" s="289">
        <f t="shared" si="2"/>
        <v>0</v>
      </c>
      <c r="P79" s="297"/>
    </row>
    <row r="80" spans="1:16" s="288" customFormat="1" ht="12.75">
      <c r="A80" s="290">
        <f>AT3A_Schools_PS!A80</f>
        <v>71</v>
      </c>
      <c r="B80" s="290" t="str">
        <f>AT3A_Schools_PS!B80</f>
        <v>71-UNNAO</v>
      </c>
      <c r="C80" s="290">
        <v>0</v>
      </c>
      <c r="D80" s="290">
        <v>1</v>
      </c>
      <c r="E80" s="290">
        <v>1</v>
      </c>
      <c r="F80" s="290"/>
      <c r="G80" s="290">
        <v>0</v>
      </c>
      <c r="H80" s="289">
        <f t="shared" si="1"/>
        <v>2</v>
      </c>
      <c r="I80" s="290">
        <v>0</v>
      </c>
      <c r="J80" s="290">
        <v>1</v>
      </c>
      <c r="K80" s="290">
        <v>1</v>
      </c>
      <c r="L80" s="290"/>
      <c r="M80" s="290">
        <v>0</v>
      </c>
      <c r="N80" s="289">
        <v>2</v>
      </c>
      <c r="O80" s="289">
        <f t="shared" si="2"/>
        <v>0</v>
      </c>
      <c r="P80" s="297"/>
    </row>
    <row r="81" spans="1:16" s="288" customFormat="1" ht="12.75">
      <c r="A81" s="290">
        <f>AT3A_Schools_PS!A81</f>
        <v>72</v>
      </c>
      <c r="B81" s="290" t="str">
        <f>AT3A_Schools_PS!B81</f>
        <v>72-VARANASI</v>
      </c>
      <c r="C81" s="290">
        <v>3</v>
      </c>
      <c r="D81" s="290">
        <v>0</v>
      </c>
      <c r="E81" s="290">
        <v>46</v>
      </c>
      <c r="F81" s="290"/>
      <c r="G81" s="290">
        <v>20</v>
      </c>
      <c r="H81" s="289">
        <f t="shared" si="1"/>
        <v>69</v>
      </c>
      <c r="I81" s="290">
        <v>3</v>
      </c>
      <c r="J81" s="290">
        <v>0</v>
      </c>
      <c r="K81" s="290">
        <v>46</v>
      </c>
      <c r="L81" s="290"/>
      <c r="M81" s="290">
        <v>20</v>
      </c>
      <c r="N81" s="289">
        <v>69</v>
      </c>
      <c r="O81" s="289">
        <f t="shared" si="2"/>
        <v>0</v>
      </c>
      <c r="P81" s="297"/>
    </row>
    <row r="82" spans="1:16" s="288" customFormat="1" ht="12.75">
      <c r="A82" s="290">
        <f>AT3A_Schools_PS!A82</f>
        <v>73</v>
      </c>
      <c r="B82" s="290" t="str">
        <f>AT3A_Schools_PS!B82</f>
        <v>73-SAMBHAL</v>
      </c>
      <c r="C82" s="290">
        <v>1</v>
      </c>
      <c r="D82" s="290">
        <v>0</v>
      </c>
      <c r="E82" s="290">
        <v>5</v>
      </c>
      <c r="F82" s="290"/>
      <c r="G82" s="290">
        <v>0</v>
      </c>
      <c r="H82" s="289">
        <f t="shared" si="1"/>
        <v>6</v>
      </c>
      <c r="I82" s="290">
        <v>1</v>
      </c>
      <c r="J82" s="290">
        <v>0</v>
      </c>
      <c r="K82" s="290">
        <v>5</v>
      </c>
      <c r="L82" s="290"/>
      <c r="M82" s="290">
        <v>0</v>
      </c>
      <c r="N82" s="289">
        <v>6</v>
      </c>
      <c r="O82" s="289">
        <f t="shared" si="2"/>
        <v>0</v>
      </c>
      <c r="P82" s="297"/>
    </row>
    <row r="83" spans="1:16" s="288" customFormat="1" ht="12.75">
      <c r="A83" s="290">
        <f>AT3A_Schools_PS!A83</f>
        <v>74</v>
      </c>
      <c r="B83" s="290" t="str">
        <f>AT3A_Schools_PS!B83</f>
        <v>74-HAPUR</v>
      </c>
      <c r="C83" s="290">
        <v>2</v>
      </c>
      <c r="D83" s="290">
        <v>0</v>
      </c>
      <c r="E83" s="290">
        <v>6</v>
      </c>
      <c r="F83" s="290"/>
      <c r="G83" s="290">
        <v>0</v>
      </c>
      <c r="H83" s="289">
        <f t="shared" si="1"/>
        <v>8</v>
      </c>
      <c r="I83" s="290">
        <v>2</v>
      </c>
      <c r="J83" s="290">
        <v>0</v>
      </c>
      <c r="K83" s="290">
        <v>6</v>
      </c>
      <c r="L83" s="290"/>
      <c r="M83" s="290">
        <v>0</v>
      </c>
      <c r="N83" s="289">
        <v>8</v>
      </c>
      <c r="O83" s="289">
        <f t="shared" si="2"/>
        <v>0</v>
      </c>
      <c r="P83" s="297"/>
    </row>
    <row r="84" spans="1:16" s="288" customFormat="1" ht="12.75">
      <c r="A84" s="290">
        <f>AT3A_Schools_PS!A84</f>
        <v>75</v>
      </c>
      <c r="B84" s="290" t="str">
        <f>AT3A_Schools_PS!B84</f>
        <v>75-SHAMLI</v>
      </c>
      <c r="C84" s="290">
        <v>0</v>
      </c>
      <c r="D84" s="290">
        <v>1</v>
      </c>
      <c r="E84" s="290">
        <v>3</v>
      </c>
      <c r="F84" s="290"/>
      <c r="G84" s="290">
        <v>0</v>
      </c>
      <c r="H84" s="289">
        <f t="shared" si="1"/>
        <v>4</v>
      </c>
      <c r="I84" s="290">
        <v>0</v>
      </c>
      <c r="J84" s="290">
        <v>1</v>
      </c>
      <c r="K84" s="290">
        <v>3</v>
      </c>
      <c r="L84" s="290"/>
      <c r="M84" s="290">
        <v>0</v>
      </c>
      <c r="N84" s="289">
        <v>4</v>
      </c>
      <c r="O84" s="289">
        <f t="shared" si="2"/>
        <v>0</v>
      </c>
      <c r="P84" s="297"/>
    </row>
    <row r="85" spans="1:16" s="288" customFormat="1" ht="12.75">
      <c r="A85" s="286" t="s">
        <v>213</v>
      </c>
      <c r="B85" s="286"/>
      <c r="C85" s="286"/>
      <c r="D85" s="505"/>
      <c r="E85" s="505"/>
      <c r="F85" s="505"/>
      <c r="G85" s="505"/>
      <c r="H85" s="286"/>
      <c r="I85" s="286"/>
      <c r="J85" s="286"/>
      <c r="K85" s="286"/>
      <c r="L85" s="286"/>
      <c r="M85" s="286"/>
      <c r="N85" s="286"/>
      <c r="O85" s="286"/>
      <c r="P85" s="286"/>
    </row>
    <row r="86" spans="1:16" s="288" customFormat="1" ht="12.75">
      <c r="A86" s="286" t="s">
        <v>214</v>
      </c>
      <c r="B86" s="286"/>
      <c r="C86" s="286"/>
      <c r="D86" s="286"/>
      <c r="E86" s="286"/>
      <c r="F86" s="286"/>
      <c r="G86" s="286"/>
      <c r="H86" s="286"/>
      <c r="I86" s="286"/>
      <c r="J86" s="286"/>
      <c r="K86" s="286"/>
      <c r="L86" s="286"/>
      <c r="M86" s="286"/>
      <c r="N86" s="286"/>
      <c r="O86" s="286"/>
      <c r="P86" s="286"/>
    </row>
    <row r="87" spans="1:16" s="288" customFormat="1" ht="12.75">
      <c r="A87" s="286" t="s">
        <v>215</v>
      </c>
      <c r="B87" s="286"/>
      <c r="C87" s="286"/>
      <c r="D87" s="286"/>
      <c r="E87" s="286"/>
      <c r="F87" s="286"/>
      <c r="G87" s="286"/>
      <c r="H87" s="286"/>
      <c r="I87" s="286"/>
      <c r="J87" s="286"/>
      <c r="K87" s="286"/>
      <c r="L87" s="286"/>
      <c r="M87" s="286"/>
      <c r="N87" s="286"/>
      <c r="O87" s="286"/>
      <c r="P87" s="286"/>
    </row>
    <row r="88" spans="1:16" s="288" customFormat="1" ht="12.75">
      <c r="A88" s="286" t="s">
        <v>216</v>
      </c>
      <c r="B88" s="286"/>
      <c r="C88" s="286"/>
      <c r="D88" s="286"/>
      <c r="E88" s="286"/>
      <c r="F88" s="286"/>
      <c r="G88" s="286"/>
      <c r="H88" s="286"/>
      <c r="I88" s="286"/>
      <c r="J88" s="286"/>
      <c r="K88" s="286"/>
      <c r="L88" s="286"/>
      <c r="M88" s="286"/>
      <c r="N88" s="286"/>
      <c r="O88" s="286"/>
      <c r="P88" s="286"/>
    </row>
    <row r="89" spans="1:16" s="288" customFormat="1" ht="12.75">
      <c r="A89" s="286" t="s">
        <v>217</v>
      </c>
      <c r="B89" s="286"/>
      <c r="C89" s="286"/>
      <c r="D89" s="286"/>
      <c r="E89" s="286"/>
      <c r="F89" s="286"/>
      <c r="G89" s="286"/>
      <c r="H89" s="286"/>
      <c r="I89" s="286"/>
      <c r="J89" s="286"/>
      <c r="K89" s="286"/>
      <c r="L89" s="286"/>
      <c r="M89" s="286"/>
      <c r="N89" s="286"/>
      <c r="O89" s="286"/>
      <c r="P89" s="286"/>
    </row>
    <row r="90" spans="1:16" s="288" customFormat="1" ht="12.75"/>
    <row r="91" spans="1:16" s="288" customFormat="1" ht="12.75">
      <c r="A91" s="197" t="str">
        <f>'AT-1'!A46</f>
        <v>Date:</v>
      </c>
      <c r="L91" s="294"/>
      <c r="M91" s="294"/>
      <c r="N91" s="294" t="str">
        <f>'AT-1'!J46</f>
        <v>(Signature)</v>
      </c>
    </row>
    <row r="92" spans="1:16" s="288" customFormat="1" ht="12.75">
      <c r="A92" s="197" t="str">
        <f>'AT-1'!A47</f>
        <v>Place: LUCKNOW</v>
      </c>
      <c r="L92" s="294"/>
      <c r="M92" s="294"/>
      <c r="N92" s="294" t="str">
        <f>'AT-1'!J47</f>
        <v>Secretary Basic Education Department</v>
      </c>
    </row>
    <row r="93" spans="1:16" s="288" customFormat="1" ht="12.75">
      <c r="L93" s="294"/>
      <c r="M93" s="294" t="str">
        <f>'AT-1'!I48</f>
        <v>Seal:</v>
      </c>
      <c r="N93" s="294"/>
    </row>
  </sheetData>
  <mergeCells count="10">
    <mergeCell ref="A3:P3"/>
    <mergeCell ref="A4:P4"/>
    <mergeCell ref="A2:P2"/>
    <mergeCell ref="E1:K1"/>
    <mergeCell ref="I6:N6"/>
    <mergeCell ref="B6:B7"/>
    <mergeCell ref="A6:A7"/>
    <mergeCell ref="O6:O7"/>
    <mergeCell ref="P6:P7"/>
    <mergeCell ref="C6:H6"/>
  </mergeCells>
  <printOptions horizontalCentered="1"/>
  <pageMargins left="0.59055118110236227" right="0.59055118110236227" top="0.78740157480314965" bottom="0.59055118110236227" header="0.78740157480314965" footer="0.39370078740157483"/>
  <pageSetup paperSize="9" scale="85" fitToHeight="0" pageOrder="overThenDown" orientation="landscape" cellComments="atEnd" r:id="rId1"/>
  <headerFooter>
    <oddFooter>&amp;R&amp;P of &amp;N</oddFooter>
  </headerFooter>
</worksheet>
</file>

<file path=xl/worksheets/sheet8.xml><?xml version="1.0" encoding="utf-8"?>
<worksheet xmlns="http://schemas.openxmlformats.org/spreadsheetml/2006/main" xmlns:r="http://schemas.openxmlformats.org/officeDocument/2006/relationships">
  <sheetPr>
    <tabColor rgb="FF00B050"/>
    <outlinePr summaryBelow="0" summaryRight="0"/>
    <pageSetUpPr fitToPage="1"/>
  </sheetPr>
  <dimension ref="A1:Y96"/>
  <sheetViews>
    <sheetView view="pageBreakPreview" zoomScaleSheetLayoutView="100" workbookViewId="0">
      <pane xSplit="2" ySplit="9" topLeftCell="C10" activePane="bottomRight" state="frozen"/>
      <selection activeCell="D42" sqref="D42:F43"/>
      <selection pane="topRight" activeCell="D42" sqref="D42:F43"/>
      <selection pane="bottomLeft" activeCell="D42" sqref="D42:F43"/>
      <selection pane="bottomRight" activeCell="R12" sqref="R12"/>
    </sheetView>
  </sheetViews>
  <sheetFormatPr defaultColWidth="14.42578125" defaultRowHeight="15.75" customHeight="1"/>
  <cols>
    <col min="1" max="1" width="6.42578125" style="279" customWidth="1"/>
    <col min="2" max="2" width="21.7109375" style="279" bestFit="1" customWidth="1"/>
    <col min="3" max="3" width="5.7109375" style="279" bestFit="1" customWidth="1"/>
    <col min="4" max="5" width="8.140625" style="279" bestFit="1" customWidth="1"/>
    <col min="6" max="6" width="4.7109375" style="279" bestFit="1" customWidth="1"/>
    <col min="7" max="7" width="10.7109375" style="279" bestFit="1" customWidth="1"/>
    <col min="8" max="8" width="11.7109375" style="279" bestFit="1" customWidth="1"/>
    <col min="9" max="9" width="5.7109375" style="279" bestFit="1" customWidth="1"/>
    <col min="10" max="11" width="8.140625" style="279" bestFit="1" customWidth="1"/>
    <col min="12" max="12" width="4.7109375" style="279" bestFit="1" customWidth="1"/>
    <col min="13" max="13" width="10" style="279" customWidth="1"/>
    <col min="14" max="14" width="13.28515625" style="279" customWidth="1"/>
    <col min="15" max="15" width="9.5703125" style="279" customWidth="1"/>
    <col min="16" max="16" width="27" style="279" customWidth="1"/>
    <col min="17" max="16384" width="14.42578125" style="279"/>
  </cols>
  <sheetData>
    <row r="1" spans="1:25" s="288" customFormat="1" ht="12.75">
      <c r="A1" s="286"/>
      <c r="B1" s="286"/>
      <c r="C1" s="286"/>
      <c r="D1" s="286"/>
      <c r="E1" s="702"/>
      <c r="F1" s="702"/>
      <c r="G1" s="702"/>
      <c r="H1" s="702"/>
      <c r="I1" s="702"/>
      <c r="J1" s="702"/>
      <c r="K1" s="702"/>
      <c r="L1" s="286"/>
      <c r="M1" s="286"/>
      <c r="N1" s="286"/>
      <c r="O1" s="286"/>
      <c r="P1" s="287" t="s">
        <v>218</v>
      </c>
    </row>
    <row r="2" spans="1:25" s="288" customFormat="1" ht="12.75">
      <c r="A2" s="701" t="str">
        <f>'AT-1'!A2</f>
        <v>[Mid Day Meal Scheme, U.P.]</v>
      </c>
      <c r="B2" s="702"/>
      <c r="C2" s="702"/>
      <c r="D2" s="702"/>
      <c r="E2" s="702"/>
      <c r="F2" s="702"/>
      <c r="G2" s="702"/>
      <c r="H2" s="702"/>
      <c r="I2" s="702"/>
      <c r="J2" s="702"/>
      <c r="K2" s="702"/>
      <c r="L2" s="702"/>
      <c r="M2" s="702"/>
      <c r="N2" s="702"/>
      <c r="O2" s="702"/>
      <c r="P2" s="702"/>
    </row>
    <row r="3" spans="1:25" s="288" customFormat="1" ht="23.25">
      <c r="A3" s="704" t="str">
        <f>'AT-1'!A3</f>
        <v>Annual Work Plan and Budget 2019-20</v>
      </c>
      <c r="B3" s="702"/>
      <c r="C3" s="702"/>
      <c r="D3" s="702"/>
      <c r="E3" s="702"/>
      <c r="F3" s="702"/>
      <c r="G3" s="702"/>
      <c r="H3" s="702"/>
      <c r="I3" s="702"/>
      <c r="J3" s="702"/>
      <c r="K3" s="702"/>
      <c r="L3" s="702"/>
      <c r="M3" s="702"/>
      <c r="N3" s="702"/>
      <c r="O3" s="702"/>
      <c r="P3" s="702"/>
    </row>
    <row r="4" spans="1:25" s="288" customFormat="1" ht="12.75">
      <c r="A4" s="705" t="s">
        <v>930</v>
      </c>
      <c r="B4" s="702"/>
      <c r="C4" s="702"/>
      <c r="D4" s="702"/>
      <c r="E4" s="702"/>
      <c r="F4" s="702"/>
      <c r="G4" s="702"/>
      <c r="H4" s="702"/>
      <c r="I4" s="702"/>
      <c r="J4" s="702"/>
      <c r="K4" s="702"/>
      <c r="L4" s="702"/>
      <c r="M4" s="702"/>
      <c r="N4" s="702"/>
      <c r="O4" s="702"/>
      <c r="P4" s="702"/>
    </row>
    <row r="5" spans="1:25" s="288" customFormat="1" ht="12.75">
      <c r="A5" s="295" t="str">
        <f>'AT-1'!A5</f>
        <v>State: UTTAR PRADESH</v>
      </c>
      <c r="B5" s="286"/>
      <c r="C5" s="286"/>
      <c r="D5" s="286"/>
      <c r="E5" s="286"/>
      <c r="F5" s="286"/>
      <c r="G5" s="286"/>
      <c r="H5" s="286"/>
      <c r="I5" s="286"/>
      <c r="J5" s="286"/>
      <c r="K5" s="286"/>
      <c r="L5" s="286"/>
      <c r="M5" s="286"/>
      <c r="N5" s="286"/>
      <c r="O5" s="286"/>
      <c r="P5" s="296" t="str">
        <f>AT_2A_fundflow!U5</f>
        <v>(For the Period 01.04.18 to 31.03.19)</v>
      </c>
    </row>
    <row r="6" spans="1:25" s="288" customFormat="1" ht="15.75" customHeight="1">
      <c r="A6" s="691" t="s">
        <v>83</v>
      </c>
      <c r="B6" s="691" t="s">
        <v>90</v>
      </c>
      <c r="C6" s="693" t="s">
        <v>125</v>
      </c>
      <c r="D6" s="707"/>
      <c r="E6" s="707"/>
      <c r="F6" s="707"/>
      <c r="G6" s="707"/>
      <c r="H6" s="708"/>
      <c r="I6" s="693" t="s">
        <v>126</v>
      </c>
      <c r="J6" s="707"/>
      <c r="K6" s="707"/>
      <c r="L6" s="707"/>
      <c r="M6" s="707"/>
      <c r="N6" s="708"/>
      <c r="O6" s="691" t="s">
        <v>127</v>
      </c>
      <c r="P6" s="691" t="s">
        <v>128</v>
      </c>
      <c r="Q6" s="284"/>
      <c r="R6" s="284"/>
      <c r="S6" s="284"/>
      <c r="T6" s="284"/>
      <c r="U6" s="284"/>
      <c r="V6" s="284"/>
      <c r="W6" s="284"/>
      <c r="X6" s="284"/>
      <c r="Y6" s="284"/>
    </row>
    <row r="7" spans="1:25" s="288" customFormat="1" ht="57" customHeight="1">
      <c r="A7" s="706"/>
      <c r="B7" s="706"/>
      <c r="C7" s="285" t="s">
        <v>129</v>
      </c>
      <c r="D7" s="285" t="s">
        <v>130</v>
      </c>
      <c r="E7" s="285" t="s">
        <v>131</v>
      </c>
      <c r="F7" s="300" t="s">
        <v>105</v>
      </c>
      <c r="G7" s="285" t="s">
        <v>133</v>
      </c>
      <c r="H7" s="285" t="s">
        <v>134</v>
      </c>
      <c r="I7" s="285" t="s">
        <v>129</v>
      </c>
      <c r="J7" s="285" t="s">
        <v>130</v>
      </c>
      <c r="K7" s="285" t="s">
        <v>131</v>
      </c>
      <c r="L7" s="300" t="s">
        <v>105</v>
      </c>
      <c r="M7" s="285" t="s">
        <v>133</v>
      </c>
      <c r="N7" s="285" t="s">
        <v>135</v>
      </c>
      <c r="O7" s="706"/>
      <c r="P7" s="706"/>
      <c r="Q7" s="284"/>
      <c r="R7" s="284"/>
      <c r="S7" s="284"/>
      <c r="T7" s="284"/>
      <c r="U7" s="284"/>
      <c r="V7" s="284"/>
      <c r="W7" s="284"/>
      <c r="X7" s="284"/>
      <c r="Y7" s="284"/>
    </row>
    <row r="8" spans="1:25" s="288" customFormat="1" ht="15.75" customHeight="1">
      <c r="A8" s="285">
        <v>1</v>
      </c>
      <c r="B8" s="285">
        <v>2</v>
      </c>
      <c r="C8" s="285">
        <v>3</v>
      </c>
      <c r="D8" s="285">
        <v>4</v>
      </c>
      <c r="E8" s="285">
        <v>5</v>
      </c>
      <c r="F8" s="285">
        <v>6</v>
      </c>
      <c r="G8" s="285">
        <v>7</v>
      </c>
      <c r="H8" s="285">
        <v>8</v>
      </c>
      <c r="I8" s="285">
        <v>9</v>
      </c>
      <c r="J8" s="285">
        <v>10</v>
      </c>
      <c r="K8" s="285">
        <v>11</v>
      </c>
      <c r="L8" s="285">
        <v>12</v>
      </c>
      <c r="M8" s="285">
        <v>13</v>
      </c>
      <c r="N8" s="285">
        <v>14</v>
      </c>
      <c r="O8" s="285">
        <v>15</v>
      </c>
      <c r="P8" s="285">
        <v>16</v>
      </c>
      <c r="Q8" s="284"/>
      <c r="R8" s="284"/>
      <c r="S8" s="284"/>
      <c r="T8" s="284"/>
      <c r="U8" s="284"/>
      <c r="V8" s="284"/>
      <c r="W8" s="284"/>
      <c r="X8" s="284"/>
      <c r="Y8" s="284"/>
    </row>
    <row r="9" spans="1:25" s="288" customFormat="1" ht="12.75">
      <c r="A9" s="289"/>
      <c r="B9" s="289" t="s">
        <v>27</v>
      </c>
      <c r="C9" s="289">
        <f>SUM(C10:C84)</f>
        <v>413</v>
      </c>
      <c r="D9" s="289">
        <f t="shared" ref="D9:O9" si="0">SUM(D10:D84)</f>
        <v>45612</v>
      </c>
      <c r="E9" s="289">
        <f t="shared" si="0"/>
        <v>7010</v>
      </c>
      <c r="F9" s="289">
        <f t="shared" si="0"/>
        <v>0</v>
      </c>
      <c r="G9" s="289">
        <f t="shared" si="0"/>
        <v>46</v>
      </c>
      <c r="H9" s="289">
        <f t="shared" si="0"/>
        <v>53081</v>
      </c>
      <c r="I9" s="289">
        <f t="shared" si="0"/>
        <v>372</v>
      </c>
      <c r="J9" s="289">
        <f t="shared" si="0"/>
        <v>45609</v>
      </c>
      <c r="K9" s="289">
        <f t="shared" si="0"/>
        <v>6788</v>
      </c>
      <c r="L9" s="289">
        <f t="shared" si="0"/>
        <v>0</v>
      </c>
      <c r="M9" s="289">
        <f t="shared" si="0"/>
        <v>44</v>
      </c>
      <c r="N9" s="289">
        <f t="shared" si="0"/>
        <v>52813</v>
      </c>
      <c r="O9" s="289">
        <f t="shared" si="0"/>
        <v>268</v>
      </c>
      <c r="P9" s="289"/>
      <c r="Q9" s="197"/>
      <c r="R9" s="197"/>
      <c r="S9" s="197"/>
      <c r="T9" s="197"/>
      <c r="U9" s="197"/>
      <c r="V9" s="197"/>
      <c r="W9" s="197"/>
      <c r="X9" s="197"/>
      <c r="Y9" s="197"/>
    </row>
    <row r="10" spans="1:25" s="288" customFormat="1" ht="51">
      <c r="A10" s="290">
        <f>AT3A_Schools_PS!A10</f>
        <v>1</v>
      </c>
      <c r="B10" s="290" t="str">
        <f>AT3A_Schools_PS!B10</f>
        <v>01-AGRA</v>
      </c>
      <c r="C10" s="290">
        <v>10</v>
      </c>
      <c r="D10" s="290">
        <v>870</v>
      </c>
      <c r="E10" s="290">
        <v>121</v>
      </c>
      <c r="F10" s="290"/>
      <c r="G10" s="290">
        <v>0</v>
      </c>
      <c r="H10" s="289">
        <f t="shared" ref="H10:H84" si="1">SUM(C10:G10)</f>
        <v>1001</v>
      </c>
      <c r="I10" s="290">
        <v>1</v>
      </c>
      <c r="J10" s="290">
        <v>868</v>
      </c>
      <c r="K10" s="290">
        <v>46</v>
      </c>
      <c r="L10" s="290"/>
      <c r="M10" s="290">
        <v>0</v>
      </c>
      <c r="N10" s="289">
        <f t="shared" ref="N10:N84" si="2">SUM(I10:M10)</f>
        <v>915</v>
      </c>
      <c r="O10" s="289">
        <f t="shared" ref="O10:O84" si="3">H10-N10</f>
        <v>86</v>
      </c>
      <c r="P10" s="297" t="s">
        <v>1312</v>
      </c>
    </row>
    <row r="11" spans="1:25" s="288" customFormat="1" ht="25.5">
      <c r="A11" s="290">
        <f>AT3A_Schools_PS!A11</f>
        <v>2</v>
      </c>
      <c r="B11" s="290" t="str">
        <f>AT3A_Schools_PS!B11</f>
        <v>02-ALIGARH</v>
      </c>
      <c r="C11" s="290">
        <v>16</v>
      </c>
      <c r="D11" s="290">
        <v>734</v>
      </c>
      <c r="E11" s="290">
        <v>121</v>
      </c>
      <c r="F11" s="290"/>
      <c r="G11" s="290">
        <v>0</v>
      </c>
      <c r="H11" s="289">
        <f t="shared" si="1"/>
        <v>871</v>
      </c>
      <c r="I11" s="290">
        <v>10</v>
      </c>
      <c r="J11" s="290">
        <v>734</v>
      </c>
      <c r="K11" s="290">
        <v>117</v>
      </c>
      <c r="L11" s="290"/>
      <c r="M11" s="290">
        <v>0</v>
      </c>
      <c r="N11" s="289">
        <f t="shared" si="2"/>
        <v>861</v>
      </c>
      <c r="O11" s="289">
        <f t="shared" si="3"/>
        <v>10</v>
      </c>
      <c r="P11" s="297" t="s">
        <v>1261</v>
      </c>
    </row>
    <row r="12" spans="1:25" s="288" customFormat="1" ht="25.5">
      <c r="A12" s="290">
        <f>AT3A_Schools_PS!A12</f>
        <v>3</v>
      </c>
      <c r="B12" s="290" t="str">
        <f>AT3A_Schools_PS!B12</f>
        <v>03-ALLAHABAD</v>
      </c>
      <c r="C12" s="290">
        <v>8</v>
      </c>
      <c r="D12" s="290">
        <v>1000</v>
      </c>
      <c r="E12" s="290">
        <v>244</v>
      </c>
      <c r="F12" s="290"/>
      <c r="G12" s="290">
        <v>0</v>
      </c>
      <c r="H12" s="289">
        <f t="shared" si="1"/>
        <v>1252</v>
      </c>
      <c r="I12" s="290">
        <v>8</v>
      </c>
      <c r="J12" s="290">
        <v>1000</v>
      </c>
      <c r="K12" s="290">
        <v>239</v>
      </c>
      <c r="L12" s="290"/>
      <c r="M12" s="290">
        <v>0</v>
      </c>
      <c r="N12" s="289">
        <f t="shared" si="2"/>
        <v>1247</v>
      </c>
      <c r="O12" s="289">
        <f t="shared" si="3"/>
        <v>5</v>
      </c>
      <c r="P12" s="297" t="s">
        <v>1313</v>
      </c>
    </row>
    <row r="13" spans="1:25" s="288" customFormat="1" ht="12.75">
      <c r="A13" s="290">
        <f>AT3A_Schools_PS!A13</f>
        <v>4</v>
      </c>
      <c r="B13" s="290" t="str">
        <f>AT3A_Schools_PS!B13</f>
        <v>04-AMBEDKAR NAGAR</v>
      </c>
      <c r="C13" s="290">
        <v>1</v>
      </c>
      <c r="D13" s="290">
        <v>520</v>
      </c>
      <c r="E13" s="290">
        <v>157</v>
      </c>
      <c r="F13" s="290"/>
      <c r="G13" s="290">
        <v>0</v>
      </c>
      <c r="H13" s="289">
        <f t="shared" si="1"/>
        <v>678</v>
      </c>
      <c r="I13" s="290">
        <v>1</v>
      </c>
      <c r="J13" s="290">
        <v>520</v>
      </c>
      <c r="K13" s="290">
        <v>157</v>
      </c>
      <c r="L13" s="290"/>
      <c r="M13" s="290">
        <v>0</v>
      </c>
      <c r="N13" s="289">
        <f t="shared" si="2"/>
        <v>678</v>
      </c>
      <c r="O13" s="289">
        <f t="shared" si="3"/>
        <v>0</v>
      </c>
      <c r="P13" s="297"/>
    </row>
    <row r="14" spans="1:25" s="288" customFormat="1" ht="12.75">
      <c r="A14" s="290">
        <f>AT3A_Schools_PS!A14</f>
        <v>5</v>
      </c>
      <c r="B14" s="290" t="str">
        <f>AT3A_Schools_PS!B14</f>
        <v>05-AURAIYA</v>
      </c>
      <c r="C14" s="290">
        <v>1</v>
      </c>
      <c r="D14" s="290">
        <v>453</v>
      </c>
      <c r="E14" s="290">
        <v>107</v>
      </c>
      <c r="F14" s="290"/>
      <c r="G14" s="290">
        <v>0</v>
      </c>
      <c r="H14" s="289">
        <f t="shared" si="1"/>
        <v>561</v>
      </c>
      <c r="I14" s="290">
        <v>1</v>
      </c>
      <c r="J14" s="290">
        <v>453</v>
      </c>
      <c r="K14" s="290">
        <v>107</v>
      </c>
      <c r="L14" s="290"/>
      <c r="M14" s="290">
        <v>0</v>
      </c>
      <c r="N14" s="289">
        <f t="shared" si="2"/>
        <v>561</v>
      </c>
      <c r="O14" s="289">
        <f t="shared" si="3"/>
        <v>0</v>
      </c>
      <c r="P14" s="297"/>
    </row>
    <row r="15" spans="1:25" s="288" customFormat="1" ht="25.5">
      <c r="A15" s="290">
        <f>AT3A_Schools_PS!A15</f>
        <v>6</v>
      </c>
      <c r="B15" s="290" t="str">
        <f>AT3A_Schools_PS!B15</f>
        <v>06-AZAMGARH</v>
      </c>
      <c r="C15" s="290">
        <v>15</v>
      </c>
      <c r="D15" s="290">
        <v>982</v>
      </c>
      <c r="E15" s="290">
        <v>207</v>
      </c>
      <c r="F15" s="290"/>
      <c r="G15" s="290">
        <v>12</v>
      </c>
      <c r="H15" s="289">
        <f t="shared" si="1"/>
        <v>1216</v>
      </c>
      <c r="I15" s="290">
        <v>4</v>
      </c>
      <c r="J15" s="290">
        <v>982</v>
      </c>
      <c r="K15" s="290">
        <v>197</v>
      </c>
      <c r="L15" s="290"/>
      <c r="M15" s="290">
        <v>12</v>
      </c>
      <c r="N15" s="289">
        <f t="shared" si="2"/>
        <v>1195</v>
      </c>
      <c r="O15" s="289">
        <f t="shared" si="3"/>
        <v>21</v>
      </c>
      <c r="P15" s="297" t="s">
        <v>1314</v>
      </c>
    </row>
    <row r="16" spans="1:25" s="288" customFormat="1" ht="12.75">
      <c r="A16" s="290">
        <f>AT3A_Schools_PS!A16</f>
        <v>7</v>
      </c>
      <c r="B16" s="290" t="str">
        <f>AT3A_Schools_PS!B16</f>
        <v>07-BADAUN</v>
      </c>
      <c r="C16" s="290">
        <v>9</v>
      </c>
      <c r="D16" s="290">
        <v>656</v>
      </c>
      <c r="E16" s="290">
        <v>60</v>
      </c>
      <c r="F16" s="290"/>
      <c r="G16" s="290">
        <v>0</v>
      </c>
      <c r="H16" s="289">
        <f t="shared" si="1"/>
        <v>725</v>
      </c>
      <c r="I16" s="290">
        <v>9</v>
      </c>
      <c r="J16" s="290">
        <v>656</v>
      </c>
      <c r="K16" s="290">
        <v>60</v>
      </c>
      <c r="L16" s="290"/>
      <c r="M16" s="290">
        <v>0</v>
      </c>
      <c r="N16" s="289">
        <f t="shared" si="2"/>
        <v>725</v>
      </c>
      <c r="O16" s="289">
        <f t="shared" si="3"/>
        <v>0</v>
      </c>
      <c r="P16" s="297"/>
    </row>
    <row r="17" spans="1:16" s="288" customFormat="1" ht="12.75">
      <c r="A17" s="290">
        <f>AT3A_Schools_PS!A17</f>
        <v>8</v>
      </c>
      <c r="B17" s="290" t="str">
        <f>AT3A_Schools_PS!B17</f>
        <v>08-BAGHPAT</v>
      </c>
      <c r="C17" s="290">
        <v>5</v>
      </c>
      <c r="D17" s="290">
        <v>182</v>
      </c>
      <c r="E17" s="290">
        <v>94</v>
      </c>
      <c r="F17" s="290"/>
      <c r="G17" s="290">
        <v>0</v>
      </c>
      <c r="H17" s="289">
        <f t="shared" si="1"/>
        <v>281</v>
      </c>
      <c r="I17" s="290">
        <v>5</v>
      </c>
      <c r="J17" s="290">
        <v>182</v>
      </c>
      <c r="K17" s="290">
        <v>94</v>
      </c>
      <c r="L17" s="290"/>
      <c r="M17" s="290">
        <v>0</v>
      </c>
      <c r="N17" s="289">
        <f t="shared" si="2"/>
        <v>281</v>
      </c>
      <c r="O17" s="289">
        <f t="shared" si="3"/>
        <v>0</v>
      </c>
      <c r="P17" s="297"/>
    </row>
    <row r="18" spans="1:16" s="288" customFormat="1" ht="25.5">
      <c r="A18" s="290">
        <f>AT3A_Schools_PS!A18</f>
        <v>9</v>
      </c>
      <c r="B18" s="290" t="str">
        <f>AT3A_Schools_PS!B18</f>
        <v>09-BAHRAICH</v>
      </c>
      <c r="C18" s="290">
        <v>6</v>
      </c>
      <c r="D18" s="290">
        <v>983</v>
      </c>
      <c r="E18" s="290">
        <v>41</v>
      </c>
      <c r="F18" s="290"/>
      <c r="G18" s="290">
        <v>0</v>
      </c>
      <c r="H18" s="289">
        <f t="shared" si="1"/>
        <v>1030</v>
      </c>
      <c r="I18" s="290">
        <v>6</v>
      </c>
      <c r="J18" s="290">
        <v>983</v>
      </c>
      <c r="K18" s="290">
        <v>40</v>
      </c>
      <c r="L18" s="290"/>
      <c r="M18" s="290">
        <v>0</v>
      </c>
      <c r="N18" s="289">
        <f t="shared" si="2"/>
        <v>1029</v>
      </c>
      <c r="O18" s="289">
        <f t="shared" si="3"/>
        <v>1</v>
      </c>
      <c r="P18" s="297" t="s">
        <v>1264</v>
      </c>
    </row>
    <row r="19" spans="1:16" s="288" customFormat="1" ht="12.75">
      <c r="A19" s="290">
        <f>AT3A_Schools_PS!A19</f>
        <v>10</v>
      </c>
      <c r="B19" s="290" t="str">
        <f>AT3A_Schools_PS!B19</f>
        <v>10-BALLIA</v>
      </c>
      <c r="C19" s="290">
        <v>8</v>
      </c>
      <c r="D19" s="290">
        <v>615</v>
      </c>
      <c r="E19" s="290">
        <v>208</v>
      </c>
      <c r="F19" s="290"/>
      <c r="G19" s="290">
        <v>0</v>
      </c>
      <c r="H19" s="289">
        <f t="shared" si="1"/>
        <v>831</v>
      </c>
      <c r="I19" s="290">
        <v>8</v>
      </c>
      <c r="J19" s="290">
        <v>615</v>
      </c>
      <c r="K19" s="290">
        <v>149</v>
      </c>
      <c r="L19" s="290"/>
      <c r="M19" s="290">
        <v>0</v>
      </c>
      <c r="N19" s="289">
        <f t="shared" si="2"/>
        <v>772</v>
      </c>
      <c r="O19" s="289">
        <f t="shared" si="3"/>
        <v>59</v>
      </c>
      <c r="P19" s="297" t="s">
        <v>1265</v>
      </c>
    </row>
    <row r="20" spans="1:16" s="288" customFormat="1" ht="12.75">
      <c r="A20" s="290">
        <f>AT3A_Schools_PS!A20</f>
        <v>11</v>
      </c>
      <c r="B20" s="290" t="str">
        <f>AT3A_Schools_PS!B20</f>
        <v>11-BALRAMPUR</v>
      </c>
      <c r="C20" s="290">
        <v>4</v>
      </c>
      <c r="D20" s="290">
        <v>646</v>
      </c>
      <c r="E20" s="290">
        <v>33</v>
      </c>
      <c r="F20" s="290"/>
      <c r="G20" s="290">
        <v>0</v>
      </c>
      <c r="H20" s="289">
        <f t="shared" si="1"/>
        <v>683</v>
      </c>
      <c r="I20" s="290">
        <v>3</v>
      </c>
      <c r="J20" s="290">
        <v>646</v>
      </c>
      <c r="K20" s="290">
        <v>33</v>
      </c>
      <c r="L20" s="290"/>
      <c r="M20" s="290">
        <v>0</v>
      </c>
      <c r="N20" s="289">
        <f t="shared" si="2"/>
        <v>682</v>
      </c>
      <c r="O20" s="289">
        <f t="shared" si="3"/>
        <v>1</v>
      </c>
      <c r="P20" s="297" t="s">
        <v>1315</v>
      </c>
    </row>
    <row r="21" spans="1:16" s="288" customFormat="1" ht="12.75">
      <c r="A21" s="290">
        <f>AT3A_Schools_PS!A21</f>
        <v>12</v>
      </c>
      <c r="B21" s="290" t="str">
        <f>AT3A_Schools_PS!B21</f>
        <v>12-BANDA</v>
      </c>
      <c r="C21" s="290">
        <v>10</v>
      </c>
      <c r="D21" s="290">
        <v>641</v>
      </c>
      <c r="E21" s="290">
        <v>46</v>
      </c>
      <c r="F21" s="290"/>
      <c r="G21" s="290">
        <v>0</v>
      </c>
      <c r="H21" s="289">
        <f t="shared" si="1"/>
        <v>697</v>
      </c>
      <c r="I21" s="290">
        <v>10</v>
      </c>
      <c r="J21" s="290">
        <v>641</v>
      </c>
      <c r="K21" s="290">
        <v>46</v>
      </c>
      <c r="L21" s="290"/>
      <c r="M21" s="290">
        <v>0</v>
      </c>
      <c r="N21" s="289">
        <f t="shared" si="2"/>
        <v>697</v>
      </c>
      <c r="O21" s="289">
        <f t="shared" si="3"/>
        <v>0</v>
      </c>
      <c r="P21" s="297"/>
    </row>
    <row r="22" spans="1:16" s="288" customFormat="1" ht="12.75">
      <c r="A22" s="290">
        <f>AT3A_Schools_PS!A22</f>
        <v>13</v>
      </c>
      <c r="B22" s="290" t="str">
        <f>AT3A_Schools_PS!B22</f>
        <v>13-BARABANKI</v>
      </c>
      <c r="C22" s="290">
        <v>10</v>
      </c>
      <c r="D22" s="290">
        <v>845</v>
      </c>
      <c r="E22" s="290">
        <v>56</v>
      </c>
      <c r="F22" s="290"/>
      <c r="G22" s="290">
        <v>23</v>
      </c>
      <c r="H22" s="289">
        <f t="shared" si="1"/>
        <v>934</v>
      </c>
      <c r="I22" s="290">
        <v>10</v>
      </c>
      <c r="J22" s="290">
        <v>845</v>
      </c>
      <c r="K22" s="290">
        <v>56</v>
      </c>
      <c r="L22" s="290"/>
      <c r="M22" s="290">
        <v>23</v>
      </c>
      <c r="N22" s="289">
        <f t="shared" si="2"/>
        <v>934</v>
      </c>
      <c r="O22" s="289">
        <f t="shared" si="3"/>
        <v>0</v>
      </c>
      <c r="P22" s="297"/>
    </row>
    <row r="23" spans="1:16" s="288" customFormat="1" ht="12.75">
      <c r="A23" s="290">
        <f>AT3A_Schools_PS!A23</f>
        <v>14</v>
      </c>
      <c r="B23" s="290" t="str">
        <f>AT3A_Schools_PS!B23</f>
        <v>14-BAREILY</v>
      </c>
      <c r="C23" s="290">
        <v>10</v>
      </c>
      <c r="D23" s="290">
        <v>795</v>
      </c>
      <c r="E23" s="290">
        <v>87</v>
      </c>
      <c r="F23" s="290"/>
      <c r="G23" s="290">
        <v>3</v>
      </c>
      <c r="H23" s="289">
        <f t="shared" si="1"/>
        <v>895</v>
      </c>
      <c r="I23" s="290">
        <v>10</v>
      </c>
      <c r="J23" s="290">
        <v>795</v>
      </c>
      <c r="K23" s="290">
        <v>87</v>
      </c>
      <c r="L23" s="290"/>
      <c r="M23" s="290">
        <v>1</v>
      </c>
      <c r="N23" s="289">
        <f t="shared" si="2"/>
        <v>893</v>
      </c>
      <c r="O23" s="289">
        <f t="shared" si="3"/>
        <v>2</v>
      </c>
      <c r="P23" s="297" t="s">
        <v>1316</v>
      </c>
    </row>
    <row r="24" spans="1:16" s="288" customFormat="1" ht="12.75">
      <c r="A24" s="290">
        <f>AT3A_Schools_PS!A24</f>
        <v>15</v>
      </c>
      <c r="B24" s="290" t="str">
        <f>AT3A_Schools_PS!B24</f>
        <v>15-BASTI</v>
      </c>
      <c r="C24" s="290">
        <v>7</v>
      </c>
      <c r="D24" s="290">
        <v>637</v>
      </c>
      <c r="E24" s="290">
        <v>133</v>
      </c>
      <c r="F24" s="290"/>
      <c r="G24" s="290">
        <v>0</v>
      </c>
      <c r="H24" s="289">
        <f t="shared" si="1"/>
        <v>777</v>
      </c>
      <c r="I24" s="290">
        <v>7</v>
      </c>
      <c r="J24" s="290">
        <v>637</v>
      </c>
      <c r="K24" s="290">
        <v>133</v>
      </c>
      <c r="L24" s="290"/>
      <c r="M24" s="290">
        <v>0</v>
      </c>
      <c r="N24" s="289">
        <f t="shared" si="2"/>
        <v>777</v>
      </c>
      <c r="O24" s="289">
        <f t="shared" si="3"/>
        <v>0</v>
      </c>
      <c r="P24" s="297"/>
    </row>
    <row r="25" spans="1:16" s="288" customFormat="1" ht="12.75">
      <c r="A25" s="290">
        <f>AT3A_Schools_PS!A25</f>
        <v>16</v>
      </c>
      <c r="B25" s="290" t="str">
        <f>AT3A_Schools_PS!B25</f>
        <v>16-BHADOHI</v>
      </c>
      <c r="C25" s="290">
        <v>2</v>
      </c>
      <c r="D25" s="290">
        <v>364</v>
      </c>
      <c r="E25" s="290">
        <v>31</v>
      </c>
      <c r="F25" s="290"/>
      <c r="G25" s="290">
        <v>0</v>
      </c>
      <c r="H25" s="289">
        <f t="shared" si="1"/>
        <v>397</v>
      </c>
      <c r="I25" s="290">
        <v>2</v>
      </c>
      <c r="J25" s="290">
        <v>364</v>
      </c>
      <c r="K25" s="290">
        <v>31</v>
      </c>
      <c r="L25" s="290"/>
      <c r="M25" s="290">
        <v>0</v>
      </c>
      <c r="N25" s="289">
        <f t="shared" si="2"/>
        <v>397</v>
      </c>
      <c r="O25" s="289">
        <f t="shared" si="3"/>
        <v>0</v>
      </c>
      <c r="P25" s="297"/>
    </row>
    <row r="26" spans="1:16" s="288" customFormat="1" ht="12.75">
      <c r="A26" s="290">
        <f>AT3A_Schools_PS!A26</f>
        <v>17</v>
      </c>
      <c r="B26" s="290" t="str">
        <f>AT3A_Schools_PS!B26</f>
        <v>17-BIJNOUR</v>
      </c>
      <c r="C26" s="290">
        <v>0</v>
      </c>
      <c r="D26" s="290">
        <v>765</v>
      </c>
      <c r="E26" s="290">
        <v>127</v>
      </c>
      <c r="F26" s="290"/>
      <c r="G26" s="290">
        <v>0</v>
      </c>
      <c r="H26" s="289">
        <f t="shared" si="1"/>
        <v>892</v>
      </c>
      <c r="I26" s="290">
        <v>0</v>
      </c>
      <c r="J26" s="290">
        <v>765</v>
      </c>
      <c r="K26" s="290">
        <v>127</v>
      </c>
      <c r="L26" s="290"/>
      <c r="M26" s="290">
        <v>0</v>
      </c>
      <c r="N26" s="289">
        <f t="shared" si="2"/>
        <v>892</v>
      </c>
      <c r="O26" s="289">
        <f t="shared" si="3"/>
        <v>0</v>
      </c>
      <c r="P26" s="297"/>
    </row>
    <row r="27" spans="1:16" s="288" customFormat="1" ht="12.75">
      <c r="A27" s="290">
        <f>AT3A_Schools_PS!A27</f>
        <v>18</v>
      </c>
      <c r="B27" s="290" t="str">
        <f>AT3A_Schools_PS!B27</f>
        <v>18-BULANDSHAHAR</v>
      </c>
      <c r="C27" s="290">
        <v>16</v>
      </c>
      <c r="D27" s="290">
        <v>764</v>
      </c>
      <c r="E27" s="290">
        <v>184</v>
      </c>
      <c r="F27" s="290"/>
      <c r="G27" s="290">
        <v>0</v>
      </c>
      <c r="H27" s="289">
        <f t="shared" si="1"/>
        <v>964</v>
      </c>
      <c r="I27" s="290">
        <v>16</v>
      </c>
      <c r="J27" s="290">
        <v>764</v>
      </c>
      <c r="K27" s="290">
        <v>184</v>
      </c>
      <c r="L27" s="290"/>
      <c r="M27" s="290">
        <v>0</v>
      </c>
      <c r="N27" s="289">
        <f t="shared" si="2"/>
        <v>964</v>
      </c>
      <c r="O27" s="289">
        <f t="shared" si="3"/>
        <v>0</v>
      </c>
      <c r="P27" s="297"/>
    </row>
    <row r="28" spans="1:16" s="288" customFormat="1" ht="25.5">
      <c r="A28" s="290">
        <f>AT3A_Schools_PS!A28</f>
        <v>19</v>
      </c>
      <c r="B28" s="290" t="str">
        <f>AT3A_Schools_PS!B28</f>
        <v>19-CHANDAULI</v>
      </c>
      <c r="C28" s="290">
        <v>4</v>
      </c>
      <c r="D28" s="290">
        <v>470</v>
      </c>
      <c r="E28" s="290">
        <v>71</v>
      </c>
      <c r="F28" s="290"/>
      <c r="G28" s="290">
        <v>1</v>
      </c>
      <c r="H28" s="289">
        <f t="shared" si="1"/>
        <v>546</v>
      </c>
      <c r="I28" s="290">
        <v>3</v>
      </c>
      <c r="J28" s="290">
        <v>470</v>
      </c>
      <c r="K28" s="290">
        <v>71</v>
      </c>
      <c r="L28" s="290"/>
      <c r="M28" s="290">
        <v>1</v>
      </c>
      <c r="N28" s="289">
        <f t="shared" si="2"/>
        <v>545</v>
      </c>
      <c r="O28" s="289">
        <f t="shared" si="3"/>
        <v>1</v>
      </c>
      <c r="P28" s="297" t="s">
        <v>1270</v>
      </c>
    </row>
    <row r="29" spans="1:16" s="288" customFormat="1" ht="12.75">
      <c r="A29" s="290">
        <f>AT3A_Schools_PS!A29</f>
        <v>20</v>
      </c>
      <c r="B29" s="290" t="str">
        <f>AT3A_Schools_PS!B29</f>
        <v>20-CHITRAKOOT</v>
      </c>
      <c r="C29" s="290">
        <v>3</v>
      </c>
      <c r="D29" s="290">
        <v>445</v>
      </c>
      <c r="E29" s="290">
        <v>28</v>
      </c>
      <c r="F29" s="290"/>
      <c r="G29" s="290">
        <v>0</v>
      </c>
      <c r="H29" s="289">
        <f t="shared" si="1"/>
        <v>476</v>
      </c>
      <c r="I29" s="290">
        <v>3</v>
      </c>
      <c r="J29" s="290">
        <v>445</v>
      </c>
      <c r="K29" s="290">
        <v>28</v>
      </c>
      <c r="L29" s="290"/>
      <c r="M29" s="290">
        <v>0</v>
      </c>
      <c r="N29" s="289">
        <f t="shared" si="2"/>
        <v>476</v>
      </c>
      <c r="O29" s="289">
        <f t="shared" si="3"/>
        <v>0</v>
      </c>
      <c r="P29" s="297"/>
    </row>
    <row r="30" spans="1:16" s="288" customFormat="1" ht="25.5">
      <c r="A30" s="290">
        <f>AT3A_Schools_PS!A30</f>
        <v>21</v>
      </c>
      <c r="B30" s="290" t="str">
        <f>AT3A_Schools_PS!B30</f>
        <v>21-AMETHI</v>
      </c>
      <c r="C30" s="290">
        <v>16</v>
      </c>
      <c r="D30" s="290">
        <v>433</v>
      </c>
      <c r="E30" s="290">
        <v>58</v>
      </c>
      <c r="F30" s="290"/>
      <c r="G30" s="290">
        <v>5</v>
      </c>
      <c r="H30" s="289">
        <f t="shared" si="1"/>
        <v>512</v>
      </c>
      <c r="I30" s="290">
        <v>15</v>
      </c>
      <c r="J30" s="290">
        <v>433</v>
      </c>
      <c r="K30" s="290">
        <v>58</v>
      </c>
      <c r="L30" s="290"/>
      <c r="M30" s="290">
        <v>5</v>
      </c>
      <c r="N30" s="289">
        <f t="shared" si="2"/>
        <v>511</v>
      </c>
      <c r="O30" s="289">
        <f t="shared" si="3"/>
        <v>1</v>
      </c>
      <c r="P30" s="297" t="s">
        <v>1271</v>
      </c>
    </row>
    <row r="31" spans="1:16" s="288" customFormat="1" ht="25.5">
      <c r="A31" s="290">
        <f>AT3A_Schools_PS!A31</f>
        <v>22</v>
      </c>
      <c r="B31" s="290" t="str">
        <f>AT3A_Schools_PS!B31</f>
        <v>22-DEORIA</v>
      </c>
      <c r="C31" s="290">
        <v>3</v>
      </c>
      <c r="D31" s="290">
        <v>737</v>
      </c>
      <c r="E31" s="290">
        <v>170</v>
      </c>
      <c r="F31" s="290"/>
      <c r="G31" s="290">
        <v>0</v>
      </c>
      <c r="H31" s="289">
        <f t="shared" si="1"/>
        <v>910</v>
      </c>
      <c r="I31" s="290">
        <v>3</v>
      </c>
      <c r="J31" s="290">
        <v>737</v>
      </c>
      <c r="K31" s="290">
        <v>169</v>
      </c>
      <c r="L31" s="290"/>
      <c r="M31" s="290">
        <v>0</v>
      </c>
      <c r="N31" s="289">
        <f t="shared" si="2"/>
        <v>909</v>
      </c>
      <c r="O31" s="289">
        <f t="shared" si="3"/>
        <v>1</v>
      </c>
      <c r="P31" s="297" t="s">
        <v>1272</v>
      </c>
    </row>
    <row r="32" spans="1:16" s="288" customFormat="1" ht="38.25">
      <c r="A32" s="290">
        <f>AT3A_Schools_PS!A32</f>
        <v>23</v>
      </c>
      <c r="B32" s="290" t="str">
        <f>AT3A_Schools_PS!B32</f>
        <v>23-ETAH</v>
      </c>
      <c r="C32" s="290">
        <v>11</v>
      </c>
      <c r="D32" s="290">
        <v>561</v>
      </c>
      <c r="E32" s="290">
        <v>89</v>
      </c>
      <c r="F32" s="290"/>
      <c r="G32" s="290">
        <v>0</v>
      </c>
      <c r="H32" s="289">
        <f t="shared" si="1"/>
        <v>661</v>
      </c>
      <c r="I32" s="290">
        <v>5</v>
      </c>
      <c r="J32" s="290">
        <v>561</v>
      </c>
      <c r="K32" s="290">
        <v>89</v>
      </c>
      <c r="L32" s="290"/>
      <c r="M32" s="290">
        <v>0</v>
      </c>
      <c r="N32" s="289">
        <f t="shared" si="2"/>
        <v>655</v>
      </c>
      <c r="O32" s="289">
        <f t="shared" si="3"/>
        <v>6</v>
      </c>
      <c r="P32" s="297" t="s">
        <v>1273</v>
      </c>
    </row>
    <row r="33" spans="1:16" s="288" customFormat="1" ht="12.75">
      <c r="A33" s="290">
        <f>AT3A_Schools_PS!A33</f>
        <v>24</v>
      </c>
      <c r="B33" s="290" t="str">
        <f>AT3A_Schools_PS!B33</f>
        <v>24-FAIZABAD</v>
      </c>
      <c r="C33" s="290">
        <v>7</v>
      </c>
      <c r="D33" s="290">
        <v>573</v>
      </c>
      <c r="E33" s="290">
        <v>122</v>
      </c>
      <c r="F33" s="290"/>
      <c r="G33" s="290">
        <v>0</v>
      </c>
      <c r="H33" s="289">
        <f t="shared" si="1"/>
        <v>702</v>
      </c>
      <c r="I33" s="290">
        <v>7</v>
      </c>
      <c r="J33" s="290">
        <v>573</v>
      </c>
      <c r="K33" s="290">
        <v>122</v>
      </c>
      <c r="L33" s="290"/>
      <c r="M33" s="290">
        <v>0</v>
      </c>
      <c r="N33" s="289">
        <f t="shared" si="2"/>
        <v>702</v>
      </c>
      <c r="O33" s="289">
        <f t="shared" si="3"/>
        <v>0</v>
      </c>
      <c r="P33" s="297"/>
    </row>
    <row r="34" spans="1:16" s="288" customFormat="1" ht="12.75">
      <c r="A34" s="290">
        <f>AT3A_Schools_PS!A34</f>
        <v>25</v>
      </c>
      <c r="B34" s="290" t="str">
        <f>AT3A_Schools_PS!B34</f>
        <v>25-FARRUKHABAD</v>
      </c>
      <c r="C34" s="290">
        <v>4</v>
      </c>
      <c r="D34" s="290">
        <v>564</v>
      </c>
      <c r="E34" s="290">
        <v>104</v>
      </c>
      <c r="F34" s="290"/>
      <c r="G34" s="290">
        <v>0</v>
      </c>
      <c r="H34" s="289">
        <f t="shared" si="1"/>
        <v>672</v>
      </c>
      <c r="I34" s="290">
        <v>4</v>
      </c>
      <c r="J34" s="290">
        <v>564</v>
      </c>
      <c r="K34" s="290">
        <v>104</v>
      </c>
      <c r="L34" s="290"/>
      <c r="M34" s="290">
        <v>0</v>
      </c>
      <c r="N34" s="289">
        <f t="shared" si="2"/>
        <v>672</v>
      </c>
      <c r="O34" s="289">
        <f t="shared" si="3"/>
        <v>0</v>
      </c>
      <c r="P34" s="297"/>
    </row>
    <row r="35" spans="1:16" s="288" customFormat="1" ht="12.75">
      <c r="A35" s="290">
        <f>AT3A_Schools_PS!A35</f>
        <v>26</v>
      </c>
      <c r="B35" s="290" t="str">
        <f>AT3A_Schools_PS!B35</f>
        <v>26-FATEHPUR</v>
      </c>
      <c r="C35" s="290">
        <v>3</v>
      </c>
      <c r="D35" s="290">
        <v>746</v>
      </c>
      <c r="E35" s="290">
        <v>120</v>
      </c>
      <c r="F35" s="290"/>
      <c r="G35" s="290">
        <v>0</v>
      </c>
      <c r="H35" s="289">
        <f t="shared" si="1"/>
        <v>869</v>
      </c>
      <c r="I35" s="290">
        <v>3</v>
      </c>
      <c r="J35" s="290">
        <v>746</v>
      </c>
      <c r="K35" s="290">
        <v>120</v>
      </c>
      <c r="L35" s="290"/>
      <c r="M35" s="290">
        <v>0</v>
      </c>
      <c r="N35" s="289">
        <f t="shared" si="2"/>
        <v>869</v>
      </c>
      <c r="O35" s="289">
        <f t="shared" si="3"/>
        <v>0</v>
      </c>
      <c r="P35" s="297"/>
    </row>
    <row r="36" spans="1:16" s="288" customFormat="1" ht="25.5">
      <c r="A36" s="290">
        <f>AT3A_Schools_PS!A36</f>
        <v>27</v>
      </c>
      <c r="B36" s="290" t="str">
        <f>AT3A_Schools_PS!B36</f>
        <v>27-FIROZABAD</v>
      </c>
      <c r="C36" s="290">
        <v>0</v>
      </c>
      <c r="D36" s="290">
        <v>630</v>
      </c>
      <c r="E36" s="290">
        <v>87</v>
      </c>
      <c r="F36" s="290"/>
      <c r="G36" s="290">
        <v>0</v>
      </c>
      <c r="H36" s="289">
        <f t="shared" si="1"/>
        <v>717</v>
      </c>
      <c r="I36" s="290">
        <v>0</v>
      </c>
      <c r="J36" s="290">
        <v>630</v>
      </c>
      <c r="K36" s="290">
        <v>83</v>
      </c>
      <c r="L36" s="290"/>
      <c r="M36" s="290">
        <v>0</v>
      </c>
      <c r="N36" s="289">
        <f t="shared" si="2"/>
        <v>713</v>
      </c>
      <c r="O36" s="289">
        <f t="shared" si="3"/>
        <v>4</v>
      </c>
      <c r="P36" s="297" t="s">
        <v>1317</v>
      </c>
    </row>
    <row r="37" spans="1:16" s="288" customFormat="1" ht="51">
      <c r="A37" s="290">
        <f>AT3A_Schools_PS!A37</f>
        <v>28</v>
      </c>
      <c r="B37" s="290" t="str">
        <f>AT3A_Schools_PS!B37</f>
        <v>28-G.B. NAGAR</v>
      </c>
      <c r="C37" s="290">
        <v>4</v>
      </c>
      <c r="D37" s="290">
        <v>214</v>
      </c>
      <c r="E37" s="290">
        <v>50</v>
      </c>
      <c r="F37" s="290"/>
      <c r="G37" s="290">
        <v>0</v>
      </c>
      <c r="H37" s="289">
        <f t="shared" si="1"/>
        <v>268</v>
      </c>
      <c r="I37" s="290">
        <v>3</v>
      </c>
      <c r="J37" s="290">
        <v>214</v>
      </c>
      <c r="K37" s="290">
        <v>49</v>
      </c>
      <c r="L37" s="290"/>
      <c r="M37" s="290">
        <v>0</v>
      </c>
      <c r="N37" s="289">
        <f t="shared" si="2"/>
        <v>266</v>
      </c>
      <c r="O37" s="289">
        <f t="shared" si="3"/>
        <v>2</v>
      </c>
      <c r="P37" s="297" t="s">
        <v>1276</v>
      </c>
    </row>
    <row r="38" spans="1:16" s="288" customFormat="1" ht="12.75">
      <c r="A38" s="290">
        <f>AT3A_Schools_PS!A38</f>
        <v>29</v>
      </c>
      <c r="B38" s="290" t="str">
        <f>AT3A_Schools_PS!B38</f>
        <v>29-GHAZIPUR</v>
      </c>
      <c r="C38" s="290">
        <v>12</v>
      </c>
      <c r="D38" s="290">
        <v>801</v>
      </c>
      <c r="E38" s="290">
        <v>169</v>
      </c>
      <c r="F38" s="290"/>
      <c r="G38" s="290">
        <v>0</v>
      </c>
      <c r="H38" s="289">
        <f t="shared" si="1"/>
        <v>982</v>
      </c>
      <c r="I38" s="290">
        <v>12</v>
      </c>
      <c r="J38" s="290">
        <v>801</v>
      </c>
      <c r="K38" s="290">
        <v>169</v>
      </c>
      <c r="L38" s="290"/>
      <c r="M38" s="290">
        <v>0</v>
      </c>
      <c r="N38" s="289">
        <f t="shared" si="2"/>
        <v>982</v>
      </c>
      <c r="O38" s="289">
        <f t="shared" si="3"/>
        <v>0</v>
      </c>
      <c r="P38" s="297"/>
    </row>
    <row r="39" spans="1:16" s="288" customFormat="1" ht="12.75">
      <c r="A39" s="290">
        <f>AT3A_Schools_PS!A39</f>
        <v>30</v>
      </c>
      <c r="B39" s="290" t="str">
        <f>AT3A_Schools_PS!B39</f>
        <v>30-GHAZIYABAD</v>
      </c>
      <c r="C39" s="290">
        <v>3</v>
      </c>
      <c r="D39" s="290">
        <v>195</v>
      </c>
      <c r="E39" s="290">
        <v>62</v>
      </c>
      <c r="F39" s="290"/>
      <c r="G39" s="290">
        <v>0</v>
      </c>
      <c r="H39" s="289">
        <f t="shared" si="1"/>
        <v>260</v>
      </c>
      <c r="I39" s="290">
        <v>3</v>
      </c>
      <c r="J39" s="290">
        <v>195</v>
      </c>
      <c r="K39" s="290">
        <v>62</v>
      </c>
      <c r="L39" s="290"/>
      <c r="M39" s="290">
        <v>0</v>
      </c>
      <c r="N39" s="289">
        <f t="shared" si="2"/>
        <v>260</v>
      </c>
      <c r="O39" s="289">
        <f t="shared" si="3"/>
        <v>0</v>
      </c>
      <c r="P39" s="297"/>
    </row>
    <row r="40" spans="1:16" s="288" customFormat="1" ht="12.75">
      <c r="A40" s="290">
        <f>AT3A_Schools_PS!A40</f>
        <v>31</v>
      </c>
      <c r="B40" s="290" t="str">
        <f>AT3A_Schools_PS!B40</f>
        <v>31-GONDA</v>
      </c>
      <c r="C40" s="290">
        <v>1</v>
      </c>
      <c r="D40" s="290">
        <v>893</v>
      </c>
      <c r="E40" s="290">
        <v>57</v>
      </c>
      <c r="F40" s="290"/>
      <c r="G40" s="290">
        <v>0</v>
      </c>
      <c r="H40" s="289">
        <f t="shared" si="1"/>
        <v>951</v>
      </c>
      <c r="I40" s="290">
        <v>1</v>
      </c>
      <c r="J40" s="290">
        <v>893</v>
      </c>
      <c r="K40" s="290">
        <v>57</v>
      </c>
      <c r="L40" s="290"/>
      <c r="M40" s="290">
        <v>0</v>
      </c>
      <c r="N40" s="289">
        <f t="shared" si="2"/>
        <v>951</v>
      </c>
      <c r="O40" s="289">
        <f t="shared" si="3"/>
        <v>0</v>
      </c>
      <c r="P40" s="297"/>
    </row>
    <row r="41" spans="1:16" s="288" customFormat="1" ht="12.75">
      <c r="A41" s="290">
        <f>AT3A_Schools_PS!A41</f>
        <v>32</v>
      </c>
      <c r="B41" s="290" t="str">
        <f>AT3A_Schools_PS!B41</f>
        <v>32-GORAKHPUR</v>
      </c>
      <c r="C41" s="290">
        <v>5</v>
      </c>
      <c r="D41" s="290">
        <v>834</v>
      </c>
      <c r="E41" s="290">
        <v>179</v>
      </c>
      <c r="F41" s="290"/>
      <c r="G41" s="290">
        <v>0</v>
      </c>
      <c r="H41" s="289">
        <f t="shared" si="1"/>
        <v>1018</v>
      </c>
      <c r="I41" s="290">
        <v>5</v>
      </c>
      <c r="J41" s="290">
        <v>834</v>
      </c>
      <c r="K41" s="290">
        <v>179</v>
      </c>
      <c r="L41" s="290"/>
      <c r="M41" s="290">
        <v>0</v>
      </c>
      <c r="N41" s="289">
        <f t="shared" si="2"/>
        <v>1018</v>
      </c>
      <c r="O41" s="289">
        <f t="shared" si="3"/>
        <v>0</v>
      </c>
      <c r="P41" s="297"/>
    </row>
    <row r="42" spans="1:16" s="288" customFormat="1" ht="12.75">
      <c r="A42" s="290">
        <f>AT3A_Schools_PS!A42</f>
        <v>33</v>
      </c>
      <c r="B42" s="290" t="str">
        <f>AT3A_Schools_PS!B42</f>
        <v>33-HAMEERPUR</v>
      </c>
      <c r="C42" s="290">
        <v>9</v>
      </c>
      <c r="D42" s="290">
        <v>375</v>
      </c>
      <c r="E42" s="290">
        <v>42</v>
      </c>
      <c r="F42" s="290"/>
      <c r="G42" s="290">
        <v>0</v>
      </c>
      <c r="H42" s="289">
        <f t="shared" si="1"/>
        <v>426</v>
      </c>
      <c r="I42" s="290">
        <v>9</v>
      </c>
      <c r="J42" s="290">
        <v>375</v>
      </c>
      <c r="K42" s="290">
        <v>42</v>
      </c>
      <c r="L42" s="290"/>
      <c r="M42" s="290">
        <v>0</v>
      </c>
      <c r="N42" s="289">
        <f t="shared" si="2"/>
        <v>426</v>
      </c>
      <c r="O42" s="289">
        <f t="shared" si="3"/>
        <v>0</v>
      </c>
      <c r="P42" s="297"/>
    </row>
    <row r="43" spans="1:16" s="288" customFormat="1" ht="12.75">
      <c r="A43" s="290">
        <f>AT3A_Schools_PS!A43</f>
        <v>34</v>
      </c>
      <c r="B43" s="290" t="str">
        <f>AT3A_Schools_PS!B43</f>
        <v>34-HARDOI</v>
      </c>
      <c r="C43" s="290">
        <v>3</v>
      </c>
      <c r="D43" s="290">
        <v>1025</v>
      </c>
      <c r="E43" s="290">
        <v>112</v>
      </c>
      <c r="F43" s="290"/>
      <c r="G43" s="290">
        <v>0</v>
      </c>
      <c r="H43" s="289">
        <f t="shared" si="1"/>
        <v>1140</v>
      </c>
      <c r="I43" s="290">
        <v>3</v>
      </c>
      <c r="J43" s="290">
        <v>1025</v>
      </c>
      <c r="K43" s="290">
        <v>112</v>
      </c>
      <c r="L43" s="290"/>
      <c r="M43" s="290">
        <v>0</v>
      </c>
      <c r="N43" s="289">
        <f t="shared" si="2"/>
        <v>1140</v>
      </c>
      <c r="O43" s="289">
        <f t="shared" si="3"/>
        <v>0</v>
      </c>
      <c r="P43" s="297"/>
    </row>
    <row r="44" spans="1:16" s="288" customFormat="1" ht="12.75">
      <c r="A44" s="290">
        <f>AT3A_Schools_PS!A44</f>
        <v>35</v>
      </c>
      <c r="B44" s="290" t="str">
        <f>AT3A_Schools_PS!B44</f>
        <v>35-HATHRAS</v>
      </c>
      <c r="C44" s="290">
        <v>0</v>
      </c>
      <c r="D44" s="290">
        <v>455</v>
      </c>
      <c r="E44" s="290">
        <v>53</v>
      </c>
      <c r="F44" s="290"/>
      <c r="G44" s="290">
        <v>0</v>
      </c>
      <c r="H44" s="289">
        <f t="shared" si="1"/>
        <v>508</v>
      </c>
      <c r="I44" s="290">
        <v>0</v>
      </c>
      <c r="J44" s="290">
        <v>455</v>
      </c>
      <c r="K44" s="290">
        <v>53</v>
      </c>
      <c r="L44" s="290"/>
      <c r="M44" s="290">
        <v>0</v>
      </c>
      <c r="N44" s="289">
        <f t="shared" si="2"/>
        <v>508</v>
      </c>
      <c r="O44" s="289">
        <f t="shared" si="3"/>
        <v>0</v>
      </c>
      <c r="P44" s="297"/>
    </row>
    <row r="45" spans="1:16" s="288" customFormat="1" ht="12.75">
      <c r="A45" s="290">
        <f>AT3A_Schools_PS!A45</f>
        <v>36</v>
      </c>
      <c r="B45" s="290" t="str">
        <f>AT3A_Schools_PS!B45</f>
        <v>36-ITAWAH</v>
      </c>
      <c r="C45" s="290">
        <v>6</v>
      </c>
      <c r="D45" s="290">
        <v>541</v>
      </c>
      <c r="E45" s="290">
        <v>84</v>
      </c>
      <c r="F45" s="290"/>
      <c r="G45" s="290">
        <v>0</v>
      </c>
      <c r="H45" s="289">
        <f t="shared" si="1"/>
        <v>631</v>
      </c>
      <c r="I45" s="290">
        <v>6</v>
      </c>
      <c r="J45" s="290">
        <v>541</v>
      </c>
      <c r="K45" s="290">
        <v>84</v>
      </c>
      <c r="L45" s="290"/>
      <c r="M45" s="290">
        <v>0</v>
      </c>
      <c r="N45" s="289">
        <f t="shared" si="2"/>
        <v>631</v>
      </c>
      <c r="O45" s="289">
        <f t="shared" si="3"/>
        <v>0</v>
      </c>
      <c r="P45" s="297"/>
    </row>
    <row r="46" spans="1:16" s="288" customFormat="1" ht="12.75">
      <c r="A46" s="290">
        <f>AT3A_Schools_PS!A46</f>
        <v>37</v>
      </c>
      <c r="B46" s="290" t="str">
        <f>AT3A_Schools_PS!B46</f>
        <v>37-J.P. NAGAR</v>
      </c>
      <c r="C46" s="290">
        <v>5</v>
      </c>
      <c r="D46" s="290">
        <v>478</v>
      </c>
      <c r="E46" s="290">
        <v>48</v>
      </c>
      <c r="F46" s="290"/>
      <c r="G46" s="290">
        <v>0</v>
      </c>
      <c r="H46" s="289">
        <f t="shared" si="1"/>
        <v>531</v>
      </c>
      <c r="I46" s="290">
        <v>5</v>
      </c>
      <c r="J46" s="290">
        <v>478</v>
      </c>
      <c r="K46" s="290">
        <v>48</v>
      </c>
      <c r="L46" s="290"/>
      <c r="M46" s="290">
        <v>0</v>
      </c>
      <c r="N46" s="289">
        <f t="shared" si="2"/>
        <v>531</v>
      </c>
      <c r="O46" s="289">
        <f t="shared" si="3"/>
        <v>0</v>
      </c>
      <c r="P46" s="297"/>
    </row>
    <row r="47" spans="1:16" s="288" customFormat="1" ht="25.5">
      <c r="A47" s="290">
        <f>AT3A_Schools_PS!A47</f>
        <v>38</v>
      </c>
      <c r="B47" s="290" t="str">
        <f>AT3A_Schools_PS!B47</f>
        <v>38-JALAUN</v>
      </c>
      <c r="C47" s="290">
        <v>6</v>
      </c>
      <c r="D47" s="290">
        <v>548</v>
      </c>
      <c r="E47" s="290">
        <v>100</v>
      </c>
      <c r="F47" s="290"/>
      <c r="G47" s="290">
        <v>0</v>
      </c>
      <c r="H47" s="289">
        <f t="shared" si="1"/>
        <v>654</v>
      </c>
      <c r="I47" s="290">
        <v>6</v>
      </c>
      <c r="J47" s="290">
        <v>548</v>
      </c>
      <c r="K47" s="290">
        <v>99</v>
      </c>
      <c r="L47" s="290"/>
      <c r="M47" s="290">
        <v>0</v>
      </c>
      <c r="N47" s="289">
        <f t="shared" si="2"/>
        <v>653</v>
      </c>
      <c r="O47" s="289">
        <f t="shared" si="3"/>
        <v>1</v>
      </c>
      <c r="P47" s="297" t="s">
        <v>1318</v>
      </c>
    </row>
    <row r="48" spans="1:16" s="288" customFormat="1" ht="51">
      <c r="A48" s="290">
        <f>AT3A_Schools_PS!A48</f>
        <v>39</v>
      </c>
      <c r="B48" s="290" t="str">
        <f>AT3A_Schools_PS!B48</f>
        <v>39-JAUNPUR</v>
      </c>
      <c r="C48" s="290">
        <v>0</v>
      </c>
      <c r="D48" s="290">
        <v>878</v>
      </c>
      <c r="E48" s="290">
        <v>246</v>
      </c>
      <c r="F48" s="290"/>
      <c r="G48" s="290">
        <v>0</v>
      </c>
      <c r="H48" s="289">
        <f t="shared" si="1"/>
        <v>1124</v>
      </c>
      <c r="I48" s="290">
        <v>0</v>
      </c>
      <c r="J48" s="290">
        <v>877</v>
      </c>
      <c r="K48" s="290">
        <v>225</v>
      </c>
      <c r="L48" s="290"/>
      <c r="M48" s="290">
        <v>0</v>
      </c>
      <c r="N48" s="289">
        <f t="shared" si="2"/>
        <v>1102</v>
      </c>
      <c r="O48" s="289">
        <f t="shared" si="3"/>
        <v>22</v>
      </c>
      <c r="P48" s="297" t="s">
        <v>1319</v>
      </c>
    </row>
    <row r="49" spans="1:16" s="288" customFormat="1" ht="25.5">
      <c r="A49" s="290">
        <f>AT3A_Schools_PS!A49</f>
        <v>40</v>
      </c>
      <c r="B49" s="290" t="str">
        <f>AT3A_Schools_PS!B49</f>
        <v>40-JHANSI</v>
      </c>
      <c r="C49" s="290">
        <v>12</v>
      </c>
      <c r="D49" s="290">
        <v>560</v>
      </c>
      <c r="E49" s="290">
        <v>66</v>
      </c>
      <c r="F49" s="290"/>
      <c r="G49" s="290">
        <v>0</v>
      </c>
      <c r="H49" s="289">
        <f t="shared" si="1"/>
        <v>638</v>
      </c>
      <c r="I49" s="290">
        <v>12</v>
      </c>
      <c r="J49" s="290">
        <v>560</v>
      </c>
      <c r="K49" s="290">
        <v>64</v>
      </c>
      <c r="L49" s="290"/>
      <c r="M49" s="290">
        <v>0</v>
      </c>
      <c r="N49" s="289">
        <f t="shared" si="2"/>
        <v>636</v>
      </c>
      <c r="O49" s="289">
        <f t="shared" si="3"/>
        <v>2</v>
      </c>
      <c r="P49" s="297" t="s">
        <v>1281</v>
      </c>
    </row>
    <row r="50" spans="1:16" s="288" customFormat="1" ht="12.75">
      <c r="A50" s="290">
        <f>AT3A_Schools_PS!A50</f>
        <v>41</v>
      </c>
      <c r="B50" s="290" t="str">
        <f>AT3A_Schools_PS!B50</f>
        <v>41-KANNAUJ</v>
      </c>
      <c r="C50" s="290">
        <v>2</v>
      </c>
      <c r="D50" s="290">
        <v>453</v>
      </c>
      <c r="E50" s="290">
        <v>89</v>
      </c>
      <c r="F50" s="290"/>
      <c r="G50" s="290">
        <v>0</v>
      </c>
      <c r="H50" s="289">
        <f t="shared" si="1"/>
        <v>544</v>
      </c>
      <c r="I50" s="290">
        <v>2</v>
      </c>
      <c r="J50" s="290">
        <v>453</v>
      </c>
      <c r="K50" s="290">
        <v>89</v>
      </c>
      <c r="L50" s="290"/>
      <c r="M50" s="290">
        <v>0</v>
      </c>
      <c r="N50" s="289">
        <f t="shared" si="2"/>
        <v>544</v>
      </c>
      <c r="O50" s="289">
        <f t="shared" si="3"/>
        <v>0</v>
      </c>
      <c r="P50" s="297"/>
    </row>
    <row r="51" spans="1:16" s="288" customFormat="1" ht="12.75">
      <c r="A51" s="290">
        <f>AT3A_Schools_PS!A51</f>
        <v>42</v>
      </c>
      <c r="B51" s="290" t="str">
        <f>AT3A_Schools_PS!B51</f>
        <v>42-KANPUR DEHAT</v>
      </c>
      <c r="C51" s="290">
        <v>2</v>
      </c>
      <c r="D51" s="290">
        <v>674</v>
      </c>
      <c r="E51" s="290">
        <v>88</v>
      </c>
      <c r="F51" s="290"/>
      <c r="G51" s="290">
        <v>0</v>
      </c>
      <c r="H51" s="289">
        <f t="shared" si="1"/>
        <v>764</v>
      </c>
      <c r="I51" s="290">
        <v>2</v>
      </c>
      <c r="J51" s="290">
        <v>674</v>
      </c>
      <c r="K51" s="290">
        <v>88</v>
      </c>
      <c r="L51" s="290"/>
      <c r="M51" s="290">
        <v>0</v>
      </c>
      <c r="N51" s="289">
        <f t="shared" si="2"/>
        <v>764</v>
      </c>
      <c r="O51" s="289">
        <f t="shared" si="3"/>
        <v>0</v>
      </c>
      <c r="P51" s="297"/>
    </row>
    <row r="52" spans="1:16" s="288" customFormat="1" ht="12.75">
      <c r="A52" s="290">
        <f>AT3A_Schools_PS!A52</f>
        <v>43</v>
      </c>
      <c r="B52" s="290" t="str">
        <f>AT3A_Schools_PS!B52</f>
        <v>43-KANPUR NAGAR</v>
      </c>
      <c r="C52" s="290">
        <v>5</v>
      </c>
      <c r="D52" s="290">
        <v>638</v>
      </c>
      <c r="E52" s="290">
        <v>147</v>
      </c>
      <c r="F52" s="290"/>
      <c r="G52" s="290">
        <v>0</v>
      </c>
      <c r="H52" s="289">
        <f t="shared" si="1"/>
        <v>790</v>
      </c>
      <c r="I52" s="290">
        <v>5</v>
      </c>
      <c r="J52" s="290">
        <v>638</v>
      </c>
      <c r="K52" s="290">
        <v>147</v>
      </c>
      <c r="L52" s="290"/>
      <c r="M52" s="290">
        <v>0</v>
      </c>
      <c r="N52" s="289">
        <f t="shared" si="2"/>
        <v>790</v>
      </c>
      <c r="O52" s="289">
        <f t="shared" si="3"/>
        <v>0</v>
      </c>
      <c r="P52" s="297"/>
    </row>
    <row r="53" spans="1:16" s="288" customFormat="1" ht="12.75">
      <c r="A53" s="290">
        <f>AT3A_Schools_PS!A53</f>
        <v>44</v>
      </c>
      <c r="B53" s="290" t="str">
        <f>AT3A_Schools_PS!B53</f>
        <v>44-KAAS GANJ</v>
      </c>
      <c r="C53" s="290">
        <v>1</v>
      </c>
      <c r="D53" s="290">
        <v>436</v>
      </c>
      <c r="E53" s="290">
        <v>58</v>
      </c>
      <c r="F53" s="290"/>
      <c r="G53" s="290">
        <v>0</v>
      </c>
      <c r="H53" s="289">
        <f t="shared" si="1"/>
        <v>495</v>
      </c>
      <c r="I53" s="290">
        <v>1</v>
      </c>
      <c r="J53" s="290">
        <v>436</v>
      </c>
      <c r="K53" s="290">
        <v>58</v>
      </c>
      <c r="L53" s="290"/>
      <c r="M53" s="290">
        <v>0</v>
      </c>
      <c r="N53" s="289">
        <f t="shared" si="2"/>
        <v>495</v>
      </c>
      <c r="O53" s="289">
        <f t="shared" si="3"/>
        <v>0</v>
      </c>
      <c r="P53" s="297"/>
    </row>
    <row r="54" spans="1:16" s="288" customFormat="1" ht="12.75">
      <c r="A54" s="290">
        <f>AT3A_Schools_PS!A54</f>
        <v>45</v>
      </c>
      <c r="B54" s="290" t="str">
        <f>AT3A_Schools_PS!B54</f>
        <v>45-KAUSHAMBI</v>
      </c>
      <c r="C54" s="290">
        <v>2</v>
      </c>
      <c r="D54" s="290">
        <v>471</v>
      </c>
      <c r="E54" s="290">
        <v>51</v>
      </c>
      <c r="F54" s="290"/>
      <c r="G54" s="290">
        <v>0</v>
      </c>
      <c r="H54" s="289">
        <f t="shared" si="1"/>
        <v>524</v>
      </c>
      <c r="I54" s="290">
        <v>2</v>
      </c>
      <c r="J54" s="290">
        <v>471</v>
      </c>
      <c r="K54" s="290">
        <v>51</v>
      </c>
      <c r="L54" s="290"/>
      <c r="M54" s="290">
        <v>0</v>
      </c>
      <c r="N54" s="289">
        <f t="shared" si="2"/>
        <v>524</v>
      </c>
      <c r="O54" s="289">
        <f t="shared" si="3"/>
        <v>0</v>
      </c>
      <c r="P54" s="297"/>
    </row>
    <row r="55" spans="1:16" s="288" customFormat="1" ht="12.75">
      <c r="A55" s="290">
        <f>AT3A_Schools_PS!A55</f>
        <v>46</v>
      </c>
      <c r="B55" s="290" t="str">
        <f>AT3A_Schools_PS!B55</f>
        <v>46-KUSHINAGAR</v>
      </c>
      <c r="C55" s="290">
        <v>2</v>
      </c>
      <c r="D55" s="290">
        <v>822</v>
      </c>
      <c r="E55" s="290">
        <v>98</v>
      </c>
      <c r="F55" s="290"/>
      <c r="G55" s="290">
        <v>0</v>
      </c>
      <c r="H55" s="289">
        <f t="shared" si="1"/>
        <v>922</v>
      </c>
      <c r="I55" s="290">
        <v>2</v>
      </c>
      <c r="J55" s="290">
        <v>822</v>
      </c>
      <c r="K55" s="290">
        <v>98</v>
      </c>
      <c r="L55" s="290"/>
      <c r="M55" s="290">
        <v>0</v>
      </c>
      <c r="N55" s="289">
        <f t="shared" si="2"/>
        <v>922</v>
      </c>
      <c r="O55" s="289">
        <f t="shared" si="3"/>
        <v>0</v>
      </c>
      <c r="P55" s="297"/>
    </row>
    <row r="56" spans="1:16" s="288" customFormat="1" ht="12.75">
      <c r="A56" s="290">
        <f>AT3A_Schools_PS!A56</f>
        <v>47</v>
      </c>
      <c r="B56" s="290" t="str">
        <f>AT3A_Schools_PS!B56</f>
        <v>47-LAKHIMPUR KHERI</v>
      </c>
      <c r="C56" s="290">
        <v>6</v>
      </c>
      <c r="D56" s="290">
        <v>1134</v>
      </c>
      <c r="E56" s="290">
        <v>60</v>
      </c>
      <c r="F56" s="290"/>
      <c r="G56" s="290">
        <v>0</v>
      </c>
      <c r="H56" s="289">
        <f t="shared" si="1"/>
        <v>1200</v>
      </c>
      <c r="I56" s="290">
        <v>6</v>
      </c>
      <c r="J56" s="290">
        <v>1134</v>
      </c>
      <c r="K56" s="290">
        <v>60</v>
      </c>
      <c r="L56" s="290"/>
      <c r="M56" s="290">
        <v>0</v>
      </c>
      <c r="N56" s="289">
        <f t="shared" si="2"/>
        <v>1200</v>
      </c>
      <c r="O56" s="289">
        <f t="shared" si="3"/>
        <v>0</v>
      </c>
      <c r="P56" s="297"/>
    </row>
    <row r="57" spans="1:16" s="288" customFormat="1" ht="12.75">
      <c r="A57" s="290">
        <f>AT3A_Schools_PS!A57</f>
        <v>48</v>
      </c>
      <c r="B57" s="290" t="str">
        <f>AT3A_Schools_PS!B57</f>
        <v>48-LALITPUR</v>
      </c>
      <c r="C57" s="290">
        <v>5</v>
      </c>
      <c r="D57" s="290">
        <v>496</v>
      </c>
      <c r="E57" s="290">
        <v>9</v>
      </c>
      <c r="F57" s="290"/>
      <c r="G57" s="290">
        <v>0</v>
      </c>
      <c r="H57" s="289">
        <f t="shared" si="1"/>
        <v>510</v>
      </c>
      <c r="I57" s="290">
        <v>5</v>
      </c>
      <c r="J57" s="290">
        <v>496</v>
      </c>
      <c r="K57" s="290">
        <v>9</v>
      </c>
      <c r="L57" s="290"/>
      <c r="M57" s="290">
        <v>0</v>
      </c>
      <c r="N57" s="289">
        <f t="shared" si="2"/>
        <v>510</v>
      </c>
      <c r="O57" s="289">
        <f t="shared" si="3"/>
        <v>0</v>
      </c>
      <c r="P57" s="297"/>
    </row>
    <row r="58" spans="1:16" s="288" customFormat="1" ht="12.75">
      <c r="A58" s="290">
        <f>AT3A_Schools_PS!A58</f>
        <v>49</v>
      </c>
      <c r="B58" s="290" t="str">
        <f>AT3A_Schools_PS!B58</f>
        <v>49-LUCKNOW</v>
      </c>
      <c r="C58" s="290">
        <v>9</v>
      </c>
      <c r="D58" s="290">
        <v>472</v>
      </c>
      <c r="E58" s="290">
        <v>90</v>
      </c>
      <c r="F58" s="290"/>
      <c r="G58" s="290">
        <v>0</v>
      </c>
      <c r="H58" s="289">
        <f t="shared" si="1"/>
        <v>571</v>
      </c>
      <c r="I58" s="290">
        <v>9</v>
      </c>
      <c r="J58" s="290">
        <v>472</v>
      </c>
      <c r="K58" s="290">
        <v>90</v>
      </c>
      <c r="L58" s="290"/>
      <c r="M58" s="290">
        <v>0</v>
      </c>
      <c r="N58" s="289">
        <f t="shared" si="2"/>
        <v>571</v>
      </c>
      <c r="O58" s="289">
        <f t="shared" si="3"/>
        <v>0</v>
      </c>
      <c r="P58" s="297"/>
    </row>
    <row r="59" spans="1:16" s="288" customFormat="1" ht="12.75">
      <c r="A59" s="290">
        <f>AT3A_Schools_PS!A59</f>
        <v>50</v>
      </c>
      <c r="B59" s="290" t="str">
        <f>AT3A_Schools_PS!B59</f>
        <v>50-MAHOBA</v>
      </c>
      <c r="C59" s="290">
        <v>4</v>
      </c>
      <c r="D59" s="290">
        <v>351</v>
      </c>
      <c r="E59" s="290">
        <v>20</v>
      </c>
      <c r="F59" s="290"/>
      <c r="G59" s="290">
        <v>0</v>
      </c>
      <c r="H59" s="289">
        <f t="shared" si="1"/>
        <v>375</v>
      </c>
      <c r="I59" s="290">
        <v>4</v>
      </c>
      <c r="J59" s="290">
        <v>351</v>
      </c>
      <c r="K59" s="290">
        <v>20</v>
      </c>
      <c r="L59" s="290"/>
      <c r="M59" s="290">
        <v>0</v>
      </c>
      <c r="N59" s="289">
        <f t="shared" si="2"/>
        <v>375</v>
      </c>
      <c r="O59" s="289">
        <f t="shared" si="3"/>
        <v>0</v>
      </c>
      <c r="P59" s="297"/>
    </row>
    <row r="60" spans="1:16" s="288" customFormat="1" ht="25.5">
      <c r="A60" s="290">
        <f>AT3A_Schools_PS!A60</f>
        <v>51</v>
      </c>
      <c r="B60" s="290" t="str">
        <f>AT3A_Schools_PS!B60</f>
        <v>51-MAHRAJGANJ</v>
      </c>
      <c r="C60" s="290">
        <v>2</v>
      </c>
      <c r="D60" s="290">
        <v>648</v>
      </c>
      <c r="E60" s="290">
        <v>71</v>
      </c>
      <c r="F60" s="290"/>
      <c r="G60" s="290">
        <v>0</v>
      </c>
      <c r="H60" s="289">
        <f t="shared" si="1"/>
        <v>721</v>
      </c>
      <c r="I60" s="290">
        <v>2</v>
      </c>
      <c r="J60" s="290">
        <v>648</v>
      </c>
      <c r="K60" s="290">
        <v>69</v>
      </c>
      <c r="L60" s="290"/>
      <c r="M60" s="290">
        <v>0</v>
      </c>
      <c r="N60" s="289">
        <f t="shared" si="2"/>
        <v>719</v>
      </c>
      <c r="O60" s="289">
        <f t="shared" si="3"/>
        <v>2</v>
      </c>
      <c r="P60" s="297" t="s">
        <v>1311</v>
      </c>
    </row>
    <row r="61" spans="1:16" s="288" customFormat="1" ht="12.75">
      <c r="A61" s="290">
        <f>AT3A_Schools_PS!A61</f>
        <v>52</v>
      </c>
      <c r="B61" s="290" t="str">
        <f>AT3A_Schools_PS!B61</f>
        <v>52-MAINPURI</v>
      </c>
      <c r="C61" s="290">
        <v>4</v>
      </c>
      <c r="D61" s="290">
        <v>552</v>
      </c>
      <c r="E61" s="290">
        <v>84</v>
      </c>
      <c r="F61" s="290"/>
      <c r="G61" s="290">
        <v>0</v>
      </c>
      <c r="H61" s="289">
        <f t="shared" si="1"/>
        <v>640</v>
      </c>
      <c r="I61" s="290">
        <v>1</v>
      </c>
      <c r="J61" s="290">
        <v>552</v>
      </c>
      <c r="K61" s="290">
        <v>53</v>
      </c>
      <c r="L61" s="290"/>
      <c r="M61" s="290">
        <v>0</v>
      </c>
      <c r="N61" s="289">
        <f t="shared" si="2"/>
        <v>606</v>
      </c>
      <c r="O61" s="289">
        <f t="shared" si="3"/>
        <v>34</v>
      </c>
      <c r="P61" s="297" t="s">
        <v>1320</v>
      </c>
    </row>
    <row r="62" spans="1:16" s="288" customFormat="1" ht="12.75">
      <c r="A62" s="290">
        <f>AT3A_Schools_PS!A62</f>
        <v>53</v>
      </c>
      <c r="B62" s="290" t="str">
        <f>AT3A_Schools_PS!B62</f>
        <v>53-MATHURA</v>
      </c>
      <c r="C62" s="290">
        <v>6</v>
      </c>
      <c r="D62" s="290">
        <v>589</v>
      </c>
      <c r="E62" s="290">
        <v>114</v>
      </c>
      <c r="F62" s="290"/>
      <c r="G62" s="290">
        <v>0</v>
      </c>
      <c r="H62" s="289">
        <f t="shared" si="1"/>
        <v>709</v>
      </c>
      <c r="I62" s="290">
        <v>6</v>
      </c>
      <c r="J62" s="290">
        <v>589</v>
      </c>
      <c r="K62" s="290">
        <v>114</v>
      </c>
      <c r="L62" s="290"/>
      <c r="M62" s="290">
        <v>0</v>
      </c>
      <c r="N62" s="289">
        <f t="shared" si="2"/>
        <v>709</v>
      </c>
      <c r="O62" s="289">
        <f t="shared" si="3"/>
        <v>0</v>
      </c>
      <c r="P62" s="297"/>
    </row>
    <row r="63" spans="1:16" s="288" customFormat="1" ht="25.5">
      <c r="A63" s="290">
        <f>AT3A_Schools_PS!A63</f>
        <v>54</v>
      </c>
      <c r="B63" s="290" t="str">
        <f>AT3A_Schools_PS!B63</f>
        <v>54-MAU</v>
      </c>
      <c r="C63" s="290">
        <v>2</v>
      </c>
      <c r="D63" s="290">
        <v>442</v>
      </c>
      <c r="E63" s="290">
        <v>155</v>
      </c>
      <c r="F63" s="290"/>
      <c r="G63" s="290">
        <v>0</v>
      </c>
      <c r="H63" s="289">
        <f t="shared" si="1"/>
        <v>599</v>
      </c>
      <c r="I63" s="290">
        <v>2</v>
      </c>
      <c r="J63" s="290">
        <v>442</v>
      </c>
      <c r="K63" s="290">
        <v>151</v>
      </c>
      <c r="L63" s="290"/>
      <c r="M63" s="290">
        <v>0</v>
      </c>
      <c r="N63" s="289">
        <f t="shared" si="2"/>
        <v>595</v>
      </c>
      <c r="O63" s="289">
        <f t="shared" si="3"/>
        <v>4</v>
      </c>
      <c r="P63" s="297" t="s">
        <v>1286</v>
      </c>
    </row>
    <row r="64" spans="1:16" s="288" customFormat="1" ht="12.75">
      <c r="A64" s="290">
        <f>AT3A_Schools_PS!A64</f>
        <v>55</v>
      </c>
      <c r="B64" s="290" t="str">
        <f>AT3A_Schools_PS!B64</f>
        <v>55-MEERUT</v>
      </c>
      <c r="C64" s="290">
        <v>5</v>
      </c>
      <c r="D64" s="290">
        <v>432</v>
      </c>
      <c r="E64" s="290">
        <v>137</v>
      </c>
      <c r="F64" s="290"/>
      <c r="G64" s="290">
        <v>1</v>
      </c>
      <c r="H64" s="289">
        <f t="shared" si="1"/>
        <v>575</v>
      </c>
      <c r="I64" s="290">
        <v>5</v>
      </c>
      <c r="J64" s="290">
        <v>432</v>
      </c>
      <c r="K64" s="290">
        <v>137</v>
      </c>
      <c r="L64" s="290"/>
      <c r="M64" s="290">
        <v>1</v>
      </c>
      <c r="N64" s="289">
        <f t="shared" si="2"/>
        <v>575</v>
      </c>
      <c r="O64" s="289">
        <f t="shared" si="3"/>
        <v>0</v>
      </c>
      <c r="P64" s="297"/>
    </row>
    <row r="65" spans="1:16" s="288" customFormat="1" ht="12.75">
      <c r="A65" s="290">
        <f>AT3A_Schools_PS!A65</f>
        <v>56</v>
      </c>
      <c r="B65" s="290" t="str">
        <f>AT3A_Schools_PS!B65</f>
        <v>56-MIRZAPUR</v>
      </c>
      <c r="C65" s="290">
        <v>1</v>
      </c>
      <c r="D65" s="290">
        <v>599</v>
      </c>
      <c r="E65" s="290">
        <v>74</v>
      </c>
      <c r="F65" s="290"/>
      <c r="G65" s="290">
        <v>0</v>
      </c>
      <c r="H65" s="289">
        <f t="shared" si="1"/>
        <v>674</v>
      </c>
      <c r="I65" s="290">
        <v>1</v>
      </c>
      <c r="J65" s="290">
        <v>599</v>
      </c>
      <c r="K65" s="290">
        <v>74</v>
      </c>
      <c r="L65" s="290"/>
      <c r="M65" s="290">
        <v>0</v>
      </c>
      <c r="N65" s="289">
        <f t="shared" si="2"/>
        <v>674</v>
      </c>
      <c r="O65" s="289">
        <f t="shared" si="3"/>
        <v>0</v>
      </c>
      <c r="P65" s="297"/>
    </row>
    <row r="66" spans="1:16" s="288" customFormat="1" ht="12.75">
      <c r="A66" s="290">
        <f>AT3A_Schools_PS!A66</f>
        <v>57</v>
      </c>
      <c r="B66" s="290" t="str">
        <f>AT3A_Schools_PS!B66</f>
        <v>57-MORADABAD</v>
      </c>
      <c r="C66" s="290">
        <v>11</v>
      </c>
      <c r="D66" s="290">
        <v>525</v>
      </c>
      <c r="E66" s="290">
        <v>65</v>
      </c>
      <c r="F66" s="290"/>
      <c r="G66" s="290">
        <v>0</v>
      </c>
      <c r="H66" s="289">
        <f t="shared" si="1"/>
        <v>601</v>
      </c>
      <c r="I66" s="290">
        <v>11</v>
      </c>
      <c r="J66" s="290">
        <v>525</v>
      </c>
      <c r="K66" s="290">
        <v>65</v>
      </c>
      <c r="L66" s="290"/>
      <c r="M66" s="290">
        <v>0</v>
      </c>
      <c r="N66" s="289">
        <f t="shared" si="2"/>
        <v>601</v>
      </c>
      <c r="O66" s="289">
        <f t="shared" si="3"/>
        <v>0</v>
      </c>
      <c r="P66" s="297"/>
    </row>
    <row r="67" spans="1:16" s="288" customFormat="1" ht="12.75">
      <c r="A67" s="290">
        <f>AT3A_Schools_PS!A67</f>
        <v>58</v>
      </c>
      <c r="B67" s="290" t="str">
        <f>AT3A_Schools_PS!B67</f>
        <v>58-MUZAFFARNAGAR</v>
      </c>
      <c r="C67" s="290">
        <v>1</v>
      </c>
      <c r="D67" s="290">
        <v>380</v>
      </c>
      <c r="E67" s="290">
        <v>116</v>
      </c>
      <c r="F67" s="290"/>
      <c r="G67" s="290">
        <v>0</v>
      </c>
      <c r="H67" s="289">
        <f t="shared" si="1"/>
        <v>497</v>
      </c>
      <c r="I67" s="290">
        <v>1</v>
      </c>
      <c r="J67" s="290">
        <v>380</v>
      </c>
      <c r="K67" s="290">
        <v>116</v>
      </c>
      <c r="L67" s="290"/>
      <c r="M67" s="290">
        <v>0</v>
      </c>
      <c r="N67" s="289">
        <f t="shared" si="2"/>
        <v>497</v>
      </c>
      <c r="O67" s="289">
        <f t="shared" si="3"/>
        <v>0</v>
      </c>
      <c r="P67" s="297"/>
    </row>
    <row r="68" spans="1:16" s="288" customFormat="1" ht="12.75">
      <c r="A68" s="290">
        <f>AT3A_Schools_PS!A68</f>
        <v>59</v>
      </c>
      <c r="B68" s="290" t="str">
        <f>AT3A_Schools_PS!B68</f>
        <v>59-PILIBHIT</v>
      </c>
      <c r="C68" s="290">
        <v>8</v>
      </c>
      <c r="D68" s="290">
        <v>569</v>
      </c>
      <c r="E68" s="290">
        <v>32</v>
      </c>
      <c r="F68" s="290"/>
      <c r="G68" s="290">
        <v>0</v>
      </c>
      <c r="H68" s="289">
        <f t="shared" si="1"/>
        <v>609</v>
      </c>
      <c r="I68" s="290">
        <v>8</v>
      </c>
      <c r="J68" s="290">
        <v>569</v>
      </c>
      <c r="K68" s="290">
        <v>32</v>
      </c>
      <c r="L68" s="290"/>
      <c r="M68" s="290">
        <v>0</v>
      </c>
      <c r="N68" s="289">
        <f t="shared" si="2"/>
        <v>609</v>
      </c>
      <c r="O68" s="289">
        <f t="shared" si="3"/>
        <v>0</v>
      </c>
      <c r="P68" s="297"/>
    </row>
    <row r="69" spans="1:16" s="288" customFormat="1" ht="12.75">
      <c r="A69" s="290">
        <f>AT3A_Schools_PS!A69</f>
        <v>60</v>
      </c>
      <c r="B69" s="290" t="str">
        <f>AT3A_Schools_PS!B69</f>
        <v>60-PRATAPGARH</v>
      </c>
      <c r="C69" s="290">
        <v>8</v>
      </c>
      <c r="D69" s="290">
        <v>727</v>
      </c>
      <c r="E69" s="290">
        <v>161</v>
      </c>
      <c r="F69" s="290"/>
      <c r="G69" s="290">
        <v>0</v>
      </c>
      <c r="H69" s="289">
        <f t="shared" si="1"/>
        <v>896</v>
      </c>
      <c r="I69" s="290">
        <v>8</v>
      </c>
      <c r="J69" s="290">
        <v>727</v>
      </c>
      <c r="K69" s="290">
        <v>161</v>
      </c>
      <c r="L69" s="290"/>
      <c r="M69" s="290">
        <v>0</v>
      </c>
      <c r="N69" s="289">
        <f t="shared" si="2"/>
        <v>896</v>
      </c>
      <c r="O69" s="289">
        <f t="shared" si="3"/>
        <v>0</v>
      </c>
      <c r="P69" s="297"/>
    </row>
    <row r="70" spans="1:16" s="288" customFormat="1" ht="12.75">
      <c r="A70" s="290">
        <f>AT3A_Schools_PS!A70</f>
        <v>61</v>
      </c>
      <c r="B70" s="290" t="str">
        <f>AT3A_Schools_PS!B70</f>
        <v>61-RAI BAREILY</v>
      </c>
      <c r="C70" s="290">
        <v>0</v>
      </c>
      <c r="D70" s="290">
        <v>621</v>
      </c>
      <c r="E70" s="290">
        <v>90</v>
      </c>
      <c r="F70" s="290"/>
      <c r="G70" s="290">
        <v>0</v>
      </c>
      <c r="H70" s="289">
        <f t="shared" si="1"/>
        <v>711</v>
      </c>
      <c r="I70" s="290">
        <v>0</v>
      </c>
      <c r="J70" s="290">
        <v>621</v>
      </c>
      <c r="K70" s="290">
        <v>90</v>
      </c>
      <c r="L70" s="290"/>
      <c r="M70" s="290">
        <v>0</v>
      </c>
      <c r="N70" s="289">
        <f t="shared" si="2"/>
        <v>711</v>
      </c>
      <c r="O70" s="289">
        <f t="shared" si="3"/>
        <v>0</v>
      </c>
      <c r="P70" s="297"/>
    </row>
    <row r="71" spans="1:16" s="288" customFormat="1" ht="12.75">
      <c r="A71" s="290">
        <f>AT3A_Schools_PS!A71</f>
        <v>62</v>
      </c>
      <c r="B71" s="290" t="str">
        <f>AT3A_Schools_PS!B71</f>
        <v>62-RAMPUR</v>
      </c>
      <c r="C71" s="290">
        <v>16</v>
      </c>
      <c r="D71" s="290">
        <v>631</v>
      </c>
      <c r="E71" s="290">
        <v>47</v>
      </c>
      <c r="F71" s="290"/>
      <c r="G71" s="290">
        <v>0</v>
      </c>
      <c r="H71" s="289">
        <f t="shared" si="1"/>
        <v>694</v>
      </c>
      <c r="I71" s="290">
        <v>16</v>
      </c>
      <c r="J71" s="290">
        <v>631</v>
      </c>
      <c r="K71" s="290">
        <v>47</v>
      </c>
      <c r="L71" s="290"/>
      <c r="M71" s="290">
        <v>0</v>
      </c>
      <c r="N71" s="289">
        <f t="shared" si="2"/>
        <v>694</v>
      </c>
      <c r="O71" s="289">
        <f t="shared" si="3"/>
        <v>0</v>
      </c>
      <c r="P71" s="297"/>
    </row>
    <row r="72" spans="1:16" s="288" customFormat="1" ht="12.75">
      <c r="A72" s="290">
        <f>AT3A_Schools_PS!A72</f>
        <v>63</v>
      </c>
      <c r="B72" s="290" t="str">
        <f>AT3A_Schools_PS!B72</f>
        <v>63-SAHARANPUR</v>
      </c>
      <c r="C72" s="290">
        <v>4</v>
      </c>
      <c r="D72" s="290">
        <v>576</v>
      </c>
      <c r="E72" s="290">
        <v>105</v>
      </c>
      <c r="F72" s="290"/>
      <c r="G72" s="290">
        <v>0</v>
      </c>
      <c r="H72" s="289">
        <f t="shared" si="1"/>
        <v>685</v>
      </c>
      <c r="I72" s="290">
        <v>4</v>
      </c>
      <c r="J72" s="290">
        <v>576</v>
      </c>
      <c r="K72" s="290">
        <v>105</v>
      </c>
      <c r="L72" s="290"/>
      <c r="M72" s="290">
        <v>0</v>
      </c>
      <c r="N72" s="289">
        <f t="shared" si="2"/>
        <v>685</v>
      </c>
      <c r="O72" s="289">
        <f t="shared" si="3"/>
        <v>0</v>
      </c>
      <c r="P72" s="297"/>
    </row>
    <row r="73" spans="1:16" s="288" customFormat="1" ht="12.75">
      <c r="A73" s="290">
        <f>AT3A_Schools_PS!A73</f>
        <v>64</v>
      </c>
      <c r="B73" s="290" t="str">
        <f>AT3A_Schools_PS!B73</f>
        <v>64-SANTKABIR NAGAR</v>
      </c>
      <c r="C73" s="290">
        <v>1</v>
      </c>
      <c r="D73" s="290">
        <v>443</v>
      </c>
      <c r="E73" s="290">
        <v>68</v>
      </c>
      <c r="F73" s="290"/>
      <c r="G73" s="290">
        <v>0</v>
      </c>
      <c r="H73" s="289">
        <f t="shared" si="1"/>
        <v>512</v>
      </c>
      <c r="I73" s="290">
        <v>1</v>
      </c>
      <c r="J73" s="290">
        <v>443</v>
      </c>
      <c r="K73" s="290">
        <v>68</v>
      </c>
      <c r="L73" s="290"/>
      <c r="M73" s="290">
        <v>0</v>
      </c>
      <c r="N73" s="289">
        <f t="shared" si="2"/>
        <v>512</v>
      </c>
      <c r="O73" s="289">
        <f t="shared" si="3"/>
        <v>0</v>
      </c>
      <c r="P73" s="297"/>
    </row>
    <row r="74" spans="1:16" s="288" customFormat="1" ht="12.75">
      <c r="A74" s="290">
        <f>AT3A_Schools_PS!A74</f>
        <v>65</v>
      </c>
      <c r="B74" s="290" t="str">
        <f>AT3A_Schools_PS!B74</f>
        <v>65-SHAHJAHANPUR</v>
      </c>
      <c r="C74" s="290">
        <v>5</v>
      </c>
      <c r="D74" s="290">
        <v>897</v>
      </c>
      <c r="E74" s="290">
        <v>59</v>
      </c>
      <c r="F74" s="290"/>
      <c r="G74" s="290">
        <v>0</v>
      </c>
      <c r="H74" s="289">
        <f t="shared" si="1"/>
        <v>961</v>
      </c>
      <c r="I74" s="290">
        <v>5</v>
      </c>
      <c r="J74" s="290">
        <v>897</v>
      </c>
      <c r="K74" s="290">
        <v>59</v>
      </c>
      <c r="L74" s="290"/>
      <c r="M74" s="290">
        <v>0</v>
      </c>
      <c r="N74" s="289">
        <f t="shared" si="2"/>
        <v>961</v>
      </c>
      <c r="O74" s="289">
        <f t="shared" si="3"/>
        <v>0</v>
      </c>
      <c r="P74" s="297"/>
    </row>
    <row r="75" spans="1:16" s="288" customFormat="1" ht="12.75">
      <c r="A75" s="290">
        <f>AT3A_Schools_PS!A75</f>
        <v>66</v>
      </c>
      <c r="B75" s="290" t="str">
        <f>AT3A_Schools_PS!B75</f>
        <v>66-SHRAWASTI</v>
      </c>
      <c r="C75" s="290">
        <v>1</v>
      </c>
      <c r="D75" s="290">
        <v>390</v>
      </c>
      <c r="E75" s="290">
        <v>16</v>
      </c>
      <c r="F75" s="290"/>
      <c r="G75" s="290">
        <v>0</v>
      </c>
      <c r="H75" s="289">
        <f t="shared" si="1"/>
        <v>407</v>
      </c>
      <c r="I75" s="290">
        <v>0</v>
      </c>
      <c r="J75" s="290">
        <v>390</v>
      </c>
      <c r="K75" s="290">
        <v>16</v>
      </c>
      <c r="L75" s="290"/>
      <c r="M75" s="290">
        <v>0</v>
      </c>
      <c r="N75" s="289">
        <f t="shared" si="2"/>
        <v>406</v>
      </c>
      <c r="O75" s="289">
        <f t="shared" si="3"/>
        <v>1</v>
      </c>
      <c r="P75" s="297" t="s">
        <v>1321</v>
      </c>
    </row>
    <row r="76" spans="1:16" s="288" customFormat="1" ht="25.5">
      <c r="A76" s="290">
        <f>AT3A_Schools_PS!A76</f>
        <v>67</v>
      </c>
      <c r="B76" s="290" t="str">
        <f>AT3A_Schools_PS!B76</f>
        <v>67-SIDDHARTHNAGAR</v>
      </c>
      <c r="C76" s="290">
        <v>5</v>
      </c>
      <c r="D76" s="290">
        <v>740</v>
      </c>
      <c r="E76" s="290">
        <v>67</v>
      </c>
      <c r="F76" s="290"/>
      <c r="G76" s="290">
        <v>0</v>
      </c>
      <c r="H76" s="289">
        <f t="shared" si="1"/>
        <v>812</v>
      </c>
      <c r="I76" s="290">
        <v>5</v>
      </c>
      <c r="J76" s="290">
        <v>740</v>
      </c>
      <c r="K76" s="290">
        <v>66</v>
      </c>
      <c r="L76" s="290"/>
      <c r="M76" s="290">
        <v>0</v>
      </c>
      <c r="N76" s="289">
        <f t="shared" si="2"/>
        <v>811</v>
      </c>
      <c r="O76" s="289">
        <f t="shared" si="3"/>
        <v>1</v>
      </c>
      <c r="P76" s="297" t="s">
        <v>1288</v>
      </c>
    </row>
    <row r="77" spans="1:16" s="288" customFormat="1" ht="12.75">
      <c r="A77" s="290">
        <f>AT3A_Schools_PS!A77</f>
        <v>68</v>
      </c>
      <c r="B77" s="290" t="str">
        <f>AT3A_Schools_PS!B77</f>
        <v>68-SITAPUR</v>
      </c>
      <c r="C77" s="290">
        <v>5</v>
      </c>
      <c r="D77" s="290">
        <v>1150</v>
      </c>
      <c r="E77" s="290">
        <v>142</v>
      </c>
      <c r="F77" s="290"/>
      <c r="G77" s="290">
        <v>0</v>
      </c>
      <c r="H77" s="289">
        <f t="shared" si="1"/>
        <v>1297</v>
      </c>
      <c r="I77" s="290">
        <v>5</v>
      </c>
      <c r="J77" s="290">
        <v>1150</v>
      </c>
      <c r="K77" s="290">
        <v>142</v>
      </c>
      <c r="L77" s="290"/>
      <c r="M77" s="290">
        <v>0</v>
      </c>
      <c r="N77" s="289">
        <f t="shared" si="2"/>
        <v>1297</v>
      </c>
      <c r="O77" s="289">
        <f t="shared" si="3"/>
        <v>0</v>
      </c>
      <c r="P77" s="297"/>
    </row>
    <row r="78" spans="1:16" s="288" customFormat="1" ht="12.75">
      <c r="A78" s="290">
        <f>AT3A_Schools_PS!A78</f>
        <v>69</v>
      </c>
      <c r="B78" s="290" t="str">
        <f>AT3A_Schools_PS!B78</f>
        <v>69-SONBHADRA</v>
      </c>
      <c r="C78" s="290">
        <v>11</v>
      </c>
      <c r="D78" s="290">
        <v>654</v>
      </c>
      <c r="E78" s="290">
        <v>14</v>
      </c>
      <c r="F78" s="290"/>
      <c r="G78" s="290">
        <v>0</v>
      </c>
      <c r="H78" s="289">
        <f t="shared" si="1"/>
        <v>679</v>
      </c>
      <c r="I78" s="290">
        <v>11</v>
      </c>
      <c r="J78" s="290">
        <v>654</v>
      </c>
      <c r="K78" s="290">
        <v>14</v>
      </c>
      <c r="L78" s="290"/>
      <c r="M78" s="290">
        <v>0</v>
      </c>
      <c r="N78" s="289">
        <f t="shared" si="2"/>
        <v>679</v>
      </c>
      <c r="O78" s="289">
        <f t="shared" si="3"/>
        <v>0</v>
      </c>
      <c r="P78" s="297"/>
    </row>
    <row r="79" spans="1:16" s="288" customFormat="1" ht="25.5">
      <c r="A79" s="290">
        <f>AT3A_Schools_PS!A79</f>
        <v>70</v>
      </c>
      <c r="B79" s="290" t="str">
        <f>AT3A_Schools_PS!B79</f>
        <v>70-SULTANPUR</v>
      </c>
      <c r="C79" s="290">
        <v>9</v>
      </c>
      <c r="D79" s="290">
        <v>612</v>
      </c>
      <c r="E79" s="290">
        <v>111</v>
      </c>
      <c r="F79" s="290"/>
      <c r="G79" s="290">
        <v>1</v>
      </c>
      <c r="H79" s="289">
        <f t="shared" si="1"/>
        <v>733</v>
      </c>
      <c r="I79" s="290">
        <v>8</v>
      </c>
      <c r="J79" s="290">
        <v>612</v>
      </c>
      <c r="K79" s="290">
        <v>111</v>
      </c>
      <c r="L79" s="290"/>
      <c r="M79" s="290">
        <v>1</v>
      </c>
      <c r="N79" s="289">
        <f t="shared" si="2"/>
        <v>732</v>
      </c>
      <c r="O79" s="289">
        <f t="shared" si="3"/>
        <v>1</v>
      </c>
      <c r="P79" s="297" t="s">
        <v>1290</v>
      </c>
    </row>
    <row r="80" spans="1:16" s="288" customFormat="1" ht="12.75">
      <c r="A80" s="290">
        <f>AT3A_Schools_PS!A80</f>
        <v>71</v>
      </c>
      <c r="B80" s="290" t="str">
        <f>AT3A_Schools_PS!B80</f>
        <v>71-UNNAO</v>
      </c>
      <c r="C80" s="290">
        <v>7</v>
      </c>
      <c r="D80" s="290">
        <v>831</v>
      </c>
      <c r="E80" s="290">
        <v>91</v>
      </c>
      <c r="F80" s="290"/>
      <c r="G80" s="290">
        <v>0</v>
      </c>
      <c r="H80" s="289">
        <f t="shared" si="1"/>
        <v>929</v>
      </c>
      <c r="I80" s="290">
        <v>7</v>
      </c>
      <c r="J80" s="290">
        <v>831</v>
      </c>
      <c r="K80" s="290">
        <v>91</v>
      </c>
      <c r="L80" s="290"/>
      <c r="M80" s="290">
        <v>0</v>
      </c>
      <c r="N80" s="289">
        <f t="shared" si="2"/>
        <v>929</v>
      </c>
      <c r="O80" s="289">
        <f t="shared" si="3"/>
        <v>0</v>
      </c>
      <c r="P80" s="297"/>
    </row>
    <row r="81" spans="1:16" s="288" customFormat="1" ht="12.75">
      <c r="A81" s="290">
        <f>AT3A_Schools_PS!A81</f>
        <v>72</v>
      </c>
      <c r="B81" s="290" t="str">
        <f>AT3A_Schools_PS!B81</f>
        <v>72-VARANASI</v>
      </c>
      <c r="C81" s="290">
        <v>3</v>
      </c>
      <c r="D81" s="290">
        <v>354</v>
      </c>
      <c r="E81" s="290">
        <v>159</v>
      </c>
      <c r="F81" s="290"/>
      <c r="G81" s="290">
        <v>0</v>
      </c>
      <c r="H81" s="289">
        <f t="shared" si="1"/>
        <v>516</v>
      </c>
      <c r="I81" s="290">
        <v>3</v>
      </c>
      <c r="J81" s="290">
        <v>354</v>
      </c>
      <c r="K81" s="290">
        <v>159</v>
      </c>
      <c r="L81" s="290"/>
      <c r="M81" s="290">
        <v>0</v>
      </c>
      <c r="N81" s="289">
        <f t="shared" si="2"/>
        <v>516</v>
      </c>
      <c r="O81" s="289">
        <f t="shared" si="3"/>
        <v>0</v>
      </c>
      <c r="P81" s="297"/>
    </row>
    <row r="82" spans="1:16" s="288" customFormat="1" ht="12.75">
      <c r="A82" s="290">
        <f>AT3A_Schools_PS!A82</f>
        <v>73</v>
      </c>
      <c r="B82" s="290" t="str">
        <f>AT3A_Schools_PS!B82</f>
        <v>73-SAMBHAL</v>
      </c>
      <c r="C82" s="290">
        <v>1</v>
      </c>
      <c r="D82" s="290">
        <v>476</v>
      </c>
      <c r="E82" s="290">
        <v>50</v>
      </c>
      <c r="F82" s="290"/>
      <c r="G82" s="290">
        <v>0</v>
      </c>
      <c r="H82" s="289">
        <f t="shared" si="1"/>
        <v>527</v>
      </c>
      <c r="I82" s="290">
        <v>1</v>
      </c>
      <c r="J82" s="290">
        <v>476</v>
      </c>
      <c r="K82" s="290">
        <v>50</v>
      </c>
      <c r="L82" s="290"/>
      <c r="M82" s="290">
        <v>0</v>
      </c>
      <c r="N82" s="289">
        <f t="shared" si="2"/>
        <v>527</v>
      </c>
      <c r="O82" s="289">
        <f t="shared" si="3"/>
        <v>0</v>
      </c>
      <c r="P82" s="297"/>
    </row>
    <row r="83" spans="1:16" s="288" customFormat="1" ht="12.75">
      <c r="A83" s="290">
        <f>AT3A_Schools_PS!A83</f>
        <v>74</v>
      </c>
      <c r="B83" s="290" t="str">
        <f>AT3A_Schools_PS!B83</f>
        <v>74-HAPUR</v>
      </c>
      <c r="C83" s="290">
        <v>2</v>
      </c>
      <c r="D83" s="290">
        <v>206</v>
      </c>
      <c r="E83" s="290">
        <v>55</v>
      </c>
      <c r="F83" s="290"/>
      <c r="G83" s="290">
        <v>0</v>
      </c>
      <c r="H83" s="289">
        <f t="shared" si="1"/>
        <v>263</v>
      </c>
      <c r="I83" s="290">
        <v>2</v>
      </c>
      <c r="J83" s="290">
        <v>206</v>
      </c>
      <c r="K83" s="290">
        <v>55</v>
      </c>
      <c r="L83" s="290"/>
      <c r="M83" s="290"/>
      <c r="N83" s="289">
        <f t="shared" si="2"/>
        <v>263</v>
      </c>
      <c r="O83" s="289">
        <f t="shared" si="3"/>
        <v>0</v>
      </c>
      <c r="P83" s="297"/>
    </row>
    <row r="84" spans="1:16" s="288" customFormat="1" ht="12.75">
      <c r="A84" s="290">
        <f>AT3A_Schools_PS!A84</f>
        <v>75</v>
      </c>
      <c r="B84" s="290" t="str">
        <f>AT3A_Schools_PS!B84</f>
        <v>75-SHAMLI</v>
      </c>
      <c r="C84" s="290">
        <v>2</v>
      </c>
      <c r="D84" s="290">
        <v>213</v>
      </c>
      <c r="E84" s="290">
        <v>43</v>
      </c>
      <c r="F84" s="290"/>
      <c r="G84" s="290">
        <v>0</v>
      </c>
      <c r="H84" s="289">
        <f t="shared" si="1"/>
        <v>258</v>
      </c>
      <c r="I84" s="290">
        <v>2</v>
      </c>
      <c r="J84" s="290">
        <v>213</v>
      </c>
      <c r="K84" s="290">
        <v>43</v>
      </c>
      <c r="L84" s="290"/>
      <c r="M84" s="290">
        <v>0</v>
      </c>
      <c r="N84" s="289">
        <f t="shared" si="2"/>
        <v>258</v>
      </c>
      <c r="O84" s="289">
        <f t="shared" si="3"/>
        <v>0</v>
      </c>
      <c r="P84" s="297"/>
    </row>
    <row r="85" spans="1:16" s="288" customFormat="1" ht="15.75" customHeight="1">
      <c r="A85" s="286" t="s">
        <v>213</v>
      </c>
      <c r="B85" s="286"/>
      <c r="C85" s="286"/>
      <c r="D85" s="286"/>
      <c r="E85" s="286"/>
      <c r="F85" s="286"/>
      <c r="G85" s="286"/>
      <c r="H85" s="286"/>
      <c r="I85" s="286"/>
      <c r="J85" s="286"/>
      <c r="K85" s="286"/>
      <c r="L85" s="286"/>
      <c r="M85" s="286"/>
      <c r="N85" s="286"/>
      <c r="O85" s="286"/>
      <c r="P85" s="286"/>
    </row>
    <row r="86" spans="1:16" s="288" customFormat="1" ht="15.75" customHeight="1">
      <c r="A86" s="286" t="s">
        <v>214</v>
      </c>
      <c r="B86" s="286"/>
      <c r="C86" s="286"/>
      <c r="D86" s="286"/>
      <c r="E86" s="286"/>
      <c r="F86" s="286"/>
      <c r="G86" s="286"/>
      <c r="H86" s="286"/>
      <c r="I86" s="286"/>
      <c r="J86" s="286"/>
      <c r="K86" s="286"/>
      <c r="L86" s="286"/>
      <c r="M86" s="286"/>
      <c r="N86" s="286"/>
      <c r="O86" s="286"/>
      <c r="P86" s="286"/>
    </row>
    <row r="87" spans="1:16" s="288" customFormat="1" ht="15.75" customHeight="1">
      <c r="A87" s="286" t="s">
        <v>215</v>
      </c>
      <c r="B87" s="286"/>
      <c r="C87" s="286"/>
      <c r="D87" s="286"/>
      <c r="E87" s="286"/>
      <c r="F87" s="286"/>
      <c r="G87" s="286"/>
      <c r="H87" s="286"/>
      <c r="I87" s="286"/>
      <c r="J87" s="286"/>
      <c r="K87" s="286"/>
      <c r="L87" s="286"/>
      <c r="M87" s="286"/>
      <c r="N87" s="286"/>
      <c r="O87" s="286"/>
      <c r="P87" s="286"/>
    </row>
    <row r="88" spans="1:16" s="288" customFormat="1" ht="15.75" customHeight="1">
      <c r="A88" s="286" t="s">
        <v>216</v>
      </c>
      <c r="B88" s="286"/>
      <c r="C88" s="286"/>
      <c r="D88" s="286"/>
      <c r="E88" s="286"/>
      <c r="F88" s="286"/>
      <c r="G88" s="286"/>
      <c r="H88" s="286"/>
      <c r="I88" s="286"/>
      <c r="J88" s="286"/>
      <c r="K88" s="286"/>
      <c r="L88" s="286"/>
      <c r="M88" s="286"/>
      <c r="N88" s="286"/>
      <c r="O88" s="286"/>
      <c r="P88" s="286"/>
    </row>
    <row r="89" spans="1:16" s="288" customFormat="1" ht="15.75" customHeight="1">
      <c r="A89" s="286" t="s">
        <v>217</v>
      </c>
      <c r="B89" s="286"/>
      <c r="C89" s="286"/>
      <c r="D89" s="286"/>
      <c r="E89" s="286"/>
      <c r="F89" s="286"/>
      <c r="G89" s="286"/>
      <c r="H89" s="286"/>
      <c r="I89" s="286"/>
      <c r="J89" s="286"/>
      <c r="K89" s="286"/>
      <c r="L89" s="286"/>
      <c r="M89" s="286"/>
      <c r="N89" s="286"/>
      <c r="O89" s="286"/>
      <c r="P89" s="286"/>
    </row>
    <row r="90" spans="1:16" s="288" customFormat="1" ht="15.75" customHeight="1">
      <c r="A90" s="286"/>
      <c r="B90" s="286"/>
      <c r="C90" s="286"/>
      <c r="D90" s="286"/>
      <c r="E90" s="286"/>
      <c r="F90" s="286"/>
      <c r="G90" s="286"/>
      <c r="H90" s="286"/>
      <c r="I90" s="286"/>
      <c r="J90" s="286"/>
      <c r="K90" s="286"/>
      <c r="L90" s="286"/>
      <c r="M90" s="286"/>
      <c r="N90" s="286"/>
      <c r="O90" s="286"/>
      <c r="P90" s="286"/>
    </row>
    <row r="91" spans="1:16" s="288" customFormat="1" ht="15.75" customHeight="1">
      <c r="A91" s="286"/>
      <c r="B91" s="286"/>
      <c r="C91" s="286"/>
      <c r="D91" s="286"/>
      <c r="E91" s="286"/>
      <c r="F91" s="286"/>
      <c r="G91" s="286"/>
      <c r="H91" s="286"/>
      <c r="I91" s="286"/>
      <c r="J91" s="286"/>
      <c r="K91" s="286"/>
      <c r="L91" s="286"/>
      <c r="M91" s="286"/>
      <c r="N91" s="286"/>
      <c r="O91" s="286"/>
      <c r="P91" s="286"/>
    </row>
    <row r="92" spans="1:16" s="288" customFormat="1" ht="15.75" customHeight="1">
      <c r="A92" s="286"/>
      <c r="B92" s="286"/>
      <c r="C92" s="286"/>
      <c r="D92" s="286"/>
      <c r="E92" s="286"/>
      <c r="F92" s="286"/>
      <c r="G92" s="286"/>
      <c r="H92" s="286"/>
      <c r="I92" s="286"/>
      <c r="J92" s="286"/>
      <c r="K92" s="286"/>
      <c r="L92" s="286"/>
      <c r="M92" s="286"/>
      <c r="N92" s="286"/>
      <c r="O92" s="286"/>
      <c r="P92" s="286"/>
    </row>
    <row r="93" spans="1:16" s="288" customFormat="1" ht="15.75" customHeight="1"/>
    <row r="94" spans="1:16" s="288" customFormat="1" ht="15.75" customHeight="1">
      <c r="A94" s="197" t="str">
        <f>'AT-1'!A46</f>
        <v>Date:</v>
      </c>
      <c r="L94" s="294"/>
      <c r="M94" s="294"/>
      <c r="N94" s="294" t="str">
        <f>'AT-1'!J46</f>
        <v>(Signature)</v>
      </c>
    </row>
    <row r="95" spans="1:16" s="288" customFormat="1" ht="15.75" customHeight="1">
      <c r="A95" s="197" t="str">
        <f>'AT-1'!A47</f>
        <v>Place: LUCKNOW</v>
      </c>
      <c r="L95" s="294"/>
      <c r="M95" s="294"/>
      <c r="N95" s="294" t="str">
        <f>'AT-1'!J47</f>
        <v>Secretary Basic Education Department</v>
      </c>
    </row>
    <row r="96" spans="1:16" s="288" customFormat="1" ht="15.75" customHeight="1">
      <c r="L96" s="294"/>
      <c r="M96" s="294" t="str">
        <f>'AT-1'!I48</f>
        <v>Seal:</v>
      </c>
      <c r="N96" s="294"/>
    </row>
  </sheetData>
  <mergeCells count="10">
    <mergeCell ref="E1:K1"/>
    <mergeCell ref="C6:H6"/>
    <mergeCell ref="I6:N6"/>
    <mergeCell ref="A4:P4"/>
    <mergeCell ref="A2:P2"/>
    <mergeCell ref="A3:P3"/>
    <mergeCell ref="B6:B7"/>
    <mergeCell ref="A6:A7"/>
    <mergeCell ref="O6:O7"/>
    <mergeCell ref="P6:P7"/>
  </mergeCells>
  <printOptions horizontalCentered="1"/>
  <pageMargins left="0.59055118110236227" right="0.59055118110236227" top="0.78740157480314965" bottom="0.59055118110236227" header="0.78740157480314965" footer="0.39370078740157483"/>
  <pageSetup paperSize="9" scale="83" fitToHeight="0" pageOrder="overThenDown" orientation="landscape" cellComments="atEnd" r:id="rId1"/>
  <headerFooter>
    <oddFooter>&amp;R&amp;P of &amp;N</oddFooter>
  </headerFooter>
</worksheet>
</file>

<file path=xl/worksheets/sheet9.xml><?xml version="1.0" encoding="utf-8"?>
<worksheet xmlns="http://schemas.openxmlformats.org/spreadsheetml/2006/main" xmlns:r="http://schemas.openxmlformats.org/officeDocument/2006/relationships">
  <sheetPr>
    <tabColor rgb="FF00B050"/>
    <outlinePr summaryBelow="0" summaryRight="0"/>
    <pageSetUpPr fitToPage="1"/>
  </sheetPr>
  <dimension ref="A1:Z1003"/>
  <sheetViews>
    <sheetView view="pageBreakPreview" zoomScaleSheetLayoutView="100" workbookViewId="0">
      <pane xSplit="2" ySplit="9" topLeftCell="C10" activePane="bottomRight" state="frozen"/>
      <selection activeCell="H5" sqref="H5"/>
      <selection pane="topRight" activeCell="H5" sqref="H5"/>
      <selection pane="bottomLeft" activeCell="H5" sqref="H5"/>
      <selection pane="bottomRight" activeCell="H5" sqref="H5"/>
    </sheetView>
  </sheetViews>
  <sheetFormatPr defaultColWidth="14.42578125" defaultRowHeight="12.75"/>
  <cols>
    <col min="1" max="1" width="5.28515625" style="279" customWidth="1"/>
    <col min="2" max="2" width="21.42578125" style="279" customWidth="1"/>
    <col min="3" max="3" width="6" style="279" bestFit="1" customWidth="1"/>
    <col min="4" max="4" width="9" style="279" bestFit="1" customWidth="1"/>
    <col min="5" max="5" width="8.140625" style="279" bestFit="1" customWidth="1"/>
    <col min="6" max="6" width="10.28515625" style="279" customWidth="1"/>
    <col min="7" max="7" width="9.7109375" style="279" customWidth="1"/>
    <col min="8" max="8" width="11.85546875" style="279" customWidth="1"/>
    <col min="9" max="9" width="6.28515625" style="279" bestFit="1" customWidth="1"/>
    <col min="10" max="10" width="8.7109375" style="279" bestFit="1" customWidth="1"/>
    <col min="11" max="11" width="8.28515625" style="279" bestFit="1" customWidth="1"/>
    <col min="12" max="12" width="10.28515625" style="279" customWidth="1"/>
    <col min="13" max="13" width="9.85546875" style="279" customWidth="1"/>
    <col min="14" max="14" width="11.5703125" style="279" customWidth="1"/>
    <col min="15" max="15" width="8" style="279" bestFit="1" customWidth="1"/>
    <col min="16" max="16" width="11" style="279" bestFit="1" customWidth="1"/>
    <col min="17" max="17" width="9" style="279" bestFit="1" customWidth="1"/>
    <col min="18" max="18" width="9.5703125" style="279" customWidth="1"/>
    <col min="19" max="19" width="10.140625" style="279" customWidth="1"/>
    <col min="20" max="20" width="11.42578125" style="279" customWidth="1"/>
    <col min="21" max="16384" width="14.42578125" style="279"/>
  </cols>
  <sheetData>
    <row r="1" spans="1:26">
      <c r="A1" s="301"/>
      <c r="B1" s="301"/>
      <c r="C1" s="301"/>
      <c r="D1" s="301"/>
      <c r="E1" s="301"/>
      <c r="F1" s="301"/>
      <c r="G1" s="301"/>
      <c r="H1" s="301"/>
      <c r="I1" s="301"/>
      <c r="J1" s="301"/>
      <c r="K1" s="301"/>
      <c r="L1" s="301"/>
      <c r="M1" s="301"/>
      <c r="N1" s="301"/>
      <c r="O1" s="301"/>
      <c r="P1" s="301"/>
      <c r="Q1" s="301"/>
      <c r="R1" s="301"/>
      <c r="S1" s="301"/>
      <c r="T1" s="302" t="s">
        <v>219</v>
      </c>
      <c r="U1" s="303"/>
      <c r="V1" s="303"/>
      <c r="W1" s="303"/>
      <c r="X1" s="303"/>
      <c r="Y1" s="303"/>
      <c r="Z1" s="303"/>
    </row>
    <row r="2" spans="1:26">
      <c r="A2" s="709" t="str">
        <f>AT_2A_fundflow!A2</f>
        <v>[Mid Day Meal Scheme, U.P.]</v>
      </c>
      <c r="B2" s="680"/>
      <c r="C2" s="680"/>
      <c r="D2" s="680"/>
      <c r="E2" s="680"/>
      <c r="F2" s="680"/>
      <c r="G2" s="680"/>
      <c r="H2" s="680"/>
      <c r="I2" s="680"/>
      <c r="J2" s="680"/>
      <c r="K2" s="680"/>
      <c r="L2" s="680"/>
      <c r="M2" s="680"/>
      <c r="N2" s="680"/>
      <c r="O2" s="680"/>
      <c r="P2" s="680"/>
      <c r="Q2" s="680"/>
      <c r="R2" s="680"/>
      <c r="S2" s="680"/>
      <c r="T2" s="680"/>
      <c r="U2" s="303"/>
      <c r="V2" s="303"/>
      <c r="W2" s="303"/>
      <c r="X2" s="303"/>
      <c r="Y2" s="303"/>
      <c r="Z2" s="303"/>
    </row>
    <row r="3" spans="1:26" ht="24" customHeight="1">
      <c r="A3" s="710" t="str">
        <f>AT_2A_fundflow!A3</f>
        <v>Annual Work Plan and Budget 2019-20</v>
      </c>
      <c r="B3" s="680"/>
      <c r="C3" s="680"/>
      <c r="D3" s="680"/>
      <c r="E3" s="680"/>
      <c r="F3" s="680"/>
      <c r="G3" s="680"/>
      <c r="H3" s="680"/>
      <c r="I3" s="680"/>
      <c r="J3" s="680"/>
      <c r="K3" s="680"/>
      <c r="L3" s="680"/>
      <c r="M3" s="680"/>
      <c r="N3" s="680"/>
      <c r="O3" s="680"/>
      <c r="P3" s="680"/>
      <c r="Q3" s="680"/>
      <c r="R3" s="680"/>
      <c r="S3" s="680"/>
      <c r="T3" s="680"/>
      <c r="U3" s="303"/>
      <c r="V3" s="303"/>
      <c r="W3" s="303"/>
      <c r="X3" s="303"/>
      <c r="Y3" s="303"/>
      <c r="Z3" s="303"/>
    </row>
    <row r="4" spans="1:26">
      <c r="A4" s="711" t="s">
        <v>931</v>
      </c>
      <c r="B4" s="680"/>
      <c r="C4" s="680"/>
      <c r="D4" s="680"/>
      <c r="E4" s="680"/>
      <c r="F4" s="680"/>
      <c r="G4" s="680"/>
      <c r="H4" s="680"/>
      <c r="I4" s="680"/>
      <c r="J4" s="680"/>
      <c r="K4" s="680"/>
      <c r="L4" s="680"/>
      <c r="M4" s="680"/>
      <c r="N4" s="680"/>
      <c r="O4" s="680"/>
      <c r="P4" s="680"/>
      <c r="Q4" s="680"/>
      <c r="R4" s="680"/>
      <c r="S4" s="680"/>
      <c r="T4" s="680"/>
      <c r="U4" s="303"/>
      <c r="V4" s="303"/>
      <c r="W4" s="303"/>
      <c r="X4" s="303"/>
      <c r="Y4" s="303"/>
      <c r="Z4" s="303"/>
    </row>
    <row r="5" spans="1:26">
      <c r="A5" s="304" t="str">
        <f>AT_2A_fundflow!A5</f>
        <v>State: UTTAR PRADESH</v>
      </c>
      <c r="B5" s="304"/>
      <c r="C5" s="301"/>
      <c r="D5" s="301"/>
      <c r="E5" s="301"/>
      <c r="F5" s="301"/>
      <c r="G5" s="301"/>
      <c r="H5" s="301"/>
      <c r="I5" s="301"/>
      <c r="J5" s="301"/>
      <c r="K5" s="301"/>
      <c r="L5" s="301"/>
      <c r="M5" s="301"/>
      <c r="N5" s="301"/>
      <c r="O5" s="301"/>
      <c r="P5" s="301"/>
      <c r="Q5" s="301"/>
      <c r="R5" s="301"/>
      <c r="S5" s="301"/>
      <c r="T5" s="305" t="str">
        <f>AT_2A_fundflow!U5</f>
        <v>(For the Period 01.04.18 to 31.03.19)</v>
      </c>
      <c r="U5" s="303"/>
      <c r="V5" s="303"/>
      <c r="W5" s="303"/>
      <c r="X5" s="303"/>
      <c r="Y5" s="303"/>
      <c r="Z5" s="303"/>
    </row>
    <row r="6" spans="1:26">
      <c r="A6" s="712" t="s">
        <v>83</v>
      </c>
      <c r="B6" s="712" t="s">
        <v>90</v>
      </c>
      <c r="C6" s="714" t="s">
        <v>979</v>
      </c>
      <c r="D6" s="694"/>
      <c r="E6" s="694"/>
      <c r="F6" s="694"/>
      <c r="G6" s="694"/>
      <c r="H6" s="682"/>
      <c r="I6" s="713" t="s">
        <v>220</v>
      </c>
      <c r="J6" s="694"/>
      <c r="K6" s="694"/>
      <c r="L6" s="694"/>
      <c r="M6" s="694"/>
      <c r="N6" s="682"/>
      <c r="O6" s="713" t="s">
        <v>221</v>
      </c>
      <c r="P6" s="694"/>
      <c r="Q6" s="694"/>
      <c r="R6" s="694"/>
      <c r="S6" s="694"/>
      <c r="T6" s="682"/>
      <c r="U6" s="306"/>
      <c r="V6" s="306"/>
      <c r="W6" s="306"/>
      <c r="X6" s="306"/>
      <c r="Y6" s="306"/>
      <c r="Z6" s="306"/>
    </row>
    <row r="7" spans="1:26" ht="38.25">
      <c r="A7" s="692"/>
      <c r="B7" s="692"/>
      <c r="C7" s="307" t="s">
        <v>129</v>
      </c>
      <c r="D7" s="307" t="s">
        <v>130</v>
      </c>
      <c r="E7" s="307" t="s">
        <v>131</v>
      </c>
      <c r="F7" s="307" t="s">
        <v>182</v>
      </c>
      <c r="G7" s="307" t="s">
        <v>133</v>
      </c>
      <c r="H7" s="307" t="s">
        <v>222</v>
      </c>
      <c r="I7" s="307" t="s">
        <v>129</v>
      </c>
      <c r="J7" s="307" t="s">
        <v>130</v>
      </c>
      <c r="K7" s="307" t="s">
        <v>131</v>
      </c>
      <c r="L7" s="307" t="s">
        <v>182</v>
      </c>
      <c r="M7" s="307" t="s">
        <v>133</v>
      </c>
      <c r="N7" s="307" t="s">
        <v>223</v>
      </c>
      <c r="O7" s="307" t="s">
        <v>129</v>
      </c>
      <c r="P7" s="307" t="s">
        <v>130</v>
      </c>
      <c r="Q7" s="307" t="s">
        <v>131</v>
      </c>
      <c r="R7" s="307" t="s">
        <v>182</v>
      </c>
      <c r="S7" s="307" t="s">
        <v>133</v>
      </c>
      <c r="T7" s="307" t="s">
        <v>9</v>
      </c>
      <c r="U7" s="306"/>
      <c r="V7" s="306"/>
      <c r="W7" s="306"/>
      <c r="X7" s="306"/>
      <c r="Y7" s="306"/>
      <c r="Z7" s="306"/>
    </row>
    <row r="8" spans="1:26">
      <c r="A8" s="307">
        <v>1</v>
      </c>
      <c r="B8" s="307">
        <v>2</v>
      </c>
      <c r="C8" s="307">
        <v>3</v>
      </c>
      <c r="D8" s="307">
        <v>4</v>
      </c>
      <c r="E8" s="307">
        <v>5</v>
      </c>
      <c r="F8" s="307">
        <v>6</v>
      </c>
      <c r="G8" s="307">
        <v>7</v>
      </c>
      <c r="H8" s="307">
        <v>8</v>
      </c>
      <c r="I8" s="307">
        <v>9</v>
      </c>
      <c r="J8" s="307">
        <v>10</v>
      </c>
      <c r="K8" s="307">
        <v>11</v>
      </c>
      <c r="L8" s="307">
        <v>12</v>
      </c>
      <c r="M8" s="307">
        <v>13</v>
      </c>
      <c r="N8" s="307">
        <v>14</v>
      </c>
      <c r="O8" s="307">
        <v>15</v>
      </c>
      <c r="P8" s="307">
        <v>16</v>
      </c>
      <c r="Q8" s="307">
        <v>17</v>
      </c>
      <c r="R8" s="307">
        <v>18</v>
      </c>
      <c r="S8" s="307">
        <v>19</v>
      </c>
      <c r="T8" s="307">
        <v>20</v>
      </c>
      <c r="U8" s="306"/>
      <c r="V8" s="306"/>
      <c r="W8" s="306"/>
      <c r="X8" s="306"/>
      <c r="Y8" s="306"/>
      <c r="Z8" s="306"/>
    </row>
    <row r="9" spans="1:26">
      <c r="A9" s="308"/>
      <c r="B9" s="308" t="s">
        <v>27</v>
      </c>
      <c r="C9" s="309">
        <f t="shared" ref="C9:H9" si="0">SUM(C10:C84)</f>
        <v>16818</v>
      </c>
      <c r="D9" s="309">
        <f t="shared" si="0"/>
        <v>11882757</v>
      </c>
      <c r="E9" s="309">
        <f t="shared" si="0"/>
        <v>253437</v>
      </c>
      <c r="F9" s="309">
        <f t="shared" si="0"/>
        <v>0</v>
      </c>
      <c r="G9" s="309">
        <f t="shared" si="0"/>
        <v>161640</v>
      </c>
      <c r="H9" s="309">
        <f t="shared" si="0"/>
        <v>12314652</v>
      </c>
      <c r="I9" s="309">
        <v>10082</v>
      </c>
      <c r="J9" s="309">
        <v>6964089</v>
      </c>
      <c r="K9" s="309">
        <v>130981</v>
      </c>
      <c r="L9" s="309">
        <v>0</v>
      </c>
      <c r="M9" s="309">
        <v>88286</v>
      </c>
      <c r="N9" s="309">
        <v>7192445</v>
      </c>
      <c r="O9" s="309">
        <f t="shared" ref="O9:T9" si="1">SUM(O10:O84)</f>
        <v>2409611</v>
      </c>
      <c r="P9" s="309">
        <f t="shared" si="1"/>
        <v>1678345487</v>
      </c>
      <c r="Q9" s="309">
        <f t="shared" si="1"/>
        <v>31435334</v>
      </c>
      <c r="R9" s="309">
        <f t="shared" si="1"/>
        <v>0</v>
      </c>
      <c r="S9" s="309">
        <f t="shared" si="1"/>
        <v>21188753</v>
      </c>
      <c r="T9" s="309">
        <f t="shared" si="1"/>
        <v>1733379185</v>
      </c>
      <c r="U9" s="303"/>
      <c r="V9" s="303"/>
      <c r="W9" s="303"/>
      <c r="X9" s="303"/>
      <c r="Y9" s="303"/>
      <c r="Z9" s="303"/>
    </row>
    <row r="10" spans="1:26">
      <c r="A10" s="310">
        <f>AT3A_Schools_PS!A10</f>
        <v>1</v>
      </c>
      <c r="B10" s="310" t="str">
        <f>AT3A_Schools_PS!B10</f>
        <v>01-AGRA</v>
      </c>
      <c r="C10" s="311">
        <v>107</v>
      </c>
      <c r="D10" s="311">
        <v>170830</v>
      </c>
      <c r="E10" s="311">
        <v>16048</v>
      </c>
      <c r="F10" s="311">
        <v>0</v>
      </c>
      <c r="G10" s="311">
        <v>732</v>
      </c>
      <c r="H10" s="309">
        <f t="shared" ref="H10:H84" si="2">SUM(C10:G10)</f>
        <v>187717</v>
      </c>
      <c r="I10" s="311">
        <v>60</v>
      </c>
      <c r="J10" s="311">
        <v>105249</v>
      </c>
      <c r="K10" s="311">
        <v>3867</v>
      </c>
      <c r="L10" s="311">
        <v>0</v>
      </c>
      <c r="M10" s="311">
        <v>0</v>
      </c>
      <c r="N10" s="309">
        <v>109176</v>
      </c>
      <c r="O10" s="311">
        <v>14337</v>
      </c>
      <c r="P10" s="311">
        <v>25154559</v>
      </c>
      <c r="Q10" s="311">
        <v>924251</v>
      </c>
      <c r="R10" s="311">
        <v>0</v>
      </c>
      <c r="S10" s="311">
        <v>0</v>
      </c>
      <c r="T10" s="309">
        <f t="shared" ref="T10:T84" si="3">SUM(O10:S10)</f>
        <v>26093147</v>
      </c>
      <c r="U10" s="312"/>
      <c r="V10" s="312"/>
      <c r="W10" s="312"/>
      <c r="X10" s="312"/>
      <c r="Y10" s="312"/>
      <c r="Z10" s="312"/>
    </row>
    <row r="11" spans="1:26">
      <c r="A11" s="310">
        <f>AT3A_Schools_PS!A11</f>
        <v>2</v>
      </c>
      <c r="B11" s="310" t="str">
        <f>AT3A_Schools_PS!B11</f>
        <v>02-ALIGARH</v>
      </c>
      <c r="C11" s="311">
        <v>632</v>
      </c>
      <c r="D11" s="311">
        <v>167372</v>
      </c>
      <c r="E11" s="311">
        <v>2715</v>
      </c>
      <c r="F11" s="311">
        <v>0</v>
      </c>
      <c r="G11" s="311">
        <v>1005</v>
      </c>
      <c r="H11" s="309">
        <f t="shared" si="2"/>
        <v>171724</v>
      </c>
      <c r="I11" s="311">
        <v>182</v>
      </c>
      <c r="J11" s="311">
        <v>89992</v>
      </c>
      <c r="K11" s="311">
        <v>988</v>
      </c>
      <c r="L11" s="311">
        <v>0</v>
      </c>
      <c r="M11" s="311">
        <v>596</v>
      </c>
      <c r="N11" s="309">
        <v>91759</v>
      </c>
      <c r="O11" s="311">
        <v>39443</v>
      </c>
      <c r="P11" s="311">
        <v>19528310</v>
      </c>
      <c r="Q11" s="311">
        <v>214498</v>
      </c>
      <c r="R11" s="311">
        <v>0</v>
      </c>
      <c r="S11" s="311">
        <v>129369</v>
      </c>
      <c r="T11" s="309">
        <f t="shared" si="3"/>
        <v>19911620</v>
      </c>
      <c r="U11" s="312"/>
      <c r="V11" s="312"/>
      <c r="W11" s="312"/>
      <c r="X11" s="312"/>
      <c r="Y11" s="312"/>
      <c r="Z11" s="312"/>
    </row>
    <row r="12" spans="1:26">
      <c r="A12" s="310">
        <f>AT3A_Schools_PS!A12</f>
        <v>3</v>
      </c>
      <c r="B12" s="310" t="str">
        <f>AT3A_Schools_PS!B12</f>
        <v>03-ALLAHABAD</v>
      </c>
      <c r="C12" s="311">
        <v>132</v>
      </c>
      <c r="D12" s="311">
        <v>319131</v>
      </c>
      <c r="E12" s="311">
        <v>11259</v>
      </c>
      <c r="F12" s="311">
        <v>0</v>
      </c>
      <c r="G12" s="311">
        <v>8948</v>
      </c>
      <c r="H12" s="309">
        <f t="shared" si="2"/>
        <v>339470</v>
      </c>
      <c r="I12" s="311">
        <v>76</v>
      </c>
      <c r="J12" s="311">
        <v>167507</v>
      </c>
      <c r="K12" s="311">
        <v>8255</v>
      </c>
      <c r="L12" s="311">
        <v>0</v>
      </c>
      <c r="M12" s="311">
        <v>5144</v>
      </c>
      <c r="N12" s="309">
        <v>180982</v>
      </c>
      <c r="O12" s="311">
        <v>17896</v>
      </c>
      <c r="P12" s="311">
        <v>39531672</v>
      </c>
      <c r="Q12" s="311">
        <v>1948228</v>
      </c>
      <c r="R12" s="311">
        <v>0</v>
      </c>
      <c r="S12" s="311">
        <v>1214066</v>
      </c>
      <c r="T12" s="309">
        <f t="shared" si="3"/>
        <v>42711862</v>
      </c>
      <c r="U12" s="312"/>
      <c r="V12" s="312"/>
      <c r="W12" s="312"/>
      <c r="X12" s="312"/>
      <c r="Y12" s="312"/>
      <c r="Z12" s="312"/>
    </row>
    <row r="13" spans="1:26">
      <c r="A13" s="310">
        <f>AT3A_Schools_PS!A13</f>
        <v>4</v>
      </c>
      <c r="B13" s="310" t="str">
        <f>AT3A_Schools_PS!B13</f>
        <v>04-AMBEDKAR NAGAR</v>
      </c>
      <c r="C13" s="311">
        <v>167</v>
      </c>
      <c r="D13" s="311">
        <v>130974</v>
      </c>
      <c r="E13" s="311">
        <v>1287</v>
      </c>
      <c r="F13" s="311">
        <v>0</v>
      </c>
      <c r="G13" s="311">
        <v>1670</v>
      </c>
      <c r="H13" s="309">
        <f t="shared" si="2"/>
        <v>134098</v>
      </c>
      <c r="I13" s="311">
        <v>93</v>
      </c>
      <c r="J13" s="311">
        <v>73178</v>
      </c>
      <c r="K13" s="311">
        <v>719</v>
      </c>
      <c r="L13" s="311">
        <v>0</v>
      </c>
      <c r="M13" s="311">
        <v>933</v>
      </c>
      <c r="N13" s="309">
        <v>74923</v>
      </c>
      <c r="O13" s="311">
        <v>22580</v>
      </c>
      <c r="P13" s="311">
        <v>17709027</v>
      </c>
      <c r="Q13" s="311">
        <v>174016</v>
      </c>
      <c r="R13" s="311">
        <v>0</v>
      </c>
      <c r="S13" s="311">
        <v>225801</v>
      </c>
      <c r="T13" s="309">
        <f t="shared" si="3"/>
        <v>18131424</v>
      </c>
      <c r="U13" s="312"/>
      <c r="V13" s="312"/>
      <c r="W13" s="312"/>
      <c r="X13" s="312"/>
      <c r="Y13" s="312"/>
      <c r="Z13" s="312"/>
    </row>
    <row r="14" spans="1:26">
      <c r="A14" s="310">
        <f>AT3A_Schools_PS!A14</f>
        <v>5</v>
      </c>
      <c r="B14" s="310" t="str">
        <f>AT3A_Schools_PS!B14</f>
        <v>05-AURAIYA</v>
      </c>
      <c r="C14" s="311">
        <v>125</v>
      </c>
      <c r="D14" s="311">
        <v>79406</v>
      </c>
      <c r="E14" s="311">
        <v>2302</v>
      </c>
      <c r="F14" s="311">
        <v>0</v>
      </c>
      <c r="G14" s="311">
        <v>0</v>
      </c>
      <c r="H14" s="309">
        <f t="shared" si="2"/>
        <v>81833</v>
      </c>
      <c r="I14" s="311">
        <v>85</v>
      </c>
      <c r="J14" s="311">
        <v>54936</v>
      </c>
      <c r="K14" s="311">
        <v>952</v>
      </c>
      <c r="L14" s="311">
        <v>0</v>
      </c>
      <c r="M14" s="311">
        <v>0</v>
      </c>
      <c r="N14" s="309">
        <v>55974</v>
      </c>
      <c r="O14" s="311">
        <v>21071</v>
      </c>
      <c r="P14" s="311">
        <v>13569138</v>
      </c>
      <c r="Q14" s="311">
        <v>235262</v>
      </c>
      <c r="R14" s="311">
        <v>0</v>
      </c>
      <c r="S14" s="311">
        <v>0</v>
      </c>
      <c r="T14" s="309">
        <f t="shared" si="3"/>
        <v>13825471</v>
      </c>
      <c r="U14" s="312"/>
      <c r="V14" s="312"/>
      <c r="W14" s="312"/>
      <c r="X14" s="312"/>
      <c r="Y14" s="312"/>
      <c r="Z14" s="312"/>
    </row>
    <row r="15" spans="1:26">
      <c r="A15" s="310">
        <f>AT3A_Schools_PS!A15</f>
        <v>6</v>
      </c>
      <c r="B15" s="310" t="str">
        <f>AT3A_Schools_PS!B15</f>
        <v>06-AZAMGARH</v>
      </c>
      <c r="C15" s="311">
        <v>128</v>
      </c>
      <c r="D15" s="311">
        <v>268483</v>
      </c>
      <c r="E15" s="311">
        <v>14628</v>
      </c>
      <c r="F15" s="311">
        <v>0</v>
      </c>
      <c r="G15" s="311">
        <v>4190</v>
      </c>
      <c r="H15" s="309">
        <f t="shared" si="2"/>
        <v>287429</v>
      </c>
      <c r="I15" s="311">
        <v>67</v>
      </c>
      <c r="J15" s="311">
        <v>148018</v>
      </c>
      <c r="K15" s="311">
        <v>8814</v>
      </c>
      <c r="L15" s="311">
        <v>0</v>
      </c>
      <c r="M15" s="311">
        <v>1265</v>
      </c>
      <c r="N15" s="309">
        <v>158164</v>
      </c>
      <c r="O15" s="311">
        <v>16508</v>
      </c>
      <c r="P15" s="311">
        <v>36560496</v>
      </c>
      <c r="Q15" s="311">
        <v>2176984</v>
      </c>
      <c r="R15" s="311">
        <v>0</v>
      </c>
      <c r="S15" s="311">
        <v>312397</v>
      </c>
      <c r="T15" s="309">
        <f t="shared" si="3"/>
        <v>39066385</v>
      </c>
      <c r="U15" s="312"/>
      <c r="V15" s="312"/>
      <c r="W15" s="312"/>
      <c r="X15" s="312"/>
      <c r="Y15" s="312"/>
      <c r="Z15" s="312"/>
    </row>
    <row r="16" spans="1:26">
      <c r="A16" s="310">
        <f>AT3A_Schools_PS!A16</f>
        <v>7</v>
      </c>
      <c r="B16" s="310" t="str">
        <f>AT3A_Schools_PS!B16</f>
        <v>07-BADAUN</v>
      </c>
      <c r="C16" s="311">
        <v>0</v>
      </c>
      <c r="D16" s="311">
        <v>249300</v>
      </c>
      <c r="E16" s="311">
        <v>3814</v>
      </c>
      <c r="F16" s="311">
        <v>0</v>
      </c>
      <c r="G16" s="311">
        <v>313</v>
      </c>
      <c r="H16" s="309">
        <f t="shared" si="2"/>
        <v>253427</v>
      </c>
      <c r="I16" s="311">
        <v>0</v>
      </c>
      <c r="J16" s="311">
        <v>134067</v>
      </c>
      <c r="K16" s="311">
        <v>476</v>
      </c>
      <c r="L16" s="311">
        <v>0</v>
      </c>
      <c r="M16" s="311">
        <v>135</v>
      </c>
      <c r="N16" s="309">
        <v>134677</v>
      </c>
      <c r="O16" s="311">
        <v>0</v>
      </c>
      <c r="P16" s="311">
        <v>30969431</v>
      </c>
      <c r="Q16" s="311">
        <v>109858</v>
      </c>
      <c r="R16" s="311">
        <v>0</v>
      </c>
      <c r="S16" s="311">
        <v>31095</v>
      </c>
      <c r="T16" s="309">
        <f t="shared" si="3"/>
        <v>31110384</v>
      </c>
      <c r="U16" s="312"/>
      <c r="V16" s="312"/>
      <c r="W16" s="312"/>
      <c r="X16" s="312"/>
      <c r="Y16" s="312"/>
      <c r="Z16" s="312"/>
    </row>
    <row r="17" spans="1:26">
      <c r="A17" s="310">
        <f>AT3A_Schools_PS!A17</f>
        <v>8</v>
      </c>
      <c r="B17" s="310" t="str">
        <f>AT3A_Schools_PS!B17</f>
        <v>08-BAGHPAT</v>
      </c>
      <c r="C17" s="311">
        <v>46</v>
      </c>
      <c r="D17" s="311">
        <v>58963</v>
      </c>
      <c r="E17" s="311">
        <v>495</v>
      </c>
      <c r="F17" s="311">
        <v>0</v>
      </c>
      <c r="G17" s="311">
        <v>0</v>
      </c>
      <c r="H17" s="309">
        <f t="shared" si="2"/>
        <v>59504</v>
      </c>
      <c r="I17" s="311">
        <v>28</v>
      </c>
      <c r="J17" s="311">
        <v>34204</v>
      </c>
      <c r="K17" s="311">
        <v>314</v>
      </c>
      <c r="L17" s="311">
        <v>0</v>
      </c>
      <c r="M17" s="311">
        <v>0</v>
      </c>
      <c r="N17" s="309">
        <v>34545</v>
      </c>
      <c r="O17" s="311">
        <v>6513</v>
      </c>
      <c r="P17" s="311">
        <v>8072085</v>
      </c>
      <c r="Q17" s="311">
        <v>73991</v>
      </c>
      <c r="R17" s="311">
        <v>0</v>
      </c>
      <c r="S17" s="311">
        <v>0</v>
      </c>
      <c r="T17" s="309">
        <f t="shared" si="3"/>
        <v>8152589</v>
      </c>
      <c r="U17" s="312"/>
      <c r="V17" s="312"/>
      <c r="W17" s="312"/>
      <c r="X17" s="312"/>
      <c r="Y17" s="312"/>
      <c r="Z17" s="312"/>
    </row>
    <row r="18" spans="1:26">
      <c r="A18" s="310">
        <f>AT3A_Schools_PS!A18</f>
        <v>9</v>
      </c>
      <c r="B18" s="310" t="str">
        <f>AT3A_Schools_PS!B18</f>
        <v>09-BAHRAICH</v>
      </c>
      <c r="C18" s="311">
        <v>198</v>
      </c>
      <c r="D18" s="311">
        <v>351646</v>
      </c>
      <c r="E18" s="311">
        <v>1537</v>
      </c>
      <c r="F18" s="311">
        <v>0</v>
      </c>
      <c r="G18" s="311">
        <v>4144</v>
      </c>
      <c r="H18" s="309">
        <f t="shared" si="2"/>
        <v>357525</v>
      </c>
      <c r="I18" s="311">
        <v>128</v>
      </c>
      <c r="J18" s="311">
        <v>196443</v>
      </c>
      <c r="K18" s="311">
        <v>726</v>
      </c>
      <c r="L18" s="311">
        <v>0</v>
      </c>
      <c r="M18" s="311">
        <v>2574</v>
      </c>
      <c r="N18" s="309">
        <v>199833</v>
      </c>
      <c r="O18" s="311">
        <v>27619</v>
      </c>
      <c r="P18" s="311">
        <v>46164052</v>
      </c>
      <c r="Q18" s="311">
        <v>164075</v>
      </c>
      <c r="R18" s="311">
        <v>0</v>
      </c>
      <c r="S18" s="311">
        <v>604945</v>
      </c>
      <c r="T18" s="309">
        <f t="shared" si="3"/>
        <v>46960691</v>
      </c>
      <c r="U18" s="312"/>
      <c r="V18" s="312"/>
      <c r="W18" s="312"/>
      <c r="X18" s="312"/>
      <c r="Y18" s="312"/>
      <c r="Z18" s="312"/>
    </row>
    <row r="19" spans="1:26">
      <c r="A19" s="310">
        <f>AT3A_Schools_PS!A19</f>
        <v>10</v>
      </c>
      <c r="B19" s="310" t="str">
        <f>AT3A_Schools_PS!B19</f>
        <v>10-BALLIA</v>
      </c>
      <c r="C19" s="311">
        <v>0</v>
      </c>
      <c r="D19" s="311">
        <v>221154</v>
      </c>
      <c r="E19" s="311">
        <v>1519</v>
      </c>
      <c r="F19" s="311">
        <v>0</v>
      </c>
      <c r="G19" s="311">
        <v>0</v>
      </c>
      <c r="H19" s="309">
        <f t="shared" si="2"/>
        <v>222673</v>
      </c>
      <c r="I19" s="311">
        <v>0</v>
      </c>
      <c r="J19" s="311">
        <v>133268</v>
      </c>
      <c r="K19" s="311">
        <v>934</v>
      </c>
      <c r="L19" s="311">
        <v>0</v>
      </c>
      <c r="M19" s="311">
        <v>0</v>
      </c>
      <c r="N19" s="309">
        <v>134201</v>
      </c>
      <c r="O19" s="311">
        <v>0</v>
      </c>
      <c r="P19" s="311">
        <v>32384004</v>
      </c>
      <c r="Q19" s="311">
        <v>226901</v>
      </c>
      <c r="R19" s="311">
        <v>0</v>
      </c>
      <c r="S19" s="311">
        <v>0</v>
      </c>
      <c r="T19" s="309">
        <f t="shared" si="3"/>
        <v>32610905</v>
      </c>
      <c r="U19" s="312"/>
      <c r="V19" s="312"/>
      <c r="W19" s="312"/>
      <c r="X19" s="312"/>
      <c r="Y19" s="312"/>
      <c r="Z19" s="312"/>
    </row>
    <row r="20" spans="1:26">
      <c r="A20" s="310">
        <f>AT3A_Schools_PS!A20</f>
        <v>11</v>
      </c>
      <c r="B20" s="310" t="str">
        <f>AT3A_Schools_PS!B20</f>
        <v>11-BALRAMPUR</v>
      </c>
      <c r="C20" s="311">
        <v>0</v>
      </c>
      <c r="D20" s="311">
        <v>189083</v>
      </c>
      <c r="E20" s="311">
        <v>2225</v>
      </c>
      <c r="F20" s="311">
        <v>0</v>
      </c>
      <c r="G20" s="311">
        <v>7682</v>
      </c>
      <c r="H20" s="309">
        <f t="shared" si="2"/>
        <v>198990</v>
      </c>
      <c r="I20" s="311">
        <v>0</v>
      </c>
      <c r="J20" s="311">
        <v>115442</v>
      </c>
      <c r="K20" s="311">
        <v>1448</v>
      </c>
      <c r="L20" s="311">
        <v>0</v>
      </c>
      <c r="M20" s="311">
        <v>4058</v>
      </c>
      <c r="N20" s="309">
        <v>120948</v>
      </c>
      <c r="O20" s="311">
        <v>0</v>
      </c>
      <c r="P20" s="311">
        <v>28398703</v>
      </c>
      <c r="Q20" s="311">
        <v>356313</v>
      </c>
      <c r="R20" s="311">
        <v>0</v>
      </c>
      <c r="S20" s="311">
        <v>998235</v>
      </c>
      <c r="T20" s="309">
        <f t="shared" si="3"/>
        <v>29753251</v>
      </c>
      <c r="U20" s="312"/>
      <c r="V20" s="312"/>
      <c r="W20" s="312"/>
      <c r="X20" s="312"/>
      <c r="Y20" s="312"/>
      <c r="Z20" s="312"/>
    </row>
    <row r="21" spans="1:26">
      <c r="A21" s="310">
        <f>AT3A_Schools_PS!A21</f>
        <v>12</v>
      </c>
      <c r="B21" s="310" t="str">
        <f>AT3A_Schools_PS!B21</f>
        <v>12-BANDA</v>
      </c>
      <c r="C21" s="311">
        <v>196</v>
      </c>
      <c r="D21" s="311">
        <v>155618</v>
      </c>
      <c r="E21" s="311">
        <v>559</v>
      </c>
      <c r="F21" s="311">
        <v>0</v>
      </c>
      <c r="G21" s="311">
        <v>0</v>
      </c>
      <c r="H21" s="309">
        <f t="shared" si="2"/>
        <v>156373</v>
      </c>
      <c r="I21" s="311">
        <v>122</v>
      </c>
      <c r="J21" s="311">
        <v>92854</v>
      </c>
      <c r="K21" s="311">
        <v>344</v>
      </c>
      <c r="L21" s="311">
        <v>0</v>
      </c>
      <c r="M21" s="311">
        <v>0</v>
      </c>
      <c r="N21" s="309">
        <v>93321</v>
      </c>
      <c r="O21" s="311">
        <v>30256</v>
      </c>
      <c r="P21" s="311">
        <v>22934987</v>
      </c>
      <c r="Q21" s="311">
        <v>85021</v>
      </c>
      <c r="R21" s="311">
        <v>0</v>
      </c>
      <c r="S21" s="311">
        <v>0</v>
      </c>
      <c r="T21" s="309">
        <f t="shared" si="3"/>
        <v>23050264</v>
      </c>
      <c r="U21" s="312"/>
      <c r="V21" s="312"/>
      <c r="W21" s="312"/>
      <c r="X21" s="312"/>
      <c r="Y21" s="312"/>
      <c r="Z21" s="312"/>
    </row>
    <row r="22" spans="1:26">
      <c r="A22" s="310">
        <f>AT3A_Schools_PS!A22</f>
        <v>13</v>
      </c>
      <c r="B22" s="310" t="str">
        <f>AT3A_Schools_PS!B22</f>
        <v>13-BARABANKI</v>
      </c>
      <c r="C22" s="311">
        <v>62</v>
      </c>
      <c r="D22" s="311">
        <v>242133</v>
      </c>
      <c r="E22" s="311">
        <v>1473</v>
      </c>
      <c r="F22" s="311">
        <v>0</v>
      </c>
      <c r="G22" s="311">
        <v>8064</v>
      </c>
      <c r="H22" s="309">
        <f t="shared" si="2"/>
        <v>251732</v>
      </c>
      <c r="I22" s="311">
        <v>25</v>
      </c>
      <c r="J22" s="311">
        <v>125761</v>
      </c>
      <c r="K22" s="311">
        <v>728</v>
      </c>
      <c r="L22" s="311">
        <v>0</v>
      </c>
      <c r="M22" s="311">
        <v>3788</v>
      </c>
      <c r="N22" s="309">
        <v>130302</v>
      </c>
      <c r="O22" s="311">
        <v>6278</v>
      </c>
      <c r="P22" s="311">
        <v>31440153</v>
      </c>
      <c r="Q22" s="311">
        <v>182112</v>
      </c>
      <c r="R22" s="311">
        <v>0</v>
      </c>
      <c r="S22" s="311">
        <v>946902</v>
      </c>
      <c r="T22" s="309">
        <f t="shared" si="3"/>
        <v>32575445</v>
      </c>
      <c r="U22" s="312"/>
      <c r="V22" s="312"/>
      <c r="W22" s="312"/>
      <c r="X22" s="312"/>
      <c r="Y22" s="312"/>
      <c r="Z22" s="312"/>
    </row>
    <row r="23" spans="1:26">
      <c r="A23" s="310">
        <f>AT3A_Schools_PS!A23</f>
        <v>14</v>
      </c>
      <c r="B23" s="310" t="str">
        <f>AT3A_Schools_PS!B23</f>
        <v>14-BAREILY</v>
      </c>
      <c r="C23" s="311">
        <v>91</v>
      </c>
      <c r="D23" s="311">
        <v>247114</v>
      </c>
      <c r="E23" s="311">
        <v>5818</v>
      </c>
      <c r="F23" s="311">
        <v>0</v>
      </c>
      <c r="G23" s="311">
        <v>1040</v>
      </c>
      <c r="H23" s="309">
        <f t="shared" si="2"/>
        <v>254063</v>
      </c>
      <c r="I23" s="311">
        <v>0</v>
      </c>
      <c r="J23" s="311">
        <v>136295</v>
      </c>
      <c r="K23" s="311">
        <v>2252</v>
      </c>
      <c r="L23" s="311">
        <v>0</v>
      </c>
      <c r="M23" s="311">
        <v>392</v>
      </c>
      <c r="N23" s="309">
        <v>138940</v>
      </c>
      <c r="O23" s="311">
        <v>0</v>
      </c>
      <c r="P23" s="311">
        <v>32710869</v>
      </c>
      <c r="Q23" s="311">
        <v>540578</v>
      </c>
      <c r="R23" s="311">
        <v>0</v>
      </c>
      <c r="S23" s="311">
        <v>94119</v>
      </c>
      <c r="T23" s="309">
        <f t="shared" si="3"/>
        <v>33345566</v>
      </c>
      <c r="U23" s="312"/>
      <c r="V23" s="312"/>
      <c r="W23" s="312"/>
      <c r="X23" s="312"/>
      <c r="Y23" s="312"/>
      <c r="Z23" s="312"/>
    </row>
    <row r="24" spans="1:26">
      <c r="A24" s="310">
        <f>AT3A_Schools_PS!A24</f>
        <v>15</v>
      </c>
      <c r="B24" s="310" t="str">
        <f>AT3A_Schools_PS!B24</f>
        <v>15-BASTI</v>
      </c>
      <c r="C24" s="311">
        <v>74</v>
      </c>
      <c r="D24" s="311">
        <v>152276</v>
      </c>
      <c r="E24" s="311">
        <v>644</v>
      </c>
      <c r="F24" s="311">
        <v>0</v>
      </c>
      <c r="G24" s="311">
        <v>2919</v>
      </c>
      <c r="H24" s="309">
        <f t="shared" si="2"/>
        <v>155913</v>
      </c>
      <c r="I24" s="311">
        <v>39</v>
      </c>
      <c r="J24" s="311">
        <v>93167</v>
      </c>
      <c r="K24" s="311">
        <v>327</v>
      </c>
      <c r="L24" s="311">
        <v>0</v>
      </c>
      <c r="M24" s="311">
        <v>1699</v>
      </c>
      <c r="N24" s="309">
        <v>95232</v>
      </c>
      <c r="O24" s="311">
        <v>9525</v>
      </c>
      <c r="P24" s="311">
        <v>22732697</v>
      </c>
      <c r="Q24" s="311">
        <v>79748</v>
      </c>
      <c r="R24" s="311">
        <v>0</v>
      </c>
      <c r="S24" s="311">
        <v>414623</v>
      </c>
      <c r="T24" s="309">
        <f t="shared" si="3"/>
        <v>23236593</v>
      </c>
      <c r="U24" s="312"/>
      <c r="V24" s="312"/>
      <c r="W24" s="312"/>
      <c r="X24" s="312"/>
      <c r="Y24" s="312"/>
      <c r="Z24" s="312"/>
    </row>
    <row r="25" spans="1:26">
      <c r="A25" s="310">
        <f>AT3A_Schools_PS!A25</f>
        <v>16</v>
      </c>
      <c r="B25" s="310" t="str">
        <f>AT3A_Schools_PS!B25</f>
        <v>16-BHADOHI</v>
      </c>
      <c r="C25" s="311">
        <v>0</v>
      </c>
      <c r="D25" s="311">
        <v>106350</v>
      </c>
      <c r="E25" s="311">
        <v>686</v>
      </c>
      <c r="F25" s="311">
        <v>0</v>
      </c>
      <c r="G25" s="311">
        <v>2394</v>
      </c>
      <c r="H25" s="309">
        <f t="shared" si="2"/>
        <v>109430</v>
      </c>
      <c r="I25" s="311">
        <v>0</v>
      </c>
      <c r="J25" s="311">
        <v>58511</v>
      </c>
      <c r="K25" s="311">
        <v>477</v>
      </c>
      <c r="L25" s="311">
        <v>0</v>
      </c>
      <c r="M25" s="311">
        <v>364</v>
      </c>
      <c r="N25" s="309">
        <v>59351</v>
      </c>
      <c r="O25" s="311">
        <v>0</v>
      </c>
      <c r="P25" s="311">
        <v>14042557</v>
      </c>
      <c r="Q25" s="311">
        <v>114519</v>
      </c>
      <c r="R25" s="311">
        <v>0</v>
      </c>
      <c r="S25" s="311">
        <v>87273</v>
      </c>
      <c r="T25" s="309">
        <f t="shared" si="3"/>
        <v>14244349</v>
      </c>
      <c r="U25" s="312"/>
      <c r="V25" s="312"/>
      <c r="W25" s="312"/>
      <c r="X25" s="312"/>
      <c r="Y25" s="312"/>
      <c r="Z25" s="312"/>
    </row>
    <row r="26" spans="1:26">
      <c r="A26" s="310">
        <f>AT3A_Schools_PS!A26</f>
        <v>17</v>
      </c>
      <c r="B26" s="310" t="str">
        <f>AT3A_Schools_PS!B26</f>
        <v>17-BIJNOUR</v>
      </c>
      <c r="C26" s="311">
        <v>3408</v>
      </c>
      <c r="D26" s="311">
        <v>132014</v>
      </c>
      <c r="E26" s="311">
        <v>0</v>
      </c>
      <c r="F26" s="311">
        <v>0</v>
      </c>
      <c r="G26" s="311">
        <v>1236</v>
      </c>
      <c r="H26" s="309">
        <f t="shared" si="2"/>
        <v>136658</v>
      </c>
      <c r="I26" s="311">
        <v>2377</v>
      </c>
      <c r="J26" s="311">
        <v>89214</v>
      </c>
      <c r="K26" s="311">
        <v>0</v>
      </c>
      <c r="L26" s="311">
        <v>0</v>
      </c>
      <c r="M26" s="311">
        <v>905</v>
      </c>
      <c r="N26" s="309">
        <v>92495</v>
      </c>
      <c r="O26" s="311">
        <v>575249</v>
      </c>
      <c r="P26" s="311">
        <v>21589690</v>
      </c>
      <c r="Q26" s="311">
        <v>0</v>
      </c>
      <c r="R26" s="311">
        <v>0</v>
      </c>
      <c r="S26" s="311">
        <v>218918</v>
      </c>
      <c r="T26" s="309">
        <f t="shared" si="3"/>
        <v>22383857</v>
      </c>
      <c r="U26" s="312"/>
      <c r="V26" s="312"/>
      <c r="W26" s="312"/>
      <c r="X26" s="312"/>
      <c r="Y26" s="312"/>
      <c r="Z26" s="312"/>
    </row>
    <row r="27" spans="1:26">
      <c r="A27" s="310">
        <f>AT3A_Schools_PS!A27</f>
        <v>18</v>
      </c>
      <c r="B27" s="310" t="str">
        <f>AT3A_Schools_PS!B27</f>
        <v>18-BULANDSHAHAR</v>
      </c>
      <c r="C27" s="311">
        <v>0</v>
      </c>
      <c r="D27" s="311">
        <v>173395</v>
      </c>
      <c r="E27" s="311">
        <v>3501</v>
      </c>
      <c r="F27" s="311">
        <v>0</v>
      </c>
      <c r="G27" s="311">
        <v>0</v>
      </c>
      <c r="H27" s="309">
        <f t="shared" si="2"/>
        <v>176896</v>
      </c>
      <c r="I27" s="311">
        <v>0</v>
      </c>
      <c r="J27" s="311">
        <v>107127</v>
      </c>
      <c r="K27" s="311">
        <v>593</v>
      </c>
      <c r="L27" s="311">
        <v>0</v>
      </c>
      <c r="M27" s="311">
        <v>0</v>
      </c>
      <c r="N27" s="309">
        <v>107720</v>
      </c>
      <c r="O27" s="311">
        <v>0</v>
      </c>
      <c r="P27" s="311">
        <v>25496223</v>
      </c>
      <c r="Q27" s="311">
        <v>141021</v>
      </c>
      <c r="R27" s="311">
        <v>0</v>
      </c>
      <c r="S27" s="311">
        <v>0</v>
      </c>
      <c r="T27" s="309">
        <f t="shared" si="3"/>
        <v>25637244</v>
      </c>
      <c r="U27" s="312"/>
      <c r="V27" s="312"/>
      <c r="W27" s="312"/>
      <c r="X27" s="312"/>
      <c r="Y27" s="312"/>
      <c r="Z27" s="312"/>
    </row>
    <row r="28" spans="1:26">
      <c r="A28" s="310">
        <f>AT3A_Schools_PS!A28</f>
        <v>19</v>
      </c>
      <c r="B28" s="310" t="str">
        <f>AT3A_Schools_PS!B28</f>
        <v>19-CHANDAULI</v>
      </c>
      <c r="C28" s="311">
        <v>0</v>
      </c>
      <c r="D28" s="311">
        <v>151566</v>
      </c>
      <c r="E28" s="311">
        <v>1887</v>
      </c>
      <c r="F28" s="311">
        <v>0</v>
      </c>
      <c r="G28" s="311">
        <v>432</v>
      </c>
      <c r="H28" s="309">
        <f t="shared" si="2"/>
        <v>153885</v>
      </c>
      <c r="I28" s="311">
        <v>0</v>
      </c>
      <c r="J28" s="311">
        <v>89396</v>
      </c>
      <c r="K28" s="311">
        <v>1202</v>
      </c>
      <c r="L28" s="311">
        <v>0</v>
      </c>
      <c r="M28" s="311">
        <v>261</v>
      </c>
      <c r="N28" s="309">
        <v>90860</v>
      </c>
      <c r="O28" s="311">
        <v>0</v>
      </c>
      <c r="P28" s="311">
        <v>21991509</v>
      </c>
      <c r="Q28" s="311">
        <v>295783</v>
      </c>
      <c r="R28" s="311">
        <v>0</v>
      </c>
      <c r="S28" s="311">
        <v>64279</v>
      </c>
      <c r="T28" s="309">
        <f t="shared" si="3"/>
        <v>22351571</v>
      </c>
      <c r="U28" s="312"/>
      <c r="V28" s="312"/>
      <c r="W28" s="312"/>
      <c r="X28" s="312"/>
      <c r="Y28" s="312"/>
      <c r="Z28" s="312"/>
    </row>
    <row r="29" spans="1:26">
      <c r="A29" s="310">
        <f>AT3A_Schools_PS!A29</f>
        <v>20</v>
      </c>
      <c r="B29" s="310" t="str">
        <f>AT3A_Schools_PS!B29</f>
        <v>20-CHITRAKOOT</v>
      </c>
      <c r="C29" s="311">
        <v>372</v>
      </c>
      <c r="D29" s="311">
        <v>95647</v>
      </c>
      <c r="E29" s="311">
        <v>177</v>
      </c>
      <c r="F29" s="311">
        <v>0</v>
      </c>
      <c r="G29" s="311">
        <v>0</v>
      </c>
      <c r="H29" s="309">
        <f t="shared" si="2"/>
        <v>96196</v>
      </c>
      <c r="I29" s="311">
        <v>192</v>
      </c>
      <c r="J29" s="311">
        <v>61233</v>
      </c>
      <c r="K29" s="311">
        <v>126</v>
      </c>
      <c r="L29" s="311">
        <v>0</v>
      </c>
      <c r="M29" s="311">
        <v>0</v>
      </c>
      <c r="N29" s="309">
        <v>61551</v>
      </c>
      <c r="O29" s="311">
        <v>46448</v>
      </c>
      <c r="P29" s="311">
        <v>14818317</v>
      </c>
      <c r="Q29" s="311">
        <v>30543</v>
      </c>
      <c r="R29" s="311">
        <v>0</v>
      </c>
      <c r="S29" s="311">
        <v>0</v>
      </c>
      <c r="T29" s="309">
        <f t="shared" si="3"/>
        <v>14895308</v>
      </c>
      <c r="U29" s="312"/>
      <c r="V29" s="312"/>
      <c r="W29" s="312"/>
      <c r="X29" s="312"/>
      <c r="Y29" s="312"/>
      <c r="Z29" s="312"/>
    </row>
    <row r="30" spans="1:26">
      <c r="A30" s="310">
        <f>AT3A_Schools_PS!A30</f>
        <v>21</v>
      </c>
      <c r="B30" s="310" t="str">
        <f>AT3A_Schools_PS!B30</f>
        <v>21-AMETHI</v>
      </c>
      <c r="C30" s="311">
        <v>0</v>
      </c>
      <c r="D30" s="311">
        <v>123846</v>
      </c>
      <c r="E30" s="311">
        <v>0</v>
      </c>
      <c r="F30" s="311">
        <v>0</v>
      </c>
      <c r="G30" s="311">
        <v>0</v>
      </c>
      <c r="H30" s="309">
        <f t="shared" si="2"/>
        <v>123846</v>
      </c>
      <c r="I30" s="311">
        <v>0</v>
      </c>
      <c r="J30" s="311">
        <v>68972</v>
      </c>
      <c r="K30" s="311">
        <v>0</v>
      </c>
      <c r="L30" s="311">
        <v>0</v>
      </c>
      <c r="M30" s="311">
        <v>0</v>
      </c>
      <c r="N30" s="309">
        <v>68972</v>
      </c>
      <c r="O30" s="311">
        <v>0</v>
      </c>
      <c r="P30" s="311">
        <v>16622159</v>
      </c>
      <c r="Q30" s="311">
        <v>0</v>
      </c>
      <c r="R30" s="311">
        <v>0</v>
      </c>
      <c r="S30" s="311">
        <v>0</v>
      </c>
      <c r="T30" s="309">
        <f t="shared" si="3"/>
        <v>16622159</v>
      </c>
      <c r="U30" s="312"/>
      <c r="V30" s="312"/>
      <c r="W30" s="312"/>
      <c r="X30" s="312"/>
      <c r="Y30" s="312"/>
      <c r="Z30" s="312"/>
    </row>
    <row r="31" spans="1:26">
      <c r="A31" s="310">
        <f>AT3A_Schools_PS!A31</f>
        <v>22</v>
      </c>
      <c r="B31" s="310" t="str">
        <f>AT3A_Schools_PS!B31</f>
        <v>22-DEORIA</v>
      </c>
      <c r="C31" s="311">
        <v>0</v>
      </c>
      <c r="D31" s="311">
        <v>168233</v>
      </c>
      <c r="E31" s="311">
        <v>13786</v>
      </c>
      <c r="F31" s="311">
        <v>0</v>
      </c>
      <c r="G31" s="311">
        <v>4437</v>
      </c>
      <c r="H31" s="309">
        <f t="shared" si="2"/>
        <v>186456</v>
      </c>
      <c r="I31" s="311">
        <v>0</v>
      </c>
      <c r="J31" s="311">
        <v>111139</v>
      </c>
      <c r="K31" s="311">
        <v>6218</v>
      </c>
      <c r="L31" s="311">
        <v>0</v>
      </c>
      <c r="M31" s="311">
        <v>2131</v>
      </c>
      <c r="N31" s="309">
        <v>119488</v>
      </c>
      <c r="O31" s="311">
        <v>0</v>
      </c>
      <c r="P31" s="311">
        <v>27006767</v>
      </c>
      <c r="Q31" s="311">
        <v>1510943</v>
      </c>
      <c r="R31" s="311">
        <v>0</v>
      </c>
      <c r="S31" s="311">
        <v>517848</v>
      </c>
      <c r="T31" s="309">
        <f t="shared" si="3"/>
        <v>29035558</v>
      </c>
      <c r="U31" s="312"/>
      <c r="V31" s="312"/>
      <c r="W31" s="312"/>
      <c r="X31" s="312"/>
      <c r="Y31" s="312"/>
      <c r="Z31" s="312"/>
    </row>
    <row r="32" spans="1:26">
      <c r="A32" s="310">
        <f>AT3A_Schools_PS!A32</f>
        <v>23</v>
      </c>
      <c r="B32" s="310" t="str">
        <f>AT3A_Schools_PS!B32</f>
        <v>23-ETAH</v>
      </c>
      <c r="C32" s="311">
        <v>240</v>
      </c>
      <c r="D32" s="311">
        <v>115010</v>
      </c>
      <c r="E32" s="311">
        <v>1875</v>
      </c>
      <c r="F32" s="311">
        <v>0</v>
      </c>
      <c r="G32" s="311">
        <v>0</v>
      </c>
      <c r="H32" s="309">
        <f t="shared" si="2"/>
        <v>117125</v>
      </c>
      <c r="I32" s="311">
        <v>86</v>
      </c>
      <c r="J32" s="311">
        <v>71003</v>
      </c>
      <c r="K32" s="311">
        <v>1035</v>
      </c>
      <c r="L32" s="311">
        <v>0</v>
      </c>
      <c r="M32" s="311">
        <v>0</v>
      </c>
      <c r="N32" s="309">
        <v>72123</v>
      </c>
      <c r="O32" s="311">
        <v>20476</v>
      </c>
      <c r="P32" s="311">
        <v>16969617</v>
      </c>
      <c r="Q32" s="311">
        <v>247352</v>
      </c>
      <c r="R32" s="311">
        <v>0</v>
      </c>
      <c r="S32" s="311">
        <v>0</v>
      </c>
      <c r="T32" s="309">
        <f t="shared" si="3"/>
        <v>17237445</v>
      </c>
      <c r="U32" s="312"/>
      <c r="V32" s="312"/>
      <c r="W32" s="312"/>
      <c r="X32" s="312"/>
      <c r="Y32" s="312"/>
      <c r="Z32" s="312"/>
    </row>
    <row r="33" spans="1:26">
      <c r="A33" s="310">
        <f>AT3A_Schools_PS!A33</f>
        <v>24</v>
      </c>
      <c r="B33" s="310" t="str">
        <f>AT3A_Schools_PS!B33</f>
        <v>24-FAIZABAD</v>
      </c>
      <c r="C33" s="311">
        <v>76</v>
      </c>
      <c r="D33" s="311">
        <v>143524</v>
      </c>
      <c r="E33" s="311">
        <v>2125</v>
      </c>
      <c r="F33" s="311">
        <v>0</v>
      </c>
      <c r="G33" s="311">
        <v>1953</v>
      </c>
      <c r="H33" s="309">
        <f t="shared" si="2"/>
        <v>147678</v>
      </c>
      <c r="I33" s="311">
        <v>39</v>
      </c>
      <c r="J33" s="311">
        <v>87521</v>
      </c>
      <c r="K33" s="311">
        <v>1144</v>
      </c>
      <c r="L33" s="311">
        <v>0</v>
      </c>
      <c r="M33" s="311">
        <v>1029</v>
      </c>
      <c r="N33" s="309">
        <v>89733</v>
      </c>
      <c r="O33" s="311">
        <v>9360</v>
      </c>
      <c r="P33" s="311">
        <v>20830081</v>
      </c>
      <c r="Q33" s="311">
        <v>272326</v>
      </c>
      <c r="R33" s="311">
        <v>0</v>
      </c>
      <c r="S33" s="311">
        <v>244798</v>
      </c>
      <c r="T33" s="309">
        <f t="shared" si="3"/>
        <v>21356565</v>
      </c>
      <c r="U33" s="312"/>
      <c r="V33" s="312"/>
      <c r="W33" s="312"/>
      <c r="X33" s="312"/>
      <c r="Y33" s="312"/>
      <c r="Z33" s="312"/>
    </row>
    <row r="34" spans="1:26">
      <c r="A34" s="310">
        <f>AT3A_Schools_PS!A34</f>
        <v>25</v>
      </c>
      <c r="B34" s="310" t="str">
        <f>AT3A_Schools_PS!B34</f>
        <v>25-FARRUKHABAD</v>
      </c>
      <c r="C34" s="311">
        <v>61</v>
      </c>
      <c r="D34" s="311">
        <v>126665</v>
      </c>
      <c r="E34" s="311">
        <v>3183</v>
      </c>
      <c r="F34" s="311">
        <v>0</v>
      </c>
      <c r="G34" s="311">
        <v>0</v>
      </c>
      <c r="H34" s="309">
        <f t="shared" si="2"/>
        <v>129909</v>
      </c>
      <c r="I34" s="311">
        <v>34</v>
      </c>
      <c r="J34" s="311">
        <v>77219</v>
      </c>
      <c r="K34" s="311">
        <v>1160</v>
      </c>
      <c r="L34" s="311">
        <v>0</v>
      </c>
      <c r="M34" s="311">
        <v>0</v>
      </c>
      <c r="N34" s="309">
        <v>78412</v>
      </c>
      <c r="O34" s="311">
        <v>8212</v>
      </c>
      <c r="P34" s="311">
        <v>18918550</v>
      </c>
      <c r="Q34" s="311">
        <v>284142</v>
      </c>
      <c r="R34" s="311">
        <v>0</v>
      </c>
      <c r="S34" s="311">
        <v>0</v>
      </c>
      <c r="T34" s="309">
        <f t="shared" si="3"/>
        <v>19210904</v>
      </c>
      <c r="U34" s="312"/>
      <c r="V34" s="312"/>
      <c r="W34" s="312"/>
      <c r="X34" s="312"/>
      <c r="Y34" s="312"/>
      <c r="Z34" s="312"/>
    </row>
    <row r="35" spans="1:26">
      <c r="A35" s="310">
        <f>AT3A_Schools_PS!A35</f>
        <v>26</v>
      </c>
      <c r="B35" s="310" t="str">
        <f>AT3A_Schools_PS!B35</f>
        <v>26-FATEHPUR</v>
      </c>
      <c r="C35" s="311">
        <v>279</v>
      </c>
      <c r="D35" s="311">
        <v>176943</v>
      </c>
      <c r="E35" s="311">
        <v>651</v>
      </c>
      <c r="F35" s="311">
        <v>0</v>
      </c>
      <c r="G35" s="311">
        <v>1077</v>
      </c>
      <c r="H35" s="309">
        <f t="shared" si="2"/>
        <v>178950</v>
      </c>
      <c r="I35" s="311">
        <v>163</v>
      </c>
      <c r="J35" s="311">
        <v>114332</v>
      </c>
      <c r="K35" s="311">
        <v>403</v>
      </c>
      <c r="L35" s="311">
        <v>0</v>
      </c>
      <c r="M35" s="311">
        <v>797</v>
      </c>
      <c r="N35" s="309">
        <v>115696</v>
      </c>
      <c r="O35" s="311">
        <v>39825</v>
      </c>
      <c r="P35" s="311">
        <v>27897044</v>
      </c>
      <c r="Q35" s="311">
        <v>98390</v>
      </c>
      <c r="R35" s="311">
        <v>0</v>
      </c>
      <c r="S35" s="311">
        <v>194480</v>
      </c>
      <c r="T35" s="309">
        <f t="shared" si="3"/>
        <v>28229739</v>
      </c>
      <c r="U35" s="312"/>
      <c r="V35" s="312"/>
      <c r="W35" s="312"/>
      <c r="X35" s="312"/>
      <c r="Y35" s="312"/>
      <c r="Z35" s="312"/>
    </row>
    <row r="36" spans="1:26">
      <c r="A36" s="310">
        <f>AT3A_Schools_PS!A36</f>
        <v>27</v>
      </c>
      <c r="B36" s="310" t="str">
        <f>AT3A_Schools_PS!B36</f>
        <v>27-FIROZABAD</v>
      </c>
      <c r="C36" s="311">
        <v>226</v>
      </c>
      <c r="D36" s="311">
        <v>118761</v>
      </c>
      <c r="E36" s="311">
        <v>2993</v>
      </c>
      <c r="F36" s="311">
        <v>0</v>
      </c>
      <c r="G36" s="311">
        <v>0</v>
      </c>
      <c r="H36" s="309">
        <f t="shared" si="2"/>
        <v>121980</v>
      </c>
      <c r="I36" s="311">
        <v>108</v>
      </c>
      <c r="J36" s="311">
        <v>73555</v>
      </c>
      <c r="K36" s="311">
        <v>584</v>
      </c>
      <c r="L36" s="311">
        <v>0</v>
      </c>
      <c r="M36" s="311">
        <v>0</v>
      </c>
      <c r="N36" s="309">
        <v>74248</v>
      </c>
      <c r="O36" s="311">
        <v>25601</v>
      </c>
      <c r="P36" s="311">
        <v>17359085</v>
      </c>
      <c r="Q36" s="311">
        <v>137777</v>
      </c>
      <c r="R36" s="311">
        <v>0</v>
      </c>
      <c r="S36" s="311">
        <v>0</v>
      </c>
      <c r="T36" s="309">
        <f t="shared" si="3"/>
        <v>17522463</v>
      </c>
      <c r="U36" s="312"/>
      <c r="V36" s="312"/>
      <c r="W36" s="312"/>
      <c r="X36" s="312"/>
      <c r="Y36" s="312"/>
      <c r="Z36" s="312"/>
    </row>
    <row r="37" spans="1:26">
      <c r="A37" s="310">
        <f>AT3A_Schools_PS!A37</f>
        <v>28</v>
      </c>
      <c r="B37" s="310" t="str">
        <f>AT3A_Schools_PS!B37</f>
        <v>28-G.B. NAGAR</v>
      </c>
      <c r="C37" s="311">
        <v>32</v>
      </c>
      <c r="D37" s="311">
        <v>64900</v>
      </c>
      <c r="E37" s="311">
        <v>2052</v>
      </c>
      <c r="F37" s="311">
        <v>0</v>
      </c>
      <c r="G37" s="311">
        <v>0</v>
      </c>
      <c r="H37" s="309">
        <f t="shared" si="2"/>
        <v>66984</v>
      </c>
      <c r="I37" s="311">
        <v>27</v>
      </c>
      <c r="J37" s="311">
        <v>37214</v>
      </c>
      <c r="K37" s="311">
        <v>925</v>
      </c>
      <c r="L37" s="311">
        <v>0</v>
      </c>
      <c r="M37" s="311">
        <v>0</v>
      </c>
      <c r="N37" s="309">
        <v>38166</v>
      </c>
      <c r="O37" s="311">
        <v>6567</v>
      </c>
      <c r="P37" s="311">
        <v>9154723</v>
      </c>
      <c r="Q37" s="311">
        <v>227587</v>
      </c>
      <c r="R37" s="311">
        <v>0</v>
      </c>
      <c r="S37" s="311">
        <v>0</v>
      </c>
      <c r="T37" s="309">
        <f t="shared" si="3"/>
        <v>9388877</v>
      </c>
      <c r="U37" s="312"/>
      <c r="V37" s="312"/>
      <c r="W37" s="312"/>
      <c r="X37" s="312"/>
      <c r="Y37" s="312"/>
      <c r="Z37" s="312"/>
    </row>
    <row r="38" spans="1:26">
      <c r="A38" s="310">
        <f>AT3A_Schools_PS!A38</f>
        <v>29</v>
      </c>
      <c r="B38" s="310" t="str">
        <f>AT3A_Schools_PS!B38</f>
        <v>29-GHAZIPUR</v>
      </c>
      <c r="C38" s="311">
        <v>83</v>
      </c>
      <c r="D38" s="311">
        <v>213317</v>
      </c>
      <c r="E38" s="311">
        <v>8603</v>
      </c>
      <c r="F38" s="311">
        <v>0</v>
      </c>
      <c r="G38" s="311">
        <v>4753</v>
      </c>
      <c r="H38" s="309">
        <f t="shared" si="2"/>
        <v>226756</v>
      </c>
      <c r="I38" s="311">
        <v>34</v>
      </c>
      <c r="J38" s="311">
        <v>133782</v>
      </c>
      <c r="K38" s="311">
        <v>4395</v>
      </c>
      <c r="L38" s="311">
        <v>0</v>
      </c>
      <c r="M38" s="311">
        <v>3272</v>
      </c>
      <c r="N38" s="309">
        <v>141483</v>
      </c>
      <c r="O38" s="311">
        <v>8252</v>
      </c>
      <c r="P38" s="311">
        <v>32509037</v>
      </c>
      <c r="Q38" s="311">
        <v>1067993</v>
      </c>
      <c r="R38" s="311">
        <v>0</v>
      </c>
      <c r="S38" s="311">
        <v>795187</v>
      </c>
      <c r="T38" s="309">
        <f t="shared" si="3"/>
        <v>34380469</v>
      </c>
      <c r="U38" s="312"/>
      <c r="V38" s="312"/>
      <c r="W38" s="312"/>
      <c r="X38" s="312"/>
      <c r="Y38" s="312"/>
      <c r="Z38" s="312"/>
    </row>
    <row r="39" spans="1:26">
      <c r="A39" s="310">
        <f>AT3A_Schools_PS!A39</f>
        <v>30</v>
      </c>
      <c r="B39" s="310" t="str">
        <f>AT3A_Schools_PS!B39</f>
        <v>30-GHAZIYABAD</v>
      </c>
      <c r="C39" s="311">
        <v>211</v>
      </c>
      <c r="D39" s="311">
        <v>70984</v>
      </c>
      <c r="E39" s="311">
        <v>2451</v>
      </c>
      <c r="F39" s="311">
        <v>0</v>
      </c>
      <c r="G39" s="311">
        <v>0</v>
      </c>
      <c r="H39" s="309">
        <f t="shared" si="2"/>
        <v>73646</v>
      </c>
      <c r="I39" s="311">
        <v>91</v>
      </c>
      <c r="J39" s="311">
        <v>44170</v>
      </c>
      <c r="K39" s="311">
        <v>1314</v>
      </c>
      <c r="L39" s="311">
        <v>0</v>
      </c>
      <c r="M39" s="311">
        <v>0</v>
      </c>
      <c r="N39" s="309">
        <v>45575</v>
      </c>
      <c r="O39" s="311">
        <v>21276</v>
      </c>
      <c r="P39" s="311">
        <v>10335705</v>
      </c>
      <c r="Q39" s="311">
        <v>307566</v>
      </c>
      <c r="R39" s="311">
        <v>0</v>
      </c>
      <c r="S39" s="311">
        <v>0</v>
      </c>
      <c r="T39" s="309">
        <f t="shared" si="3"/>
        <v>10664547</v>
      </c>
      <c r="U39" s="312"/>
      <c r="V39" s="312"/>
      <c r="W39" s="312"/>
      <c r="X39" s="312"/>
      <c r="Y39" s="312"/>
      <c r="Z39" s="312"/>
    </row>
    <row r="40" spans="1:26">
      <c r="A40" s="310">
        <f>AT3A_Schools_PS!A40</f>
        <v>31</v>
      </c>
      <c r="B40" s="310" t="str">
        <f>AT3A_Schools_PS!B40</f>
        <v>31-GONDA</v>
      </c>
      <c r="C40" s="311">
        <v>180</v>
      </c>
      <c r="D40" s="311">
        <v>265902</v>
      </c>
      <c r="E40" s="311">
        <v>2657</v>
      </c>
      <c r="F40" s="311">
        <v>0</v>
      </c>
      <c r="G40" s="311">
        <v>1538</v>
      </c>
      <c r="H40" s="309">
        <f t="shared" si="2"/>
        <v>270277</v>
      </c>
      <c r="I40" s="311">
        <v>108</v>
      </c>
      <c r="J40" s="311">
        <v>153489</v>
      </c>
      <c r="K40" s="311">
        <v>1595</v>
      </c>
      <c r="L40" s="311">
        <v>0</v>
      </c>
      <c r="M40" s="311">
        <v>927</v>
      </c>
      <c r="N40" s="309">
        <v>156120</v>
      </c>
      <c r="O40" s="311">
        <v>25863</v>
      </c>
      <c r="P40" s="311">
        <v>36837455</v>
      </c>
      <c r="Q40" s="311">
        <v>382897</v>
      </c>
      <c r="R40" s="311">
        <v>0</v>
      </c>
      <c r="S40" s="311">
        <v>222489</v>
      </c>
      <c r="T40" s="309">
        <f t="shared" si="3"/>
        <v>37468704</v>
      </c>
      <c r="U40" s="312"/>
      <c r="V40" s="312"/>
      <c r="W40" s="312"/>
      <c r="X40" s="312"/>
      <c r="Y40" s="312"/>
      <c r="Z40" s="312"/>
    </row>
    <row r="41" spans="1:26">
      <c r="A41" s="310">
        <f>AT3A_Schools_PS!A41</f>
        <v>32</v>
      </c>
      <c r="B41" s="310" t="str">
        <f>AT3A_Schools_PS!B41</f>
        <v>32-GORAKHPUR</v>
      </c>
      <c r="C41" s="311">
        <v>99</v>
      </c>
      <c r="D41" s="311">
        <v>235248</v>
      </c>
      <c r="E41" s="311">
        <v>6295</v>
      </c>
      <c r="F41" s="311">
        <v>0</v>
      </c>
      <c r="G41" s="311">
        <v>1248</v>
      </c>
      <c r="H41" s="309">
        <f t="shared" si="2"/>
        <v>242890</v>
      </c>
      <c r="I41" s="311">
        <v>76</v>
      </c>
      <c r="J41" s="311">
        <v>138464</v>
      </c>
      <c r="K41" s="311">
        <v>1517</v>
      </c>
      <c r="L41" s="311">
        <v>0</v>
      </c>
      <c r="M41" s="311">
        <v>1568</v>
      </c>
      <c r="N41" s="309">
        <v>141627</v>
      </c>
      <c r="O41" s="311">
        <v>17957</v>
      </c>
      <c r="P41" s="311">
        <v>32539139</v>
      </c>
      <c r="Q41" s="311">
        <v>356578</v>
      </c>
      <c r="R41" s="311">
        <v>0</v>
      </c>
      <c r="S41" s="311">
        <v>368594</v>
      </c>
      <c r="T41" s="309">
        <f t="shared" si="3"/>
        <v>33282268</v>
      </c>
      <c r="U41" s="312"/>
      <c r="V41" s="312"/>
      <c r="W41" s="312"/>
      <c r="X41" s="312"/>
      <c r="Y41" s="312"/>
      <c r="Z41" s="312"/>
    </row>
    <row r="42" spans="1:26">
      <c r="A42" s="310">
        <f>AT3A_Schools_PS!A42</f>
        <v>33</v>
      </c>
      <c r="B42" s="310" t="str">
        <f>AT3A_Schools_PS!B42</f>
        <v>33-HAMEERPUR</v>
      </c>
      <c r="C42" s="311">
        <v>18</v>
      </c>
      <c r="D42" s="311">
        <v>73246</v>
      </c>
      <c r="E42" s="311">
        <v>1164</v>
      </c>
      <c r="F42" s="311">
        <v>0</v>
      </c>
      <c r="G42" s="311">
        <v>228</v>
      </c>
      <c r="H42" s="309">
        <f t="shared" si="2"/>
        <v>74656</v>
      </c>
      <c r="I42" s="311">
        <v>14</v>
      </c>
      <c r="J42" s="311">
        <v>45860</v>
      </c>
      <c r="K42" s="311">
        <v>677</v>
      </c>
      <c r="L42" s="311">
        <v>0</v>
      </c>
      <c r="M42" s="311">
        <v>96</v>
      </c>
      <c r="N42" s="309">
        <v>46643</v>
      </c>
      <c r="O42" s="311">
        <v>3357</v>
      </c>
      <c r="P42" s="311">
        <v>11373266</v>
      </c>
      <c r="Q42" s="311">
        <v>167102</v>
      </c>
      <c r="R42" s="311">
        <v>0</v>
      </c>
      <c r="S42" s="311">
        <v>23816</v>
      </c>
      <c r="T42" s="309">
        <f t="shared" si="3"/>
        <v>11567541</v>
      </c>
      <c r="U42" s="312"/>
      <c r="V42" s="312"/>
      <c r="W42" s="312"/>
      <c r="X42" s="312"/>
      <c r="Y42" s="312"/>
      <c r="Z42" s="312"/>
    </row>
    <row r="43" spans="1:26">
      <c r="A43" s="310">
        <f>AT3A_Schools_PS!A43</f>
        <v>34</v>
      </c>
      <c r="B43" s="310" t="str">
        <f>AT3A_Schools_PS!B43</f>
        <v>34-HARDOI</v>
      </c>
      <c r="C43" s="311">
        <v>436</v>
      </c>
      <c r="D43" s="311">
        <v>345349</v>
      </c>
      <c r="E43" s="311">
        <v>2348</v>
      </c>
      <c r="F43" s="311">
        <v>0</v>
      </c>
      <c r="G43" s="311">
        <v>0</v>
      </c>
      <c r="H43" s="309">
        <f t="shared" si="2"/>
        <v>348133</v>
      </c>
      <c r="I43" s="311">
        <v>282</v>
      </c>
      <c r="J43" s="311">
        <v>202203</v>
      </c>
      <c r="K43" s="311">
        <v>1340</v>
      </c>
      <c r="L43" s="311">
        <v>0</v>
      </c>
      <c r="M43" s="311">
        <v>0</v>
      </c>
      <c r="N43" s="309">
        <v>203825</v>
      </c>
      <c r="O43" s="311">
        <v>68846</v>
      </c>
      <c r="P43" s="311">
        <v>49337453</v>
      </c>
      <c r="Q43" s="311">
        <v>326966</v>
      </c>
      <c r="R43" s="311">
        <v>0</v>
      </c>
      <c r="S43" s="311">
        <v>0</v>
      </c>
      <c r="T43" s="309">
        <f t="shared" si="3"/>
        <v>49733265</v>
      </c>
      <c r="U43" s="312"/>
      <c r="V43" s="312"/>
      <c r="W43" s="312"/>
      <c r="X43" s="312"/>
      <c r="Y43" s="312"/>
      <c r="Z43" s="312"/>
    </row>
    <row r="44" spans="1:26">
      <c r="A44" s="310">
        <f>AT3A_Schools_PS!A44</f>
        <v>35</v>
      </c>
      <c r="B44" s="310" t="str">
        <f>AT3A_Schools_PS!B44</f>
        <v>35-HATHRAS</v>
      </c>
      <c r="C44" s="311">
        <v>195</v>
      </c>
      <c r="D44" s="311">
        <v>87237</v>
      </c>
      <c r="E44" s="311">
        <v>5508</v>
      </c>
      <c r="F44" s="311">
        <v>0</v>
      </c>
      <c r="G44" s="311">
        <v>0</v>
      </c>
      <c r="H44" s="309">
        <f t="shared" si="2"/>
        <v>92940</v>
      </c>
      <c r="I44" s="311">
        <v>52</v>
      </c>
      <c r="J44" s="311">
        <v>48370</v>
      </c>
      <c r="K44" s="311">
        <v>2887</v>
      </c>
      <c r="L44" s="311">
        <v>0</v>
      </c>
      <c r="M44" s="311">
        <v>0</v>
      </c>
      <c r="N44" s="309">
        <v>51309</v>
      </c>
      <c r="O44" s="311">
        <v>12263</v>
      </c>
      <c r="P44" s="311">
        <v>11366876</v>
      </c>
      <c r="Q44" s="311">
        <v>678449</v>
      </c>
      <c r="R44" s="311">
        <v>0</v>
      </c>
      <c r="S44" s="311">
        <v>0</v>
      </c>
      <c r="T44" s="309">
        <f t="shared" si="3"/>
        <v>12057588</v>
      </c>
      <c r="U44" s="312"/>
      <c r="V44" s="312"/>
      <c r="W44" s="312"/>
      <c r="X44" s="312"/>
      <c r="Y44" s="312"/>
      <c r="Z44" s="312"/>
    </row>
    <row r="45" spans="1:26">
      <c r="A45" s="310">
        <f>AT3A_Schools_PS!A45</f>
        <v>36</v>
      </c>
      <c r="B45" s="310" t="str">
        <f>AT3A_Schools_PS!B45</f>
        <v>36-ITAWAH</v>
      </c>
      <c r="C45" s="311">
        <v>43</v>
      </c>
      <c r="D45" s="311">
        <v>81953</v>
      </c>
      <c r="E45" s="311">
        <v>2188</v>
      </c>
      <c r="F45" s="311">
        <v>0</v>
      </c>
      <c r="G45" s="311">
        <v>297</v>
      </c>
      <c r="H45" s="309">
        <f t="shared" si="2"/>
        <v>84481</v>
      </c>
      <c r="I45" s="311">
        <v>28</v>
      </c>
      <c r="J45" s="311">
        <v>53284</v>
      </c>
      <c r="K45" s="311">
        <v>694</v>
      </c>
      <c r="L45" s="311">
        <v>0</v>
      </c>
      <c r="M45" s="311">
        <v>204</v>
      </c>
      <c r="N45" s="309">
        <v>54210</v>
      </c>
      <c r="O45" s="311">
        <v>6768</v>
      </c>
      <c r="P45" s="311">
        <v>13054657</v>
      </c>
      <c r="Q45" s="311">
        <v>169983</v>
      </c>
      <c r="R45" s="311">
        <v>0</v>
      </c>
      <c r="S45" s="311">
        <v>49962</v>
      </c>
      <c r="T45" s="309">
        <f t="shared" si="3"/>
        <v>13281370</v>
      </c>
      <c r="U45" s="312"/>
      <c r="V45" s="312"/>
      <c r="W45" s="312"/>
      <c r="X45" s="312"/>
      <c r="Y45" s="312"/>
      <c r="Z45" s="312"/>
    </row>
    <row r="46" spans="1:26">
      <c r="A46" s="310">
        <f>AT3A_Schools_PS!A46</f>
        <v>37</v>
      </c>
      <c r="B46" s="310" t="str">
        <f>AT3A_Schools_PS!B46</f>
        <v>37-J.P. NAGAR</v>
      </c>
      <c r="C46" s="311">
        <v>82</v>
      </c>
      <c r="D46" s="311">
        <v>85532</v>
      </c>
      <c r="E46" s="311">
        <v>1318</v>
      </c>
      <c r="F46" s="311">
        <v>0</v>
      </c>
      <c r="G46" s="311">
        <v>1926</v>
      </c>
      <c r="H46" s="309">
        <f t="shared" si="2"/>
        <v>88858</v>
      </c>
      <c r="I46" s="311">
        <v>46</v>
      </c>
      <c r="J46" s="311">
        <v>47963</v>
      </c>
      <c r="K46" s="311">
        <v>697</v>
      </c>
      <c r="L46" s="311">
        <v>0</v>
      </c>
      <c r="M46" s="311">
        <v>1003</v>
      </c>
      <c r="N46" s="309">
        <v>49710</v>
      </c>
      <c r="O46" s="311">
        <v>11036</v>
      </c>
      <c r="P46" s="311">
        <v>11463266</v>
      </c>
      <c r="Q46" s="311">
        <v>166525</v>
      </c>
      <c r="R46" s="311">
        <v>0</v>
      </c>
      <c r="S46" s="311">
        <v>239756</v>
      </c>
      <c r="T46" s="309">
        <f t="shared" si="3"/>
        <v>11880583</v>
      </c>
      <c r="U46" s="312"/>
      <c r="V46" s="312"/>
      <c r="W46" s="312"/>
      <c r="X46" s="312"/>
      <c r="Y46" s="312"/>
      <c r="Z46" s="312"/>
    </row>
    <row r="47" spans="1:26">
      <c r="A47" s="310">
        <f>AT3A_Schools_PS!A47</f>
        <v>38</v>
      </c>
      <c r="B47" s="310" t="str">
        <f>AT3A_Schools_PS!B47</f>
        <v>38-JALAUN</v>
      </c>
      <c r="C47" s="311">
        <v>254</v>
      </c>
      <c r="D47" s="311">
        <v>91942</v>
      </c>
      <c r="E47" s="311">
        <v>2396</v>
      </c>
      <c r="F47" s="311">
        <v>0</v>
      </c>
      <c r="G47" s="311">
        <v>0</v>
      </c>
      <c r="H47" s="309">
        <f t="shared" si="2"/>
        <v>94592</v>
      </c>
      <c r="I47" s="311">
        <v>157</v>
      </c>
      <c r="J47" s="311">
        <v>53663</v>
      </c>
      <c r="K47" s="311">
        <v>1499</v>
      </c>
      <c r="L47" s="311">
        <v>0</v>
      </c>
      <c r="M47" s="311">
        <v>0</v>
      </c>
      <c r="N47" s="309">
        <v>55319</v>
      </c>
      <c r="O47" s="311">
        <v>38951</v>
      </c>
      <c r="P47" s="311">
        <v>13308480</v>
      </c>
      <c r="Q47" s="311">
        <v>371688</v>
      </c>
      <c r="R47" s="311">
        <v>0</v>
      </c>
      <c r="S47" s="311">
        <v>0</v>
      </c>
      <c r="T47" s="309">
        <f t="shared" si="3"/>
        <v>13719119</v>
      </c>
      <c r="U47" s="312"/>
      <c r="V47" s="312"/>
      <c r="W47" s="312"/>
      <c r="X47" s="312"/>
      <c r="Y47" s="312"/>
      <c r="Z47" s="312"/>
    </row>
    <row r="48" spans="1:26">
      <c r="A48" s="310">
        <f>AT3A_Schools_PS!A48</f>
        <v>39</v>
      </c>
      <c r="B48" s="310" t="str">
        <f>AT3A_Schools_PS!B48</f>
        <v>39-JAUNPUR</v>
      </c>
      <c r="C48" s="311">
        <v>538</v>
      </c>
      <c r="D48" s="311">
        <v>293343</v>
      </c>
      <c r="E48" s="311">
        <v>3339</v>
      </c>
      <c r="F48" s="311">
        <v>0</v>
      </c>
      <c r="G48" s="311">
        <v>3563</v>
      </c>
      <c r="H48" s="309">
        <f t="shared" si="2"/>
        <v>300783</v>
      </c>
      <c r="I48" s="311">
        <v>271</v>
      </c>
      <c r="J48" s="311">
        <v>162178</v>
      </c>
      <c r="K48" s="311">
        <v>1610</v>
      </c>
      <c r="L48" s="311">
        <v>0</v>
      </c>
      <c r="M48" s="311">
        <v>1942</v>
      </c>
      <c r="N48" s="309">
        <v>166002</v>
      </c>
      <c r="O48" s="311">
        <v>66976</v>
      </c>
      <c r="P48" s="311">
        <v>40057975</v>
      </c>
      <c r="Q48" s="311">
        <v>397726</v>
      </c>
      <c r="R48" s="311">
        <v>0</v>
      </c>
      <c r="S48" s="311">
        <v>479760</v>
      </c>
      <c r="T48" s="309">
        <f t="shared" si="3"/>
        <v>41002437</v>
      </c>
      <c r="U48" s="312"/>
      <c r="V48" s="312"/>
      <c r="W48" s="312"/>
      <c r="X48" s="312"/>
      <c r="Y48" s="312"/>
      <c r="Z48" s="312"/>
    </row>
    <row r="49" spans="1:26">
      <c r="A49" s="310">
        <f>AT3A_Schools_PS!A49</f>
        <v>40</v>
      </c>
      <c r="B49" s="310" t="str">
        <f>AT3A_Schools_PS!B49</f>
        <v>40-JHANSI</v>
      </c>
      <c r="C49" s="311">
        <v>42</v>
      </c>
      <c r="D49" s="311">
        <v>97584</v>
      </c>
      <c r="E49" s="311">
        <v>868</v>
      </c>
      <c r="F49" s="311">
        <v>0</v>
      </c>
      <c r="G49" s="311">
        <v>696</v>
      </c>
      <c r="H49" s="309">
        <f t="shared" si="2"/>
        <v>99190</v>
      </c>
      <c r="I49" s="311">
        <v>28</v>
      </c>
      <c r="J49" s="311">
        <v>56818</v>
      </c>
      <c r="K49" s="311">
        <v>535</v>
      </c>
      <c r="L49" s="311">
        <v>0</v>
      </c>
      <c r="M49" s="311">
        <v>418</v>
      </c>
      <c r="N49" s="309">
        <v>57800</v>
      </c>
      <c r="O49" s="311">
        <v>6838</v>
      </c>
      <c r="P49" s="311">
        <v>13806893</v>
      </c>
      <c r="Q49" s="311">
        <v>130023</v>
      </c>
      <c r="R49" s="311">
        <v>0</v>
      </c>
      <c r="S49" s="311">
        <v>101672</v>
      </c>
      <c r="T49" s="309">
        <f t="shared" si="3"/>
        <v>14045426</v>
      </c>
      <c r="U49" s="312"/>
      <c r="V49" s="312"/>
      <c r="W49" s="312"/>
      <c r="X49" s="312"/>
      <c r="Y49" s="312"/>
      <c r="Z49" s="312"/>
    </row>
    <row r="50" spans="1:26">
      <c r="A50" s="310">
        <f>AT3A_Schools_PS!A50</f>
        <v>41</v>
      </c>
      <c r="B50" s="310" t="str">
        <f>AT3A_Schools_PS!B50</f>
        <v>41-KANNAUJ</v>
      </c>
      <c r="C50" s="311">
        <v>0</v>
      </c>
      <c r="D50" s="311">
        <v>104710</v>
      </c>
      <c r="E50" s="311">
        <v>1726</v>
      </c>
      <c r="F50" s="311">
        <v>0</v>
      </c>
      <c r="G50" s="311">
        <v>3397</v>
      </c>
      <c r="H50" s="309">
        <f t="shared" si="2"/>
        <v>109833</v>
      </c>
      <c r="I50" s="311">
        <v>0</v>
      </c>
      <c r="J50" s="311">
        <v>65700</v>
      </c>
      <c r="K50" s="311">
        <v>1088</v>
      </c>
      <c r="L50" s="311">
        <v>0</v>
      </c>
      <c r="M50" s="311">
        <v>2265</v>
      </c>
      <c r="N50" s="309">
        <v>69053</v>
      </c>
      <c r="O50" s="311">
        <v>0</v>
      </c>
      <c r="P50" s="311">
        <v>15833593</v>
      </c>
      <c r="Q50" s="311">
        <v>262210</v>
      </c>
      <c r="R50" s="311">
        <v>0</v>
      </c>
      <c r="S50" s="311">
        <v>545861</v>
      </c>
      <c r="T50" s="309">
        <f t="shared" si="3"/>
        <v>16641664</v>
      </c>
      <c r="U50" s="312"/>
      <c r="V50" s="312"/>
      <c r="W50" s="312"/>
      <c r="X50" s="312"/>
      <c r="Y50" s="312"/>
      <c r="Z50" s="312"/>
    </row>
    <row r="51" spans="1:26">
      <c r="A51" s="310">
        <f>AT3A_Schools_PS!A51</f>
        <v>42</v>
      </c>
      <c r="B51" s="310" t="str">
        <f>AT3A_Schools_PS!B51</f>
        <v>42-KANPUR DEHAT</v>
      </c>
      <c r="C51" s="311">
        <v>0</v>
      </c>
      <c r="D51" s="311">
        <v>104012</v>
      </c>
      <c r="E51" s="311">
        <v>2521</v>
      </c>
      <c r="F51" s="311">
        <v>0</v>
      </c>
      <c r="G51" s="311">
        <v>116</v>
      </c>
      <c r="H51" s="309">
        <f t="shared" si="2"/>
        <v>106649</v>
      </c>
      <c r="I51" s="311">
        <v>0</v>
      </c>
      <c r="J51" s="311">
        <v>57738</v>
      </c>
      <c r="K51" s="311">
        <v>974</v>
      </c>
      <c r="L51" s="311">
        <v>0</v>
      </c>
      <c r="M51" s="311">
        <v>100</v>
      </c>
      <c r="N51" s="309">
        <v>58812</v>
      </c>
      <c r="O51" s="311">
        <v>0</v>
      </c>
      <c r="P51" s="311">
        <v>14203437</v>
      </c>
      <c r="Q51" s="311">
        <v>239531</v>
      </c>
      <c r="R51" s="311">
        <v>0</v>
      </c>
      <c r="S51" s="311">
        <v>24716</v>
      </c>
      <c r="T51" s="309">
        <f t="shared" si="3"/>
        <v>14467684</v>
      </c>
      <c r="U51" s="312"/>
      <c r="V51" s="312"/>
      <c r="W51" s="312"/>
      <c r="X51" s="312"/>
      <c r="Y51" s="312"/>
      <c r="Z51" s="312"/>
    </row>
    <row r="52" spans="1:26">
      <c r="A52" s="310">
        <f>AT3A_Schools_PS!A52</f>
        <v>43</v>
      </c>
      <c r="B52" s="310" t="str">
        <f>AT3A_Schools_PS!B52</f>
        <v>43-KANPUR NAGAR</v>
      </c>
      <c r="C52" s="311">
        <v>123</v>
      </c>
      <c r="D52" s="311">
        <v>111825</v>
      </c>
      <c r="E52" s="311">
        <v>10757</v>
      </c>
      <c r="F52" s="311">
        <v>0</v>
      </c>
      <c r="G52" s="311">
        <v>5078</v>
      </c>
      <c r="H52" s="309">
        <f t="shared" si="2"/>
        <v>127783</v>
      </c>
      <c r="I52" s="311">
        <v>33</v>
      </c>
      <c r="J52" s="311">
        <v>66458</v>
      </c>
      <c r="K52" s="311">
        <v>3544</v>
      </c>
      <c r="L52" s="311">
        <v>0</v>
      </c>
      <c r="M52" s="311">
        <v>1826</v>
      </c>
      <c r="N52" s="309">
        <v>71861</v>
      </c>
      <c r="O52" s="311">
        <v>8157</v>
      </c>
      <c r="P52" s="311">
        <v>16215686</v>
      </c>
      <c r="Q52" s="311">
        <v>864689</v>
      </c>
      <c r="R52" s="311">
        <v>0</v>
      </c>
      <c r="S52" s="311">
        <v>445650</v>
      </c>
      <c r="T52" s="309">
        <f t="shared" si="3"/>
        <v>17534182</v>
      </c>
      <c r="U52" s="312"/>
      <c r="V52" s="312"/>
      <c r="W52" s="312"/>
      <c r="X52" s="312"/>
      <c r="Y52" s="312"/>
      <c r="Z52" s="312"/>
    </row>
    <row r="53" spans="1:26">
      <c r="A53" s="310">
        <f>AT3A_Schools_PS!A53</f>
        <v>44</v>
      </c>
      <c r="B53" s="310" t="str">
        <f>AT3A_Schools_PS!B53</f>
        <v>44-KAAS GANJ</v>
      </c>
      <c r="C53" s="311">
        <v>133</v>
      </c>
      <c r="D53" s="311">
        <v>109223</v>
      </c>
      <c r="E53" s="311">
        <v>280</v>
      </c>
      <c r="F53" s="311">
        <v>0</v>
      </c>
      <c r="G53" s="311">
        <v>0</v>
      </c>
      <c r="H53" s="309">
        <f t="shared" si="2"/>
        <v>109636</v>
      </c>
      <c r="I53" s="311">
        <v>89</v>
      </c>
      <c r="J53" s="311">
        <v>62778</v>
      </c>
      <c r="K53" s="311">
        <v>76</v>
      </c>
      <c r="L53" s="311">
        <v>0</v>
      </c>
      <c r="M53" s="311">
        <v>0</v>
      </c>
      <c r="N53" s="309">
        <v>62944</v>
      </c>
      <c r="O53" s="311">
        <v>21464</v>
      </c>
      <c r="P53" s="311">
        <v>15066816</v>
      </c>
      <c r="Q53" s="311">
        <v>18341</v>
      </c>
      <c r="R53" s="311">
        <v>0</v>
      </c>
      <c r="S53" s="311">
        <v>0</v>
      </c>
      <c r="T53" s="309">
        <f t="shared" si="3"/>
        <v>15106621</v>
      </c>
      <c r="U53" s="312"/>
      <c r="V53" s="312"/>
      <c r="W53" s="312"/>
      <c r="X53" s="312"/>
      <c r="Y53" s="312"/>
      <c r="Z53" s="312"/>
    </row>
    <row r="54" spans="1:26">
      <c r="A54" s="310">
        <f>AT3A_Schools_PS!A54</f>
        <v>45</v>
      </c>
      <c r="B54" s="310" t="str">
        <f>AT3A_Schools_PS!B54</f>
        <v>45-KAUSHAMBI</v>
      </c>
      <c r="C54" s="311">
        <v>0</v>
      </c>
      <c r="D54" s="311">
        <v>123748</v>
      </c>
      <c r="E54" s="311">
        <v>2821</v>
      </c>
      <c r="F54" s="311">
        <v>0</v>
      </c>
      <c r="G54" s="311">
        <v>3554</v>
      </c>
      <c r="H54" s="309">
        <f t="shared" si="2"/>
        <v>130123</v>
      </c>
      <c r="I54" s="311">
        <v>0</v>
      </c>
      <c r="J54" s="311">
        <v>71524</v>
      </c>
      <c r="K54" s="311">
        <v>652</v>
      </c>
      <c r="L54" s="311">
        <v>0</v>
      </c>
      <c r="M54" s="311">
        <v>1096</v>
      </c>
      <c r="N54" s="309">
        <v>73232</v>
      </c>
      <c r="O54" s="311">
        <v>0</v>
      </c>
      <c r="P54" s="311">
        <v>17308789</v>
      </c>
      <c r="Q54" s="311">
        <v>148081</v>
      </c>
      <c r="R54" s="311">
        <v>0</v>
      </c>
      <c r="S54" s="311">
        <v>265157</v>
      </c>
      <c r="T54" s="309">
        <f t="shared" si="3"/>
        <v>17722027</v>
      </c>
      <c r="U54" s="312"/>
      <c r="V54" s="312"/>
      <c r="W54" s="312"/>
      <c r="X54" s="312"/>
      <c r="Y54" s="312"/>
      <c r="Z54" s="312"/>
    </row>
    <row r="55" spans="1:26">
      <c r="A55" s="310">
        <f>AT3A_Schools_PS!A55</f>
        <v>46</v>
      </c>
      <c r="B55" s="310" t="str">
        <f>AT3A_Schools_PS!B55</f>
        <v>46-KUSHINAGAR</v>
      </c>
      <c r="C55" s="311">
        <v>167</v>
      </c>
      <c r="D55" s="311">
        <v>232119</v>
      </c>
      <c r="E55" s="311">
        <v>8415</v>
      </c>
      <c r="F55" s="311">
        <v>0</v>
      </c>
      <c r="G55" s="311">
        <v>8556</v>
      </c>
      <c r="H55" s="309">
        <f t="shared" si="2"/>
        <v>249257</v>
      </c>
      <c r="I55" s="311">
        <v>100</v>
      </c>
      <c r="J55" s="311">
        <v>132932</v>
      </c>
      <c r="K55" s="311">
        <v>4925</v>
      </c>
      <c r="L55" s="311">
        <v>0</v>
      </c>
      <c r="M55" s="311">
        <v>4998</v>
      </c>
      <c r="N55" s="309">
        <v>142954</v>
      </c>
      <c r="O55" s="311">
        <v>24991</v>
      </c>
      <c r="P55" s="311">
        <v>33099989</v>
      </c>
      <c r="Q55" s="311">
        <v>1226258</v>
      </c>
      <c r="R55" s="311">
        <v>0</v>
      </c>
      <c r="S55" s="311">
        <v>1244395</v>
      </c>
      <c r="T55" s="309">
        <f t="shared" si="3"/>
        <v>35595633</v>
      </c>
      <c r="U55" s="312"/>
      <c r="V55" s="312"/>
      <c r="W55" s="312"/>
      <c r="X55" s="312"/>
      <c r="Y55" s="312"/>
      <c r="Z55" s="312"/>
    </row>
    <row r="56" spans="1:26">
      <c r="A56" s="310">
        <f>AT3A_Schools_PS!A56</f>
        <v>47</v>
      </c>
      <c r="B56" s="310" t="str">
        <f>AT3A_Schools_PS!B56</f>
        <v>47-LAKHIMPUR KHERI</v>
      </c>
      <c r="C56" s="311">
        <v>510</v>
      </c>
      <c r="D56" s="311">
        <v>367510</v>
      </c>
      <c r="E56" s="311">
        <v>847</v>
      </c>
      <c r="F56" s="311">
        <v>0</v>
      </c>
      <c r="G56" s="311">
        <v>900</v>
      </c>
      <c r="H56" s="309">
        <f t="shared" si="2"/>
        <v>369767</v>
      </c>
      <c r="I56" s="311">
        <v>370</v>
      </c>
      <c r="J56" s="311">
        <v>195102</v>
      </c>
      <c r="K56" s="311">
        <v>4563</v>
      </c>
      <c r="L56" s="311">
        <v>0</v>
      </c>
      <c r="M56" s="311">
        <v>2828</v>
      </c>
      <c r="N56" s="309">
        <v>202694</v>
      </c>
      <c r="O56" s="311">
        <v>89638</v>
      </c>
      <c r="P56" s="311">
        <v>47214683</v>
      </c>
      <c r="Q56" s="311">
        <v>1063252</v>
      </c>
      <c r="R56" s="311">
        <v>0</v>
      </c>
      <c r="S56" s="311">
        <v>684377</v>
      </c>
      <c r="T56" s="309">
        <f t="shared" si="3"/>
        <v>49051950</v>
      </c>
      <c r="U56" s="312"/>
      <c r="V56" s="312"/>
      <c r="W56" s="312"/>
      <c r="X56" s="312"/>
      <c r="Y56" s="312"/>
      <c r="Z56" s="312"/>
    </row>
    <row r="57" spans="1:26">
      <c r="A57" s="310">
        <f>AT3A_Schools_PS!A57</f>
        <v>48</v>
      </c>
      <c r="B57" s="310" t="str">
        <f>AT3A_Schools_PS!B57</f>
        <v>48-LALITPUR</v>
      </c>
      <c r="C57" s="311">
        <v>430</v>
      </c>
      <c r="D57" s="311">
        <v>113255</v>
      </c>
      <c r="E57" s="311">
        <v>0</v>
      </c>
      <c r="F57" s="311">
        <v>0</v>
      </c>
      <c r="G57" s="311">
        <v>0</v>
      </c>
      <c r="H57" s="309">
        <f t="shared" si="2"/>
        <v>113685</v>
      </c>
      <c r="I57" s="311">
        <v>153</v>
      </c>
      <c r="J57" s="311">
        <v>63487</v>
      </c>
      <c r="K57" s="311">
        <v>0</v>
      </c>
      <c r="L57" s="311">
        <v>0</v>
      </c>
      <c r="M57" s="311">
        <v>0</v>
      </c>
      <c r="N57" s="309">
        <v>63640</v>
      </c>
      <c r="O57" s="311">
        <v>36804</v>
      </c>
      <c r="P57" s="311">
        <v>15236801</v>
      </c>
      <c r="Q57" s="311">
        <v>0</v>
      </c>
      <c r="R57" s="311">
        <v>0</v>
      </c>
      <c r="S57" s="311">
        <v>0</v>
      </c>
      <c r="T57" s="309">
        <f t="shared" si="3"/>
        <v>15273605</v>
      </c>
      <c r="U57" s="312"/>
      <c r="V57" s="312"/>
      <c r="W57" s="312"/>
      <c r="X57" s="312"/>
      <c r="Y57" s="312"/>
      <c r="Z57" s="312"/>
    </row>
    <row r="58" spans="1:26">
      <c r="A58" s="310">
        <f>AT3A_Schools_PS!A58</f>
        <v>49</v>
      </c>
      <c r="B58" s="310" t="str">
        <f>AT3A_Schools_PS!B58</f>
        <v>49-LUCKNOW</v>
      </c>
      <c r="C58" s="311">
        <v>513</v>
      </c>
      <c r="D58" s="311">
        <v>130716</v>
      </c>
      <c r="E58" s="311">
        <v>22270</v>
      </c>
      <c r="F58" s="311">
        <v>0</v>
      </c>
      <c r="G58" s="311">
        <v>792</v>
      </c>
      <c r="H58" s="309">
        <f t="shared" si="2"/>
        <v>154291</v>
      </c>
      <c r="I58" s="311">
        <v>294</v>
      </c>
      <c r="J58" s="311">
        <v>74785</v>
      </c>
      <c r="K58" s="311">
        <v>12741</v>
      </c>
      <c r="L58" s="311">
        <v>0</v>
      </c>
      <c r="M58" s="311">
        <v>453</v>
      </c>
      <c r="N58" s="309">
        <v>88273</v>
      </c>
      <c r="O58" s="311">
        <v>72201</v>
      </c>
      <c r="P58" s="311">
        <v>18397232</v>
      </c>
      <c r="Q58" s="311">
        <v>3134324</v>
      </c>
      <c r="R58" s="311">
        <v>0</v>
      </c>
      <c r="S58" s="311">
        <v>111467</v>
      </c>
      <c r="T58" s="309">
        <f t="shared" si="3"/>
        <v>21715224</v>
      </c>
      <c r="U58" s="312"/>
      <c r="V58" s="312"/>
      <c r="W58" s="312"/>
      <c r="X58" s="312"/>
      <c r="Y58" s="312"/>
      <c r="Z58" s="312"/>
    </row>
    <row r="59" spans="1:26">
      <c r="A59" s="310">
        <f>AT3A_Schools_PS!A59</f>
        <v>50</v>
      </c>
      <c r="B59" s="310" t="str">
        <f>AT3A_Schools_PS!B59</f>
        <v>50-MAHOBA</v>
      </c>
      <c r="C59" s="311">
        <v>76</v>
      </c>
      <c r="D59" s="311">
        <v>66571</v>
      </c>
      <c r="E59" s="311">
        <v>142</v>
      </c>
      <c r="F59" s="311">
        <v>0</v>
      </c>
      <c r="G59" s="311">
        <v>230</v>
      </c>
      <c r="H59" s="309">
        <f t="shared" si="2"/>
        <v>67019</v>
      </c>
      <c r="I59" s="311">
        <v>53</v>
      </c>
      <c r="J59" s="311">
        <v>46561</v>
      </c>
      <c r="K59" s="311">
        <v>99</v>
      </c>
      <c r="L59" s="311">
        <v>0</v>
      </c>
      <c r="M59" s="311">
        <v>165</v>
      </c>
      <c r="N59" s="309">
        <v>46878</v>
      </c>
      <c r="O59" s="311">
        <v>13089</v>
      </c>
      <c r="P59" s="311">
        <v>11453993</v>
      </c>
      <c r="Q59" s="311">
        <v>24452</v>
      </c>
      <c r="R59" s="311">
        <v>0</v>
      </c>
      <c r="S59" s="311">
        <v>40517</v>
      </c>
      <c r="T59" s="309">
        <f t="shared" si="3"/>
        <v>11532051</v>
      </c>
      <c r="U59" s="312"/>
      <c r="V59" s="312"/>
      <c r="W59" s="312"/>
      <c r="X59" s="312"/>
      <c r="Y59" s="312"/>
      <c r="Z59" s="312"/>
    </row>
    <row r="60" spans="1:26">
      <c r="A60" s="310">
        <f>AT3A_Schools_PS!A60</f>
        <v>51</v>
      </c>
      <c r="B60" s="310" t="str">
        <f>AT3A_Schools_PS!B60</f>
        <v>51-MAHRAJGANJ</v>
      </c>
      <c r="C60" s="311">
        <v>195</v>
      </c>
      <c r="D60" s="311">
        <v>174795</v>
      </c>
      <c r="E60" s="311">
        <v>6549</v>
      </c>
      <c r="F60" s="311">
        <v>0</v>
      </c>
      <c r="G60" s="311">
        <v>6121</v>
      </c>
      <c r="H60" s="309">
        <f t="shared" si="2"/>
        <v>187660</v>
      </c>
      <c r="I60" s="311">
        <v>127</v>
      </c>
      <c r="J60" s="311">
        <v>106374</v>
      </c>
      <c r="K60" s="311">
        <v>4356</v>
      </c>
      <c r="L60" s="311">
        <v>0</v>
      </c>
      <c r="M60" s="311">
        <v>3710</v>
      </c>
      <c r="N60" s="309">
        <v>114667</v>
      </c>
      <c r="O60" s="311">
        <v>29311</v>
      </c>
      <c r="P60" s="311">
        <v>26274308</v>
      </c>
      <c r="Q60" s="311">
        <v>984411</v>
      </c>
      <c r="R60" s="311">
        <v>0</v>
      </c>
      <c r="S60" s="311">
        <v>920079</v>
      </c>
      <c r="T60" s="309">
        <f t="shared" si="3"/>
        <v>28208109</v>
      </c>
      <c r="U60" s="312"/>
      <c r="V60" s="312"/>
      <c r="W60" s="312"/>
      <c r="X60" s="312"/>
      <c r="Y60" s="312"/>
      <c r="Z60" s="312"/>
    </row>
    <row r="61" spans="1:26">
      <c r="A61" s="310">
        <f>AT3A_Schools_PS!A61</f>
        <v>52</v>
      </c>
      <c r="B61" s="310" t="str">
        <f>AT3A_Schools_PS!B61</f>
        <v>52-MAINPURI</v>
      </c>
      <c r="C61" s="311">
        <v>0</v>
      </c>
      <c r="D61" s="311">
        <v>106940</v>
      </c>
      <c r="E61" s="311">
        <v>697</v>
      </c>
      <c r="F61" s="311">
        <v>0</v>
      </c>
      <c r="G61" s="311">
        <v>0</v>
      </c>
      <c r="H61" s="309">
        <f t="shared" si="2"/>
        <v>107637</v>
      </c>
      <c r="I61" s="311">
        <v>0</v>
      </c>
      <c r="J61" s="311">
        <v>68698</v>
      </c>
      <c r="K61" s="311">
        <v>355</v>
      </c>
      <c r="L61" s="311">
        <v>0</v>
      </c>
      <c r="M61" s="311">
        <v>0</v>
      </c>
      <c r="N61" s="309">
        <v>69054</v>
      </c>
      <c r="O61" s="311">
        <v>0</v>
      </c>
      <c r="P61" s="311">
        <v>16693721</v>
      </c>
      <c r="Q61" s="311">
        <v>86366</v>
      </c>
      <c r="R61" s="311">
        <v>0</v>
      </c>
      <c r="S61" s="311">
        <v>0</v>
      </c>
      <c r="T61" s="309">
        <f t="shared" si="3"/>
        <v>16780087</v>
      </c>
      <c r="U61" s="312"/>
      <c r="V61" s="312"/>
      <c r="W61" s="312"/>
      <c r="X61" s="312"/>
      <c r="Y61" s="312"/>
      <c r="Z61" s="312"/>
    </row>
    <row r="62" spans="1:26">
      <c r="A62" s="310">
        <f>AT3A_Schools_PS!A62</f>
        <v>53</v>
      </c>
      <c r="B62" s="310" t="str">
        <f>AT3A_Schools_PS!B62</f>
        <v>53-MATHURA</v>
      </c>
      <c r="C62" s="311">
        <v>258</v>
      </c>
      <c r="D62" s="311">
        <v>109389</v>
      </c>
      <c r="E62" s="311">
        <v>1504</v>
      </c>
      <c r="F62" s="311">
        <v>0</v>
      </c>
      <c r="G62" s="311">
        <v>0</v>
      </c>
      <c r="H62" s="309">
        <f t="shared" si="2"/>
        <v>111151</v>
      </c>
      <c r="I62" s="311">
        <v>88</v>
      </c>
      <c r="J62" s="311">
        <v>72157</v>
      </c>
      <c r="K62" s="311">
        <v>706</v>
      </c>
      <c r="L62" s="311">
        <v>0</v>
      </c>
      <c r="M62" s="311">
        <v>0</v>
      </c>
      <c r="N62" s="309">
        <v>72947</v>
      </c>
      <c r="O62" s="311">
        <v>20407</v>
      </c>
      <c r="P62" s="311">
        <v>16884659</v>
      </c>
      <c r="Q62" s="311">
        <v>164542</v>
      </c>
      <c r="R62" s="311">
        <v>0</v>
      </c>
      <c r="S62" s="311">
        <v>0</v>
      </c>
      <c r="T62" s="309">
        <f t="shared" si="3"/>
        <v>17069608</v>
      </c>
      <c r="U62" s="312"/>
      <c r="V62" s="312"/>
      <c r="W62" s="312"/>
      <c r="X62" s="312"/>
      <c r="Y62" s="312"/>
      <c r="Z62" s="312"/>
    </row>
    <row r="63" spans="1:26">
      <c r="A63" s="310">
        <f>AT3A_Schools_PS!A63</f>
        <v>54</v>
      </c>
      <c r="B63" s="310" t="str">
        <f>AT3A_Schools_PS!B63</f>
        <v>54-MAU</v>
      </c>
      <c r="C63" s="311">
        <v>105</v>
      </c>
      <c r="D63" s="311">
        <v>110003</v>
      </c>
      <c r="E63" s="311">
        <v>15577</v>
      </c>
      <c r="F63" s="311">
        <v>0</v>
      </c>
      <c r="G63" s="311">
        <v>18681</v>
      </c>
      <c r="H63" s="309">
        <f t="shared" si="2"/>
        <v>144366</v>
      </c>
      <c r="I63" s="311">
        <v>20</v>
      </c>
      <c r="J63" s="311">
        <v>58965</v>
      </c>
      <c r="K63" s="311">
        <v>9711</v>
      </c>
      <c r="L63" s="311">
        <v>0</v>
      </c>
      <c r="M63" s="311">
        <v>9649</v>
      </c>
      <c r="N63" s="309">
        <v>78345</v>
      </c>
      <c r="O63" s="311">
        <v>4779</v>
      </c>
      <c r="P63" s="311">
        <v>14210561</v>
      </c>
      <c r="Q63" s="311">
        <v>2340423</v>
      </c>
      <c r="R63" s="311">
        <v>0</v>
      </c>
      <c r="S63" s="311">
        <v>2325490</v>
      </c>
      <c r="T63" s="309">
        <f t="shared" si="3"/>
        <v>18881253</v>
      </c>
      <c r="U63" s="312"/>
      <c r="V63" s="312"/>
      <c r="W63" s="312"/>
      <c r="X63" s="312"/>
      <c r="Y63" s="312"/>
      <c r="Z63" s="312"/>
    </row>
    <row r="64" spans="1:26">
      <c r="A64" s="310">
        <f>AT3A_Schools_PS!A64</f>
        <v>55</v>
      </c>
      <c r="B64" s="310" t="str">
        <f>AT3A_Schools_PS!B64</f>
        <v>55-MEERUT</v>
      </c>
      <c r="C64" s="311">
        <v>534</v>
      </c>
      <c r="D64" s="311">
        <v>96565</v>
      </c>
      <c r="E64" s="311">
        <v>6622</v>
      </c>
      <c r="F64" s="311">
        <v>0</v>
      </c>
      <c r="G64" s="311">
        <v>166</v>
      </c>
      <c r="H64" s="309">
        <f t="shared" si="2"/>
        <v>103887</v>
      </c>
      <c r="I64" s="311">
        <v>301</v>
      </c>
      <c r="J64" s="311">
        <v>54385</v>
      </c>
      <c r="K64" s="311">
        <v>3729</v>
      </c>
      <c r="L64" s="311">
        <v>0</v>
      </c>
      <c r="M64" s="311">
        <v>93</v>
      </c>
      <c r="N64" s="309">
        <v>58508</v>
      </c>
      <c r="O64" s="311">
        <v>69773</v>
      </c>
      <c r="P64" s="311">
        <v>12617244</v>
      </c>
      <c r="Q64" s="311">
        <v>865233</v>
      </c>
      <c r="R64" s="311">
        <v>0</v>
      </c>
      <c r="S64" s="311">
        <v>21690</v>
      </c>
      <c r="T64" s="309">
        <f t="shared" si="3"/>
        <v>13573940</v>
      </c>
      <c r="U64" s="312"/>
      <c r="V64" s="312"/>
      <c r="W64" s="312"/>
      <c r="X64" s="312"/>
      <c r="Y64" s="312"/>
      <c r="Z64" s="312"/>
    </row>
    <row r="65" spans="1:26">
      <c r="A65" s="310">
        <f>AT3A_Schools_PS!A65</f>
        <v>56</v>
      </c>
      <c r="B65" s="310" t="str">
        <f>AT3A_Schools_PS!B65</f>
        <v>56-MIRZAPUR</v>
      </c>
      <c r="C65" s="311">
        <v>707</v>
      </c>
      <c r="D65" s="311">
        <v>199408</v>
      </c>
      <c r="E65" s="311">
        <v>550</v>
      </c>
      <c r="F65" s="311">
        <v>0</v>
      </c>
      <c r="G65" s="311">
        <v>1241</v>
      </c>
      <c r="H65" s="309">
        <f t="shared" si="2"/>
        <v>201906</v>
      </c>
      <c r="I65" s="311">
        <v>293</v>
      </c>
      <c r="J65" s="311">
        <v>122004</v>
      </c>
      <c r="K65" s="311">
        <v>257</v>
      </c>
      <c r="L65" s="311">
        <v>0</v>
      </c>
      <c r="M65" s="311">
        <v>708</v>
      </c>
      <c r="N65" s="309">
        <v>123262</v>
      </c>
      <c r="O65" s="311">
        <v>70527</v>
      </c>
      <c r="P65" s="311">
        <v>29402917</v>
      </c>
      <c r="Q65" s="311">
        <v>62009</v>
      </c>
      <c r="R65" s="311">
        <v>0</v>
      </c>
      <c r="S65" s="311">
        <v>170728</v>
      </c>
      <c r="T65" s="309">
        <f t="shared" si="3"/>
        <v>29706181</v>
      </c>
      <c r="U65" s="312"/>
      <c r="V65" s="312"/>
      <c r="W65" s="312"/>
      <c r="X65" s="312"/>
      <c r="Y65" s="312"/>
      <c r="Z65" s="312"/>
    </row>
    <row r="66" spans="1:26">
      <c r="A66" s="310">
        <f>AT3A_Schools_PS!A66</f>
        <v>57</v>
      </c>
      <c r="B66" s="310" t="str">
        <f>AT3A_Schools_PS!B66</f>
        <v>57-MORADABAD</v>
      </c>
      <c r="C66" s="311">
        <v>147</v>
      </c>
      <c r="D66" s="311">
        <v>126043</v>
      </c>
      <c r="E66" s="311">
        <v>6706</v>
      </c>
      <c r="F66" s="311">
        <v>0</v>
      </c>
      <c r="G66" s="311">
        <v>913</v>
      </c>
      <c r="H66" s="309">
        <f t="shared" si="2"/>
        <v>133809</v>
      </c>
      <c r="I66" s="311">
        <v>75</v>
      </c>
      <c r="J66" s="311">
        <v>70163</v>
      </c>
      <c r="K66" s="311">
        <v>3833</v>
      </c>
      <c r="L66" s="311">
        <v>0</v>
      </c>
      <c r="M66" s="311">
        <v>519</v>
      </c>
      <c r="N66" s="309">
        <v>74590</v>
      </c>
      <c r="O66" s="311">
        <v>18294</v>
      </c>
      <c r="P66" s="311">
        <v>17190002</v>
      </c>
      <c r="Q66" s="311">
        <v>938994</v>
      </c>
      <c r="R66" s="311">
        <v>0</v>
      </c>
      <c r="S66" s="311">
        <v>127221</v>
      </c>
      <c r="T66" s="309">
        <f t="shared" si="3"/>
        <v>18274511</v>
      </c>
      <c r="U66" s="312"/>
      <c r="V66" s="312"/>
      <c r="W66" s="312"/>
      <c r="X66" s="312"/>
      <c r="Y66" s="312"/>
      <c r="Z66" s="312"/>
    </row>
    <row r="67" spans="1:26">
      <c r="A67" s="310">
        <f>AT3A_Schools_PS!A67</f>
        <v>58</v>
      </c>
      <c r="B67" s="310" t="str">
        <f>AT3A_Schools_PS!B67</f>
        <v>58-MUZAFFARNAGAR</v>
      </c>
      <c r="C67" s="311">
        <v>0</v>
      </c>
      <c r="D67" s="311">
        <v>112555</v>
      </c>
      <c r="E67" s="311">
        <v>837</v>
      </c>
      <c r="F67" s="311">
        <v>0</v>
      </c>
      <c r="G67" s="311">
        <v>0</v>
      </c>
      <c r="H67" s="309">
        <f t="shared" si="2"/>
        <v>113392</v>
      </c>
      <c r="I67" s="311">
        <v>0</v>
      </c>
      <c r="J67" s="311">
        <v>66903</v>
      </c>
      <c r="K67" s="311">
        <v>949</v>
      </c>
      <c r="L67" s="311">
        <v>0</v>
      </c>
      <c r="M67" s="311">
        <v>0</v>
      </c>
      <c r="N67" s="309">
        <v>67852</v>
      </c>
      <c r="O67" s="311">
        <v>0</v>
      </c>
      <c r="P67" s="311">
        <v>15588405</v>
      </c>
      <c r="Q67" s="311">
        <v>221117</v>
      </c>
      <c r="R67" s="311">
        <v>0</v>
      </c>
      <c r="S67" s="311">
        <v>0</v>
      </c>
      <c r="T67" s="309">
        <f t="shared" si="3"/>
        <v>15809522</v>
      </c>
      <c r="U67" s="312"/>
      <c r="V67" s="312"/>
      <c r="W67" s="312"/>
      <c r="X67" s="312"/>
      <c r="Y67" s="312"/>
      <c r="Z67" s="312"/>
    </row>
    <row r="68" spans="1:26">
      <c r="A68" s="310">
        <f>AT3A_Schools_PS!A68</f>
        <v>59</v>
      </c>
      <c r="B68" s="310" t="str">
        <f>AT3A_Schools_PS!B68</f>
        <v>59-PILIBHIT</v>
      </c>
      <c r="C68" s="311">
        <v>0</v>
      </c>
      <c r="D68" s="311">
        <v>129088</v>
      </c>
      <c r="E68" s="311">
        <v>398</v>
      </c>
      <c r="F68" s="311">
        <v>0</v>
      </c>
      <c r="G68" s="311">
        <v>0</v>
      </c>
      <c r="H68" s="309">
        <f t="shared" si="2"/>
        <v>129486</v>
      </c>
      <c r="I68" s="311">
        <v>0</v>
      </c>
      <c r="J68" s="311">
        <v>69648</v>
      </c>
      <c r="K68" s="311">
        <v>105</v>
      </c>
      <c r="L68" s="311">
        <v>0</v>
      </c>
      <c r="M68" s="311">
        <v>0</v>
      </c>
      <c r="N68" s="309">
        <v>69753</v>
      </c>
      <c r="O68" s="311">
        <v>0</v>
      </c>
      <c r="P68" s="311">
        <v>16436933</v>
      </c>
      <c r="Q68" s="311">
        <v>24739</v>
      </c>
      <c r="R68" s="311">
        <v>0</v>
      </c>
      <c r="S68" s="311">
        <v>0</v>
      </c>
      <c r="T68" s="309">
        <f t="shared" si="3"/>
        <v>16461672</v>
      </c>
      <c r="U68" s="312"/>
      <c r="V68" s="312"/>
      <c r="W68" s="312"/>
      <c r="X68" s="312"/>
      <c r="Y68" s="312"/>
      <c r="Z68" s="312"/>
    </row>
    <row r="69" spans="1:26">
      <c r="A69" s="310">
        <f>AT3A_Schools_PS!A69</f>
        <v>60</v>
      </c>
      <c r="B69" s="310" t="str">
        <f>AT3A_Schools_PS!B69</f>
        <v>60-PRATAPGARH</v>
      </c>
      <c r="C69" s="311">
        <v>43</v>
      </c>
      <c r="D69" s="311">
        <v>174447</v>
      </c>
      <c r="E69" s="311">
        <v>470</v>
      </c>
      <c r="F69" s="311">
        <v>0</v>
      </c>
      <c r="G69" s="311">
        <v>1339</v>
      </c>
      <c r="H69" s="309">
        <f t="shared" si="2"/>
        <v>176299</v>
      </c>
      <c r="I69" s="311">
        <v>31</v>
      </c>
      <c r="J69" s="311">
        <v>112038</v>
      </c>
      <c r="K69" s="311">
        <v>303</v>
      </c>
      <c r="L69" s="311">
        <v>0</v>
      </c>
      <c r="M69" s="311">
        <v>850</v>
      </c>
      <c r="N69" s="309">
        <v>113221</v>
      </c>
      <c r="O69" s="311">
        <v>7496</v>
      </c>
      <c r="P69" s="311">
        <v>26889049</v>
      </c>
      <c r="Q69" s="311">
        <v>72608</v>
      </c>
      <c r="R69" s="311">
        <v>0</v>
      </c>
      <c r="S69" s="311">
        <v>203892</v>
      </c>
      <c r="T69" s="309">
        <f t="shared" si="3"/>
        <v>27173045</v>
      </c>
      <c r="U69" s="312"/>
      <c r="V69" s="312"/>
      <c r="W69" s="312"/>
      <c r="X69" s="312"/>
      <c r="Y69" s="312"/>
      <c r="Z69" s="312"/>
    </row>
    <row r="70" spans="1:26">
      <c r="A70" s="310">
        <f>AT3A_Schools_PS!A70</f>
        <v>61</v>
      </c>
      <c r="B70" s="310" t="str">
        <f>AT3A_Schools_PS!B70</f>
        <v>61-RAI BAREILY</v>
      </c>
      <c r="C70" s="311">
        <v>1510</v>
      </c>
      <c r="D70" s="311">
        <v>177101</v>
      </c>
      <c r="E70" s="311">
        <v>1189</v>
      </c>
      <c r="F70" s="311">
        <v>0</v>
      </c>
      <c r="G70" s="311">
        <v>582</v>
      </c>
      <c r="H70" s="309">
        <f t="shared" si="2"/>
        <v>180382</v>
      </c>
      <c r="I70" s="311">
        <v>667</v>
      </c>
      <c r="J70" s="311">
        <v>99615</v>
      </c>
      <c r="K70" s="311">
        <v>669</v>
      </c>
      <c r="L70" s="311">
        <v>0</v>
      </c>
      <c r="M70" s="311">
        <v>349</v>
      </c>
      <c r="N70" s="309">
        <v>101300</v>
      </c>
      <c r="O70" s="311">
        <v>162137</v>
      </c>
      <c r="P70" s="311">
        <v>24206337</v>
      </c>
      <c r="Q70" s="311">
        <v>162560</v>
      </c>
      <c r="R70" s="311">
        <v>0</v>
      </c>
      <c r="S70" s="311">
        <v>84802</v>
      </c>
      <c r="T70" s="309">
        <f t="shared" si="3"/>
        <v>24615836</v>
      </c>
      <c r="U70" s="312"/>
      <c r="V70" s="312"/>
      <c r="W70" s="312"/>
      <c r="X70" s="312"/>
      <c r="Y70" s="312"/>
      <c r="Z70" s="312"/>
    </row>
    <row r="71" spans="1:26">
      <c r="A71" s="310">
        <f>AT3A_Schools_PS!A71</f>
        <v>62</v>
      </c>
      <c r="B71" s="310" t="str">
        <f>AT3A_Schools_PS!B71</f>
        <v>62-RAMPUR</v>
      </c>
      <c r="C71" s="311">
        <v>486</v>
      </c>
      <c r="D71" s="311">
        <v>121775</v>
      </c>
      <c r="E71" s="311">
        <v>774</v>
      </c>
      <c r="F71" s="311">
        <v>0</v>
      </c>
      <c r="G71" s="311">
        <v>485</v>
      </c>
      <c r="H71" s="309">
        <f t="shared" si="2"/>
        <v>123520</v>
      </c>
      <c r="I71" s="311">
        <v>307</v>
      </c>
      <c r="J71" s="311">
        <v>69950</v>
      </c>
      <c r="K71" s="311">
        <v>477</v>
      </c>
      <c r="L71" s="311">
        <v>0</v>
      </c>
      <c r="M71" s="311">
        <v>424</v>
      </c>
      <c r="N71" s="309">
        <v>71158</v>
      </c>
      <c r="O71" s="311">
        <v>72815</v>
      </c>
      <c r="P71" s="311">
        <v>16578150</v>
      </c>
      <c r="Q71" s="311">
        <v>112947</v>
      </c>
      <c r="R71" s="311">
        <v>0</v>
      </c>
      <c r="S71" s="311">
        <v>100570</v>
      </c>
      <c r="T71" s="309">
        <f t="shared" si="3"/>
        <v>16864482</v>
      </c>
      <c r="U71" s="312"/>
      <c r="V71" s="312"/>
      <c r="W71" s="312"/>
      <c r="X71" s="312"/>
      <c r="Y71" s="312"/>
      <c r="Z71" s="312"/>
    </row>
    <row r="72" spans="1:26">
      <c r="A72" s="310">
        <f>AT3A_Schools_PS!A72</f>
        <v>63</v>
      </c>
      <c r="B72" s="310" t="str">
        <f>AT3A_Schools_PS!B72</f>
        <v>63-SAHARANPUR</v>
      </c>
      <c r="C72" s="311">
        <v>64</v>
      </c>
      <c r="D72" s="311">
        <v>134219</v>
      </c>
      <c r="E72" s="311">
        <v>4634</v>
      </c>
      <c r="F72" s="311">
        <v>0</v>
      </c>
      <c r="G72" s="311">
        <v>268</v>
      </c>
      <c r="H72" s="309">
        <f t="shared" si="2"/>
        <v>139185</v>
      </c>
      <c r="I72" s="311">
        <v>198</v>
      </c>
      <c r="J72" s="311">
        <v>82580</v>
      </c>
      <c r="K72" s="311">
        <v>1731</v>
      </c>
      <c r="L72" s="311">
        <v>0</v>
      </c>
      <c r="M72" s="311">
        <v>207</v>
      </c>
      <c r="N72" s="309">
        <v>84716</v>
      </c>
      <c r="O72" s="311">
        <v>46998</v>
      </c>
      <c r="P72" s="311">
        <v>19571498</v>
      </c>
      <c r="Q72" s="311">
        <v>410177</v>
      </c>
      <c r="R72" s="311">
        <v>0</v>
      </c>
      <c r="S72" s="311">
        <v>49015</v>
      </c>
      <c r="T72" s="309">
        <f t="shared" si="3"/>
        <v>20077688</v>
      </c>
      <c r="U72" s="312"/>
      <c r="V72" s="312"/>
      <c r="W72" s="312"/>
      <c r="X72" s="312"/>
      <c r="Y72" s="312"/>
      <c r="Z72" s="312"/>
    </row>
    <row r="73" spans="1:26">
      <c r="A73" s="310">
        <f>AT3A_Schools_PS!A73</f>
        <v>64</v>
      </c>
      <c r="B73" s="310" t="str">
        <f>AT3A_Schools_PS!B73</f>
        <v>64-SANTKABIR NAGAR</v>
      </c>
      <c r="C73" s="311">
        <v>0</v>
      </c>
      <c r="D73" s="311">
        <v>102058</v>
      </c>
      <c r="E73" s="311">
        <v>99</v>
      </c>
      <c r="F73" s="311">
        <v>0</v>
      </c>
      <c r="G73" s="311">
        <v>2880</v>
      </c>
      <c r="H73" s="309">
        <f t="shared" si="2"/>
        <v>105037</v>
      </c>
      <c r="I73" s="311">
        <v>0</v>
      </c>
      <c r="J73" s="311">
        <v>64057</v>
      </c>
      <c r="K73" s="311">
        <v>60</v>
      </c>
      <c r="L73" s="311">
        <v>0</v>
      </c>
      <c r="M73" s="311">
        <v>1920</v>
      </c>
      <c r="N73" s="309">
        <v>65971</v>
      </c>
      <c r="O73" s="311">
        <v>0</v>
      </c>
      <c r="P73" s="311">
        <v>14669073</v>
      </c>
      <c r="Q73" s="311">
        <v>11324</v>
      </c>
      <c r="R73" s="311">
        <v>0</v>
      </c>
      <c r="S73" s="311">
        <v>360902</v>
      </c>
      <c r="T73" s="309">
        <f t="shared" si="3"/>
        <v>15041299</v>
      </c>
      <c r="U73" s="312"/>
      <c r="V73" s="312"/>
      <c r="W73" s="312"/>
      <c r="X73" s="312"/>
      <c r="Y73" s="312"/>
      <c r="Z73" s="312"/>
    </row>
    <row r="74" spans="1:26">
      <c r="A74" s="310">
        <f>AT3A_Schools_PS!A74</f>
        <v>65</v>
      </c>
      <c r="B74" s="310" t="str">
        <f>AT3A_Schools_PS!B74</f>
        <v>65-SHAHJAHANPUR</v>
      </c>
      <c r="C74" s="311">
        <v>291</v>
      </c>
      <c r="D74" s="311">
        <v>254954</v>
      </c>
      <c r="E74" s="311">
        <v>3490</v>
      </c>
      <c r="F74" s="311">
        <v>0</v>
      </c>
      <c r="G74" s="311">
        <v>1193</v>
      </c>
      <c r="H74" s="309">
        <f t="shared" si="2"/>
        <v>259928</v>
      </c>
      <c r="I74" s="311">
        <v>181</v>
      </c>
      <c r="J74" s="311">
        <v>140846</v>
      </c>
      <c r="K74" s="311">
        <v>1508</v>
      </c>
      <c r="L74" s="311">
        <v>0</v>
      </c>
      <c r="M74" s="311">
        <v>549</v>
      </c>
      <c r="N74" s="309">
        <v>143085</v>
      </c>
      <c r="O74" s="311">
        <v>43190</v>
      </c>
      <c r="P74" s="311">
        <v>33662292</v>
      </c>
      <c r="Q74" s="311">
        <v>360490</v>
      </c>
      <c r="R74" s="311">
        <v>0</v>
      </c>
      <c r="S74" s="311">
        <v>131320</v>
      </c>
      <c r="T74" s="309">
        <f t="shared" si="3"/>
        <v>34197292</v>
      </c>
      <c r="U74" s="312"/>
      <c r="V74" s="312"/>
      <c r="W74" s="312"/>
      <c r="X74" s="312"/>
      <c r="Y74" s="312"/>
      <c r="Z74" s="312"/>
    </row>
    <row r="75" spans="1:26">
      <c r="A75" s="310">
        <f>AT3A_Schools_PS!A75</f>
        <v>66</v>
      </c>
      <c r="B75" s="310" t="str">
        <f>AT3A_Schools_PS!B75</f>
        <v>66-SHRAWASTI</v>
      </c>
      <c r="C75" s="311">
        <v>0</v>
      </c>
      <c r="D75" s="311">
        <v>108500</v>
      </c>
      <c r="E75" s="311">
        <v>0</v>
      </c>
      <c r="F75" s="311">
        <v>0</v>
      </c>
      <c r="G75" s="311">
        <v>463</v>
      </c>
      <c r="H75" s="309">
        <f t="shared" si="2"/>
        <v>108963</v>
      </c>
      <c r="I75" s="311">
        <v>0</v>
      </c>
      <c r="J75" s="311">
        <v>54217</v>
      </c>
      <c r="K75" s="311">
        <v>0</v>
      </c>
      <c r="L75" s="311">
        <v>0</v>
      </c>
      <c r="M75" s="311">
        <v>0</v>
      </c>
      <c r="N75" s="309">
        <v>54217</v>
      </c>
      <c r="O75" s="311">
        <v>0</v>
      </c>
      <c r="P75" s="311">
        <v>13012175</v>
      </c>
      <c r="Q75" s="311">
        <v>0</v>
      </c>
      <c r="R75" s="311">
        <v>0</v>
      </c>
      <c r="S75" s="311">
        <v>0</v>
      </c>
      <c r="T75" s="309">
        <f t="shared" si="3"/>
        <v>13012175</v>
      </c>
      <c r="U75" s="312"/>
      <c r="V75" s="312"/>
      <c r="W75" s="312"/>
      <c r="X75" s="312"/>
      <c r="Y75" s="312"/>
      <c r="Z75" s="312"/>
    </row>
    <row r="76" spans="1:26">
      <c r="A76" s="310">
        <f>AT3A_Schools_PS!A76</f>
        <v>67</v>
      </c>
      <c r="B76" s="310" t="str">
        <f>AT3A_Schools_PS!B76</f>
        <v>67-SIDDHARTHNAGAR</v>
      </c>
      <c r="C76" s="311">
        <v>0</v>
      </c>
      <c r="D76" s="311">
        <v>229284</v>
      </c>
      <c r="E76" s="311">
        <v>441</v>
      </c>
      <c r="F76" s="311">
        <v>0</v>
      </c>
      <c r="G76" s="311">
        <v>3744</v>
      </c>
      <c r="H76" s="309">
        <f t="shared" si="2"/>
        <v>233469</v>
      </c>
      <c r="I76" s="311">
        <v>0</v>
      </c>
      <c r="J76" s="311">
        <v>139402</v>
      </c>
      <c r="K76" s="311">
        <v>261</v>
      </c>
      <c r="L76" s="311">
        <v>0</v>
      </c>
      <c r="M76" s="311">
        <v>2351</v>
      </c>
      <c r="N76" s="309">
        <v>142014</v>
      </c>
      <c r="O76" s="311">
        <v>0</v>
      </c>
      <c r="P76" s="311">
        <v>34432246</v>
      </c>
      <c r="Q76" s="311">
        <v>64356</v>
      </c>
      <c r="R76" s="311">
        <v>0</v>
      </c>
      <c r="S76" s="311">
        <v>580736</v>
      </c>
      <c r="T76" s="309">
        <f t="shared" si="3"/>
        <v>35077338</v>
      </c>
      <c r="U76" s="312"/>
      <c r="V76" s="312"/>
      <c r="W76" s="312"/>
      <c r="X76" s="312"/>
      <c r="Y76" s="312"/>
      <c r="Z76" s="312"/>
    </row>
    <row r="77" spans="1:26">
      <c r="A77" s="310">
        <f>AT3A_Schools_PS!A77</f>
        <v>68</v>
      </c>
      <c r="B77" s="310" t="str">
        <f>AT3A_Schools_PS!B77</f>
        <v>68-SITAPUR</v>
      </c>
      <c r="C77" s="311">
        <v>0</v>
      </c>
      <c r="D77" s="311">
        <v>371134</v>
      </c>
      <c r="E77" s="311">
        <v>1733</v>
      </c>
      <c r="F77" s="311">
        <v>0</v>
      </c>
      <c r="G77" s="311">
        <v>3432</v>
      </c>
      <c r="H77" s="309">
        <f t="shared" si="2"/>
        <v>376299</v>
      </c>
      <c r="I77" s="311">
        <v>0</v>
      </c>
      <c r="J77" s="311">
        <v>209595</v>
      </c>
      <c r="K77" s="311">
        <v>1361</v>
      </c>
      <c r="L77" s="311">
        <v>0</v>
      </c>
      <c r="M77" s="311">
        <v>2120</v>
      </c>
      <c r="N77" s="309">
        <v>212977</v>
      </c>
      <c r="O77" s="311">
        <v>0</v>
      </c>
      <c r="P77" s="311">
        <v>51769857</v>
      </c>
      <c r="Q77" s="311">
        <v>311772</v>
      </c>
      <c r="R77" s="311">
        <v>0</v>
      </c>
      <c r="S77" s="311">
        <v>523617</v>
      </c>
      <c r="T77" s="309">
        <f t="shared" si="3"/>
        <v>52605246</v>
      </c>
      <c r="U77" s="312"/>
      <c r="V77" s="312"/>
      <c r="W77" s="312"/>
      <c r="X77" s="312"/>
      <c r="Y77" s="312"/>
      <c r="Z77" s="312"/>
    </row>
    <row r="78" spans="1:26">
      <c r="A78" s="310">
        <f>AT3A_Schools_PS!A78</f>
        <v>69</v>
      </c>
      <c r="B78" s="310" t="str">
        <f>AT3A_Schools_PS!B78</f>
        <v>69-SONBHADRA</v>
      </c>
      <c r="C78" s="311">
        <v>421</v>
      </c>
      <c r="D78" s="311">
        <v>181358</v>
      </c>
      <c r="E78" s="311">
        <v>98</v>
      </c>
      <c r="F78" s="311">
        <v>0</v>
      </c>
      <c r="G78" s="311">
        <v>0</v>
      </c>
      <c r="H78" s="309">
        <f t="shared" si="2"/>
        <v>181877</v>
      </c>
      <c r="I78" s="311">
        <v>251</v>
      </c>
      <c r="J78" s="311">
        <v>108029</v>
      </c>
      <c r="K78" s="311">
        <v>67</v>
      </c>
      <c r="L78" s="311">
        <v>0</v>
      </c>
      <c r="M78" s="311">
        <v>0</v>
      </c>
      <c r="N78" s="309">
        <v>108347</v>
      </c>
      <c r="O78" s="311">
        <v>59839</v>
      </c>
      <c r="P78" s="311">
        <v>25710915</v>
      </c>
      <c r="Q78" s="311">
        <v>15864</v>
      </c>
      <c r="R78" s="311">
        <v>0</v>
      </c>
      <c r="S78" s="311">
        <v>0</v>
      </c>
      <c r="T78" s="309">
        <f t="shared" si="3"/>
        <v>25786618</v>
      </c>
      <c r="U78" s="312"/>
      <c r="V78" s="312"/>
      <c r="W78" s="312"/>
      <c r="X78" s="312"/>
      <c r="Y78" s="312"/>
      <c r="Z78" s="312"/>
    </row>
    <row r="79" spans="1:26">
      <c r="A79" s="310">
        <f>AT3A_Schools_PS!A79</f>
        <v>70</v>
      </c>
      <c r="B79" s="310" t="str">
        <f>AT3A_Schools_PS!B79</f>
        <v>70-SULTANPUR</v>
      </c>
      <c r="C79" s="311">
        <v>0</v>
      </c>
      <c r="D79" s="311">
        <v>174450</v>
      </c>
      <c r="E79" s="311">
        <v>1183</v>
      </c>
      <c r="F79" s="311">
        <v>0</v>
      </c>
      <c r="G79" s="311">
        <v>1141</v>
      </c>
      <c r="H79" s="309">
        <f t="shared" si="2"/>
        <v>176774</v>
      </c>
      <c r="I79" s="311">
        <v>0</v>
      </c>
      <c r="J79" s="311">
        <v>109266</v>
      </c>
      <c r="K79" s="311">
        <v>160</v>
      </c>
      <c r="L79" s="311">
        <v>0</v>
      </c>
      <c r="M79" s="311">
        <v>614</v>
      </c>
      <c r="N79" s="309">
        <v>110041</v>
      </c>
      <c r="O79" s="311">
        <v>0</v>
      </c>
      <c r="P79" s="311">
        <v>26114673</v>
      </c>
      <c r="Q79" s="311">
        <v>38283</v>
      </c>
      <c r="R79" s="311">
        <v>0</v>
      </c>
      <c r="S79" s="311">
        <v>146781</v>
      </c>
      <c r="T79" s="309">
        <f t="shared" si="3"/>
        <v>26299737</v>
      </c>
      <c r="U79" s="312"/>
      <c r="V79" s="312"/>
      <c r="W79" s="312"/>
      <c r="X79" s="312"/>
      <c r="Y79" s="312"/>
      <c r="Z79" s="312"/>
    </row>
    <row r="80" spans="1:26">
      <c r="A80" s="310">
        <f>AT3A_Schools_PS!A80</f>
        <v>71</v>
      </c>
      <c r="B80" s="310" t="str">
        <f>AT3A_Schools_PS!B80</f>
        <v>71-UNNAO</v>
      </c>
      <c r="C80" s="311">
        <v>0</v>
      </c>
      <c r="D80" s="311">
        <v>186633</v>
      </c>
      <c r="E80" s="311">
        <v>309</v>
      </c>
      <c r="F80" s="311">
        <v>0</v>
      </c>
      <c r="G80" s="311">
        <v>0</v>
      </c>
      <c r="H80" s="309">
        <f t="shared" si="2"/>
        <v>186942</v>
      </c>
      <c r="I80" s="311">
        <v>0</v>
      </c>
      <c r="J80" s="311">
        <v>109866</v>
      </c>
      <c r="K80" s="311">
        <v>148</v>
      </c>
      <c r="L80" s="311">
        <v>0</v>
      </c>
      <c r="M80" s="311">
        <v>0</v>
      </c>
      <c r="N80" s="309">
        <v>110014</v>
      </c>
      <c r="O80" s="311">
        <v>0</v>
      </c>
      <c r="P80" s="311">
        <v>27027118</v>
      </c>
      <c r="Q80" s="311">
        <v>36373</v>
      </c>
      <c r="R80" s="311">
        <v>0</v>
      </c>
      <c r="S80" s="311">
        <v>0</v>
      </c>
      <c r="T80" s="309">
        <f t="shared" si="3"/>
        <v>27063491</v>
      </c>
      <c r="U80" s="312"/>
      <c r="V80" s="312"/>
      <c r="W80" s="312"/>
      <c r="X80" s="312"/>
      <c r="Y80" s="312"/>
      <c r="Z80" s="312"/>
    </row>
    <row r="81" spans="1:26">
      <c r="A81" s="310">
        <f>AT3A_Schools_PS!A81</f>
        <v>72</v>
      </c>
      <c r="B81" s="310" t="str">
        <f>AT3A_Schools_PS!B81</f>
        <v>72-VARANASI</v>
      </c>
      <c r="C81" s="311">
        <v>680</v>
      </c>
      <c r="D81" s="311">
        <v>135552</v>
      </c>
      <c r="E81" s="311">
        <v>6249</v>
      </c>
      <c r="F81" s="311">
        <v>0</v>
      </c>
      <c r="G81" s="311">
        <v>28156</v>
      </c>
      <c r="H81" s="309">
        <f t="shared" si="2"/>
        <v>170637</v>
      </c>
      <c r="I81" s="311">
        <v>930</v>
      </c>
      <c r="J81" s="311">
        <v>93348</v>
      </c>
      <c r="K81" s="311">
        <v>4316</v>
      </c>
      <c r="L81" s="311">
        <v>0</v>
      </c>
      <c r="M81" s="311">
        <v>14309</v>
      </c>
      <c r="N81" s="309">
        <v>112904</v>
      </c>
      <c r="O81" s="311">
        <v>213876</v>
      </c>
      <c r="P81" s="311">
        <v>21470152</v>
      </c>
      <c r="Q81" s="311">
        <v>992756</v>
      </c>
      <c r="R81" s="311">
        <v>0</v>
      </c>
      <c r="S81" s="311">
        <v>3291126</v>
      </c>
      <c r="T81" s="309">
        <f t="shared" si="3"/>
        <v>25967910</v>
      </c>
      <c r="U81" s="312"/>
      <c r="V81" s="312"/>
      <c r="W81" s="312"/>
      <c r="X81" s="312"/>
      <c r="Y81" s="312"/>
      <c r="Z81" s="312"/>
    </row>
    <row r="82" spans="1:26">
      <c r="A82" s="310">
        <f>AT3A_Schools_PS!A82</f>
        <v>73</v>
      </c>
      <c r="B82" s="310" t="str">
        <f>AT3A_Schools_PS!B82</f>
        <v>73-SAMBHAL</v>
      </c>
      <c r="C82" s="311">
        <v>398</v>
      </c>
      <c r="D82" s="311">
        <v>155396</v>
      </c>
      <c r="E82" s="311">
        <v>2154</v>
      </c>
      <c r="F82" s="311">
        <v>0</v>
      </c>
      <c r="G82" s="311">
        <v>1727</v>
      </c>
      <c r="H82" s="309">
        <f t="shared" si="2"/>
        <v>159675</v>
      </c>
      <c r="I82" s="311">
        <v>244</v>
      </c>
      <c r="J82" s="311">
        <v>90485</v>
      </c>
      <c r="K82" s="311">
        <v>1615</v>
      </c>
      <c r="L82" s="311">
        <v>0</v>
      </c>
      <c r="M82" s="311">
        <v>875</v>
      </c>
      <c r="N82" s="309">
        <v>93219</v>
      </c>
      <c r="O82" s="311">
        <v>58183</v>
      </c>
      <c r="P82" s="311">
        <v>21535505</v>
      </c>
      <c r="Q82" s="311">
        <v>384272</v>
      </c>
      <c r="R82" s="311">
        <v>0</v>
      </c>
      <c r="S82" s="311">
        <v>208260</v>
      </c>
      <c r="T82" s="309">
        <f t="shared" si="3"/>
        <v>22186220</v>
      </c>
      <c r="U82" s="312"/>
      <c r="V82" s="312"/>
      <c r="W82" s="312"/>
      <c r="X82" s="312"/>
      <c r="Y82" s="312"/>
      <c r="Z82" s="312"/>
    </row>
    <row r="83" spans="1:26">
      <c r="A83" s="310">
        <f>AT3A_Schools_PS!A83</f>
        <v>74</v>
      </c>
      <c r="B83" s="310" t="str">
        <f>AT3A_Schools_PS!B83</f>
        <v>74-HAPUR</v>
      </c>
      <c r="C83" s="311">
        <v>194</v>
      </c>
      <c r="D83" s="311">
        <v>46908</v>
      </c>
      <c r="E83" s="311">
        <v>1842</v>
      </c>
      <c r="F83" s="311">
        <v>0</v>
      </c>
      <c r="G83" s="311">
        <v>0</v>
      </c>
      <c r="H83" s="309">
        <f t="shared" si="2"/>
        <v>48944</v>
      </c>
      <c r="I83" s="311">
        <v>140</v>
      </c>
      <c r="J83" s="311">
        <v>27690</v>
      </c>
      <c r="K83" s="311">
        <v>1038</v>
      </c>
      <c r="L83" s="311">
        <v>0</v>
      </c>
      <c r="M83" s="311">
        <v>0</v>
      </c>
      <c r="N83" s="309">
        <v>28867</v>
      </c>
      <c r="O83" s="311">
        <v>33495</v>
      </c>
      <c r="P83" s="311">
        <v>6645481</v>
      </c>
      <c r="Q83" s="311">
        <v>249059</v>
      </c>
      <c r="R83" s="311">
        <v>0</v>
      </c>
      <c r="S83" s="311">
        <v>0</v>
      </c>
      <c r="T83" s="309">
        <f t="shared" si="3"/>
        <v>6928035</v>
      </c>
      <c r="U83" s="312"/>
      <c r="V83" s="312"/>
      <c r="W83" s="312"/>
      <c r="X83" s="312"/>
      <c r="Y83" s="312"/>
      <c r="Z83" s="312"/>
    </row>
    <row r="84" spans="1:26">
      <c r="A84" s="310">
        <f>AT3A_Schools_PS!A84</f>
        <v>75</v>
      </c>
      <c r="B84" s="310" t="str">
        <f>AT3A_Schools_PS!B84</f>
        <v>75-SHAMLI</v>
      </c>
      <c r="C84" s="311">
        <v>0</v>
      </c>
      <c r="D84" s="311">
        <v>58539</v>
      </c>
      <c r="E84" s="311">
        <v>1179</v>
      </c>
      <c r="F84" s="311">
        <v>0</v>
      </c>
      <c r="G84" s="311">
        <v>0</v>
      </c>
      <c r="H84" s="309">
        <f t="shared" si="2"/>
        <v>59718</v>
      </c>
      <c r="I84" s="311">
        <v>0</v>
      </c>
      <c r="J84" s="311">
        <v>38068</v>
      </c>
      <c r="K84" s="311">
        <v>736</v>
      </c>
      <c r="L84" s="311">
        <v>0</v>
      </c>
      <c r="M84" s="311">
        <v>0</v>
      </c>
      <c r="N84" s="309">
        <v>38765</v>
      </c>
      <c r="O84" s="311">
        <v>0</v>
      </c>
      <c r="P84" s="311">
        <v>9174490</v>
      </c>
      <c r="Q84" s="311">
        <v>167806</v>
      </c>
      <c r="R84" s="311">
        <v>0</v>
      </c>
      <c r="S84" s="311">
        <v>0</v>
      </c>
      <c r="T84" s="309">
        <f t="shared" si="3"/>
        <v>9342296</v>
      </c>
      <c r="U84" s="312"/>
      <c r="V84" s="312"/>
      <c r="W84" s="312"/>
      <c r="X84" s="312"/>
      <c r="Y84" s="312"/>
      <c r="Z84" s="312"/>
    </row>
    <row r="85" spans="1:26">
      <c r="A85" s="313" t="s">
        <v>213</v>
      </c>
      <c r="B85" s="313"/>
      <c r="C85" s="313"/>
      <c r="D85" s="313"/>
      <c r="E85" s="313"/>
      <c r="F85" s="313"/>
      <c r="G85" s="313"/>
      <c r="H85" s="313"/>
      <c r="I85" s="313"/>
      <c r="J85" s="313"/>
      <c r="K85" s="313"/>
      <c r="L85" s="313"/>
      <c r="M85" s="313"/>
      <c r="N85" s="313"/>
      <c r="O85" s="313"/>
      <c r="P85" s="313"/>
      <c r="Q85" s="313"/>
      <c r="R85" s="313"/>
      <c r="S85" s="313"/>
      <c r="T85" s="313"/>
      <c r="U85" s="312"/>
      <c r="V85" s="312"/>
      <c r="W85" s="312"/>
      <c r="X85" s="312"/>
      <c r="Y85" s="312"/>
      <c r="Z85" s="312"/>
    </row>
    <row r="86" spans="1:26">
      <c r="A86" s="314" t="s">
        <v>233</v>
      </c>
      <c r="B86" s="314"/>
      <c r="C86" s="313"/>
      <c r="D86" s="313"/>
      <c r="E86" s="313"/>
      <c r="F86" s="313"/>
      <c r="G86" s="313"/>
      <c r="H86" s="313"/>
      <c r="I86" s="313"/>
      <c r="J86" s="313"/>
      <c r="K86" s="313"/>
      <c r="L86" s="313"/>
      <c r="M86" s="313"/>
      <c r="N86" s="313"/>
      <c r="O86" s="313"/>
      <c r="P86" s="313"/>
      <c r="Q86" s="313"/>
      <c r="R86" s="313"/>
      <c r="S86" s="313"/>
      <c r="T86" s="313"/>
      <c r="U86" s="312"/>
      <c r="V86" s="312"/>
      <c r="W86" s="312"/>
      <c r="X86" s="312"/>
      <c r="Y86" s="312"/>
      <c r="Z86" s="312"/>
    </row>
    <row r="87" spans="1:26">
      <c r="A87" s="314" t="s">
        <v>215</v>
      </c>
      <c r="B87" s="314"/>
      <c r="C87" s="313"/>
      <c r="D87" s="313"/>
      <c r="E87" s="313"/>
      <c r="F87" s="313"/>
      <c r="G87" s="313"/>
      <c r="H87" s="313"/>
      <c r="I87" s="313"/>
      <c r="J87" s="313"/>
      <c r="K87" s="313"/>
      <c r="L87" s="313"/>
      <c r="M87" s="313"/>
      <c r="N87" s="313"/>
      <c r="O87" s="313"/>
      <c r="P87" s="313"/>
      <c r="Q87" s="313"/>
      <c r="R87" s="313"/>
      <c r="S87" s="313"/>
      <c r="T87" s="313"/>
      <c r="U87" s="312"/>
      <c r="V87" s="312"/>
      <c r="W87" s="312"/>
      <c r="X87" s="312"/>
      <c r="Y87" s="312"/>
      <c r="Z87" s="312"/>
    </row>
    <row r="88" spans="1:26">
      <c r="A88" s="314" t="s">
        <v>234</v>
      </c>
      <c r="B88" s="314"/>
      <c r="C88" s="314"/>
      <c r="D88" s="314"/>
      <c r="E88" s="314"/>
      <c r="F88" s="314"/>
      <c r="G88" s="314"/>
      <c r="H88" s="314"/>
      <c r="I88" s="314"/>
      <c r="J88" s="314"/>
      <c r="K88" s="314"/>
      <c r="L88" s="314"/>
      <c r="M88" s="314"/>
      <c r="N88" s="313"/>
      <c r="O88" s="313"/>
      <c r="P88" s="313"/>
      <c r="Q88" s="313"/>
      <c r="R88" s="313"/>
      <c r="S88" s="313"/>
      <c r="T88" s="313"/>
      <c r="U88" s="312"/>
      <c r="V88" s="312"/>
      <c r="W88" s="312"/>
      <c r="X88" s="312"/>
      <c r="Y88" s="312"/>
      <c r="Z88" s="312"/>
    </row>
    <row r="89" spans="1:26">
      <c r="A89" s="314"/>
      <c r="B89" s="314"/>
      <c r="C89" s="314"/>
      <c r="D89" s="314"/>
      <c r="E89" s="314"/>
      <c r="F89" s="314"/>
      <c r="G89" s="314"/>
      <c r="H89" s="314"/>
      <c r="I89" s="314"/>
      <c r="J89" s="314"/>
      <c r="K89" s="314"/>
      <c r="L89" s="314"/>
      <c r="M89" s="314"/>
      <c r="N89" s="313"/>
      <c r="O89" s="313"/>
      <c r="P89" s="313"/>
      <c r="Q89" s="313"/>
      <c r="R89" s="313"/>
      <c r="S89" s="313"/>
      <c r="T89" s="313"/>
      <c r="U89" s="312"/>
      <c r="V89" s="312"/>
      <c r="W89" s="312"/>
      <c r="X89" s="312"/>
      <c r="Y89" s="312"/>
      <c r="Z89" s="312"/>
    </row>
    <row r="90" spans="1:26">
      <c r="A90" s="314"/>
      <c r="B90" s="314"/>
      <c r="C90" s="314"/>
      <c r="D90" s="314"/>
      <c r="E90" s="314"/>
      <c r="F90" s="314"/>
      <c r="G90" s="314"/>
      <c r="H90" s="314"/>
      <c r="I90" s="314"/>
      <c r="J90" s="314"/>
      <c r="K90" s="314"/>
      <c r="L90" s="314"/>
      <c r="M90" s="314"/>
      <c r="N90" s="313"/>
      <c r="O90" s="313"/>
      <c r="P90" s="313"/>
      <c r="Q90" s="313"/>
      <c r="R90" s="313"/>
      <c r="S90" s="313"/>
      <c r="T90" s="313"/>
      <c r="U90" s="312"/>
      <c r="V90" s="312"/>
      <c r="W90" s="312"/>
      <c r="X90" s="312"/>
      <c r="Y90" s="312"/>
      <c r="Z90" s="312"/>
    </row>
    <row r="91" spans="1:26">
      <c r="A91" s="314"/>
      <c r="B91" s="314"/>
      <c r="C91" s="314"/>
      <c r="D91" s="314"/>
      <c r="E91" s="314"/>
      <c r="F91" s="314"/>
      <c r="G91" s="314"/>
      <c r="H91" s="314"/>
      <c r="I91" s="314"/>
      <c r="J91" s="314"/>
      <c r="K91" s="314"/>
      <c r="L91" s="314"/>
      <c r="M91" s="314"/>
      <c r="N91" s="313"/>
      <c r="O91" s="313"/>
      <c r="P91" s="313"/>
      <c r="Q91" s="313"/>
      <c r="R91" s="313"/>
      <c r="S91" s="313"/>
      <c r="T91" s="313"/>
      <c r="U91" s="312"/>
      <c r="V91" s="312"/>
      <c r="W91" s="312"/>
      <c r="X91" s="312"/>
      <c r="Y91" s="312"/>
      <c r="Z91" s="312"/>
    </row>
    <row r="92" spans="1:26">
      <c r="A92" s="314"/>
      <c r="B92" s="314"/>
      <c r="C92" s="314"/>
      <c r="D92" s="314"/>
      <c r="E92" s="314"/>
      <c r="F92" s="314"/>
      <c r="G92" s="314"/>
      <c r="H92" s="314"/>
      <c r="I92" s="314"/>
      <c r="J92" s="314"/>
      <c r="K92" s="314"/>
      <c r="L92" s="314"/>
      <c r="M92" s="314"/>
      <c r="N92" s="313"/>
      <c r="O92" s="313"/>
      <c r="P92" s="313"/>
      <c r="Q92" s="313"/>
      <c r="R92" s="313"/>
      <c r="S92" s="313"/>
      <c r="T92" s="313"/>
      <c r="U92" s="312"/>
      <c r="V92" s="312"/>
      <c r="W92" s="312"/>
      <c r="X92" s="312"/>
      <c r="Y92" s="312"/>
      <c r="Z92" s="312"/>
    </row>
    <row r="93" spans="1:26">
      <c r="A93" s="313"/>
      <c r="B93" s="313"/>
      <c r="C93" s="313"/>
      <c r="D93" s="314"/>
      <c r="E93" s="314"/>
      <c r="F93" s="314"/>
      <c r="G93" s="313"/>
      <c r="H93" s="313"/>
      <c r="I93" s="313"/>
      <c r="J93" s="313"/>
      <c r="K93" s="313"/>
      <c r="L93" s="313"/>
      <c r="M93" s="313"/>
      <c r="N93" s="313"/>
      <c r="O93" s="313"/>
      <c r="P93" s="313"/>
      <c r="Q93" s="313"/>
      <c r="R93" s="313"/>
      <c r="S93" s="313"/>
      <c r="T93" s="313"/>
      <c r="U93" s="312"/>
      <c r="V93" s="312"/>
      <c r="W93" s="312"/>
      <c r="X93" s="312"/>
      <c r="Y93" s="312"/>
      <c r="Z93" s="312"/>
    </row>
    <row r="94" spans="1:26">
      <c r="A94" s="303" t="str">
        <f>AT_2A_fundflow!A53</f>
        <v>Date:</v>
      </c>
      <c r="B94" s="312"/>
      <c r="C94" s="312"/>
      <c r="D94" s="312"/>
      <c r="E94" s="312"/>
      <c r="F94" s="312"/>
      <c r="G94" s="312"/>
      <c r="H94" s="312"/>
      <c r="I94" s="312"/>
      <c r="J94" s="312"/>
      <c r="K94" s="312"/>
      <c r="L94" s="312"/>
      <c r="M94" s="312"/>
      <c r="N94" s="312"/>
      <c r="O94" s="312"/>
      <c r="P94" s="312"/>
      <c r="Q94" s="315"/>
      <c r="R94" s="315" t="str">
        <f>'AT-1'!J46</f>
        <v>(Signature)</v>
      </c>
      <c r="S94" s="312"/>
      <c r="T94" s="312"/>
      <c r="U94" s="312"/>
      <c r="V94" s="312"/>
      <c r="W94" s="312"/>
      <c r="X94" s="312"/>
      <c r="Y94" s="312"/>
      <c r="Z94" s="312"/>
    </row>
    <row r="95" spans="1:26">
      <c r="A95" s="303" t="str">
        <f>AT_2A_fundflow!A54</f>
        <v>Place: LUCKNOW</v>
      </c>
      <c r="B95" s="312"/>
      <c r="C95" s="312"/>
      <c r="D95" s="312"/>
      <c r="E95" s="312"/>
      <c r="F95" s="312"/>
      <c r="G95" s="312"/>
      <c r="H95" s="312"/>
      <c r="I95" s="312"/>
      <c r="J95" s="312"/>
      <c r="K95" s="312"/>
      <c r="L95" s="312"/>
      <c r="M95" s="312"/>
      <c r="N95" s="312"/>
      <c r="O95" s="312"/>
      <c r="P95" s="312"/>
      <c r="Q95" s="315"/>
      <c r="R95" s="315" t="str">
        <f>'AT-1'!J47</f>
        <v>Secretary Basic Education Department</v>
      </c>
      <c r="S95" s="312"/>
      <c r="T95" s="312"/>
      <c r="U95" s="312"/>
      <c r="V95" s="312"/>
      <c r="W95" s="312"/>
      <c r="X95" s="312"/>
      <c r="Y95" s="312"/>
      <c r="Z95" s="312"/>
    </row>
    <row r="96" spans="1:26">
      <c r="A96" s="312"/>
      <c r="B96" s="312"/>
      <c r="C96" s="312"/>
      <c r="D96" s="312"/>
      <c r="E96" s="312"/>
      <c r="F96" s="312"/>
      <c r="G96" s="312"/>
      <c r="H96" s="312"/>
      <c r="I96" s="312"/>
      <c r="J96" s="312"/>
      <c r="K96" s="312"/>
      <c r="L96" s="312"/>
      <c r="M96" s="312"/>
      <c r="N96" s="312"/>
      <c r="O96" s="312"/>
      <c r="P96" s="312"/>
      <c r="Q96" s="315" t="str">
        <f>'AT-1'!I48</f>
        <v>Seal:</v>
      </c>
      <c r="R96" s="315"/>
      <c r="S96" s="312"/>
      <c r="T96" s="312"/>
      <c r="U96" s="312"/>
      <c r="V96" s="312"/>
      <c r="W96" s="312"/>
      <c r="X96" s="312"/>
      <c r="Y96" s="312"/>
      <c r="Z96" s="312"/>
    </row>
    <row r="97" spans="1:26">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c r="A386" s="312"/>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c r="A387" s="312"/>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c r="A388" s="312"/>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c r="A389" s="312"/>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c r="A390" s="312"/>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c r="A391" s="312"/>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c r="A392" s="312"/>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c r="A393" s="312"/>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c r="A394" s="312"/>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c r="A395" s="312"/>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c r="A396" s="312"/>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c r="A397" s="312"/>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c r="A398" s="312"/>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c r="A399" s="312"/>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c r="A400" s="312"/>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c r="A401" s="312"/>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c r="A402" s="312"/>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c r="A403" s="312"/>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c r="A404" s="312"/>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c r="A405" s="312"/>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c r="A406" s="312"/>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c r="A407" s="312"/>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c r="A408" s="312"/>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c r="A409" s="312"/>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c r="A410" s="312"/>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c r="A411" s="312"/>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c r="A412" s="312"/>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c r="A413" s="312"/>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c r="A414" s="312"/>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c r="A415" s="312"/>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c r="A416" s="312"/>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c r="A417" s="312"/>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c r="A418" s="312"/>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c r="A419" s="312"/>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c r="A420" s="312"/>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c r="A421" s="312"/>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c r="A422" s="312"/>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c r="A423" s="312"/>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c r="A424" s="312"/>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c r="A425" s="312"/>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c r="A426" s="312"/>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c r="A427" s="312"/>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c r="A428" s="312"/>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c r="A429" s="312"/>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c r="A430" s="312"/>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c r="A431" s="312"/>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c r="A432" s="312"/>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c r="A433" s="312"/>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c r="A434" s="312"/>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c r="A435" s="312"/>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c r="A436" s="312"/>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c r="A437" s="312"/>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c r="A438" s="312"/>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c r="A439" s="312"/>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c r="A440" s="312"/>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c r="A441" s="312"/>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c r="A443" s="312"/>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c r="A444" s="312"/>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c r="A445" s="312"/>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c r="A446" s="312"/>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c r="A447" s="312"/>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c r="A448" s="312"/>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c r="A450" s="312"/>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c r="A451" s="312"/>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c r="A452" s="312"/>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c r="A453" s="312"/>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c r="A454" s="312"/>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c r="A455" s="312"/>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c r="A456" s="312"/>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c r="A457" s="312"/>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c r="A458" s="312"/>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c r="A459" s="312"/>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c r="A460" s="312"/>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c r="A461" s="312"/>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c r="A462" s="312"/>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c r="A463" s="312"/>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c r="A464" s="312"/>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c r="A465" s="312"/>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c r="A466" s="312"/>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c r="A467" s="312"/>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c r="A468" s="312"/>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c r="A469" s="312"/>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c r="A470" s="312"/>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c r="A471" s="312"/>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c r="A472" s="312"/>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c r="A473" s="312"/>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c r="A474" s="312"/>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c r="A475" s="312"/>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c r="A476" s="312"/>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c r="A477" s="312"/>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c r="A478" s="312"/>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c r="A479" s="312"/>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c r="A480" s="312"/>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c r="A481" s="312"/>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c r="A482" s="312"/>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c r="A483" s="312"/>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c r="A484" s="312"/>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c r="A485" s="312"/>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c r="A486" s="312"/>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c r="A487" s="312"/>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c r="A488" s="312"/>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c r="A489" s="312"/>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c r="A490" s="312"/>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c r="A491" s="312"/>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c r="A492" s="312"/>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c r="A493" s="312"/>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c r="A494" s="312"/>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c r="A495" s="312"/>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c r="A496" s="312"/>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c r="A497" s="312"/>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c r="A498" s="312"/>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c r="A499" s="312"/>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c r="A500" s="312"/>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c r="A501" s="312"/>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c r="A502" s="312"/>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c r="A503" s="312"/>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c r="A504" s="312"/>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c r="A505" s="312"/>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c r="A506" s="312"/>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c r="A507" s="312"/>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c r="A508" s="312"/>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c r="A509" s="312"/>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c r="A510" s="312"/>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c r="A511" s="312"/>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c r="A512" s="312"/>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c r="A513" s="312"/>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c r="A514" s="312"/>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c r="A515" s="312"/>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c r="A516" s="312"/>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c r="A517" s="312"/>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c r="A518" s="312"/>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c r="A519" s="312"/>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c r="A520" s="312"/>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c r="A521" s="312"/>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c r="A522" s="312"/>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c r="A523" s="312"/>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c r="A524" s="312"/>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c r="A525" s="312"/>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c r="A526" s="312"/>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c r="A527" s="312"/>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c r="A528" s="312"/>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c r="A529" s="312"/>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c r="A530" s="312"/>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c r="A531" s="312"/>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c r="A532" s="312"/>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c r="A533" s="312"/>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c r="A534" s="312"/>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c r="A535" s="312"/>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c r="A536" s="312"/>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c r="A537" s="312"/>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c r="A538" s="312"/>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c r="A539" s="312"/>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c r="A540" s="312"/>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c r="A541" s="312"/>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c r="A542" s="312"/>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c r="A543" s="312"/>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c r="A544" s="312"/>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c r="A545" s="312"/>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c r="A546" s="312"/>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c r="A547" s="312"/>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c r="A548" s="312"/>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c r="A549" s="312"/>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c r="A550" s="312"/>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c r="A551" s="312"/>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c r="A552" s="312"/>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c r="A553" s="312"/>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c r="A554" s="312"/>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c r="A555" s="312"/>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c r="A556" s="312"/>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c r="A557" s="312"/>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c r="A558" s="312"/>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c r="A559" s="312"/>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c r="A560" s="312"/>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c r="A561" s="312"/>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c r="A562" s="312"/>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c r="A563" s="312"/>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c r="A564" s="312"/>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c r="A565" s="312"/>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c r="A566" s="312"/>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c r="A567" s="312"/>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c r="A568" s="312"/>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c r="A569" s="312"/>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c r="A570" s="312"/>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c r="A571" s="312"/>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c r="A572" s="312"/>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c r="A573" s="312"/>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c r="A574" s="312"/>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c r="A575" s="312"/>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c r="A576" s="312"/>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c r="A577" s="312"/>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c r="A578" s="312"/>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c r="A579" s="312"/>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c r="A580" s="312"/>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c r="A581" s="312"/>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c r="A582" s="312"/>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c r="A583" s="312"/>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c r="A584" s="312"/>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c r="A585" s="312"/>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c r="A586" s="312"/>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c r="A587" s="312"/>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c r="A588" s="312"/>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c r="A589" s="312"/>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c r="A590" s="312"/>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c r="A591" s="312"/>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c r="A592" s="312"/>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c r="A593" s="312"/>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c r="A594" s="312"/>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c r="A595" s="312"/>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c r="A596" s="312"/>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c r="A597" s="312"/>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c r="A598" s="312"/>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c r="A599" s="312"/>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c r="A600" s="312"/>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c r="A601" s="312"/>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c r="A602" s="312"/>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c r="A603" s="312"/>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c r="A604" s="312"/>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c r="A605" s="312"/>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c r="A606" s="312"/>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c r="A607" s="312"/>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c r="A608" s="312"/>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c r="A609" s="312"/>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c r="A610" s="312"/>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c r="A611" s="312"/>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c r="A612" s="312"/>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c r="A613" s="312"/>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c r="A614" s="312"/>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c r="A615" s="312"/>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c r="A616" s="312"/>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c r="A617" s="312"/>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c r="A618" s="312"/>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c r="A619" s="312"/>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c r="A620" s="312"/>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c r="A621" s="312"/>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c r="A622" s="312"/>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c r="A623" s="312"/>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c r="A624" s="312"/>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c r="A625" s="312"/>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c r="A626" s="312"/>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c r="A627" s="312"/>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c r="A628" s="312"/>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c r="A629" s="312"/>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c r="A630" s="312"/>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c r="A631" s="312"/>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c r="A632" s="312"/>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c r="A633" s="312"/>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c r="A634" s="312"/>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c r="A635" s="312"/>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c r="A636" s="312"/>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c r="A637" s="312"/>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c r="A638" s="312"/>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c r="A639" s="312"/>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c r="A640" s="312"/>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c r="A641" s="312"/>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c r="A642" s="312"/>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c r="A643" s="312"/>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c r="A644" s="312"/>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c r="A645" s="312"/>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c r="A646" s="312"/>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c r="A647" s="312"/>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c r="A648" s="312"/>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c r="A649" s="312"/>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c r="A650" s="312"/>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c r="A651" s="312"/>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c r="A652" s="312"/>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c r="A653" s="312"/>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c r="A654" s="312"/>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c r="A655" s="312"/>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c r="A656" s="312"/>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c r="A657" s="312"/>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c r="A658" s="312"/>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c r="A659" s="312"/>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c r="A660" s="312"/>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c r="A661" s="312"/>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c r="A662" s="312"/>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c r="A663" s="312"/>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c r="A664" s="312"/>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c r="A665" s="312"/>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c r="A666" s="312"/>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c r="A667" s="312"/>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c r="A668" s="312"/>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c r="A669" s="312"/>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c r="A670" s="312"/>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c r="A671" s="312"/>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c r="A672" s="312"/>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c r="A673" s="312"/>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c r="A674" s="312"/>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c r="A675" s="312"/>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c r="A676" s="312"/>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c r="A677" s="312"/>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c r="A678" s="312"/>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c r="A679" s="312"/>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c r="A680" s="312"/>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c r="A681" s="312"/>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c r="A682" s="312"/>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c r="A683" s="312"/>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c r="A684" s="312"/>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c r="A685" s="312"/>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c r="A686" s="312"/>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c r="A687" s="312"/>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c r="A688" s="312"/>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c r="A689" s="312"/>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c r="A690" s="312"/>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c r="A691" s="312"/>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c r="A692" s="312"/>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c r="A693" s="312"/>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c r="A694" s="312"/>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c r="A695" s="312"/>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c r="A696" s="312"/>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c r="A697" s="312"/>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c r="A698" s="312"/>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c r="A699" s="312"/>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c r="A700" s="312"/>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c r="A701" s="312"/>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c r="A702" s="312"/>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c r="A703" s="312"/>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c r="A704" s="312"/>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c r="A705" s="312"/>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c r="A706" s="312"/>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c r="A707" s="312"/>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c r="A708" s="312"/>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c r="A709" s="312"/>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c r="A710" s="312"/>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c r="A711" s="312"/>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c r="A712" s="312"/>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c r="A713" s="312"/>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c r="A714" s="312"/>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c r="A715" s="312"/>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c r="A716" s="312"/>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c r="A717" s="312"/>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c r="A718" s="312"/>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c r="A719" s="312"/>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c r="A720" s="312"/>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c r="A721" s="312"/>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c r="A722" s="312"/>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c r="A723" s="312"/>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c r="A724" s="312"/>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c r="A725" s="312"/>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c r="A726" s="312"/>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c r="A727" s="312"/>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c r="A728" s="312"/>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c r="A729" s="312"/>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c r="A730" s="312"/>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c r="A731" s="312"/>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c r="A732" s="312"/>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c r="A733" s="312"/>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c r="A734" s="312"/>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c r="A735" s="312"/>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c r="A736" s="312"/>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c r="A737" s="312"/>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c r="A738" s="312"/>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c r="A739" s="312"/>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c r="A740" s="312"/>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c r="A741" s="312"/>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c r="A742" s="312"/>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c r="A743" s="312"/>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c r="A744" s="312"/>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c r="A745" s="312"/>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c r="A746" s="312"/>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c r="A747" s="312"/>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c r="A748" s="312"/>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c r="A749" s="312"/>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c r="A750" s="312"/>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c r="A751" s="312"/>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c r="A752" s="312"/>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c r="A753" s="312"/>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c r="A754" s="312"/>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c r="A755" s="312"/>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c r="A756" s="312"/>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c r="A757" s="312"/>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c r="A758" s="312"/>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c r="A759" s="312"/>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c r="A760" s="312"/>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c r="A761" s="312"/>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c r="A762" s="312"/>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c r="A763" s="312"/>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c r="A764" s="312"/>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c r="A765" s="312"/>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c r="A766" s="312"/>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c r="A767" s="312"/>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c r="A768" s="312"/>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c r="A769" s="312"/>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c r="A770" s="312"/>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c r="A771" s="312"/>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c r="A772" s="312"/>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c r="A773" s="312"/>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c r="A774" s="312"/>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c r="A775" s="312"/>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c r="A776" s="312"/>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c r="A777" s="312"/>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c r="A778" s="312"/>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c r="A779" s="312"/>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c r="A780" s="312"/>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c r="A781" s="312"/>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c r="A782" s="312"/>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c r="A783" s="312"/>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c r="A784" s="312"/>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c r="A785" s="312"/>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c r="A786" s="312"/>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c r="A787" s="312"/>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c r="A788" s="312"/>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c r="A789" s="312"/>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c r="A790" s="312"/>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c r="A791" s="312"/>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c r="A792" s="312"/>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c r="A793" s="312"/>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c r="A794" s="312"/>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c r="A795" s="312"/>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c r="A796" s="312"/>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c r="A797" s="312"/>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c r="A798" s="312"/>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c r="A799" s="312"/>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c r="A800" s="312"/>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c r="A801" s="312"/>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c r="A802" s="312"/>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c r="A803" s="312"/>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c r="A804" s="312"/>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c r="A805" s="312"/>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c r="A806" s="312"/>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c r="A807" s="312"/>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c r="A808" s="312"/>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c r="A809" s="312"/>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c r="A810" s="312"/>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c r="A811" s="312"/>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c r="A812" s="312"/>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c r="A813" s="312"/>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c r="A814" s="312"/>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c r="A815" s="312"/>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c r="A816" s="312"/>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c r="A817" s="312"/>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c r="A818" s="312"/>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c r="A819" s="312"/>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c r="A820" s="312"/>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c r="A821" s="312"/>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c r="A822" s="312"/>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c r="A823" s="312"/>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c r="A824" s="312"/>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c r="A825" s="312"/>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c r="A826" s="312"/>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c r="A827" s="312"/>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c r="A828" s="312"/>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c r="A829" s="312"/>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c r="A830" s="312"/>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c r="A831" s="312"/>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c r="A832" s="312"/>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c r="A833" s="312"/>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c r="A834" s="312"/>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c r="A835" s="312"/>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c r="A836" s="312"/>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c r="A837" s="312"/>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c r="A838" s="312"/>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c r="A839" s="312"/>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c r="A840" s="312"/>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c r="A841" s="312"/>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c r="A842" s="312"/>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c r="A843" s="312"/>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c r="A844" s="312"/>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c r="A845" s="312"/>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c r="A846" s="312"/>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c r="A847" s="312"/>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c r="A848" s="312"/>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c r="A849" s="312"/>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c r="A850" s="312"/>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c r="A851" s="312"/>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c r="A852" s="312"/>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c r="A853" s="312"/>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c r="A854" s="312"/>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c r="A855" s="312"/>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c r="A856" s="312"/>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c r="A857" s="312"/>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c r="A858" s="312"/>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c r="A859" s="312"/>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c r="A860" s="312"/>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c r="A861" s="312"/>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c r="A862" s="312"/>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c r="A863" s="312"/>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c r="A864" s="312"/>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c r="A865" s="312"/>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c r="A866" s="312"/>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c r="A867" s="312"/>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c r="A868" s="312"/>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c r="A869" s="312"/>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c r="A870" s="312"/>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c r="A871" s="312"/>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c r="A872" s="312"/>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c r="A873" s="312"/>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c r="A874" s="312"/>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c r="A875" s="312"/>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c r="A876" s="312"/>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c r="A877" s="312"/>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c r="A878" s="312"/>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c r="A879" s="312"/>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c r="A880" s="312"/>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c r="A881" s="312"/>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c r="A882" s="312"/>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c r="A883" s="312"/>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c r="A884" s="312"/>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c r="A885" s="312"/>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c r="A886" s="312"/>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c r="A887" s="312"/>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c r="A888" s="312"/>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c r="A889" s="312"/>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c r="A890" s="312"/>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c r="A891" s="312"/>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c r="A892" s="312"/>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c r="A893" s="312"/>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c r="A894" s="312"/>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c r="A895" s="312"/>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c r="A896" s="312"/>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c r="A897" s="312"/>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c r="A898" s="312"/>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c r="A899" s="312"/>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c r="A900" s="312"/>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c r="A901" s="312"/>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c r="A902" s="312"/>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c r="A903" s="312"/>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c r="A904" s="312"/>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c r="A905" s="312"/>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c r="A906" s="312"/>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c r="A907" s="312"/>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c r="A908" s="312"/>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c r="A909" s="312"/>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c r="A910" s="312"/>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c r="A911" s="312"/>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c r="A912" s="312"/>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c r="A913" s="312"/>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c r="A914" s="312"/>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c r="A915" s="312"/>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c r="A916" s="312"/>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c r="A917" s="312"/>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c r="A918" s="312"/>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c r="A919" s="312"/>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c r="A920" s="312"/>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c r="A921" s="312"/>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c r="A922" s="312"/>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c r="A923" s="312"/>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c r="A924" s="312"/>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c r="A925" s="312"/>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c r="A926" s="312"/>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c r="A927" s="312"/>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c r="A928" s="312"/>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c r="A929" s="312"/>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c r="A930" s="312"/>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c r="A931" s="312"/>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c r="A932" s="312"/>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c r="A933" s="312"/>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c r="A934" s="312"/>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c r="A935" s="312"/>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c r="A936" s="312"/>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c r="A937" s="312"/>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c r="A938" s="312"/>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c r="A939" s="312"/>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c r="A940" s="312"/>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c r="A941" s="312"/>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c r="A942" s="312"/>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c r="A943" s="312"/>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c r="A944" s="312"/>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c r="A945" s="312"/>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c r="A946" s="312"/>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c r="A947" s="312"/>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c r="A948" s="312"/>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c r="A949" s="312"/>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c r="A950" s="312"/>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c r="A951" s="312"/>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c r="A952" s="312"/>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c r="A953" s="312"/>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c r="A954" s="312"/>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c r="A955" s="312"/>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c r="A956" s="312"/>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c r="A957" s="312"/>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c r="A958" s="312"/>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c r="A959" s="312"/>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c r="A960" s="312"/>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c r="A961" s="312"/>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c r="A962" s="312"/>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c r="A963" s="312"/>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c r="A964" s="312"/>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c r="A965" s="312"/>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c r="A966" s="312"/>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c r="A967" s="312"/>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c r="A968" s="312"/>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c r="A969" s="312"/>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c r="A970" s="312"/>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c r="A971" s="312"/>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c r="A972" s="312"/>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c r="A973" s="312"/>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c r="A974" s="312"/>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c r="A975" s="312"/>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c r="A976" s="312"/>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c r="A977" s="312"/>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c r="A978" s="312"/>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c r="A979" s="312"/>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c r="A980" s="312"/>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c r="A981" s="312"/>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c r="A982" s="312"/>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c r="A983" s="312"/>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c r="A984" s="312"/>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c r="A985" s="312"/>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c r="A986" s="312"/>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c r="A987" s="312"/>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c r="A988" s="312"/>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c r="A989" s="312"/>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c r="A990" s="312"/>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c r="A991" s="312"/>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c r="A992" s="312"/>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c r="A993" s="312"/>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c r="A994" s="312"/>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c r="A995" s="312"/>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c r="A996" s="312"/>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c r="A997" s="312"/>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c r="A998" s="312"/>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c r="A999" s="312"/>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c r="A1000" s="312"/>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row r="1001" spans="1:26">
      <c r="A1001" s="312"/>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row>
    <row r="1002" spans="1:26">
      <c r="A1002" s="312"/>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312"/>
      <c r="X1002" s="312"/>
      <c r="Y1002" s="312"/>
      <c r="Z1002" s="312"/>
    </row>
    <row r="1003" spans="1:26">
      <c r="A1003" s="312"/>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312"/>
      <c r="X1003" s="312"/>
      <c r="Y1003" s="312"/>
      <c r="Z1003" s="312"/>
    </row>
  </sheetData>
  <mergeCells count="8">
    <mergeCell ref="A2:T2"/>
    <mergeCell ref="A3:T3"/>
    <mergeCell ref="A4:T4"/>
    <mergeCell ref="A6:A7"/>
    <mergeCell ref="B6:B7"/>
    <mergeCell ref="I6:N6"/>
    <mergeCell ref="O6:T6"/>
    <mergeCell ref="C6:H6"/>
  </mergeCells>
  <printOptions horizontalCentered="1"/>
  <pageMargins left="0.59055118110236227" right="0.59055118110236227" top="0.78740157480314965" bottom="0.59055118110236227" header="0.78740157480314965" footer="0.39370078740157483"/>
  <pageSetup paperSize="9" scale="69" fitToHeight="0" pageOrder="overThenDown" orientation="landscape" cellComments="atEnd"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87</vt:i4>
      </vt:variant>
    </vt:vector>
  </HeadingPairs>
  <TitlesOfParts>
    <vt:vector size="150" baseType="lpstr">
      <vt:lpstr>UP Factsheet</vt:lpstr>
      <vt:lpstr>AT-1</vt:lpstr>
      <vt:lpstr>AT-2-S1 BUDGET</vt:lpstr>
      <vt:lpstr>AT_2A_fundflow</vt:lpstr>
      <vt:lpstr>AT-3</vt:lpstr>
      <vt:lpstr>AT3A_Schools_PS</vt:lpstr>
      <vt:lpstr>AT3B_Schools_UPS</vt:lpstr>
      <vt:lpstr>AT3C_Schools_UPS</vt:lpstr>
      <vt:lpstr>AT4_enrolment vs availed_PY</vt:lpstr>
      <vt:lpstr>AT4A_enrolment vs availed_UPY</vt:lpstr>
      <vt:lpstr>AT-4B_Aadhaar_Enrollment</vt:lpstr>
      <vt:lpstr>T5_PLAN_vs_PRFM_PS</vt:lpstr>
      <vt:lpstr>T5A_PLAN_vs_PRFM_UPS</vt:lpstr>
      <vt:lpstr>T5B_PLAN_vs_PRFM_NCLP</vt:lpstr>
      <vt:lpstr>T6_FG_PS</vt:lpstr>
      <vt:lpstr>T6A_FG_UPS</vt:lpstr>
      <vt:lpstr>T6B_Pay_FG_FCI</vt:lpstr>
      <vt:lpstr>T7_CC_PS</vt:lpstr>
      <vt:lpstr>T7A_CC_UPS</vt:lpstr>
      <vt:lpstr>AT-8_Hon_CCH_Pry</vt:lpstr>
      <vt:lpstr>AT-8A_Hon_CCH_UPry</vt:lpstr>
      <vt:lpstr>AT9_TA</vt:lpstr>
      <vt:lpstr>AT-10_MME</vt:lpstr>
      <vt:lpstr>AT10A_Details_of_Meeting</vt:lpstr>
      <vt:lpstr>AT-10B_Social_Audit</vt:lpstr>
      <vt:lpstr>AT-10C_IEC_Activity</vt:lpstr>
      <vt:lpstr>AT-10D_Manpower</vt:lpstr>
      <vt:lpstr>AT-10E_Kitchen_Garden</vt:lpstr>
      <vt:lpstr>AT-10F_Training of Cooks</vt:lpstr>
      <vt:lpstr>AT11_KS Year wise</vt:lpstr>
      <vt:lpstr>AT11A_KS-District wise</vt:lpstr>
      <vt:lpstr>AT12_KD-New Yearwise</vt:lpstr>
      <vt:lpstr>AT12_KD-New-Districtwise</vt:lpstr>
      <vt:lpstr>AT12A_KD-Replace Yearwise</vt:lpstr>
      <vt:lpstr>AT12A_KD-Replace-Districtwise</vt:lpstr>
      <vt:lpstr>AT-13-Mode of cooking</vt:lpstr>
      <vt:lpstr>AT-14_Quality_Safety_Hygiene</vt:lpstr>
      <vt:lpstr>AT-14A_Testing_of_food</vt:lpstr>
      <vt:lpstr>AT-15_Tithi_Bhojan</vt:lpstr>
      <vt:lpstr>AT-16_MDM_Allowance_Paid</vt:lpstr>
      <vt:lpstr>AT-17_Coverage-RBSK </vt:lpstr>
      <vt:lpstr>AT18_Details_Community</vt:lpstr>
      <vt:lpstr>AT_19_Impl_Agency</vt:lpstr>
      <vt:lpstr>AT_20_CentralCookingagency </vt:lpstr>
      <vt:lpstr>AT-21_Cooks(CentralizedKitchen)</vt:lpstr>
      <vt:lpstr>AT-22_NGO_Information</vt:lpstr>
      <vt:lpstr>AT-23 MIS</vt:lpstr>
      <vt:lpstr>AT-23A_AMS</vt:lpstr>
      <vt:lpstr>AT-24</vt:lpstr>
      <vt:lpstr>AT-25_Grievance_Redressal</vt:lpstr>
      <vt:lpstr>AT26_NoWD_PS</vt:lpstr>
      <vt:lpstr>AT26A_NoWD_UPS</vt:lpstr>
      <vt:lpstr>AT27_Req_FG_Pry</vt:lpstr>
      <vt:lpstr>AT27A_Req_FG_UPry</vt:lpstr>
      <vt:lpstr>AT27B_Req_FG_NCLP</vt:lpstr>
      <vt:lpstr>AT_28_RqmtKitchen</vt:lpstr>
      <vt:lpstr>AT-28A_RqmtPlinthArea</vt:lpstr>
      <vt:lpstr>AT_28BRepairKitchen</vt:lpstr>
      <vt:lpstr>AT_29KD</vt:lpstr>
      <vt:lpstr>AT_29A_KD</vt:lpstr>
      <vt:lpstr>AT-30_Cook-cum-Helper</vt:lpstr>
      <vt:lpstr>AT_31_Budget_provision</vt:lpstr>
      <vt:lpstr>AWP Online</vt:lpstr>
      <vt:lpstr>AT_19_Impl_Agency!Print_Area</vt:lpstr>
      <vt:lpstr>AT_28_RqmtKitchen!Print_Area</vt:lpstr>
      <vt:lpstr>AT_28BRepairKitchen!Print_Area</vt:lpstr>
      <vt:lpstr>AT_29A_KD!Print_Area</vt:lpstr>
      <vt:lpstr>AT_29KD!Print_Area</vt:lpstr>
      <vt:lpstr>'AT-10_MME'!Print_Area</vt:lpstr>
      <vt:lpstr>'AT-10F_Training of Cooks'!Print_Area</vt:lpstr>
      <vt:lpstr>'AT12_KD-New Yearwise'!Print_Area</vt:lpstr>
      <vt:lpstr>'AT12_KD-New-Districtwise'!Print_Area</vt:lpstr>
      <vt:lpstr>'AT12A_KD-Replace Yearwise'!Print_Area</vt:lpstr>
      <vt:lpstr>'AT-13-Mode of cooking'!Print_Area</vt:lpstr>
      <vt:lpstr>'AT-15_Tithi_Bhojan'!Print_Area</vt:lpstr>
      <vt:lpstr>'AT-17_Coverage-RBSK '!Print_Area</vt:lpstr>
      <vt:lpstr>'AT-21_Cooks(CentralizedKitchen)'!Print_Area</vt:lpstr>
      <vt:lpstr>'AT-22_NGO_Information'!Print_Area</vt:lpstr>
      <vt:lpstr>'AT-24'!Print_Area</vt:lpstr>
      <vt:lpstr>AT27_Req_FG_Pry!Print_Area</vt:lpstr>
      <vt:lpstr>AT27A_Req_FG_UPry!Print_Area</vt:lpstr>
      <vt:lpstr>AT27B_Req_FG_NCLP!Print_Area</vt:lpstr>
      <vt:lpstr>'AT-28A_RqmtPlinthArea'!Print_Area</vt:lpstr>
      <vt:lpstr>'AT-3'!Print_Area</vt:lpstr>
      <vt:lpstr>'AT-30_Cook-cum-Helper'!Print_Area</vt:lpstr>
      <vt:lpstr>'AT-4B_Aadhaar_Enrollment'!Print_Area</vt:lpstr>
      <vt:lpstr>'AT-8_Hon_CCH_Pry'!Print_Area</vt:lpstr>
      <vt:lpstr>AT9_TA!Print_Area</vt:lpstr>
      <vt:lpstr>T5A_PLAN_vs_PRFM_UPS!Print_Area</vt:lpstr>
      <vt:lpstr>T6_FG_PS!Print_Area</vt:lpstr>
      <vt:lpstr>T6A_FG_UPS!Print_Area</vt:lpstr>
      <vt:lpstr>T6B_Pay_FG_FCI!Print_Area</vt:lpstr>
      <vt:lpstr>T7_CC_PS!Print_Area</vt:lpstr>
      <vt:lpstr>'UP Factsheet'!Print_Area</vt:lpstr>
      <vt:lpstr>AT_19_Impl_Agency!Print_Titles</vt:lpstr>
      <vt:lpstr>'AT_20_CentralCookingagency '!Print_Titles</vt:lpstr>
      <vt:lpstr>AT_28_RqmtKitchen!Print_Titles</vt:lpstr>
      <vt:lpstr>AT_28BRepairKitchen!Print_Titles</vt:lpstr>
      <vt:lpstr>AT_29A_KD!Print_Titles</vt:lpstr>
      <vt:lpstr>AT_29KD!Print_Titles</vt:lpstr>
      <vt:lpstr>AT_31_Budget_provision!Print_Titles</vt:lpstr>
      <vt:lpstr>'AT-10_MME'!Print_Titles</vt:lpstr>
      <vt:lpstr>AT10A_Details_of_Meeting!Print_Titles</vt:lpstr>
      <vt:lpstr>'AT-10B_Social_Audit'!Print_Titles</vt:lpstr>
      <vt:lpstr>'AT-10C_IEC_Activity'!Print_Titles</vt:lpstr>
      <vt:lpstr>'AT-10D_Manpower'!Print_Titles</vt:lpstr>
      <vt:lpstr>'AT-10E_Kitchen_Garden'!Print_Titles</vt:lpstr>
      <vt:lpstr>'AT-10F_Training of Cooks'!Print_Titles</vt:lpstr>
      <vt:lpstr>'AT11_KS Year wise'!Print_Titles</vt:lpstr>
      <vt:lpstr>'AT11A_KS-District wise'!Print_Titles</vt:lpstr>
      <vt:lpstr>'AT12_KD-New Yearwise'!Print_Titles</vt:lpstr>
      <vt:lpstr>'AT12_KD-New-Districtwise'!Print_Titles</vt:lpstr>
      <vt:lpstr>'AT12A_KD-Replace Yearwise'!Print_Titles</vt:lpstr>
      <vt:lpstr>'AT12A_KD-Replace-Districtwise'!Print_Titles</vt:lpstr>
      <vt:lpstr>'AT-13-Mode of cooking'!Print_Titles</vt:lpstr>
      <vt:lpstr>'AT-14_Quality_Safety_Hygiene'!Print_Titles</vt:lpstr>
      <vt:lpstr>'AT-14A_Testing_of_food'!Print_Titles</vt:lpstr>
      <vt:lpstr>'AT-16_MDM_Allowance_Paid'!Print_Titles</vt:lpstr>
      <vt:lpstr>'AT-17_Coverage-RBSK '!Print_Titles</vt:lpstr>
      <vt:lpstr>AT18_Details_Community!Print_Titles</vt:lpstr>
      <vt:lpstr>'AT-21_Cooks(CentralizedKitchen)'!Print_Titles</vt:lpstr>
      <vt:lpstr>'AT-22_NGO_Information'!Print_Titles</vt:lpstr>
      <vt:lpstr>'AT-23 MIS'!Print_Titles</vt:lpstr>
      <vt:lpstr>'AT-23A_AMS'!Print_Titles</vt:lpstr>
      <vt:lpstr>'AT-24'!Print_Titles</vt:lpstr>
      <vt:lpstr>AT26_NoWD_PS!Print_Titles</vt:lpstr>
      <vt:lpstr>AT26A_NoWD_UPS!Print_Titles</vt:lpstr>
      <vt:lpstr>AT27_Req_FG_Pry!Print_Titles</vt:lpstr>
      <vt:lpstr>AT27A_Req_FG_UPry!Print_Titles</vt:lpstr>
      <vt:lpstr>AT27B_Req_FG_NCLP!Print_Titles</vt:lpstr>
      <vt:lpstr>'AT-3'!Print_Titles</vt:lpstr>
      <vt:lpstr>'AT-30_Cook-cum-Helper'!Print_Titles</vt:lpstr>
      <vt:lpstr>AT3A_Schools_PS!Print_Titles</vt:lpstr>
      <vt:lpstr>AT3B_Schools_UPS!Print_Titles</vt:lpstr>
      <vt:lpstr>AT3C_Schools_UPS!Print_Titles</vt:lpstr>
      <vt:lpstr>'AT4_enrolment vs availed_PY'!Print_Titles</vt:lpstr>
      <vt:lpstr>'AT4A_enrolment vs availed_UPY'!Print_Titles</vt:lpstr>
      <vt:lpstr>'AT-4B_Aadhaar_Enrollment'!Print_Titles</vt:lpstr>
      <vt:lpstr>'AT-8_Hon_CCH_Pry'!Print_Titles</vt:lpstr>
      <vt:lpstr>'AT-8A_Hon_CCH_UPry'!Print_Titles</vt:lpstr>
      <vt:lpstr>AT9_TA!Print_Titles</vt:lpstr>
      <vt:lpstr>'AWP Online'!Print_Titles</vt:lpstr>
      <vt:lpstr>T5_PLAN_vs_PRFM_PS!Print_Titles</vt:lpstr>
      <vt:lpstr>T5A_PLAN_vs_PRFM_UPS!Print_Titles</vt:lpstr>
      <vt:lpstr>T5B_PLAN_vs_PRFM_NCLP!Print_Titles</vt:lpstr>
      <vt:lpstr>T6_FG_PS!Print_Titles</vt:lpstr>
      <vt:lpstr>T6A_FG_UPS!Print_Titles</vt:lpstr>
      <vt:lpstr>T6B_Pay_FG_FCI!Print_Titles</vt:lpstr>
      <vt:lpstr>T7_CC_PS!Print_Titles</vt:lpstr>
      <vt:lpstr>T7A_CC_UPS!Print_Titles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SARTHAK</dc:creator>
  <cp:lastModifiedBy>User</cp:lastModifiedBy>
  <cp:lastPrinted>2019-05-25T11:19:31Z</cp:lastPrinted>
  <dcterms:created xsi:type="dcterms:W3CDTF">2018-06-06T11:47:50Z</dcterms:created>
  <dcterms:modified xsi:type="dcterms:W3CDTF">2019-06-11T10:32:15Z</dcterms:modified>
</cp:coreProperties>
</file>